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activeX/activeX2.xml" ContentType="application/vnd.ms-office.activeX+xml"/>
  <Override PartName="/xl/activeX/activeX2.bin" ContentType="application/vnd.ms-office.activeX"/>
  <Override PartName="/xl/drawings/drawing4.xml" ContentType="application/vnd.openxmlformats-officedocument.drawing+xml"/>
  <Override PartName="/xl/activeX/activeX3.xml" ContentType="application/vnd.ms-office.activeX+xml"/>
  <Override PartName="/xl/activeX/activeX3.bin" ContentType="application/vnd.ms-office.activeX"/>
  <Override PartName="/xl/drawings/drawing5.xml" ContentType="application/vnd.openxmlformats-officedocument.drawing+xml"/>
  <Override PartName="/xl/activeX/activeX4.xml" ContentType="application/vnd.ms-office.activeX+xml"/>
  <Override PartName="/xl/activeX/activeX4.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6.xml" ContentType="application/vnd.openxmlformats-officedocument.drawing+xml"/>
  <Override PartName="/xl/activeX/activeX5.xml" ContentType="application/vnd.ms-office.activeX+xml"/>
  <Override PartName="/xl/activeX/activeX5.bin" ContentType="application/vnd.ms-office.activeX"/>
  <Override PartName="/xl/drawings/drawing7.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https://d.docs.live.net/7ba5904a50114713/MyData/"/>
    </mc:Choice>
  </mc:AlternateContent>
  <xr:revisionPtr revIDLastSave="6" documentId="13_ncr:1_{0C763E5B-C3BB-447F-956E-818FF05D61E6}" xr6:coauthVersionLast="45" xr6:coauthVersionMax="45" xr10:uidLastSave="{25C108B6-F6E5-4F63-80BF-7AEB878216DE}"/>
  <bookViews>
    <workbookView xWindow="-120" yWindow="-120" windowWidth="24240" windowHeight="12825" tabRatio="705" firstSheet="11" activeTab="22" xr2:uid="{00000000-000D-0000-FFFF-FFFF00000000}"/>
  </bookViews>
  <sheets>
    <sheet name="目次" sheetId="8" r:id="rId1"/>
    <sheet name="Planner" sheetId="10" r:id="rId2"/>
    <sheet name="Notepad" sheetId="12" r:id="rId3"/>
    <sheet name="Library" sheetId="16" r:id="rId4"/>
    <sheet name="Favorites" sheetId="18" r:id="rId5"/>
    <sheet name="Music (2)" sheetId="19" r:id="rId6"/>
    <sheet name="Setting" sheetId="20" r:id="rId7"/>
    <sheet name="Word" sheetId="21" r:id="rId8"/>
    <sheet name="Sentence" sheetId="22" r:id="rId9"/>
    <sheet name="JLPT" sheetId="23" r:id="rId10"/>
    <sheet name="文章" sheetId="24" r:id="rId11"/>
    <sheet name="Shoping" sheetId="25" r:id="rId12"/>
    <sheet name="BK生活" sheetId="26" r:id="rId13"/>
    <sheet name="BK札幌1" sheetId="27" r:id="rId14"/>
    <sheet name="BK资产" sheetId="28" r:id="rId15"/>
    <sheet name="BK票据" sheetId="29" r:id="rId16"/>
    <sheet name="BK2007单位" sheetId="30" r:id="rId17"/>
    <sheet name="BK保险" sheetId="31" r:id="rId18"/>
    <sheet name="FinanceSet" sheetId="32" r:id="rId19"/>
    <sheet name="FinanceVoucher" sheetId="33" r:id="rId20"/>
    <sheet name="LIFE" sheetId="34" r:id="rId21"/>
    <sheet name="基金" sheetId="35" r:id="rId22"/>
    <sheet name="D基金OLD" sheetId="36" r:id="rId23"/>
    <sheet name="CRMB" sheetId="37" r:id="rId24"/>
    <sheet name="CJPY" sheetId="38" r:id="rId25"/>
    <sheet name="BOCES" sheetId="39" r:id="rId26"/>
    <sheet name="BOCEL" sheetId="40" r:id="rId27"/>
    <sheet name="星海312" sheetId="41" r:id="rId28"/>
    <sheet name="Template" sheetId="42" r:id="rId29"/>
    <sheet name="Sheet4 _2_" sheetId="43" r:id="rId30"/>
    <sheet name="Sheet7" sheetId="44" r:id="rId31"/>
    <sheet name="Sheet6 _2_" sheetId="45" r:id="rId32"/>
    <sheet name="Sheet5" sheetId="46" r:id="rId33"/>
    <sheet name="民生" sheetId="47" r:id="rId34"/>
    <sheet name="浦发" sheetId="48" r:id="rId35"/>
    <sheet name="Shoping (2)" sheetId="49" r:id="rId36"/>
    <sheet name="票据" sheetId="50" r:id="rId37"/>
    <sheet name="札幌1" sheetId="51" r:id="rId38"/>
    <sheet name="资产" sheetId="52" r:id="rId39"/>
    <sheet name="单位" sheetId="53" r:id="rId40"/>
    <sheet name="Rrport" sheetId="54" r:id="rId41"/>
    <sheet name="Word (2)" sheetId="55" r:id="rId42"/>
    <sheet name="Sentence (2)" sheetId="56" r:id="rId43"/>
    <sheet name="JLPT (2)" sheetId="57" r:id="rId44"/>
    <sheet name="文章 (2)" sheetId="58" r:id="rId45"/>
    <sheet name="藏书" sheetId="1" r:id="rId46"/>
    <sheet name="藏课" sheetId="2" r:id="rId47"/>
    <sheet name="剧集" sheetId="3" r:id="rId48"/>
    <sheet name="讲座" sheetId="4" r:id="rId49"/>
    <sheet name="multimedia" sheetId="5" r:id="rId50"/>
    <sheet name="Music" sheetId="6" r:id="rId51"/>
  </sheets>
  <definedNames>
    <definedName name="_xlnm._FilterDatabase" localSheetId="9" hidden="1">JLPT!$B$1:$V$1812</definedName>
    <definedName name="_xlnm._FilterDatabase" localSheetId="43" hidden="1">'JLPT (2)'!$B$1:$V$1812</definedName>
    <definedName name="_xlnm._FilterDatabase" localSheetId="3" hidden="1">Library!$C$2:$T$189</definedName>
    <definedName name="_xlnm._FilterDatabase" localSheetId="5" hidden="1">'Music (2)'!$A$1:$L$120</definedName>
    <definedName name="_xlnm._FilterDatabase" localSheetId="1" hidden="1">Planner!$A$1:$L$724</definedName>
    <definedName name="_xlnm._FilterDatabase" localSheetId="8" hidden="1">Sentence!$A$1:$C$55</definedName>
    <definedName name="_xlnm._FilterDatabase" localSheetId="42" hidden="1">'Sentence (2)'!$A$1:$C$31</definedName>
    <definedName name="_xlnm._FilterDatabase" localSheetId="6" hidden="1">Setting!$A$1:$F$52</definedName>
    <definedName name="_xlnm._FilterDatabase" localSheetId="7" hidden="1">Word!$A$1:$W$1998</definedName>
    <definedName name="_xlnm._FilterDatabase" localSheetId="41" hidden="1">'Word (2)'!$A$1:$V$1937</definedName>
    <definedName name="_xlnm._FilterDatabase" localSheetId="10" hidden="1">文章!$A$1:$H$60</definedName>
    <definedName name="_xlnm._FilterDatabase" localSheetId="44" hidden="1">'文章 (2)'!$A$1:$H$60</definedName>
    <definedName name="_xlnm._FilterDatabase" localSheetId="45" hidden="1">藏书!$A$1:$I$140</definedName>
    <definedName name="IT">"$#REF!.$I$1679:$I$1689"</definedName>
    <definedName name="IT技能">"$#REF!.$T$22:$T$49"</definedName>
    <definedName name="Life">Favorites!$A$30:$A$35</definedName>
    <definedName name="Lifef">"$#REF!.$A$42:$A$49"</definedName>
    <definedName name="Password">"$#REF!.$B$304:$B$325"</definedName>
    <definedName name="Work">Planner!$J$747:$J$762</definedName>
    <definedName name="Workf">"$#REF!.$AA$22:$AA$49"</definedName>
    <definedName name="英語">Planner!$A$747:$A$762</definedName>
    <definedName name="英语f">"$#REF!.$R$22:$R$49"</definedName>
    <definedName name="活用">"$#REF!.$K$1679:$K$1689"</definedName>
    <definedName name="工作">"$#REF!.$D$1679:$D$1689"</definedName>
    <definedName name="人物">"$#REF!.$H$1680:$H$1689"</definedName>
    <definedName name="生活">"$#REF!.$G$1678:$G$1693"</definedName>
    <definedName name="青少年f">"$#REF!.$G$42:$G$47"</definedName>
    <definedName name="青少年室">Library!#REF!</definedName>
    <definedName name="知识">"$#REF!.$E$1679:$E$1689"</definedName>
    <definedName name="読書">Planner!$E$747:$E$762</definedName>
    <definedName name="日本語">"$#REF!.$S$22:$S$49"</definedName>
    <definedName name="日剧">Planner!$G$747:$G$762</definedName>
    <definedName name="日剧f">"$#REF!.$X$22:$X$49"</definedName>
    <definedName name="福冈县立">Library!#REF!</definedName>
    <definedName name="福冈县立f">"$#REF!.$F$42:$F$52"</definedName>
    <definedName name="文法">"$#REF!.$J$1679:$J$1689"</definedName>
    <definedName name="料理">"$#REF!.$G$1679:$G$1689"</definedName>
    <definedName name="专用词">"$#REF!.$B$1678:$B$1693"</definedName>
    <definedName name="业务">"$#REF!.$C$1679:$C$1689"</definedName>
    <definedName name="读书f">"$#REF!.$V$22:$V$49"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 i="55" l="1"/>
  <c r="R3" i="55"/>
  <c r="R4" i="55"/>
  <c r="R5" i="55"/>
  <c r="R6" i="55"/>
  <c r="R7" i="55"/>
  <c r="R8" i="55"/>
  <c r="R9" i="55"/>
  <c r="R10" i="55"/>
  <c r="R11" i="55"/>
  <c r="R12" i="55"/>
  <c r="R13" i="55"/>
  <c r="R14" i="55"/>
  <c r="R15" i="55"/>
  <c r="R16" i="55"/>
  <c r="R17" i="55"/>
  <c r="R19" i="55"/>
  <c r="R20" i="55"/>
  <c r="R21" i="55"/>
  <c r="R22" i="55"/>
  <c r="R23" i="55"/>
  <c r="R25" i="55"/>
  <c r="R26" i="55"/>
  <c r="R27" i="55"/>
  <c r="R28" i="55"/>
  <c r="R29" i="55"/>
  <c r="R32" i="55"/>
  <c r="R33" i="55"/>
  <c r="R34" i="55"/>
  <c r="R35" i="55"/>
  <c r="R36" i="55"/>
  <c r="R37" i="55"/>
  <c r="R38" i="55"/>
  <c r="R39" i="55"/>
  <c r="R40" i="55"/>
  <c r="R41" i="55"/>
  <c r="R42" i="55"/>
  <c r="R44" i="55"/>
  <c r="R45" i="55"/>
  <c r="R47" i="55"/>
  <c r="R48" i="55"/>
  <c r="R49" i="55"/>
  <c r="R50" i="55"/>
  <c r="R51" i="55"/>
  <c r="R52" i="55"/>
  <c r="R55" i="55"/>
  <c r="R56" i="55"/>
  <c r="R57" i="55"/>
  <c r="R58" i="55"/>
  <c r="R59" i="55"/>
  <c r="R60" i="55"/>
  <c r="R62" i="55"/>
  <c r="R63" i="55"/>
  <c r="R64" i="55"/>
  <c r="R65" i="55"/>
  <c r="R66" i="55"/>
  <c r="R67" i="55"/>
  <c r="R68" i="55"/>
  <c r="R69" i="55"/>
  <c r="R72" i="55"/>
  <c r="R73" i="55"/>
  <c r="R74" i="55"/>
  <c r="R75" i="55"/>
  <c r="R76" i="55"/>
  <c r="R77" i="55"/>
  <c r="R78" i="55"/>
  <c r="R79" i="55"/>
  <c r="R80" i="55"/>
  <c r="R81" i="55"/>
  <c r="R82" i="55"/>
  <c r="R83" i="55"/>
  <c r="R84" i="55"/>
  <c r="R85" i="55"/>
  <c r="R86" i="55"/>
  <c r="R87" i="55"/>
  <c r="R88" i="55"/>
  <c r="R90" i="55"/>
  <c r="R91" i="55"/>
  <c r="R93" i="55"/>
  <c r="R94" i="55"/>
  <c r="R95" i="55"/>
  <c r="R96" i="55"/>
  <c r="R97" i="55"/>
  <c r="R98" i="55"/>
  <c r="R99" i="55"/>
  <c r="R100" i="55"/>
  <c r="R101" i="55"/>
  <c r="R102" i="55"/>
  <c r="R103" i="55"/>
  <c r="R104" i="55"/>
  <c r="R105" i="55"/>
  <c r="R106" i="55"/>
  <c r="R107" i="55"/>
  <c r="R108" i="55"/>
  <c r="R109" i="55"/>
  <c r="R110" i="55"/>
  <c r="R111" i="55"/>
  <c r="R112" i="55"/>
  <c r="R113" i="55"/>
  <c r="R114" i="55"/>
  <c r="R115" i="55"/>
  <c r="R116" i="55"/>
  <c r="R117" i="55"/>
  <c r="R118" i="55"/>
  <c r="R119" i="55"/>
  <c r="R120" i="55"/>
  <c r="R121" i="55"/>
  <c r="R122" i="55"/>
  <c r="R126" i="55"/>
  <c r="R127" i="55"/>
  <c r="R128" i="55"/>
  <c r="R129" i="55"/>
  <c r="R130" i="55"/>
  <c r="R131" i="55"/>
  <c r="R132" i="55"/>
  <c r="R133" i="55"/>
  <c r="R134" i="55"/>
  <c r="R135" i="55"/>
  <c r="R136" i="55"/>
  <c r="R138" i="55"/>
  <c r="R139" i="55"/>
  <c r="R140" i="55"/>
  <c r="R141" i="55"/>
  <c r="R142" i="55"/>
  <c r="R143" i="55"/>
  <c r="R144" i="55"/>
  <c r="R145" i="55"/>
  <c r="R146" i="55"/>
  <c r="R147" i="55"/>
  <c r="R148" i="55"/>
  <c r="R149" i="55"/>
  <c r="R150" i="55"/>
  <c r="R151" i="55"/>
  <c r="R153" i="55"/>
  <c r="R154" i="55"/>
  <c r="R155" i="55"/>
  <c r="R156" i="55"/>
  <c r="R157" i="55"/>
  <c r="R158" i="55"/>
  <c r="R159" i="55"/>
  <c r="R160" i="55"/>
  <c r="R161" i="55"/>
  <c r="R162" i="55"/>
  <c r="R163" i="55"/>
  <c r="R164" i="55"/>
  <c r="R165" i="55"/>
  <c r="R166" i="55"/>
  <c r="R167" i="55"/>
  <c r="R168" i="55"/>
  <c r="R169" i="55"/>
  <c r="R170" i="55"/>
  <c r="R171" i="55"/>
  <c r="R172" i="55"/>
  <c r="R173" i="55"/>
  <c r="R174" i="55"/>
  <c r="R175" i="55"/>
  <c r="R176" i="55"/>
  <c r="R177" i="55"/>
  <c r="R180" i="55"/>
  <c r="R181" i="55"/>
  <c r="R182" i="55"/>
  <c r="R184" i="55"/>
  <c r="R187" i="55"/>
  <c r="R188" i="55"/>
  <c r="R189" i="55"/>
  <c r="R190" i="55"/>
  <c r="R191" i="55"/>
  <c r="R192" i="55"/>
  <c r="R193" i="55"/>
  <c r="R194" i="55"/>
  <c r="R195" i="55"/>
  <c r="R197" i="55"/>
  <c r="R198" i="55"/>
  <c r="R199" i="55"/>
  <c r="R200" i="55"/>
  <c r="R201" i="55"/>
  <c r="R202" i="55"/>
  <c r="R203" i="55"/>
  <c r="R204" i="55"/>
  <c r="R205" i="55"/>
  <c r="R206" i="55"/>
  <c r="R207" i="55"/>
  <c r="R208" i="55"/>
  <c r="R209" i="55"/>
  <c r="R210" i="55"/>
  <c r="R211" i="55"/>
  <c r="R212" i="55"/>
  <c r="R213" i="55"/>
  <c r="R214" i="55"/>
  <c r="R215" i="55"/>
  <c r="R216" i="55"/>
  <c r="R217" i="55"/>
  <c r="R218" i="55"/>
  <c r="R219" i="55"/>
  <c r="R220" i="55"/>
  <c r="R221" i="55"/>
  <c r="R222" i="55"/>
  <c r="R223" i="55"/>
  <c r="R224" i="55"/>
  <c r="R225" i="55"/>
  <c r="R226" i="55"/>
  <c r="R227" i="55"/>
  <c r="R228" i="55"/>
  <c r="R229" i="55"/>
  <c r="R230" i="55"/>
  <c r="R231" i="55"/>
  <c r="R232" i="55"/>
  <c r="R233" i="55"/>
  <c r="R234" i="55"/>
  <c r="R235" i="55"/>
  <c r="R236" i="55"/>
  <c r="R237" i="55"/>
  <c r="R238" i="55"/>
  <c r="R239" i="55"/>
  <c r="R240" i="55"/>
  <c r="R241" i="55"/>
  <c r="R242" i="55"/>
  <c r="R243" i="55"/>
  <c r="R244" i="55"/>
  <c r="R245" i="55"/>
  <c r="R246" i="55"/>
  <c r="R247" i="55"/>
  <c r="R248" i="55"/>
  <c r="R249" i="55"/>
  <c r="R250" i="55"/>
  <c r="R251" i="55"/>
  <c r="R252" i="55"/>
  <c r="R253" i="55"/>
  <c r="R254" i="55"/>
  <c r="R255" i="55"/>
  <c r="R256" i="55"/>
  <c r="R257" i="55"/>
  <c r="R258" i="55"/>
  <c r="R259" i="55"/>
  <c r="R260" i="55"/>
  <c r="R261" i="55"/>
  <c r="R262" i="55"/>
  <c r="R263" i="55"/>
  <c r="R264" i="55"/>
  <c r="R265" i="55"/>
  <c r="R266" i="55"/>
  <c r="R267" i="55"/>
  <c r="R268" i="55"/>
  <c r="R269" i="55"/>
  <c r="R270" i="55"/>
  <c r="R271" i="55"/>
  <c r="R272" i="55"/>
  <c r="R273" i="55"/>
  <c r="R274" i="55"/>
  <c r="R275" i="55"/>
  <c r="R276" i="55"/>
  <c r="R277" i="55"/>
  <c r="R278" i="55"/>
  <c r="R279" i="55"/>
  <c r="R280" i="55"/>
  <c r="R281" i="55"/>
  <c r="R282" i="55"/>
  <c r="R283" i="55"/>
  <c r="R284" i="55"/>
  <c r="R285" i="55"/>
  <c r="R286" i="55"/>
  <c r="R287" i="55"/>
  <c r="R288" i="55"/>
  <c r="R289" i="55"/>
  <c r="R290" i="55"/>
  <c r="R291" i="55"/>
  <c r="R292" i="55"/>
  <c r="R293" i="55"/>
  <c r="R294" i="55"/>
  <c r="R295" i="55"/>
  <c r="R296" i="55"/>
  <c r="R297" i="55"/>
  <c r="R298" i="55"/>
  <c r="R299" i="55"/>
  <c r="R300" i="55"/>
  <c r="R301" i="55"/>
  <c r="R302" i="55"/>
  <c r="R303" i="55"/>
  <c r="R304" i="55"/>
  <c r="R305" i="55"/>
  <c r="R306" i="55"/>
  <c r="R307" i="55"/>
  <c r="R308" i="55"/>
  <c r="R309" i="55"/>
  <c r="R310" i="55"/>
  <c r="R311" i="55"/>
  <c r="R312" i="55"/>
  <c r="R313" i="55"/>
  <c r="R314" i="55"/>
  <c r="R315" i="55"/>
  <c r="R316" i="55"/>
  <c r="R317" i="55"/>
  <c r="R318" i="55"/>
  <c r="R319" i="55"/>
  <c r="R320" i="55"/>
  <c r="R321" i="55"/>
  <c r="R322" i="55"/>
  <c r="R323" i="55"/>
  <c r="R324" i="55"/>
  <c r="R325" i="55"/>
  <c r="R326" i="55"/>
  <c r="R327" i="55"/>
  <c r="R328" i="55"/>
  <c r="R329" i="55"/>
  <c r="R330" i="55"/>
  <c r="R331" i="55"/>
  <c r="R332" i="55"/>
  <c r="R333" i="55"/>
  <c r="R334" i="55"/>
  <c r="R335" i="55"/>
  <c r="R336" i="55"/>
  <c r="R337" i="55"/>
  <c r="R338" i="55"/>
  <c r="R339" i="55"/>
  <c r="R340" i="55"/>
  <c r="R341" i="55"/>
  <c r="R342" i="55"/>
  <c r="R343" i="55"/>
  <c r="R344" i="55"/>
  <c r="R345" i="55"/>
  <c r="R346" i="55"/>
  <c r="R347" i="55"/>
  <c r="R348" i="55"/>
  <c r="R349" i="55"/>
  <c r="R350" i="55"/>
  <c r="R351" i="55"/>
  <c r="R352" i="55"/>
  <c r="R353" i="55"/>
  <c r="R354" i="55"/>
  <c r="R355" i="55"/>
  <c r="R356" i="55"/>
  <c r="R357" i="55"/>
  <c r="R358" i="55"/>
  <c r="R359" i="55"/>
  <c r="R360" i="55"/>
  <c r="R361" i="55"/>
  <c r="R362" i="55"/>
  <c r="R363" i="55"/>
  <c r="R364" i="55"/>
  <c r="R365" i="55"/>
  <c r="R366" i="55"/>
  <c r="R367" i="55"/>
  <c r="R368" i="55"/>
  <c r="R369" i="55"/>
  <c r="R370" i="55"/>
  <c r="R371" i="55"/>
  <c r="R372" i="55"/>
  <c r="R373" i="55"/>
  <c r="R374" i="55"/>
  <c r="R375" i="55"/>
  <c r="R376" i="55"/>
  <c r="R377" i="55"/>
  <c r="R378" i="55"/>
  <c r="R379" i="55"/>
  <c r="R380" i="55"/>
  <c r="R381" i="55"/>
  <c r="R382" i="55"/>
  <c r="R383" i="55"/>
  <c r="R384" i="55"/>
  <c r="R385" i="55"/>
  <c r="R386" i="55"/>
  <c r="R387" i="55"/>
  <c r="R388" i="55"/>
  <c r="R389" i="55"/>
  <c r="R390" i="55"/>
  <c r="R391" i="55"/>
  <c r="R392" i="55"/>
  <c r="R393" i="55"/>
  <c r="R394" i="55"/>
  <c r="R395" i="55"/>
  <c r="R396" i="55"/>
  <c r="R397" i="55"/>
  <c r="R398" i="55"/>
  <c r="R399" i="55"/>
  <c r="R400" i="55"/>
  <c r="R401" i="55"/>
  <c r="R402" i="55"/>
  <c r="R403" i="55"/>
  <c r="R404" i="55"/>
  <c r="R405" i="55"/>
  <c r="R406" i="55"/>
  <c r="R407" i="55"/>
  <c r="R408" i="55"/>
  <c r="R409" i="55"/>
  <c r="R410" i="55"/>
  <c r="R411" i="55"/>
  <c r="R412" i="55"/>
  <c r="R413" i="55"/>
  <c r="R414" i="55"/>
  <c r="R415" i="55"/>
  <c r="R416" i="55"/>
  <c r="R417" i="55"/>
  <c r="R418" i="55"/>
  <c r="R419" i="55"/>
  <c r="R420" i="55"/>
  <c r="R421" i="55"/>
  <c r="R422" i="55"/>
  <c r="R423" i="55"/>
  <c r="R424" i="55"/>
  <c r="R425" i="55"/>
  <c r="R426" i="55"/>
  <c r="R427" i="55"/>
  <c r="R428" i="55"/>
  <c r="R429" i="55"/>
  <c r="R430" i="55"/>
  <c r="R431" i="55"/>
  <c r="R432" i="55"/>
  <c r="R433" i="55"/>
  <c r="R434" i="55"/>
  <c r="R435" i="55"/>
  <c r="R436" i="55"/>
  <c r="R437" i="55"/>
  <c r="R438" i="55"/>
  <c r="R439" i="55"/>
  <c r="R440" i="55"/>
  <c r="R441" i="55"/>
  <c r="R442" i="55"/>
  <c r="R443" i="55"/>
  <c r="R444" i="55"/>
  <c r="R445" i="55"/>
  <c r="R446" i="55"/>
  <c r="R447" i="55"/>
  <c r="R448" i="55"/>
  <c r="R449" i="55"/>
  <c r="R450" i="55"/>
  <c r="R451" i="55"/>
  <c r="R452" i="55"/>
  <c r="R453" i="55"/>
  <c r="R454" i="55"/>
  <c r="R455" i="55"/>
  <c r="R456" i="55"/>
  <c r="R457" i="55"/>
  <c r="R458" i="55"/>
  <c r="R459" i="55"/>
  <c r="R460" i="55"/>
  <c r="R461" i="55"/>
  <c r="R462" i="55"/>
  <c r="R463" i="55"/>
  <c r="R464" i="55"/>
  <c r="R465" i="55"/>
  <c r="R466" i="55"/>
  <c r="R467" i="55"/>
  <c r="R468" i="55"/>
  <c r="R469" i="55"/>
  <c r="R470" i="55"/>
  <c r="R471" i="55"/>
  <c r="R472" i="55"/>
  <c r="R473" i="55"/>
  <c r="R474" i="55"/>
  <c r="R475" i="55"/>
  <c r="R476" i="55"/>
  <c r="R477" i="55"/>
  <c r="R478" i="55"/>
  <c r="R479" i="55"/>
  <c r="R480" i="55"/>
  <c r="R481" i="55"/>
  <c r="R482" i="55"/>
  <c r="R483" i="55"/>
  <c r="R484" i="55"/>
  <c r="R485" i="55"/>
  <c r="R486" i="55"/>
  <c r="R487" i="55"/>
  <c r="R488" i="55"/>
  <c r="R489" i="55"/>
  <c r="R490" i="55"/>
  <c r="R491" i="55"/>
  <c r="R492" i="55"/>
  <c r="R493" i="55"/>
  <c r="R494" i="55"/>
  <c r="R495" i="55"/>
  <c r="R496" i="55"/>
  <c r="R497" i="55"/>
  <c r="R498" i="55"/>
  <c r="R499" i="55"/>
  <c r="R500" i="55"/>
  <c r="R501" i="55"/>
  <c r="R502" i="55"/>
  <c r="R503" i="55"/>
  <c r="R504" i="55"/>
  <c r="R505" i="55"/>
  <c r="R506" i="55"/>
  <c r="R507" i="55"/>
  <c r="R508" i="55"/>
  <c r="R509" i="55"/>
  <c r="R510" i="55"/>
  <c r="R511" i="55"/>
  <c r="R512" i="55"/>
  <c r="R513" i="55"/>
  <c r="R514" i="55"/>
  <c r="R515" i="55"/>
  <c r="R516" i="55"/>
  <c r="R517" i="55"/>
  <c r="R518" i="55"/>
  <c r="R519" i="55"/>
  <c r="R520" i="55"/>
  <c r="R521" i="55"/>
  <c r="R522" i="55"/>
  <c r="R523" i="55"/>
  <c r="R524" i="55"/>
  <c r="R525" i="55"/>
  <c r="R526" i="55"/>
  <c r="R527" i="55"/>
  <c r="R528" i="55"/>
  <c r="R529" i="55"/>
  <c r="R530" i="55"/>
  <c r="R531" i="55"/>
  <c r="R532" i="55"/>
  <c r="R533" i="55"/>
  <c r="R534" i="55"/>
  <c r="R535" i="55"/>
  <c r="R536" i="55"/>
  <c r="R537" i="55"/>
  <c r="R538" i="55"/>
  <c r="R539" i="55"/>
  <c r="R540" i="55"/>
  <c r="R541" i="55"/>
  <c r="R542" i="55"/>
  <c r="R543" i="55"/>
  <c r="R544" i="55"/>
  <c r="R545" i="55"/>
  <c r="R546" i="55"/>
  <c r="R547" i="55"/>
  <c r="R548" i="55"/>
  <c r="R549" i="55"/>
  <c r="R550" i="55"/>
  <c r="R551" i="55"/>
  <c r="R552" i="55"/>
  <c r="R553" i="55"/>
  <c r="R554" i="55"/>
  <c r="R555" i="55"/>
  <c r="R556" i="55"/>
  <c r="R557" i="55"/>
  <c r="R558" i="55"/>
  <c r="R559" i="55"/>
  <c r="R560" i="55"/>
  <c r="R561" i="55"/>
  <c r="R562" i="55"/>
  <c r="R563" i="55"/>
  <c r="R564" i="55"/>
  <c r="R565" i="55"/>
  <c r="R566" i="55"/>
  <c r="R567" i="55"/>
  <c r="R568" i="55"/>
  <c r="R569" i="55"/>
  <c r="R570" i="55"/>
  <c r="R571" i="55"/>
  <c r="R572" i="55"/>
  <c r="R573" i="55"/>
  <c r="R574" i="55"/>
  <c r="R575" i="55"/>
  <c r="R576" i="55"/>
  <c r="R577" i="55"/>
  <c r="R578" i="55"/>
  <c r="R579" i="55"/>
  <c r="R580" i="55"/>
  <c r="R581" i="55"/>
  <c r="R582" i="55"/>
  <c r="R583" i="55"/>
  <c r="R584" i="55"/>
  <c r="R585" i="55"/>
  <c r="R586" i="55"/>
  <c r="R587" i="55"/>
  <c r="R588" i="55"/>
  <c r="R589" i="55"/>
  <c r="R590" i="55"/>
  <c r="R591" i="55"/>
  <c r="R592" i="55"/>
  <c r="R593" i="55"/>
  <c r="R594" i="55"/>
  <c r="R595" i="55"/>
  <c r="R596" i="55"/>
  <c r="R597" i="55"/>
  <c r="R598" i="55"/>
  <c r="R599" i="55"/>
  <c r="R600" i="55"/>
  <c r="R601" i="55"/>
  <c r="R602" i="55"/>
  <c r="R603" i="55"/>
  <c r="R604" i="55"/>
  <c r="R605" i="55"/>
  <c r="R606" i="55"/>
  <c r="R607" i="55"/>
  <c r="R608" i="55"/>
  <c r="R609" i="55"/>
  <c r="R610" i="55"/>
  <c r="R611" i="55"/>
  <c r="R612" i="55"/>
  <c r="R613" i="55"/>
  <c r="R614" i="55"/>
  <c r="R615" i="55"/>
  <c r="R616" i="55"/>
  <c r="R617" i="55"/>
  <c r="R618" i="55"/>
  <c r="R619" i="55"/>
  <c r="R620" i="55"/>
  <c r="R621" i="55"/>
  <c r="R622" i="55"/>
  <c r="R623" i="55"/>
  <c r="R624" i="55"/>
  <c r="R625" i="55"/>
  <c r="R626" i="55"/>
  <c r="R627" i="55"/>
  <c r="R628" i="55"/>
  <c r="R629" i="55"/>
  <c r="R630" i="55"/>
  <c r="R631" i="55"/>
  <c r="R632" i="55"/>
  <c r="R633" i="55"/>
  <c r="R634" i="55"/>
  <c r="R635" i="55"/>
  <c r="R636" i="55"/>
  <c r="R637" i="55"/>
  <c r="R638" i="55"/>
  <c r="R639" i="55"/>
  <c r="R640" i="55"/>
  <c r="R641" i="55"/>
  <c r="R642" i="55"/>
  <c r="R643" i="55"/>
  <c r="R644" i="55"/>
  <c r="R645" i="55"/>
  <c r="R646" i="55"/>
  <c r="R647" i="55"/>
  <c r="R648" i="55"/>
  <c r="R649" i="55"/>
  <c r="R650" i="55"/>
  <c r="R651" i="55"/>
  <c r="R652" i="55"/>
  <c r="R653" i="55"/>
  <c r="R654" i="55"/>
  <c r="R655" i="55"/>
  <c r="R656" i="55"/>
  <c r="R657" i="55"/>
  <c r="R658" i="55"/>
  <c r="R659" i="55"/>
  <c r="R660" i="55"/>
  <c r="R661" i="55"/>
  <c r="R662" i="55"/>
  <c r="R663" i="55"/>
  <c r="R664" i="55"/>
  <c r="R665" i="55"/>
  <c r="R666" i="55"/>
  <c r="R667" i="55"/>
  <c r="R668" i="55"/>
  <c r="R669" i="55"/>
  <c r="R670" i="55"/>
  <c r="R671" i="55"/>
  <c r="R672" i="55"/>
  <c r="R673" i="55"/>
  <c r="R674" i="55"/>
  <c r="R675" i="55"/>
  <c r="R676" i="55"/>
  <c r="R677" i="55"/>
  <c r="R678" i="55"/>
  <c r="R679" i="55"/>
  <c r="R680" i="55"/>
  <c r="R681" i="55"/>
  <c r="R682" i="55"/>
  <c r="R683" i="55"/>
  <c r="R684" i="55"/>
  <c r="R685" i="55"/>
  <c r="R686" i="55"/>
  <c r="R687" i="55"/>
  <c r="R688" i="55"/>
  <c r="R689" i="55"/>
  <c r="R690" i="55"/>
  <c r="R691" i="55"/>
  <c r="R692" i="55"/>
  <c r="R693" i="55"/>
  <c r="R694" i="55"/>
  <c r="R695" i="55"/>
  <c r="R696" i="55"/>
  <c r="R697" i="55"/>
  <c r="R698" i="55"/>
  <c r="R699" i="55"/>
  <c r="R700" i="55"/>
  <c r="R701" i="55"/>
  <c r="R702" i="55"/>
  <c r="R703" i="55"/>
  <c r="R704" i="55"/>
  <c r="R705" i="55"/>
  <c r="R706" i="55"/>
  <c r="R707" i="55"/>
  <c r="R708" i="55"/>
  <c r="R709" i="55"/>
  <c r="R710" i="55"/>
  <c r="R711" i="55"/>
  <c r="R712" i="55"/>
  <c r="R713" i="55"/>
  <c r="R714" i="55"/>
  <c r="R715" i="55"/>
  <c r="R716" i="55"/>
  <c r="R717" i="55"/>
  <c r="R718" i="55"/>
  <c r="R719" i="55"/>
  <c r="R720" i="55"/>
  <c r="R721" i="55"/>
  <c r="R722" i="55"/>
  <c r="R723" i="55"/>
  <c r="R724" i="55"/>
  <c r="R725" i="55"/>
  <c r="R726" i="55"/>
  <c r="R727" i="55"/>
  <c r="R728" i="55"/>
  <c r="R729" i="55"/>
  <c r="R730" i="55"/>
  <c r="R731" i="55"/>
  <c r="R732" i="55"/>
  <c r="R733" i="55"/>
  <c r="R734" i="55"/>
  <c r="R735" i="55"/>
  <c r="R736" i="55"/>
  <c r="R737" i="55"/>
  <c r="R738" i="55"/>
  <c r="R739" i="55"/>
  <c r="R740" i="55"/>
  <c r="R741" i="55"/>
  <c r="R742" i="55"/>
  <c r="R743" i="55"/>
  <c r="R744" i="55"/>
  <c r="R745" i="55"/>
  <c r="R746" i="55"/>
  <c r="R747" i="55"/>
  <c r="R748" i="55"/>
  <c r="R749" i="55"/>
  <c r="R750" i="55"/>
  <c r="R751" i="55"/>
  <c r="R752" i="55"/>
  <c r="R753" i="55"/>
  <c r="R754" i="55"/>
  <c r="R755" i="55"/>
  <c r="R756" i="55"/>
  <c r="R757" i="55"/>
  <c r="R758" i="55"/>
  <c r="R759" i="55"/>
  <c r="R760" i="55"/>
  <c r="R761" i="55"/>
  <c r="R762" i="55"/>
  <c r="R763" i="55"/>
  <c r="R764" i="55"/>
  <c r="R765" i="55"/>
  <c r="R766" i="55"/>
  <c r="R767" i="55"/>
  <c r="R768" i="55"/>
  <c r="R769" i="55"/>
  <c r="R770" i="55"/>
  <c r="R771" i="55"/>
  <c r="R772" i="55"/>
  <c r="R773" i="55"/>
  <c r="R774" i="55"/>
  <c r="R775" i="55"/>
  <c r="R776" i="55"/>
  <c r="R777" i="55"/>
  <c r="R778" i="55"/>
  <c r="R779" i="55"/>
  <c r="R780" i="55"/>
  <c r="R781" i="55"/>
  <c r="R782" i="55"/>
  <c r="R783" i="55"/>
  <c r="R784" i="55"/>
  <c r="R785" i="55"/>
  <c r="R786" i="55"/>
  <c r="R787" i="55"/>
  <c r="R788" i="55"/>
  <c r="R789" i="55"/>
  <c r="R790" i="55"/>
  <c r="R791" i="55"/>
  <c r="R792" i="55"/>
  <c r="R793" i="55"/>
  <c r="R794" i="55"/>
  <c r="R795" i="55"/>
  <c r="R796" i="55"/>
  <c r="R797" i="55"/>
  <c r="R798" i="55"/>
  <c r="R799" i="55"/>
  <c r="R800" i="55"/>
  <c r="R801" i="55"/>
  <c r="R802" i="55"/>
  <c r="R803" i="55"/>
  <c r="R804" i="55"/>
  <c r="R805" i="55"/>
  <c r="R806" i="55"/>
  <c r="R807" i="55"/>
  <c r="R808" i="55"/>
  <c r="R809" i="55"/>
  <c r="R810" i="55"/>
  <c r="R811" i="55"/>
  <c r="R812" i="55"/>
  <c r="R813" i="55"/>
  <c r="R814" i="55"/>
  <c r="R815" i="55"/>
  <c r="R816" i="55"/>
  <c r="R817" i="55"/>
  <c r="R818" i="55"/>
  <c r="R819" i="55"/>
  <c r="R820" i="55"/>
  <c r="R821" i="55"/>
  <c r="R822" i="55"/>
  <c r="R823" i="55"/>
  <c r="R824" i="55"/>
  <c r="R825" i="55"/>
  <c r="R826" i="55"/>
  <c r="R827" i="55"/>
  <c r="R828" i="55"/>
  <c r="R829" i="55"/>
  <c r="R830" i="55"/>
  <c r="R831" i="55"/>
  <c r="R832" i="55"/>
  <c r="R833" i="55"/>
  <c r="R834" i="55"/>
  <c r="R835" i="55"/>
  <c r="R836" i="55"/>
  <c r="R837" i="55"/>
  <c r="R838" i="55"/>
  <c r="R839" i="55"/>
  <c r="R840" i="55"/>
  <c r="R841" i="55"/>
  <c r="R842" i="55"/>
  <c r="R843" i="55"/>
  <c r="R844" i="55"/>
  <c r="R845" i="55"/>
  <c r="R846" i="55"/>
  <c r="R847" i="55"/>
  <c r="R848" i="55"/>
  <c r="R849" i="55"/>
  <c r="R850" i="55"/>
  <c r="R851" i="55"/>
  <c r="R852" i="55"/>
  <c r="R853" i="55"/>
  <c r="R854" i="55"/>
  <c r="R855" i="55"/>
  <c r="R856" i="55"/>
  <c r="R857" i="55"/>
  <c r="R858" i="55"/>
  <c r="R859" i="55"/>
  <c r="R860" i="55"/>
  <c r="R861" i="55"/>
  <c r="R862" i="55"/>
  <c r="R863" i="55"/>
  <c r="R864" i="55"/>
  <c r="R865" i="55"/>
  <c r="R866" i="55"/>
  <c r="R867" i="55"/>
  <c r="R868" i="55"/>
  <c r="R869" i="55"/>
  <c r="R870" i="55"/>
  <c r="R871" i="55"/>
  <c r="R872" i="55"/>
  <c r="R873" i="55"/>
  <c r="R874" i="55"/>
  <c r="R875" i="55"/>
  <c r="R876" i="55"/>
  <c r="R877" i="55"/>
  <c r="R878" i="55"/>
  <c r="R879" i="55"/>
  <c r="R880" i="55"/>
  <c r="R881" i="55"/>
  <c r="R882" i="55"/>
  <c r="R883" i="55"/>
  <c r="R884" i="55"/>
  <c r="R885" i="55"/>
  <c r="R886" i="55"/>
  <c r="R887" i="55"/>
  <c r="R888" i="55"/>
  <c r="R889" i="55"/>
  <c r="R890" i="55"/>
  <c r="R891" i="55"/>
  <c r="R892" i="55"/>
  <c r="R893" i="55"/>
  <c r="R894" i="55"/>
  <c r="R895" i="55"/>
  <c r="R896" i="55"/>
  <c r="R897" i="55"/>
  <c r="R898" i="55"/>
  <c r="R899" i="55"/>
  <c r="R900" i="55"/>
  <c r="R901" i="55"/>
  <c r="R902" i="55"/>
  <c r="R903" i="55"/>
  <c r="R904" i="55"/>
  <c r="R905" i="55"/>
  <c r="R906" i="55"/>
  <c r="R907" i="55"/>
  <c r="R908" i="55"/>
  <c r="R909" i="55"/>
  <c r="R910" i="55"/>
  <c r="R911" i="55"/>
  <c r="R912" i="55"/>
  <c r="R913" i="55"/>
  <c r="R914" i="55"/>
  <c r="R915" i="55"/>
  <c r="R916" i="55"/>
  <c r="R917" i="55"/>
  <c r="R918" i="55"/>
  <c r="R919" i="55"/>
  <c r="R920" i="55"/>
  <c r="R921" i="55"/>
  <c r="R922" i="55"/>
  <c r="R923" i="55"/>
  <c r="R924" i="55"/>
  <c r="R925" i="55"/>
  <c r="R926" i="55"/>
  <c r="R927" i="55"/>
  <c r="R928" i="55"/>
  <c r="R929" i="55"/>
  <c r="R930" i="55"/>
  <c r="R931" i="55"/>
  <c r="R932" i="55"/>
  <c r="R933" i="55"/>
  <c r="R934" i="55"/>
  <c r="R935" i="55"/>
  <c r="R936" i="55"/>
  <c r="R937" i="55"/>
  <c r="R938" i="55"/>
  <c r="R939" i="55"/>
  <c r="R940" i="55"/>
  <c r="R941" i="55"/>
  <c r="R942" i="55"/>
  <c r="R943" i="55"/>
  <c r="R944" i="55"/>
  <c r="R945" i="55"/>
  <c r="R946" i="55"/>
  <c r="R947" i="55"/>
  <c r="R948" i="55"/>
  <c r="R949" i="55"/>
  <c r="R950" i="55"/>
  <c r="R951" i="55"/>
  <c r="R952" i="55"/>
  <c r="R953" i="55"/>
  <c r="R954" i="55"/>
  <c r="R955" i="55"/>
  <c r="R956" i="55"/>
  <c r="R957" i="55"/>
  <c r="R958" i="55"/>
  <c r="R959" i="55"/>
  <c r="R960" i="55"/>
  <c r="R961" i="55"/>
  <c r="R962" i="55"/>
  <c r="R963" i="55"/>
  <c r="R964" i="55"/>
  <c r="R965" i="55"/>
  <c r="R966" i="55"/>
  <c r="R967" i="55"/>
  <c r="R968" i="55"/>
  <c r="R969" i="55"/>
  <c r="R970" i="55"/>
  <c r="R971" i="55"/>
  <c r="R972" i="55"/>
  <c r="R973" i="55"/>
  <c r="R974" i="55"/>
  <c r="R975" i="55"/>
  <c r="R976" i="55"/>
  <c r="R977" i="55"/>
  <c r="R978" i="55"/>
  <c r="R979" i="55"/>
  <c r="R980" i="55"/>
  <c r="R981" i="55"/>
  <c r="R982" i="55"/>
  <c r="R983" i="55"/>
  <c r="R984" i="55"/>
  <c r="R985" i="55"/>
  <c r="R986" i="55"/>
  <c r="R987" i="55"/>
  <c r="R988" i="55"/>
  <c r="R989" i="55"/>
  <c r="R990" i="55"/>
  <c r="R991" i="55"/>
  <c r="R992" i="55"/>
  <c r="R993" i="55"/>
  <c r="R994" i="55"/>
  <c r="R995" i="55"/>
  <c r="R996" i="55"/>
  <c r="R997" i="55"/>
  <c r="R998" i="55"/>
  <c r="R999" i="55"/>
  <c r="R1000" i="55"/>
  <c r="R1001" i="55"/>
  <c r="R1002" i="55"/>
  <c r="R1003" i="55"/>
  <c r="R1004" i="55"/>
  <c r="R1005" i="55"/>
  <c r="R1006" i="55"/>
  <c r="R1007" i="55"/>
  <c r="R1008" i="55"/>
  <c r="R1009" i="55"/>
  <c r="R1010" i="55"/>
  <c r="R1011" i="55"/>
  <c r="R1012" i="55"/>
  <c r="R1013" i="55"/>
  <c r="R1014" i="55"/>
  <c r="R1015" i="55"/>
  <c r="R1016" i="55"/>
  <c r="R1017" i="55"/>
  <c r="R1018" i="55"/>
  <c r="R1019" i="55"/>
  <c r="R1020" i="55"/>
  <c r="R1021" i="55"/>
  <c r="R1022" i="55"/>
  <c r="R1023" i="55"/>
  <c r="R1024" i="55"/>
  <c r="R1025" i="55"/>
  <c r="R1026" i="55"/>
  <c r="R1027" i="55"/>
  <c r="R1028" i="55"/>
  <c r="R1029" i="55"/>
  <c r="R1030" i="55"/>
  <c r="R1031" i="55"/>
  <c r="R1032" i="55"/>
  <c r="R1033" i="55"/>
  <c r="R1034" i="55"/>
  <c r="R1035" i="55"/>
  <c r="R1036" i="55"/>
  <c r="R1037" i="55"/>
  <c r="R1038" i="55"/>
  <c r="R1039" i="55"/>
  <c r="R1040" i="55"/>
  <c r="R1041" i="55"/>
  <c r="R1042" i="55"/>
  <c r="R1043" i="55"/>
  <c r="R1044" i="55"/>
  <c r="R1045" i="55"/>
  <c r="R1046" i="55"/>
  <c r="R1047" i="55"/>
  <c r="R1048" i="55"/>
  <c r="R1049" i="55"/>
  <c r="R1050" i="55"/>
  <c r="R1051" i="55"/>
  <c r="R1052" i="55"/>
  <c r="R1053" i="55"/>
  <c r="R1054" i="55"/>
  <c r="R1055" i="55"/>
  <c r="R1056" i="55"/>
  <c r="R1057" i="55"/>
  <c r="R1058" i="55"/>
  <c r="R1059" i="55"/>
  <c r="R1060" i="55"/>
  <c r="R1061" i="55"/>
  <c r="R1062" i="55"/>
  <c r="R1063" i="55"/>
  <c r="R1064" i="55"/>
  <c r="R1065" i="55"/>
  <c r="R1066" i="55"/>
  <c r="R1067" i="55"/>
  <c r="R1068" i="55"/>
  <c r="R1069" i="55"/>
  <c r="R1070" i="55"/>
  <c r="R1071" i="55"/>
  <c r="R1072" i="55"/>
  <c r="R1073" i="55"/>
  <c r="R1074" i="55"/>
  <c r="R1075" i="55"/>
  <c r="R1076" i="55"/>
  <c r="R1077" i="55"/>
  <c r="R1078" i="55"/>
  <c r="R1079" i="55"/>
  <c r="R1080" i="55"/>
  <c r="R1081" i="55"/>
  <c r="R1082" i="55"/>
  <c r="R1083" i="55"/>
  <c r="R1084" i="55"/>
  <c r="R1085" i="55"/>
  <c r="R1086" i="55"/>
  <c r="R1087" i="55"/>
  <c r="R1088" i="55"/>
  <c r="R1089" i="55"/>
  <c r="R1090" i="55"/>
  <c r="R1091" i="55"/>
  <c r="R1092" i="55"/>
  <c r="R1093" i="55"/>
  <c r="R1094" i="55"/>
  <c r="R1095" i="55"/>
  <c r="R1096" i="55"/>
  <c r="R1097" i="55"/>
  <c r="R1098" i="55"/>
  <c r="R1099" i="55"/>
  <c r="R1100" i="55"/>
  <c r="R1101" i="55"/>
  <c r="R1102" i="55"/>
  <c r="R1103" i="55"/>
  <c r="R1104" i="55"/>
  <c r="R1105" i="55"/>
  <c r="R1106" i="55"/>
  <c r="R1107" i="55"/>
  <c r="R1108" i="55"/>
  <c r="R1109" i="55"/>
  <c r="R1110" i="55"/>
  <c r="R1111" i="55"/>
  <c r="R1112" i="55"/>
  <c r="R1113" i="55"/>
  <c r="R1114" i="55"/>
  <c r="R1115" i="55"/>
  <c r="R1116" i="55"/>
  <c r="R1117" i="55"/>
  <c r="R1118" i="55"/>
  <c r="R1119" i="55"/>
  <c r="R1120" i="55"/>
  <c r="R1121" i="55"/>
  <c r="R1122" i="55"/>
  <c r="R1123" i="55"/>
  <c r="R1124" i="55"/>
  <c r="R1125" i="55"/>
  <c r="R1126" i="55"/>
  <c r="R1127" i="55"/>
  <c r="R1128" i="55"/>
  <c r="R1129" i="55"/>
  <c r="R1130" i="55"/>
  <c r="R1131" i="55"/>
  <c r="R1132" i="55"/>
  <c r="R1133" i="55"/>
  <c r="R1134" i="55"/>
  <c r="R1135" i="55"/>
  <c r="R1136" i="55"/>
  <c r="R1137" i="55"/>
  <c r="R1138" i="55"/>
  <c r="R1139" i="55"/>
  <c r="R1140" i="55"/>
  <c r="R1141" i="55"/>
  <c r="R1142" i="55"/>
  <c r="R1143" i="55"/>
  <c r="R1144" i="55"/>
  <c r="R1145" i="55"/>
  <c r="R1146" i="55"/>
  <c r="R1147" i="55"/>
  <c r="R1148" i="55"/>
  <c r="R1149" i="55"/>
  <c r="R1150" i="55"/>
  <c r="R1151" i="55"/>
  <c r="R1152" i="55"/>
  <c r="R1153" i="55"/>
  <c r="R1154" i="55"/>
  <c r="R1155" i="55"/>
  <c r="R1156" i="55"/>
  <c r="R1157" i="55"/>
  <c r="R1158" i="55"/>
  <c r="R1159" i="55"/>
  <c r="R1160" i="55"/>
  <c r="R1161" i="55"/>
  <c r="R1162" i="55"/>
  <c r="R1163" i="55"/>
  <c r="R1164" i="55"/>
  <c r="R1165" i="55"/>
  <c r="R1166" i="55"/>
  <c r="R1167" i="55"/>
  <c r="R1168" i="55"/>
  <c r="R1169" i="55"/>
  <c r="R1170" i="55"/>
  <c r="R1171" i="55"/>
  <c r="R1172" i="55"/>
  <c r="R1173" i="55"/>
  <c r="R1174" i="55"/>
  <c r="R1175" i="55"/>
  <c r="R1176" i="55"/>
  <c r="R1177" i="55"/>
  <c r="R1178" i="55"/>
  <c r="R1179" i="55"/>
  <c r="R1180" i="55"/>
  <c r="R1181" i="55"/>
  <c r="R1182" i="55"/>
  <c r="R1183" i="55"/>
  <c r="R1184" i="55"/>
  <c r="R1185" i="55"/>
  <c r="R1186" i="55"/>
  <c r="R1187" i="55"/>
  <c r="R1188" i="55"/>
  <c r="R1189" i="55"/>
  <c r="R1190" i="55"/>
  <c r="R1191" i="55"/>
  <c r="R1192" i="55"/>
  <c r="R1193" i="55"/>
  <c r="R1194" i="55"/>
  <c r="R1195" i="55"/>
  <c r="R1196" i="55"/>
  <c r="R1197" i="55"/>
  <c r="R1198" i="55"/>
  <c r="R1199" i="55"/>
  <c r="R1200" i="55"/>
  <c r="R1201" i="55"/>
  <c r="R1202" i="55"/>
  <c r="R1203" i="55"/>
  <c r="R1204" i="55"/>
  <c r="R1205" i="55"/>
  <c r="R1206" i="55"/>
  <c r="R1207" i="55"/>
  <c r="R1208" i="55"/>
  <c r="R1209" i="55"/>
  <c r="R1210" i="55"/>
  <c r="R1211" i="55"/>
  <c r="R1212" i="55"/>
  <c r="R1213" i="55"/>
  <c r="R1214" i="55"/>
  <c r="R1215" i="55"/>
  <c r="R1216" i="55"/>
  <c r="R1217" i="55"/>
  <c r="R1218" i="55"/>
  <c r="R1219" i="55"/>
  <c r="R1220" i="55"/>
  <c r="R1221" i="55"/>
  <c r="R1222" i="55"/>
  <c r="R1223" i="55"/>
  <c r="R1224" i="55"/>
  <c r="R1225" i="55"/>
  <c r="R1226" i="55"/>
  <c r="R1227" i="55"/>
  <c r="R1228" i="55"/>
  <c r="R1229" i="55"/>
  <c r="R1230" i="55"/>
  <c r="R1231" i="55"/>
  <c r="R1232" i="55"/>
  <c r="R1233" i="55"/>
  <c r="R1234" i="55"/>
  <c r="R1235" i="55"/>
  <c r="R1236" i="55"/>
  <c r="R1237" i="55"/>
  <c r="R1238" i="55"/>
  <c r="R1239" i="55"/>
  <c r="R1240" i="55"/>
  <c r="R1241" i="55"/>
  <c r="R1242" i="55"/>
  <c r="R1243" i="55"/>
  <c r="R1244" i="55"/>
  <c r="R1245" i="55"/>
  <c r="R1246" i="55"/>
  <c r="R1247" i="55"/>
  <c r="R1248" i="55"/>
  <c r="R1249" i="55"/>
  <c r="R1250" i="55"/>
  <c r="R1251" i="55"/>
  <c r="R1252" i="55"/>
  <c r="R1253" i="55"/>
  <c r="R1254" i="55"/>
  <c r="R1255" i="55"/>
  <c r="R1256" i="55"/>
  <c r="R1257" i="55"/>
  <c r="R1258" i="55"/>
  <c r="R1259" i="55"/>
  <c r="R1260" i="55"/>
  <c r="R1261" i="55"/>
  <c r="R1262" i="55"/>
  <c r="R1263" i="55"/>
  <c r="R1264" i="55"/>
  <c r="R1265" i="55"/>
  <c r="R1266" i="55"/>
  <c r="R1267" i="55"/>
  <c r="R1268" i="55"/>
  <c r="R1269" i="55"/>
  <c r="R1270" i="55"/>
  <c r="R1271" i="55"/>
  <c r="R1272" i="55"/>
  <c r="R1273" i="55"/>
  <c r="R1274" i="55"/>
  <c r="R1275" i="55"/>
  <c r="R1276" i="55"/>
  <c r="R1277" i="55"/>
  <c r="R1278" i="55"/>
  <c r="R1279" i="55"/>
  <c r="R1280" i="55"/>
  <c r="R1281" i="55"/>
  <c r="R1282" i="55"/>
  <c r="R1283" i="55"/>
  <c r="R1284" i="55"/>
  <c r="R1285" i="55"/>
  <c r="R1286" i="55"/>
  <c r="R1287" i="55"/>
  <c r="R1288" i="55"/>
  <c r="R1289" i="55"/>
  <c r="R1290" i="55"/>
  <c r="R1291" i="55"/>
  <c r="R1292" i="55"/>
  <c r="R1293" i="55"/>
  <c r="R1294" i="55"/>
  <c r="R1295" i="55"/>
  <c r="R1296" i="55"/>
  <c r="R1297" i="55"/>
  <c r="R1298" i="55"/>
  <c r="R1299" i="55"/>
  <c r="R1300" i="55"/>
  <c r="R1301" i="55"/>
  <c r="R1302" i="55"/>
  <c r="R1303" i="55"/>
  <c r="R1304" i="55"/>
  <c r="R1305" i="55"/>
  <c r="R1306" i="55"/>
  <c r="R1307" i="55"/>
  <c r="R1308" i="55"/>
  <c r="R1309" i="55"/>
  <c r="R1310" i="55"/>
  <c r="R1311" i="55"/>
  <c r="R1312" i="55"/>
  <c r="R1313" i="55"/>
  <c r="R1314" i="55"/>
  <c r="R1315" i="55"/>
  <c r="R1316" i="55"/>
  <c r="R1317" i="55"/>
  <c r="R1318" i="55"/>
  <c r="R1319" i="55"/>
  <c r="R1320" i="55"/>
  <c r="R1321" i="55"/>
  <c r="R1322" i="55"/>
  <c r="R1323" i="55"/>
  <c r="R1324" i="55"/>
  <c r="R1325" i="55"/>
  <c r="R1326" i="55"/>
  <c r="R1327" i="55"/>
  <c r="R1328" i="55"/>
  <c r="R1329" i="55"/>
  <c r="R1330" i="55"/>
  <c r="R1331" i="55"/>
  <c r="R1332" i="55"/>
  <c r="R1333" i="55"/>
  <c r="R1334" i="55"/>
  <c r="R1335" i="55"/>
  <c r="R1336" i="55"/>
  <c r="R1337" i="55"/>
  <c r="R1338" i="55"/>
  <c r="R1339" i="55"/>
  <c r="R1340" i="55"/>
  <c r="R1341" i="55"/>
  <c r="R1342" i="55"/>
  <c r="R1343" i="55"/>
  <c r="R1344" i="55"/>
  <c r="R1345" i="55"/>
  <c r="R1346" i="55"/>
  <c r="R1347" i="55"/>
  <c r="R1348" i="55"/>
  <c r="R1349" i="55"/>
  <c r="R1350" i="55"/>
  <c r="R1351" i="55"/>
  <c r="R1352" i="55"/>
  <c r="R1353" i="55"/>
  <c r="R1354" i="55"/>
  <c r="R1355" i="55"/>
  <c r="R1356" i="55"/>
  <c r="R1357" i="55"/>
  <c r="R1358" i="55"/>
  <c r="R1359" i="55"/>
  <c r="R1360" i="55"/>
  <c r="R1361" i="55"/>
  <c r="R1362" i="55"/>
  <c r="R1363" i="55"/>
  <c r="R1364" i="55"/>
  <c r="R1365" i="55"/>
  <c r="R1366" i="55"/>
  <c r="R1367" i="55"/>
  <c r="R1368" i="55"/>
  <c r="R1369" i="55"/>
  <c r="R1370" i="55"/>
  <c r="R1371" i="55"/>
  <c r="R1372" i="55"/>
  <c r="R1373" i="55"/>
  <c r="R1374" i="55"/>
  <c r="R1375" i="55"/>
  <c r="R1376" i="55"/>
  <c r="R1377" i="55"/>
  <c r="R1378" i="55"/>
  <c r="R1379" i="55"/>
  <c r="R1380" i="55"/>
  <c r="R1381" i="55"/>
  <c r="R1382" i="55"/>
  <c r="R1383" i="55"/>
  <c r="R1384" i="55"/>
  <c r="R1385" i="55"/>
  <c r="R1386" i="55"/>
  <c r="R1387" i="55"/>
  <c r="R1388" i="55"/>
  <c r="R1389" i="55"/>
  <c r="R1390" i="55"/>
  <c r="R1391" i="55"/>
  <c r="R1392" i="55"/>
  <c r="R1393" i="55"/>
  <c r="R1394" i="55"/>
  <c r="R1395" i="55"/>
  <c r="R1396" i="55"/>
  <c r="R1397" i="55"/>
  <c r="R1398" i="55"/>
  <c r="R1399" i="55"/>
  <c r="R1400" i="55"/>
  <c r="R1401" i="55"/>
  <c r="R1402" i="55"/>
  <c r="R1403" i="55"/>
  <c r="R1404" i="55"/>
  <c r="R1405" i="55"/>
  <c r="R1406" i="55"/>
  <c r="R1407" i="55"/>
  <c r="R1408" i="55"/>
  <c r="R1409" i="55"/>
  <c r="R1410" i="55"/>
  <c r="R1411" i="55"/>
  <c r="R1412" i="55"/>
  <c r="R1413" i="55"/>
  <c r="R1414" i="55"/>
  <c r="R1415" i="55"/>
  <c r="R1416" i="55"/>
  <c r="R1417" i="55"/>
  <c r="R1418" i="55"/>
  <c r="R1419" i="55"/>
  <c r="R1420" i="55"/>
  <c r="R1421" i="55"/>
  <c r="R1422" i="55"/>
  <c r="R1423" i="55"/>
  <c r="R1424" i="55"/>
  <c r="R1425" i="55"/>
  <c r="R1426" i="55"/>
  <c r="R1427" i="55"/>
  <c r="R1428" i="55"/>
  <c r="R1429" i="55"/>
  <c r="R1430" i="55"/>
  <c r="R1431" i="55"/>
  <c r="R1432" i="55"/>
  <c r="R1433" i="55"/>
  <c r="R1434" i="55"/>
  <c r="R1435" i="55"/>
  <c r="R1436" i="55"/>
  <c r="R1437" i="55"/>
  <c r="R1438" i="55"/>
  <c r="R1439" i="55"/>
  <c r="R1440" i="55"/>
  <c r="R1441" i="55"/>
  <c r="R1442" i="55"/>
  <c r="R1443" i="55"/>
  <c r="R1444" i="55"/>
  <c r="R1445" i="55"/>
  <c r="R1446" i="55"/>
  <c r="R1447" i="55"/>
  <c r="R1448" i="55"/>
  <c r="R1449" i="55"/>
  <c r="R1450" i="55"/>
  <c r="R1451" i="55"/>
  <c r="R1452" i="55"/>
  <c r="R1453" i="55"/>
  <c r="R1454" i="55"/>
  <c r="R1455" i="55"/>
  <c r="R1456" i="55"/>
  <c r="R1457" i="55"/>
  <c r="R1458" i="55"/>
  <c r="R1459" i="55"/>
  <c r="R1460" i="55"/>
  <c r="R1461" i="55"/>
  <c r="R1462" i="55"/>
  <c r="R1463" i="55"/>
  <c r="R1464" i="55"/>
  <c r="R1465" i="55"/>
  <c r="R1466" i="55"/>
  <c r="R1467" i="55"/>
  <c r="R1468" i="55"/>
  <c r="R1469" i="55"/>
  <c r="R1470" i="55"/>
  <c r="R1471" i="55"/>
  <c r="R1472" i="55"/>
  <c r="R1473" i="55"/>
  <c r="R1474" i="55"/>
  <c r="R1475" i="55"/>
  <c r="R1476" i="55"/>
  <c r="R1477" i="55"/>
  <c r="R1478" i="55"/>
  <c r="R1479" i="55"/>
  <c r="R1480" i="55"/>
  <c r="R1481" i="55"/>
  <c r="R1482" i="55"/>
  <c r="R1483" i="55"/>
  <c r="R1484" i="55"/>
  <c r="R1485" i="55"/>
  <c r="R1486" i="55"/>
  <c r="R1487" i="55"/>
  <c r="R1488" i="55"/>
  <c r="R1489" i="55"/>
  <c r="R1490" i="55"/>
  <c r="R1491" i="55"/>
  <c r="R1492" i="55"/>
  <c r="R1493" i="55"/>
  <c r="R1494" i="55"/>
  <c r="R1495" i="55"/>
  <c r="R1496" i="55"/>
  <c r="R1497" i="55"/>
  <c r="R1498" i="55"/>
  <c r="R1499" i="55"/>
  <c r="R1500" i="55"/>
  <c r="R1501" i="55"/>
  <c r="R1502" i="55"/>
  <c r="R1503" i="55"/>
  <c r="R1504" i="55"/>
  <c r="R1505" i="55"/>
  <c r="R1506" i="55"/>
  <c r="R1507" i="55"/>
  <c r="R1508" i="55"/>
  <c r="R1509" i="55"/>
  <c r="R1510" i="55"/>
  <c r="R1511" i="55"/>
  <c r="R1512" i="55"/>
  <c r="R1513" i="55"/>
  <c r="R1514" i="55"/>
  <c r="R1515" i="55"/>
  <c r="R1516" i="55"/>
  <c r="R1517" i="55"/>
  <c r="R1518" i="55"/>
  <c r="R1519" i="55"/>
  <c r="R1520" i="55"/>
  <c r="R1521" i="55"/>
  <c r="R1522" i="55"/>
  <c r="R1523" i="55"/>
  <c r="R1524" i="55"/>
  <c r="R1525" i="55"/>
  <c r="R1526" i="55"/>
  <c r="R1527" i="55"/>
  <c r="R1528" i="55"/>
  <c r="R1529" i="55"/>
  <c r="R1530" i="55"/>
  <c r="R1531" i="55"/>
  <c r="R1532" i="55"/>
  <c r="R1533" i="55"/>
  <c r="R1534" i="55"/>
  <c r="R1535" i="55"/>
  <c r="R1536" i="55"/>
  <c r="R1537" i="55"/>
  <c r="R1538" i="55"/>
  <c r="R1539" i="55"/>
  <c r="R1540" i="55"/>
  <c r="R1541" i="55"/>
  <c r="R1542" i="55"/>
  <c r="R1543" i="55"/>
  <c r="R1544" i="55"/>
  <c r="R1545" i="55"/>
  <c r="R1546" i="55"/>
  <c r="R1547" i="55"/>
  <c r="R1548" i="55"/>
  <c r="R1549" i="55"/>
  <c r="R1550" i="55"/>
  <c r="R1551" i="55"/>
  <c r="R1552" i="55"/>
  <c r="R1553" i="55"/>
  <c r="R1554" i="55"/>
  <c r="R1555" i="55"/>
  <c r="R1556" i="55"/>
  <c r="R1557" i="55"/>
  <c r="R1558" i="55"/>
  <c r="R1559" i="55"/>
  <c r="R1560" i="55"/>
  <c r="R1561" i="55"/>
  <c r="R1562" i="55"/>
  <c r="R1563" i="55"/>
  <c r="R1564" i="55"/>
  <c r="R1565" i="55"/>
  <c r="R1566" i="55"/>
  <c r="R1567" i="55"/>
  <c r="R1568" i="55"/>
  <c r="R1569" i="55"/>
  <c r="R1570" i="55"/>
  <c r="R1571" i="55"/>
  <c r="R1572" i="55"/>
  <c r="R1573" i="55"/>
  <c r="R1574" i="55"/>
  <c r="R1575" i="55"/>
  <c r="R1576" i="55"/>
  <c r="R1577" i="55"/>
  <c r="R1578" i="55"/>
  <c r="R1579" i="55"/>
  <c r="R1580" i="55"/>
  <c r="R1581" i="55"/>
  <c r="R1582" i="55"/>
  <c r="R1583" i="55"/>
  <c r="R1584" i="55"/>
  <c r="R1585" i="55"/>
  <c r="R1586" i="55"/>
  <c r="R1587" i="55"/>
  <c r="R1588" i="55"/>
  <c r="R1589" i="55"/>
  <c r="R1590" i="55"/>
  <c r="R1591" i="55"/>
  <c r="R1592" i="55"/>
  <c r="R1593" i="55"/>
  <c r="R1594" i="55"/>
  <c r="R1595" i="55"/>
  <c r="R1596" i="55"/>
  <c r="R1597" i="55"/>
  <c r="R1598" i="55"/>
  <c r="R1599" i="55"/>
  <c r="R1600" i="55"/>
  <c r="R1601" i="55"/>
  <c r="R1602" i="55"/>
  <c r="R1603" i="55"/>
  <c r="R1604" i="55"/>
  <c r="R1605" i="55"/>
  <c r="R1606" i="55"/>
  <c r="R1607" i="55"/>
  <c r="R1608" i="55"/>
  <c r="R1609" i="55"/>
  <c r="R1610" i="55"/>
  <c r="R1611" i="55"/>
  <c r="R1612" i="55"/>
  <c r="R1613" i="55"/>
  <c r="R1614" i="55"/>
  <c r="R1615" i="55"/>
  <c r="R1616" i="55"/>
  <c r="R1617" i="55"/>
  <c r="R1618" i="55"/>
  <c r="R1619" i="55"/>
  <c r="R1620" i="55"/>
  <c r="R1621" i="55"/>
  <c r="R1622" i="55"/>
  <c r="R1623" i="55"/>
  <c r="R1624" i="55"/>
  <c r="R1625" i="55"/>
  <c r="R1626" i="55"/>
  <c r="R1627" i="55"/>
  <c r="R1628" i="55"/>
  <c r="R1629" i="55"/>
  <c r="R1630" i="55"/>
  <c r="R1631" i="55"/>
  <c r="R1632" i="55"/>
  <c r="R1633" i="55"/>
  <c r="R1634" i="55"/>
  <c r="R1635" i="55"/>
  <c r="R1636" i="55"/>
  <c r="R1637" i="55"/>
  <c r="R1638" i="55"/>
  <c r="R1639" i="55"/>
  <c r="R1640" i="55"/>
  <c r="R1641" i="55"/>
  <c r="R1642" i="55"/>
  <c r="R1643" i="55"/>
  <c r="R1644" i="55"/>
  <c r="R1645" i="55"/>
  <c r="R1646" i="55"/>
  <c r="R1647" i="55"/>
  <c r="R1648" i="55"/>
  <c r="R1649" i="55"/>
  <c r="R1650" i="55"/>
  <c r="R1651" i="55"/>
  <c r="R1652" i="55"/>
  <c r="R1653" i="55"/>
  <c r="R1654" i="55"/>
  <c r="R1655" i="55"/>
  <c r="R1656" i="55"/>
  <c r="R1657" i="55"/>
  <c r="R1658" i="55"/>
  <c r="R1659" i="55"/>
  <c r="R1660" i="55"/>
  <c r="R1661" i="55"/>
  <c r="R1662" i="55"/>
  <c r="R1663" i="55"/>
  <c r="R1664" i="55"/>
  <c r="R1665" i="55"/>
  <c r="R1666" i="55"/>
  <c r="R1667" i="55"/>
  <c r="R1668" i="55"/>
  <c r="R1669" i="55"/>
  <c r="R1670" i="55"/>
  <c r="R1671" i="55"/>
  <c r="R1672" i="55"/>
  <c r="R1673" i="55"/>
  <c r="R1674" i="55"/>
  <c r="R1675" i="55"/>
  <c r="R1676" i="55"/>
  <c r="R1677" i="55"/>
  <c r="R1678" i="55"/>
  <c r="R1679" i="55"/>
  <c r="R1680" i="55"/>
  <c r="R1681" i="55"/>
  <c r="R1682" i="55"/>
  <c r="R1683" i="55"/>
  <c r="R1684" i="55"/>
  <c r="R1685" i="55"/>
  <c r="R1686" i="55"/>
  <c r="R1687" i="55"/>
  <c r="R1688" i="55"/>
  <c r="R1689" i="55"/>
  <c r="R1690" i="55"/>
  <c r="R1691" i="55"/>
  <c r="R1692" i="55"/>
  <c r="R1693" i="55"/>
  <c r="R1694" i="55"/>
  <c r="R1695" i="55"/>
  <c r="R1696" i="55"/>
  <c r="R1697" i="55"/>
  <c r="R1698" i="55"/>
  <c r="R1699" i="55"/>
  <c r="R1700" i="55"/>
  <c r="R1701" i="55"/>
  <c r="R1702" i="55"/>
  <c r="R1703" i="55"/>
  <c r="R1704" i="55"/>
  <c r="R1705" i="55"/>
  <c r="R1706" i="55"/>
  <c r="R1707" i="55"/>
  <c r="R1708" i="55"/>
  <c r="R1709" i="55"/>
  <c r="R1710" i="55"/>
  <c r="R1711" i="55"/>
  <c r="R1712" i="55"/>
  <c r="R1713" i="55"/>
  <c r="R1714" i="55"/>
  <c r="R1715" i="55"/>
  <c r="R1716" i="55"/>
  <c r="R1717" i="55"/>
  <c r="R1718" i="55"/>
  <c r="R1719" i="55"/>
  <c r="R1720" i="55"/>
  <c r="R1721" i="55"/>
  <c r="R1722" i="55"/>
  <c r="R1723" i="55"/>
  <c r="R1724" i="55"/>
  <c r="R1725" i="55"/>
  <c r="R1726" i="55"/>
  <c r="R1727" i="55"/>
  <c r="R1728" i="55"/>
  <c r="R1729" i="55"/>
  <c r="R1730" i="55"/>
  <c r="R1731" i="55"/>
  <c r="R1732" i="55"/>
  <c r="R1733" i="55"/>
  <c r="R1734" i="55"/>
  <c r="R1735" i="55"/>
  <c r="R1736" i="55"/>
  <c r="R1737" i="55"/>
  <c r="R1738" i="55"/>
  <c r="R1739" i="55"/>
  <c r="R1740" i="55"/>
  <c r="R1741" i="55"/>
  <c r="R1742" i="55"/>
  <c r="R1743" i="55"/>
  <c r="R1744" i="55"/>
  <c r="R1745" i="55"/>
  <c r="R1746" i="55"/>
  <c r="R1747" i="55"/>
  <c r="R1748" i="55"/>
  <c r="R1749" i="55"/>
  <c r="R1750" i="55"/>
  <c r="R1751" i="55"/>
  <c r="R1752" i="55"/>
  <c r="R1753" i="55"/>
  <c r="R1754" i="55"/>
  <c r="R1755" i="55"/>
  <c r="R1756" i="55"/>
  <c r="R1757" i="55"/>
  <c r="R1758" i="55"/>
  <c r="R1759" i="55"/>
  <c r="R1760" i="55"/>
  <c r="R1761" i="55"/>
  <c r="R1762" i="55"/>
  <c r="R1763" i="55"/>
  <c r="R1764" i="55"/>
  <c r="R1765" i="55"/>
  <c r="R1766" i="55"/>
  <c r="R1767" i="55"/>
  <c r="R1768" i="55"/>
  <c r="R1769" i="55"/>
  <c r="R1770" i="55"/>
  <c r="R1771" i="55"/>
  <c r="R1772" i="55"/>
  <c r="R1773" i="55"/>
  <c r="R1774" i="55"/>
  <c r="R1775" i="55"/>
  <c r="R1776" i="55"/>
  <c r="R1777" i="55"/>
  <c r="R1778" i="55"/>
  <c r="R1779" i="55"/>
  <c r="R1780" i="55"/>
  <c r="R1781" i="55"/>
  <c r="R1782" i="55"/>
  <c r="R1783" i="55"/>
  <c r="R1784" i="55"/>
  <c r="R1785" i="55"/>
  <c r="R1786" i="55"/>
  <c r="R1787" i="55"/>
  <c r="R1788" i="55"/>
  <c r="R1789" i="55"/>
  <c r="R1790" i="55"/>
  <c r="R1791" i="55"/>
  <c r="R1792" i="55"/>
  <c r="R1793" i="55"/>
  <c r="R1794" i="55"/>
  <c r="R1795" i="55"/>
  <c r="R1796" i="55"/>
  <c r="R1797" i="55"/>
  <c r="R1798" i="55"/>
  <c r="R1799" i="55"/>
  <c r="R1800" i="55"/>
  <c r="R1801" i="55"/>
  <c r="R1802" i="55"/>
  <c r="R1803" i="55"/>
  <c r="R1804" i="55"/>
  <c r="R1805" i="55"/>
  <c r="R1806" i="55"/>
  <c r="R1807" i="55"/>
  <c r="R1808" i="55"/>
  <c r="R1809" i="55"/>
  <c r="R1810" i="55"/>
  <c r="R1811" i="55"/>
  <c r="R1812" i="55"/>
  <c r="R1813" i="55"/>
  <c r="R1814" i="55"/>
  <c r="R1815" i="55"/>
  <c r="R1816" i="55"/>
  <c r="R1817" i="55"/>
  <c r="R1818" i="55"/>
  <c r="R1819" i="55"/>
  <c r="R1820" i="55"/>
  <c r="R1821" i="55"/>
  <c r="R1822" i="55"/>
  <c r="R1823" i="55"/>
  <c r="R1824" i="55"/>
  <c r="R1825" i="55"/>
  <c r="R1826" i="55"/>
  <c r="R1827" i="55"/>
  <c r="R1828" i="55"/>
  <c r="R1829" i="55"/>
  <c r="R1830" i="55"/>
  <c r="R1831" i="55"/>
  <c r="R1832" i="55"/>
  <c r="R1833" i="55"/>
  <c r="R1834" i="55"/>
  <c r="R1835" i="55"/>
  <c r="R1836" i="55"/>
  <c r="R1837" i="55"/>
  <c r="R1838" i="55"/>
  <c r="R1839" i="55"/>
  <c r="R1840" i="55"/>
  <c r="R1841" i="55"/>
  <c r="R1842" i="55"/>
  <c r="R1843" i="55"/>
  <c r="R1844" i="55"/>
  <c r="R1845" i="55"/>
  <c r="R1846" i="55"/>
  <c r="R1847" i="55"/>
  <c r="R1848" i="55"/>
  <c r="R1849" i="55"/>
  <c r="R1850" i="55"/>
  <c r="R1851" i="55"/>
  <c r="R1852" i="55"/>
  <c r="R1853" i="55"/>
  <c r="R1854" i="55"/>
  <c r="R1855" i="55"/>
  <c r="R1856" i="55"/>
  <c r="R1857" i="55"/>
  <c r="R1858" i="55"/>
  <c r="R1859" i="55"/>
  <c r="R1860" i="55"/>
  <c r="R1861" i="55"/>
  <c r="R1862" i="55"/>
  <c r="R1863" i="55"/>
  <c r="R1864" i="55"/>
  <c r="R1865" i="55"/>
  <c r="R1866" i="55"/>
  <c r="R1867" i="55"/>
  <c r="R1868" i="55"/>
  <c r="R1869" i="55"/>
  <c r="R1870" i="55"/>
  <c r="R1871" i="55"/>
  <c r="R1872" i="55"/>
  <c r="R1873" i="55"/>
  <c r="R1874" i="55"/>
  <c r="R1875" i="55"/>
  <c r="R1876" i="55"/>
  <c r="R1877" i="55"/>
  <c r="R1878" i="55"/>
  <c r="R1879" i="55"/>
  <c r="R1880" i="55"/>
  <c r="R1881" i="55"/>
  <c r="R1882" i="55"/>
  <c r="R1883" i="55"/>
  <c r="R1884" i="55"/>
  <c r="R1885" i="55"/>
  <c r="R1886" i="55"/>
  <c r="R1887" i="55"/>
  <c r="R1888" i="55"/>
  <c r="R1889" i="55"/>
  <c r="R1890" i="55"/>
  <c r="R1891" i="55"/>
  <c r="R1892" i="55"/>
  <c r="R1893" i="55"/>
  <c r="R1894" i="55"/>
  <c r="R1895" i="55"/>
  <c r="R1896" i="55"/>
  <c r="R1897" i="55"/>
  <c r="R1898" i="55"/>
  <c r="R1899" i="55"/>
  <c r="R1900" i="55"/>
  <c r="R1901" i="55"/>
  <c r="R1902" i="55"/>
  <c r="R1903" i="55"/>
  <c r="R1904" i="55"/>
  <c r="R1905" i="55"/>
  <c r="R1906" i="55"/>
  <c r="R1907" i="55"/>
  <c r="R1908" i="55"/>
  <c r="R1909" i="55"/>
  <c r="R1910" i="55"/>
  <c r="R1911" i="55"/>
  <c r="R1912" i="55"/>
  <c r="R1913" i="55"/>
  <c r="R1914" i="55"/>
  <c r="R1915" i="55"/>
  <c r="R1916" i="55"/>
  <c r="R1917" i="55"/>
  <c r="R1918" i="55"/>
  <c r="R1919" i="55"/>
  <c r="R1920" i="55"/>
  <c r="R1921" i="55"/>
  <c r="F3" i="53"/>
  <c r="G3" i="53"/>
  <c r="F4" i="53"/>
  <c r="F5" i="53" s="1"/>
  <c r="F6" i="53" s="1"/>
  <c r="F7" i="53" s="1"/>
  <c r="F8" i="53" s="1"/>
  <c r="F9" i="53" s="1"/>
  <c r="F10" i="53" s="1"/>
  <c r="F11" i="53" s="1"/>
  <c r="F12" i="53" s="1"/>
  <c r="F13" i="53" s="1"/>
  <c r="F14" i="53" s="1"/>
  <c r="F15" i="53" s="1"/>
  <c r="F16" i="53" s="1"/>
  <c r="F17" i="53" s="1"/>
  <c r="F18" i="53" s="1"/>
  <c r="F19" i="53" s="1"/>
  <c r="F20" i="53" s="1"/>
  <c r="F21" i="53" s="1"/>
  <c r="F22" i="53" s="1"/>
  <c r="F23" i="53" s="1"/>
  <c r="F24" i="53" s="1"/>
  <c r="F25" i="53" s="1"/>
  <c r="F26" i="53" s="1"/>
  <c r="F27" i="53" s="1"/>
  <c r="F28" i="53" s="1"/>
  <c r="F29" i="53" s="1"/>
  <c r="F30" i="53" s="1"/>
  <c r="G4" i="53"/>
  <c r="G5" i="53" s="1"/>
  <c r="G6" i="53" s="1"/>
  <c r="G7" i="53" s="1"/>
  <c r="G8" i="53" s="1"/>
  <c r="G9" i="53" s="1"/>
  <c r="G10" i="53" s="1"/>
  <c r="G11" i="53" s="1"/>
  <c r="G12" i="53" s="1"/>
  <c r="G13" i="53" s="1"/>
  <c r="G14" i="53" s="1"/>
  <c r="G15" i="53" s="1"/>
  <c r="G16" i="53" s="1"/>
  <c r="G17" i="53" s="1"/>
  <c r="G18" i="53" s="1"/>
  <c r="G19" i="53" s="1"/>
  <c r="G20" i="53" s="1"/>
  <c r="G21" i="53" s="1"/>
  <c r="G22" i="53" s="1"/>
  <c r="G23" i="53" s="1"/>
  <c r="G24" i="53" s="1"/>
  <c r="G25" i="53" s="1"/>
  <c r="G26" i="53" s="1"/>
  <c r="G27" i="53" s="1"/>
  <c r="G28" i="53" s="1"/>
  <c r="G29" i="53" s="1"/>
  <c r="G30" i="53" s="1"/>
  <c r="C30" i="53"/>
  <c r="D30" i="53"/>
  <c r="A31" i="53"/>
  <c r="C31" i="53" s="1"/>
  <c r="F8" i="52"/>
  <c r="G8" i="52"/>
  <c r="G9" i="52" s="1"/>
  <c r="F9" i="52"/>
  <c r="F10" i="52" s="1"/>
  <c r="F11" i="52" s="1"/>
  <c r="F12" i="52" s="1"/>
  <c r="F13" i="52" s="1"/>
  <c r="F14" i="52" s="1"/>
  <c r="F15" i="52" s="1"/>
  <c r="F16" i="52" s="1"/>
  <c r="G10" i="52"/>
  <c r="G11" i="52" s="1"/>
  <c r="G12" i="52" s="1"/>
  <c r="G13" i="52" s="1"/>
  <c r="G14" i="52" s="1"/>
  <c r="G15" i="52" s="1"/>
  <c r="G16" i="52" s="1"/>
  <c r="G17" i="52" s="1"/>
  <c r="F17" i="52"/>
  <c r="F18" i="52" s="1"/>
  <c r="F19" i="52" s="1"/>
  <c r="G18" i="52"/>
  <c r="G19" i="52" s="1"/>
  <c r="C19" i="52"/>
  <c r="K4" i="51"/>
  <c r="R4" i="51"/>
  <c r="G5" i="51"/>
  <c r="G9" i="51" s="1"/>
  <c r="L7" i="51"/>
  <c r="C8" i="51"/>
  <c r="C9" i="51" s="1"/>
  <c r="Q8" i="51"/>
  <c r="D9" i="51"/>
  <c r="E9" i="51"/>
  <c r="F9" i="51"/>
  <c r="H9" i="51"/>
  <c r="I9" i="51"/>
  <c r="I18" i="51" s="1"/>
  <c r="J9" i="51"/>
  <c r="N9" i="51"/>
  <c r="L10" i="51"/>
  <c r="L11" i="51" s="1"/>
  <c r="M10" i="51"/>
  <c r="N10" i="51"/>
  <c r="N11" i="51" s="1"/>
  <c r="N12" i="51" s="1"/>
  <c r="N13" i="51" s="1"/>
  <c r="N14" i="51" s="1"/>
  <c r="M11" i="51"/>
  <c r="L12" i="51"/>
  <c r="L13" i="51" s="1"/>
  <c r="L14" i="51" s="1"/>
  <c r="L15" i="51" s="1"/>
  <c r="L16" i="51" s="1"/>
  <c r="L19" i="51" s="1"/>
  <c r="L20" i="51" s="1"/>
  <c r="L21" i="51" s="1"/>
  <c r="L22" i="51" s="1"/>
  <c r="L25" i="51" s="1"/>
  <c r="L26" i="51" s="1"/>
  <c r="L27" i="51" s="1"/>
  <c r="L28" i="51" s="1"/>
  <c r="L29" i="51" s="1"/>
  <c r="L30" i="51" s="1"/>
  <c r="L31" i="51" s="1"/>
  <c r="L32" i="51" s="1"/>
  <c r="L35" i="51" s="1"/>
  <c r="L36" i="51" s="1"/>
  <c r="L37" i="51" s="1"/>
  <c r="L38" i="51" s="1"/>
  <c r="L41" i="51" s="1"/>
  <c r="L42" i="51" s="1"/>
  <c r="L43" i="51" s="1"/>
  <c r="L46" i="51" s="1"/>
  <c r="L47" i="51" s="1"/>
  <c r="L48" i="51" s="1"/>
  <c r="L49" i="51" s="1"/>
  <c r="L50" i="51" s="1"/>
  <c r="L53" i="51" s="1"/>
  <c r="L54" i="51" s="1"/>
  <c r="L55" i="51" s="1"/>
  <c r="L56" i="51" s="1"/>
  <c r="L57" i="51" s="1"/>
  <c r="L58" i="51" s="1"/>
  <c r="L59" i="51" s="1"/>
  <c r="L60" i="51" s="1"/>
  <c r="L63" i="51" s="1"/>
  <c r="L64" i="51" s="1"/>
  <c r="L65" i="51" s="1"/>
  <c r="L66" i="51" s="1"/>
  <c r="L69" i="51" s="1"/>
  <c r="L70" i="51" s="1"/>
  <c r="L71" i="51" s="1"/>
  <c r="L72" i="51" s="1"/>
  <c r="L73" i="51" s="1"/>
  <c r="L74" i="51" s="1"/>
  <c r="L77" i="51" s="1"/>
  <c r="L78" i="51" s="1"/>
  <c r="L79" i="51" s="1"/>
  <c r="L80" i="51" s="1"/>
  <c r="L81" i="51" s="1"/>
  <c r="L84" i="51" s="1"/>
  <c r="L85" i="51" s="1"/>
  <c r="L86" i="51" s="1"/>
  <c r="L87" i="51" s="1"/>
  <c r="L88" i="51" s="1"/>
  <c r="L91" i="51" s="1"/>
  <c r="L92" i="51" s="1"/>
  <c r="L93" i="51" s="1"/>
  <c r="L94" i="51" s="1"/>
  <c r="L95" i="51" s="1"/>
  <c r="L96" i="51" s="1"/>
  <c r="L97" i="51" s="1"/>
  <c r="L98" i="51" s="1"/>
  <c r="L99" i="51" s="1"/>
  <c r="L100" i="51" s="1"/>
  <c r="L101" i="51" s="1"/>
  <c r="L102" i="51" s="1"/>
  <c r="L103" i="51" s="1"/>
  <c r="L106" i="51" s="1"/>
  <c r="L107" i="51" s="1"/>
  <c r="L108" i="51" s="1"/>
  <c r="L111" i="51" s="1"/>
  <c r="L112" i="51" s="1"/>
  <c r="L113" i="51" s="1"/>
  <c r="L114" i="51" s="1"/>
  <c r="L115" i="51" s="1"/>
  <c r="L116" i="51" s="1"/>
  <c r="L117" i="51" s="1"/>
  <c r="L120" i="51" s="1"/>
  <c r="L121" i="51" s="1"/>
  <c r="L122" i="51" s="1"/>
  <c r="L125" i="51" s="1"/>
  <c r="M12" i="51"/>
  <c r="M13" i="51" s="1"/>
  <c r="M14" i="51" s="1"/>
  <c r="M15" i="51" s="1"/>
  <c r="M16" i="51" s="1"/>
  <c r="M19" i="51" s="1"/>
  <c r="M20" i="51" s="1"/>
  <c r="M21" i="51" s="1"/>
  <c r="M22" i="51" s="1"/>
  <c r="M25" i="51" s="1"/>
  <c r="M26" i="51" s="1"/>
  <c r="M27" i="51" s="1"/>
  <c r="M28" i="51" s="1"/>
  <c r="M29" i="51" s="1"/>
  <c r="M30" i="51" s="1"/>
  <c r="M31" i="51" s="1"/>
  <c r="M32" i="51" s="1"/>
  <c r="M35" i="51" s="1"/>
  <c r="M36" i="51" s="1"/>
  <c r="M37" i="51" s="1"/>
  <c r="M38" i="51" s="1"/>
  <c r="M41" i="51" s="1"/>
  <c r="M42" i="51" s="1"/>
  <c r="M43" i="51" s="1"/>
  <c r="M46" i="51" s="1"/>
  <c r="M47" i="51" s="1"/>
  <c r="M48" i="51" s="1"/>
  <c r="M49" i="51" s="1"/>
  <c r="M50" i="51" s="1"/>
  <c r="M53" i="51" s="1"/>
  <c r="M54" i="51" s="1"/>
  <c r="M55" i="51" s="1"/>
  <c r="M56" i="51" s="1"/>
  <c r="M57" i="51" s="1"/>
  <c r="M58" i="51" s="1"/>
  <c r="N15" i="51"/>
  <c r="N16" i="51" s="1"/>
  <c r="N19" i="51" s="1"/>
  <c r="C17" i="51"/>
  <c r="G17" i="51"/>
  <c r="Q17" i="51"/>
  <c r="E18" i="51"/>
  <c r="E24" i="51" s="1"/>
  <c r="E34" i="51" s="1"/>
  <c r="E40" i="51" s="1"/>
  <c r="E45" i="51" s="1"/>
  <c r="E52" i="51" s="1"/>
  <c r="E62" i="51" s="1"/>
  <c r="F18" i="51"/>
  <c r="H18" i="51"/>
  <c r="H24" i="51" s="1"/>
  <c r="J18" i="51"/>
  <c r="N20" i="51"/>
  <c r="N21" i="51" s="1"/>
  <c r="N22" i="51" s="1"/>
  <c r="N25" i="51" s="1"/>
  <c r="N26" i="51" s="1"/>
  <c r="N27" i="51" s="1"/>
  <c r="N28" i="51" s="1"/>
  <c r="N29" i="51" s="1"/>
  <c r="N30" i="51" s="1"/>
  <c r="N31" i="51" s="1"/>
  <c r="N32" i="51" s="1"/>
  <c r="N35" i="51" s="1"/>
  <c r="N36" i="51" s="1"/>
  <c r="N37" i="51" s="1"/>
  <c r="N38" i="51" s="1"/>
  <c r="G23" i="51"/>
  <c r="H23" i="51"/>
  <c r="I23" i="51"/>
  <c r="J23" i="51"/>
  <c r="J24" i="51" s="1"/>
  <c r="Q23" i="51"/>
  <c r="F24" i="51"/>
  <c r="F34" i="51" s="1"/>
  <c r="F40" i="51" s="1"/>
  <c r="F45" i="51" s="1"/>
  <c r="F52" i="51" s="1"/>
  <c r="F62" i="51" s="1"/>
  <c r="F68" i="51" s="1"/>
  <c r="F76" i="51" s="1"/>
  <c r="F83" i="51" s="1"/>
  <c r="F90" i="51" s="1"/>
  <c r="F105" i="51" s="1"/>
  <c r="F110" i="51" s="1"/>
  <c r="F119" i="51" s="1"/>
  <c r="F124" i="51" s="1"/>
  <c r="F131" i="51" s="1"/>
  <c r="F136" i="51" s="1"/>
  <c r="F143" i="51" s="1"/>
  <c r="F150" i="51" s="1"/>
  <c r="F158" i="51" s="1"/>
  <c r="F165" i="51" s="1"/>
  <c r="F172" i="51" s="1"/>
  <c r="F179" i="51" s="1"/>
  <c r="I24" i="51"/>
  <c r="I34" i="51" s="1"/>
  <c r="G33" i="51"/>
  <c r="H33" i="51"/>
  <c r="I33" i="51"/>
  <c r="J33" i="51"/>
  <c r="Q33" i="51"/>
  <c r="J34" i="51"/>
  <c r="J40" i="51" s="1"/>
  <c r="J45" i="51" s="1"/>
  <c r="J52" i="51" s="1"/>
  <c r="J62" i="51" s="1"/>
  <c r="J68" i="51" s="1"/>
  <c r="G39" i="51"/>
  <c r="H39" i="51"/>
  <c r="I39" i="51"/>
  <c r="J39" i="51"/>
  <c r="Q39" i="51"/>
  <c r="N41" i="51"/>
  <c r="N42" i="51" s="1"/>
  <c r="N43" i="51" s="1"/>
  <c r="N46" i="51" s="1"/>
  <c r="N47" i="51" s="1"/>
  <c r="G44" i="51"/>
  <c r="H44" i="51"/>
  <c r="I44" i="51"/>
  <c r="J44" i="51"/>
  <c r="Q44" i="51"/>
  <c r="N48" i="51"/>
  <c r="N49" i="51" s="1"/>
  <c r="N50" i="51" s="1"/>
  <c r="N53" i="51" s="1"/>
  <c r="N54" i="51" s="1"/>
  <c r="N55" i="51" s="1"/>
  <c r="N56" i="51" s="1"/>
  <c r="N57" i="51" s="1"/>
  <c r="N58" i="51" s="1"/>
  <c r="N59" i="51" s="1"/>
  <c r="N60" i="51" s="1"/>
  <c r="N63" i="51" s="1"/>
  <c r="N64" i="51" s="1"/>
  <c r="N65" i="51" s="1"/>
  <c r="N66" i="51" s="1"/>
  <c r="N69" i="51" s="1"/>
  <c r="N70" i="51" s="1"/>
  <c r="N71" i="51" s="1"/>
  <c r="N72" i="51" s="1"/>
  <c r="N73" i="51" s="1"/>
  <c r="N74" i="51" s="1"/>
  <c r="N77" i="51" s="1"/>
  <c r="N78" i="51" s="1"/>
  <c r="N79" i="51" s="1"/>
  <c r="N80" i="51" s="1"/>
  <c r="N81" i="51" s="1"/>
  <c r="N84" i="51" s="1"/>
  <c r="N85" i="51" s="1"/>
  <c r="N86" i="51" s="1"/>
  <c r="N87" i="51" s="1"/>
  <c r="N88" i="51" s="1"/>
  <c r="N91" i="51" s="1"/>
  <c r="N92" i="51" s="1"/>
  <c r="N93" i="51" s="1"/>
  <c r="N94" i="51" s="1"/>
  <c r="N95" i="51" s="1"/>
  <c r="N96" i="51" s="1"/>
  <c r="N97" i="51" s="1"/>
  <c r="N98" i="51" s="1"/>
  <c r="N99" i="51" s="1"/>
  <c r="N100" i="51" s="1"/>
  <c r="N101" i="51" s="1"/>
  <c r="N102" i="51" s="1"/>
  <c r="N103" i="51" s="1"/>
  <c r="N106" i="51" s="1"/>
  <c r="N107" i="51" s="1"/>
  <c r="N108" i="51" s="1"/>
  <c r="N111" i="51" s="1"/>
  <c r="N112" i="51" s="1"/>
  <c r="N113" i="51" s="1"/>
  <c r="N114" i="51" s="1"/>
  <c r="N115" i="51" s="1"/>
  <c r="N116" i="51" s="1"/>
  <c r="N117" i="51" s="1"/>
  <c r="N120" i="51" s="1"/>
  <c r="N121" i="51" s="1"/>
  <c r="N122" i="51" s="1"/>
  <c r="N125" i="51" s="1"/>
  <c r="N126" i="51" s="1"/>
  <c r="N127" i="51" s="1"/>
  <c r="N128" i="51" s="1"/>
  <c r="N129" i="51" s="1"/>
  <c r="N132" i="51" s="1"/>
  <c r="N133" i="51" s="1"/>
  <c r="N134" i="51" s="1"/>
  <c r="N137" i="51" s="1"/>
  <c r="N138" i="51" s="1"/>
  <c r="N139" i="51" s="1"/>
  <c r="N140" i="51" s="1"/>
  <c r="N141" i="51" s="1"/>
  <c r="N144" i="51" s="1"/>
  <c r="N145" i="51" s="1"/>
  <c r="N146" i="51" s="1"/>
  <c r="N147" i="51" s="1"/>
  <c r="N148" i="51" s="1"/>
  <c r="N151" i="51" s="1"/>
  <c r="N152" i="51" s="1"/>
  <c r="N153" i="51" s="1"/>
  <c r="N154" i="51" s="1"/>
  <c r="N155" i="51" s="1"/>
  <c r="N156" i="51" s="1"/>
  <c r="N159" i="51" s="1"/>
  <c r="N160" i="51" s="1"/>
  <c r="N161" i="51" s="1"/>
  <c r="N162" i="51" s="1"/>
  <c r="N163" i="51" s="1"/>
  <c r="N166" i="51" s="1"/>
  <c r="N167" i="51" s="1"/>
  <c r="N168" i="51" s="1"/>
  <c r="N169" i="51" s="1"/>
  <c r="N170" i="51" s="1"/>
  <c r="N173" i="51" s="1"/>
  <c r="N174" i="51" s="1"/>
  <c r="N175" i="51" s="1"/>
  <c r="N176" i="51" s="1"/>
  <c r="N177" i="51" s="1"/>
  <c r="N180" i="51" s="1"/>
  <c r="N181" i="51" s="1"/>
  <c r="N182" i="51" s="1"/>
  <c r="N183" i="51" s="1"/>
  <c r="N184" i="51" s="1"/>
  <c r="N185" i="51" s="1"/>
  <c r="N188" i="51" s="1"/>
  <c r="N189" i="51" s="1"/>
  <c r="N190" i="51" s="1"/>
  <c r="N191" i="51" s="1"/>
  <c r="N192" i="51" s="1"/>
  <c r="N195" i="51" s="1"/>
  <c r="N196" i="51" s="1"/>
  <c r="N197" i="51" s="1"/>
  <c r="N198" i="51" s="1"/>
  <c r="N199" i="51" s="1"/>
  <c r="N202" i="51" s="1"/>
  <c r="N203" i="51" s="1"/>
  <c r="N204" i="51" s="1"/>
  <c r="N205" i="51" s="1"/>
  <c r="N206" i="51" s="1"/>
  <c r="N209" i="51" s="1"/>
  <c r="N210" i="51" s="1"/>
  <c r="N211" i="51" s="1"/>
  <c r="N212" i="51" s="1"/>
  <c r="N213" i="51" s="1"/>
  <c r="N216" i="51" s="1"/>
  <c r="N217" i="51" s="1"/>
  <c r="N218" i="51" s="1"/>
  <c r="N219" i="51" s="1"/>
  <c r="N220" i="51" s="1"/>
  <c r="N221" i="51" s="1"/>
  <c r="N224" i="51" s="1"/>
  <c r="N225" i="51" s="1"/>
  <c r="N226" i="51" s="1"/>
  <c r="N227" i="51" s="1"/>
  <c r="N228" i="51" s="1"/>
  <c r="N231" i="51" s="1"/>
  <c r="N232" i="51" s="1"/>
  <c r="N233" i="51" s="1"/>
  <c r="N234" i="51" s="1"/>
  <c r="N235" i="51" s="1"/>
  <c r="N238" i="51" s="1"/>
  <c r="N239" i="51" s="1"/>
  <c r="N240" i="51" s="1"/>
  <c r="N241" i="51" s="1"/>
  <c r="N242" i="51" s="1"/>
  <c r="N245" i="51" s="1"/>
  <c r="N246" i="51" s="1"/>
  <c r="N247" i="51" s="1"/>
  <c r="N248" i="51" s="1"/>
  <c r="N249" i="51" s="1"/>
  <c r="N252" i="51" s="1"/>
  <c r="N253" i="51" s="1"/>
  <c r="N254" i="51" s="1"/>
  <c r="N255" i="51" s="1"/>
  <c r="N256" i="51" s="1"/>
  <c r="N257" i="51" s="1"/>
  <c r="N260" i="51" s="1"/>
  <c r="N261" i="51" s="1"/>
  <c r="N262" i="51" s="1"/>
  <c r="N263" i="51" s="1"/>
  <c r="N264" i="51" s="1"/>
  <c r="N267" i="51" s="1"/>
  <c r="N268" i="51" s="1"/>
  <c r="N269" i="51" s="1"/>
  <c r="N270" i="51" s="1"/>
  <c r="N271" i="51" s="1"/>
  <c r="N272" i="51" s="1"/>
  <c r="N273" i="51" s="1"/>
  <c r="N276" i="51" s="1"/>
  <c r="N277" i="51" s="1"/>
  <c r="N278" i="51" s="1"/>
  <c r="N279" i="51" s="1"/>
  <c r="N280" i="51" s="1"/>
  <c r="N283" i="51" s="1"/>
  <c r="N284" i="51" s="1"/>
  <c r="N285" i="51" s="1"/>
  <c r="N286" i="51" s="1"/>
  <c r="N287" i="51" s="1"/>
  <c r="N288" i="51" s="1"/>
  <c r="N291" i="51" s="1"/>
  <c r="N292" i="51" s="1"/>
  <c r="N293" i="51" s="1"/>
  <c r="N294" i="51" s="1"/>
  <c r="N295" i="51" s="1"/>
  <c r="N298" i="51" s="1"/>
  <c r="N299" i="51" s="1"/>
  <c r="N300" i="51" s="1"/>
  <c r="N301" i="51" s="1"/>
  <c r="N302" i="51" s="1"/>
  <c r="N305" i="51" s="1"/>
  <c r="N306" i="51" s="1"/>
  <c r="N307" i="51" s="1"/>
  <c r="N308" i="51" s="1"/>
  <c r="N309" i="51" s="1"/>
  <c r="N312" i="51" s="1"/>
  <c r="N313" i="51" s="1"/>
  <c r="N314" i="51" s="1"/>
  <c r="N315" i="51" s="1"/>
  <c r="N316" i="51" s="1"/>
  <c r="N319" i="51" s="1"/>
  <c r="N320" i="51" s="1"/>
  <c r="N321" i="51" s="1"/>
  <c r="N322" i="51" s="1"/>
  <c r="N323" i="51" s="1"/>
  <c r="N324" i="51" s="1"/>
  <c r="N327" i="51" s="1"/>
  <c r="N328" i="51" s="1"/>
  <c r="N329" i="51" s="1"/>
  <c r="N330" i="51" s="1"/>
  <c r="N331" i="51" s="1"/>
  <c r="N332" i="51" s="1"/>
  <c r="N333" i="51" s="1"/>
  <c r="N336" i="51" s="1"/>
  <c r="N337" i="51" s="1"/>
  <c r="N338" i="51" s="1"/>
  <c r="N339" i="51" s="1"/>
  <c r="N340" i="51" s="1"/>
  <c r="N343" i="51" s="1"/>
  <c r="N344" i="51" s="1"/>
  <c r="N345" i="51" s="1"/>
  <c r="N346" i="51" s="1"/>
  <c r="N347" i="51" s="1"/>
  <c r="N350" i="51" s="1"/>
  <c r="N351" i="51" s="1"/>
  <c r="N352" i="51" s="1"/>
  <c r="N353" i="51" s="1"/>
  <c r="N354" i="51" s="1"/>
  <c r="N357" i="51" s="1"/>
  <c r="N358" i="51" s="1"/>
  <c r="N359" i="51" s="1"/>
  <c r="N360" i="51" s="1"/>
  <c r="N361" i="51" s="1"/>
  <c r="N364" i="51" s="1"/>
  <c r="N365" i="51" s="1"/>
  <c r="N366" i="51" s="1"/>
  <c r="N367" i="51" s="1"/>
  <c r="N368" i="51" s="1"/>
  <c r="N369" i="51" s="1"/>
  <c r="N372" i="51" s="1"/>
  <c r="N373" i="51" s="1"/>
  <c r="N374" i="51" s="1"/>
  <c r="N375" i="51" s="1"/>
  <c r="N376" i="51" s="1"/>
  <c r="N379" i="51" s="1"/>
  <c r="N380" i="51" s="1"/>
  <c r="N381" i="51" s="1"/>
  <c r="N382" i="51" s="1"/>
  <c r="N383" i="51" s="1"/>
  <c r="N384" i="51" s="1"/>
  <c r="N385" i="51" s="1"/>
  <c r="N388" i="51" s="1"/>
  <c r="N389" i="51" s="1"/>
  <c r="N390" i="51" s="1"/>
  <c r="N391" i="51" s="1"/>
  <c r="N392" i="51" s="1"/>
  <c r="N395" i="51" s="1"/>
  <c r="N396" i="51" s="1"/>
  <c r="N397" i="51" s="1"/>
  <c r="N398" i="51" s="1"/>
  <c r="N399" i="51" s="1"/>
  <c r="N402" i="51" s="1"/>
  <c r="N403" i="51" s="1"/>
  <c r="N404" i="51" s="1"/>
  <c r="N405" i="51" s="1"/>
  <c r="N406" i="51" s="1"/>
  <c r="N407" i="51" s="1"/>
  <c r="N410" i="51" s="1"/>
  <c r="N411" i="51" s="1"/>
  <c r="N412" i="51" s="1"/>
  <c r="N413" i="51" s="1"/>
  <c r="N414" i="51" s="1"/>
  <c r="N417" i="51" s="1"/>
  <c r="N418" i="51" s="1"/>
  <c r="N419" i="51" s="1"/>
  <c r="N420" i="51" s="1"/>
  <c r="N421" i="51" s="1"/>
  <c r="N424" i="51" s="1"/>
  <c r="N425" i="51" s="1"/>
  <c r="N426" i="51" s="1"/>
  <c r="N427" i="51" s="1"/>
  <c r="N428" i="51" s="1"/>
  <c r="N431" i="51" s="1"/>
  <c r="N432" i="51" s="1"/>
  <c r="N433" i="51" s="1"/>
  <c r="N434" i="51" s="1"/>
  <c r="N435" i="51" s="1"/>
  <c r="N436" i="51" s="1"/>
  <c r="N437" i="51" s="1"/>
  <c r="N438" i="51" s="1"/>
  <c r="N439" i="51" s="1"/>
  <c r="N440" i="51" s="1"/>
  <c r="N443" i="51" s="1"/>
  <c r="N444" i="51" s="1"/>
  <c r="N445" i="51" s="1"/>
  <c r="N446" i="51" s="1"/>
  <c r="N447" i="51" s="1"/>
  <c r="N450" i="51" s="1"/>
  <c r="N451" i="51" s="1"/>
  <c r="N452" i="51" s="1"/>
  <c r="N453" i="51" s="1"/>
  <c r="N454" i="51" s="1"/>
  <c r="N457" i="51" s="1"/>
  <c r="N458" i="51" s="1"/>
  <c r="N459" i="51" s="1"/>
  <c r="N460" i="51" s="1"/>
  <c r="N461" i="51" s="1"/>
  <c r="N462" i="51" s="1"/>
  <c r="N463" i="51" s="1"/>
  <c r="N466" i="51" s="1"/>
  <c r="N467" i="51" s="1"/>
  <c r="G51" i="51"/>
  <c r="H51" i="51"/>
  <c r="I51" i="51"/>
  <c r="J51" i="51"/>
  <c r="M59" i="51"/>
  <c r="M60" i="51" s="1"/>
  <c r="M63" i="51" s="1"/>
  <c r="M64" i="51" s="1"/>
  <c r="M65" i="51" s="1"/>
  <c r="M66" i="51" s="1"/>
  <c r="M69" i="51" s="1"/>
  <c r="M70" i="51" s="1"/>
  <c r="M71" i="51" s="1"/>
  <c r="M72" i="51" s="1"/>
  <c r="M73" i="51" s="1"/>
  <c r="M74" i="51" s="1"/>
  <c r="M77" i="51" s="1"/>
  <c r="M78" i="51" s="1"/>
  <c r="M79" i="51" s="1"/>
  <c r="M80" i="51" s="1"/>
  <c r="M81" i="51" s="1"/>
  <c r="M84" i="51" s="1"/>
  <c r="M85" i="51" s="1"/>
  <c r="M86" i="51" s="1"/>
  <c r="M87" i="51" s="1"/>
  <c r="M88" i="51" s="1"/>
  <c r="M91" i="51" s="1"/>
  <c r="M92" i="51" s="1"/>
  <c r="M93" i="51" s="1"/>
  <c r="M94" i="51" s="1"/>
  <c r="M95" i="51" s="1"/>
  <c r="M96" i="51" s="1"/>
  <c r="M97" i="51" s="1"/>
  <c r="M98" i="51" s="1"/>
  <c r="M99" i="51" s="1"/>
  <c r="M100" i="51" s="1"/>
  <c r="M101" i="51" s="1"/>
  <c r="M102" i="51" s="1"/>
  <c r="M103" i="51" s="1"/>
  <c r="M106" i="51" s="1"/>
  <c r="M107" i="51" s="1"/>
  <c r="M108" i="51" s="1"/>
  <c r="M111" i="51" s="1"/>
  <c r="M112" i="51" s="1"/>
  <c r="M113" i="51" s="1"/>
  <c r="M114" i="51" s="1"/>
  <c r="M115" i="51" s="1"/>
  <c r="M116" i="51" s="1"/>
  <c r="M117" i="51" s="1"/>
  <c r="M120" i="51" s="1"/>
  <c r="G61" i="51"/>
  <c r="H61" i="51"/>
  <c r="I61" i="51"/>
  <c r="J61" i="51"/>
  <c r="G67" i="51"/>
  <c r="H67" i="51"/>
  <c r="I67" i="51"/>
  <c r="J67" i="51"/>
  <c r="E68" i="51"/>
  <c r="E76" i="51" s="1"/>
  <c r="E83" i="51" s="1"/>
  <c r="E90" i="51" s="1"/>
  <c r="E105" i="51" s="1"/>
  <c r="E110" i="51" s="1"/>
  <c r="E119" i="51" s="1"/>
  <c r="E124" i="51" s="1"/>
  <c r="E131" i="51" s="1"/>
  <c r="E136" i="51" s="1"/>
  <c r="E143" i="51" s="1"/>
  <c r="E150" i="51" s="1"/>
  <c r="E158" i="51" s="1"/>
  <c r="E165" i="51" s="1"/>
  <c r="E172" i="51" s="1"/>
  <c r="G75" i="51"/>
  <c r="H75" i="51"/>
  <c r="I75" i="51"/>
  <c r="J75" i="51"/>
  <c r="Q75" i="51"/>
  <c r="G82" i="51"/>
  <c r="H82" i="51"/>
  <c r="I82" i="51"/>
  <c r="J82" i="51"/>
  <c r="Q82" i="51"/>
  <c r="G89" i="51"/>
  <c r="H89" i="51"/>
  <c r="I89" i="51"/>
  <c r="J89" i="51"/>
  <c r="Q89" i="51"/>
  <c r="G104" i="51"/>
  <c r="H104" i="51"/>
  <c r="I104" i="51"/>
  <c r="J104" i="51"/>
  <c r="Q104" i="51"/>
  <c r="G109" i="51"/>
  <c r="H109" i="51"/>
  <c r="Q109" i="51"/>
  <c r="G118" i="51"/>
  <c r="H118" i="51"/>
  <c r="I118" i="51"/>
  <c r="J118" i="51"/>
  <c r="Q118" i="51"/>
  <c r="M121" i="51"/>
  <c r="M122" i="51" s="1"/>
  <c r="M125" i="51" s="1"/>
  <c r="M126" i="51" s="1"/>
  <c r="M127" i="51" s="1"/>
  <c r="M128" i="51" s="1"/>
  <c r="M129" i="51" s="1"/>
  <c r="M132" i="51" s="1"/>
  <c r="M133" i="51" s="1"/>
  <c r="M134" i="51" s="1"/>
  <c r="M137" i="51" s="1"/>
  <c r="M138" i="51" s="1"/>
  <c r="M139" i="51" s="1"/>
  <c r="M140" i="51" s="1"/>
  <c r="M141" i="51" s="1"/>
  <c r="M144" i="51" s="1"/>
  <c r="M145" i="51" s="1"/>
  <c r="M146" i="51" s="1"/>
  <c r="M147" i="51" s="1"/>
  <c r="M148" i="51" s="1"/>
  <c r="M151" i="51" s="1"/>
  <c r="M152" i="51" s="1"/>
  <c r="M153" i="51" s="1"/>
  <c r="M154" i="51" s="1"/>
  <c r="M155" i="51" s="1"/>
  <c r="M156" i="51" s="1"/>
  <c r="M159" i="51" s="1"/>
  <c r="M160" i="51" s="1"/>
  <c r="M161" i="51" s="1"/>
  <c r="M162" i="51" s="1"/>
  <c r="M163" i="51" s="1"/>
  <c r="M166" i="51" s="1"/>
  <c r="M167" i="51" s="1"/>
  <c r="M168" i="51" s="1"/>
  <c r="M169" i="51" s="1"/>
  <c r="M170" i="51" s="1"/>
  <c r="M173" i="51" s="1"/>
  <c r="M174" i="51" s="1"/>
  <c r="M175" i="51" s="1"/>
  <c r="M176" i="51" s="1"/>
  <c r="M177" i="51" s="1"/>
  <c r="M180" i="51" s="1"/>
  <c r="M181" i="51" s="1"/>
  <c r="M182" i="51" s="1"/>
  <c r="M183" i="51" s="1"/>
  <c r="M184" i="51" s="1"/>
  <c r="M185" i="51" s="1"/>
  <c r="M188" i="51" s="1"/>
  <c r="M189" i="51" s="1"/>
  <c r="M190" i="51" s="1"/>
  <c r="M191" i="51" s="1"/>
  <c r="M192" i="51" s="1"/>
  <c r="M195" i="51" s="1"/>
  <c r="M196" i="51" s="1"/>
  <c r="M197" i="51" s="1"/>
  <c r="M198" i="51" s="1"/>
  <c r="M199" i="51" s="1"/>
  <c r="M202" i="51" s="1"/>
  <c r="M203" i="51" s="1"/>
  <c r="M204" i="51" s="1"/>
  <c r="M205" i="51" s="1"/>
  <c r="M206" i="51" s="1"/>
  <c r="M209" i="51" s="1"/>
  <c r="M210" i="51" s="1"/>
  <c r="M211" i="51" s="1"/>
  <c r="M212" i="51" s="1"/>
  <c r="M213" i="51" s="1"/>
  <c r="M216" i="51" s="1"/>
  <c r="M217" i="51" s="1"/>
  <c r="M218" i="51" s="1"/>
  <c r="M219" i="51" s="1"/>
  <c r="M220" i="51" s="1"/>
  <c r="M221" i="51" s="1"/>
  <c r="M224" i="51" s="1"/>
  <c r="M225" i="51" s="1"/>
  <c r="M226" i="51" s="1"/>
  <c r="M227" i="51" s="1"/>
  <c r="M228" i="51" s="1"/>
  <c r="M231" i="51" s="1"/>
  <c r="M232" i="51" s="1"/>
  <c r="M233" i="51" s="1"/>
  <c r="M234" i="51" s="1"/>
  <c r="M235" i="51" s="1"/>
  <c r="M238" i="51" s="1"/>
  <c r="M239" i="51" s="1"/>
  <c r="M240" i="51" s="1"/>
  <c r="M241" i="51" s="1"/>
  <c r="M242" i="51" s="1"/>
  <c r="M245" i="51" s="1"/>
  <c r="M246" i="51" s="1"/>
  <c r="M247" i="51" s="1"/>
  <c r="M248" i="51" s="1"/>
  <c r="M249" i="51" s="1"/>
  <c r="M252" i="51" s="1"/>
  <c r="M253" i="51" s="1"/>
  <c r="M254" i="51" s="1"/>
  <c r="M255" i="51" s="1"/>
  <c r="M256" i="51" s="1"/>
  <c r="M257" i="51" s="1"/>
  <c r="M260" i="51" s="1"/>
  <c r="M261" i="51" s="1"/>
  <c r="M262" i="51" s="1"/>
  <c r="M263" i="51" s="1"/>
  <c r="M264" i="51" s="1"/>
  <c r="M267" i="51" s="1"/>
  <c r="M268" i="51" s="1"/>
  <c r="M269" i="51" s="1"/>
  <c r="M270" i="51" s="1"/>
  <c r="M271" i="51" s="1"/>
  <c r="M272" i="51" s="1"/>
  <c r="M273" i="51" s="1"/>
  <c r="M276" i="51" s="1"/>
  <c r="M277" i="51" s="1"/>
  <c r="M278" i="51" s="1"/>
  <c r="M279" i="51" s="1"/>
  <c r="M280" i="51" s="1"/>
  <c r="M283" i="51" s="1"/>
  <c r="M284" i="51" s="1"/>
  <c r="M285" i="51" s="1"/>
  <c r="M286" i="51" s="1"/>
  <c r="M287" i="51" s="1"/>
  <c r="M288" i="51" s="1"/>
  <c r="M291" i="51" s="1"/>
  <c r="M292" i="51" s="1"/>
  <c r="M293" i="51" s="1"/>
  <c r="M294" i="51" s="1"/>
  <c r="M295" i="51" s="1"/>
  <c r="M298" i="51" s="1"/>
  <c r="M299" i="51" s="1"/>
  <c r="M300" i="51" s="1"/>
  <c r="M301" i="51" s="1"/>
  <c r="M302" i="51" s="1"/>
  <c r="M305" i="51" s="1"/>
  <c r="M306" i="51" s="1"/>
  <c r="M307" i="51" s="1"/>
  <c r="M308" i="51" s="1"/>
  <c r="M309" i="51" s="1"/>
  <c r="M312" i="51" s="1"/>
  <c r="M313" i="51" s="1"/>
  <c r="M314" i="51" s="1"/>
  <c r="M315" i="51" s="1"/>
  <c r="M316" i="51" s="1"/>
  <c r="M319" i="51" s="1"/>
  <c r="M320" i="51" s="1"/>
  <c r="M321" i="51" s="1"/>
  <c r="M322" i="51" s="1"/>
  <c r="M323" i="51" s="1"/>
  <c r="M324" i="51" s="1"/>
  <c r="M327" i="51" s="1"/>
  <c r="M328" i="51" s="1"/>
  <c r="M329" i="51" s="1"/>
  <c r="M330" i="51" s="1"/>
  <c r="M331" i="51" s="1"/>
  <c r="M332" i="51" s="1"/>
  <c r="M333" i="51" s="1"/>
  <c r="M336" i="51" s="1"/>
  <c r="M337" i="51" s="1"/>
  <c r="M338" i="51" s="1"/>
  <c r="M339" i="51" s="1"/>
  <c r="M340" i="51" s="1"/>
  <c r="M343" i="51" s="1"/>
  <c r="M344" i="51" s="1"/>
  <c r="M345" i="51" s="1"/>
  <c r="M346" i="51" s="1"/>
  <c r="M347" i="51" s="1"/>
  <c r="M350" i="51" s="1"/>
  <c r="M351" i="51" s="1"/>
  <c r="M352" i="51" s="1"/>
  <c r="M353" i="51" s="1"/>
  <c r="M354" i="51" s="1"/>
  <c r="M357" i="51" s="1"/>
  <c r="M358" i="51" s="1"/>
  <c r="M359" i="51" s="1"/>
  <c r="M360" i="51" s="1"/>
  <c r="M361" i="51" s="1"/>
  <c r="M364" i="51" s="1"/>
  <c r="M365" i="51" s="1"/>
  <c r="M366" i="51" s="1"/>
  <c r="M367" i="51" s="1"/>
  <c r="M368" i="51" s="1"/>
  <c r="M369" i="51" s="1"/>
  <c r="M372" i="51" s="1"/>
  <c r="M373" i="51" s="1"/>
  <c r="M374" i="51" s="1"/>
  <c r="M375" i="51" s="1"/>
  <c r="M376" i="51" s="1"/>
  <c r="M379" i="51" s="1"/>
  <c r="M380" i="51" s="1"/>
  <c r="M381" i="51" s="1"/>
  <c r="M382" i="51" s="1"/>
  <c r="M383" i="51" s="1"/>
  <c r="M384" i="51" s="1"/>
  <c r="M385" i="51" s="1"/>
  <c r="M388" i="51" s="1"/>
  <c r="M389" i="51" s="1"/>
  <c r="M390" i="51" s="1"/>
  <c r="M391" i="51" s="1"/>
  <c r="M392" i="51" s="1"/>
  <c r="M395" i="51" s="1"/>
  <c r="M396" i="51" s="1"/>
  <c r="M397" i="51" s="1"/>
  <c r="M398" i="51" s="1"/>
  <c r="M399" i="51" s="1"/>
  <c r="M402" i="51" s="1"/>
  <c r="M403" i="51" s="1"/>
  <c r="M404" i="51" s="1"/>
  <c r="M405" i="51" s="1"/>
  <c r="M406" i="51" s="1"/>
  <c r="M407" i="51" s="1"/>
  <c r="M410" i="51" s="1"/>
  <c r="M411" i="51" s="1"/>
  <c r="M412" i="51" s="1"/>
  <c r="M413" i="51" s="1"/>
  <c r="M414" i="51" s="1"/>
  <c r="M417" i="51" s="1"/>
  <c r="M418" i="51" s="1"/>
  <c r="M419" i="51" s="1"/>
  <c r="M420" i="51" s="1"/>
  <c r="M421" i="51" s="1"/>
  <c r="M424" i="51" s="1"/>
  <c r="M425" i="51" s="1"/>
  <c r="M426" i="51" s="1"/>
  <c r="M427" i="51" s="1"/>
  <c r="M428" i="51" s="1"/>
  <c r="M431" i="51" s="1"/>
  <c r="M432" i="51" s="1"/>
  <c r="M433" i="51" s="1"/>
  <c r="M434" i="51" s="1"/>
  <c r="M435" i="51" s="1"/>
  <c r="M436" i="51" s="1"/>
  <c r="M437" i="51" s="1"/>
  <c r="M438" i="51" s="1"/>
  <c r="M439" i="51" s="1"/>
  <c r="M440" i="51" s="1"/>
  <c r="M443" i="51" s="1"/>
  <c r="M444" i="51" s="1"/>
  <c r="M445" i="51" s="1"/>
  <c r="M446" i="51" s="1"/>
  <c r="M447" i="51" s="1"/>
  <c r="M450" i="51" s="1"/>
  <c r="M451" i="51" s="1"/>
  <c r="M452" i="51" s="1"/>
  <c r="M453" i="51" s="1"/>
  <c r="M454" i="51" s="1"/>
  <c r="M457" i="51" s="1"/>
  <c r="M458" i="51" s="1"/>
  <c r="M459" i="51" s="1"/>
  <c r="M460" i="51" s="1"/>
  <c r="M461" i="51" s="1"/>
  <c r="M462" i="51" s="1"/>
  <c r="M463" i="51" s="1"/>
  <c r="M466" i="51" s="1"/>
  <c r="M467" i="51" s="1"/>
  <c r="M468" i="51" s="1"/>
  <c r="M469" i="51" s="1"/>
  <c r="M470" i="51" s="1"/>
  <c r="M473" i="51" s="1"/>
  <c r="M474" i="51" s="1"/>
  <c r="M475" i="51" s="1"/>
  <c r="M476" i="51" s="1"/>
  <c r="M477" i="51" s="1"/>
  <c r="M480" i="51" s="1"/>
  <c r="M481" i="51" s="1"/>
  <c r="M482" i="51" s="1"/>
  <c r="M483" i="51" s="1"/>
  <c r="M484" i="51" s="1"/>
  <c r="M485" i="51" s="1"/>
  <c r="M486" i="51" s="1"/>
  <c r="G123" i="51"/>
  <c r="H123" i="51"/>
  <c r="Q123" i="51"/>
  <c r="L126" i="51"/>
  <c r="L127" i="51" s="1"/>
  <c r="L128" i="51" s="1"/>
  <c r="L129" i="51" s="1"/>
  <c r="L132" i="51" s="1"/>
  <c r="L133" i="51" s="1"/>
  <c r="L134" i="51" s="1"/>
  <c r="L137" i="51" s="1"/>
  <c r="L138" i="51" s="1"/>
  <c r="L139" i="51" s="1"/>
  <c r="L140" i="51" s="1"/>
  <c r="L141" i="51" s="1"/>
  <c r="L144" i="51" s="1"/>
  <c r="L145" i="51" s="1"/>
  <c r="L146" i="51" s="1"/>
  <c r="L147" i="51" s="1"/>
  <c r="L148" i="51" s="1"/>
  <c r="L151" i="51" s="1"/>
  <c r="L152" i="51" s="1"/>
  <c r="L153" i="51" s="1"/>
  <c r="L154" i="51" s="1"/>
  <c r="L155" i="51" s="1"/>
  <c r="L156" i="51" s="1"/>
  <c r="L159" i="51" s="1"/>
  <c r="L160" i="51" s="1"/>
  <c r="L161" i="51" s="1"/>
  <c r="L162" i="51" s="1"/>
  <c r="L163" i="51" s="1"/>
  <c r="L166" i="51" s="1"/>
  <c r="L167" i="51" s="1"/>
  <c r="L168" i="51" s="1"/>
  <c r="L169" i="51" s="1"/>
  <c r="L170" i="51" s="1"/>
  <c r="L173" i="51" s="1"/>
  <c r="L174" i="51" s="1"/>
  <c r="L175" i="51" s="1"/>
  <c r="L176" i="51" s="1"/>
  <c r="L177" i="51" s="1"/>
  <c r="L180" i="51" s="1"/>
  <c r="L181" i="51" s="1"/>
  <c r="L182" i="51" s="1"/>
  <c r="L183" i="51" s="1"/>
  <c r="L184" i="51" s="1"/>
  <c r="L185" i="51" s="1"/>
  <c r="L188" i="51" s="1"/>
  <c r="L189" i="51" s="1"/>
  <c r="L190" i="51" s="1"/>
  <c r="L191" i="51" s="1"/>
  <c r="L192" i="51" s="1"/>
  <c r="L195" i="51" s="1"/>
  <c r="L196" i="51" s="1"/>
  <c r="L197" i="51" s="1"/>
  <c r="L198" i="51" s="1"/>
  <c r="L199" i="51" s="1"/>
  <c r="L202" i="51" s="1"/>
  <c r="L203" i="51" s="1"/>
  <c r="L204" i="51" s="1"/>
  <c r="L205" i="51" s="1"/>
  <c r="L206" i="51" s="1"/>
  <c r="L209" i="51" s="1"/>
  <c r="L210" i="51" s="1"/>
  <c r="L211" i="51" s="1"/>
  <c r="L212" i="51" s="1"/>
  <c r="L213" i="51" s="1"/>
  <c r="L216" i="51" s="1"/>
  <c r="L217" i="51" s="1"/>
  <c r="L218" i="51" s="1"/>
  <c r="L219" i="51" s="1"/>
  <c r="L220" i="51" s="1"/>
  <c r="L221" i="51" s="1"/>
  <c r="L224" i="51" s="1"/>
  <c r="L225" i="51" s="1"/>
  <c r="L226" i="51" s="1"/>
  <c r="L227" i="51" s="1"/>
  <c r="L228" i="51" s="1"/>
  <c r="L231" i="51" s="1"/>
  <c r="L232" i="51" s="1"/>
  <c r="L233" i="51" s="1"/>
  <c r="L234" i="51" s="1"/>
  <c r="L235" i="51" s="1"/>
  <c r="L238" i="51" s="1"/>
  <c r="L239" i="51" s="1"/>
  <c r="L240" i="51" s="1"/>
  <c r="L241" i="51" s="1"/>
  <c r="L242" i="51" s="1"/>
  <c r="L245" i="51" s="1"/>
  <c r="L246" i="51" s="1"/>
  <c r="L247" i="51" s="1"/>
  <c r="L248" i="51" s="1"/>
  <c r="L249" i="51" s="1"/>
  <c r="L252" i="51" s="1"/>
  <c r="L253" i="51" s="1"/>
  <c r="L254" i="51" s="1"/>
  <c r="L255" i="51" s="1"/>
  <c r="L256" i="51" s="1"/>
  <c r="L257" i="51" s="1"/>
  <c r="L260" i="51" s="1"/>
  <c r="L261" i="51" s="1"/>
  <c r="L262" i="51" s="1"/>
  <c r="L263" i="51" s="1"/>
  <c r="L264" i="51" s="1"/>
  <c r="L267" i="51" s="1"/>
  <c r="L268" i="51" s="1"/>
  <c r="L269" i="51" s="1"/>
  <c r="L270" i="51" s="1"/>
  <c r="L271" i="51" s="1"/>
  <c r="L272" i="51" s="1"/>
  <c r="L273" i="51" s="1"/>
  <c r="L276" i="51" s="1"/>
  <c r="L277" i="51" s="1"/>
  <c r="L278" i="51" s="1"/>
  <c r="L279" i="51" s="1"/>
  <c r="L280" i="51" s="1"/>
  <c r="L283" i="51" s="1"/>
  <c r="L284" i="51" s="1"/>
  <c r="L285" i="51" s="1"/>
  <c r="L286" i="51" s="1"/>
  <c r="L287" i="51" s="1"/>
  <c r="L288" i="51" s="1"/>
  <c r="L291" i="51" s="1"/>
  <c r="L292" i="51" s="1"/>
  <c r="L293" i="51" s="1"/>
  <c r="L294" i="51" s="1"/>
  <c r="L295" i="51" s="1"/>
  <c r="L298" i="51" s="1"/>
  <c r="L299" i="51" s="1"/>
  <c r="L300" i="51" s="1"/>
  <c r="L301" i="51" s="1"/>
  <c r="L302" i="51" s="1"/>
  <c r="L305" i="51" s="1"/>
  <c r="L306" i="51" s="1"/>
  <c r="L307" i="51" s="1"/>
  <c r="L308" i="51" s="1"/>
  <c r="L309" i="51" s="1"/>
  <c r="L312" i="51" s="1"/>
  <c r="L313" i="51" s="1"/>
  <c r="L314" i="51" s="1"/>
  <c r="L315" i="51" s="1"/>
  <c r="L316" i="51" s="1"/>
  <c r="L319" i="51" s="1"/>
  <c r="L320" i="51" s="1"/>
  <c r="L321" i="51" s="1"/>
  <c r="L322" i="51" s="1"/>
  <c r="L323" i="51" s="1"/>
  <c r="L324" i="51" s="1"/>
  <c r="L327" i="51" s="1"/>
  <c r="L328" i="51" s="1"/>
  <c r="L329" i="51" s="1"/>
  <c r="L330" i="51" s="1"/>
  <c r="L331" i="51" s="1"/>
  <c r="L332" i="51" s="1"/>
  <c r="L333" i="51" s="1"/>
  <c r="L336" i="51" s="1"/>
  <c r="L337" i="51" s="1"/>
  <c r="L338" i="51" s="1"/>
  <c r="L339" i="51" s="1"/>
  <c r="L340" i="51" s="1"/>
  <c r="L343" i="51" s="1"/>
  <c r="L344" i="51" s="1"/>
  <c r="L345" i="51" s="1"/>
  <c r="L346" i="51" s="1"/>
  <c r="L347" i="51" s="1"/>
  <c r="L350" i="51" s="1"/>
  <c r="L351" i="51" s="1"/>
  <c r="L352" i="51" s="1"/>
  <c r="L353" i="51" s="1"/>
  <c r="L354" i="51" s="1"/>
  <c r="L357" i="51" s="1"/>
  <c r="L358" i="51" s="1"/>
  <c r="L359" i="51" s="1"/>
  <c r="L360" i="51" s="1"/>
  <c r="L361" i="51" s="1"/>
  <c r="L364" i="51" s="1"/>
  <c r="L365" i="51" s="1"/>
  <c r="L366" i="51" s="1"/>
  <c r="L367" i="51" s="1"/>
  <c r="L368" i="51" s="1"/>
  <c r="L369" i="51" s="1"/>
  <c r="L372" i="51" s="1"/>
  <c r="L373" i="51" s="1"/>
  <c r="L374" i="51" s="1"/>
  <c r="L375" i="51" s="1"/>
  <c r="L376" i="51" s="1"/>
  <c r="L379" i="51" s="1"/>
  <c r="L380" i="51" s="1"/>
  <c r="L381" i="51" s="1"/>
  <c r="L382" i="51" s="1"/>
  <c r="L383" i="51" s="1"/>
  <c r="L384" i="51" s="1"/>
  <c r="L385" i="51" s="1"/>
  <c r="L388" i="51" s="1"/>
  <c r="L389" i="51" s="1"/>
  <c r="L390" i="51" s="1"/>
  <c r="L391" i="51" s="1"/>
  <c r="L392" i="51" s="1"/>
  <c r="L395" i="51" s="1"/>
  <c r="L396" i="51" s="1"/>
  <c r="L397" i="51" s="1"/>
  <c r="L398" i="51" s="1"/>
  <c r="L399" i="51" s="1"/>
  <c r="L402" i="51" s="1"/>
  <c r="L403" i="51" s="1"/>
  <c r="L404" i="51" s="1"/>
  <c r="L405" i="51" s="1"/>
  <c r="L406" i="51" s="1"/>
  <c r="L407" i="51" s="1"/>
  <c r="L410" i="51" s="1"/>
  <c r="L411" i="51" s="1"/>
  <c r="L412" i="51" s="1"/>
  <c r="L413" i="51" s="1"/>
  <c r="L414" i="51" s="1"/>
  <c r="L417" i="51" s="1"/>
  <c r="L418" i="51" s="1"/>
  <c r="L419" i="51" s="1"/>
  <c r="L420" i="51" s="1"/>
  <c r="L421" i="51" s="1"/>
  <c r="L424" i="51" s="1"/>
  <c r="L425" i="51" s="1"/>
  <c r="L426" i="51" s="1"/>
  <c r="L427" i="51" s="1"/>
  <c r="L428" i="51" s="1"/>
  <c r="L431" i="51" s="1"/>
  <c r="L432" i="51" s="1"/>
  <c r="L433" i="51" s="1"/>
  <c r="L434" i="51" s="1"/>
  <c r="L435" i="51" s="1"/>
  <c r="L436" i="51" s="1"/>
  <c r="L437" i="51" s="1"/>
  <c r="L438" i="51" s="1"/>
  <c r="L439" i="51" s="1"/>
  <c r="L440" i="51" s="1"/>
  <c r="L443" i="51" s="1"/>
  <c r="L444" i="51" s="1"/>
  <c r="L445" i="51" s="1"/>
  <c r="L446" i="51" s="1"/>
  <c r="L447" i="51" s="1"/>
  <c r="L450" i="51" s="1"/>
  <c r="L451" i="51" s="1"/>
  <c r="L452" i="51" s="1"/>
  <c r="L453" i="51" s="1"/>
  <c r="L454" i="51" s="1"/>
  <c r="L457" i="51" s="1"/>
  <c r="L458" i="51" s="1"/>
  <c r="L459" i="51" s="1"/>
  <c r="L460" i="51" s="1"/>
  <c r="L461" i="51" s="1"/>
  <c r="L462" i="51" s="1"/>
  <c r="L463" i="51" s="1"/>
  <c r="L466" i="51" s="1"/>
  <c r="L467" i="51" s="1"/>
  <c r="L468" i="51" s="1"/>
  <c r="L469" i="51" s="1"/>
  <c r="L470" i="51" s="1"/>
  <c r="L473" i="51" s="1"/>
  <c r="L474" i="51" s="1"/>
  <c r="L475" i="51" s="1"/>
  <c r="L476" i="51" s="1"/>
  <c r="G130" i="51"/>
  <c r="H130" i="51"/>
  <c r="I130" i="51"/>
  <c r="J130" i="51"/>
  <c r="Q130" i="51"/>
  <c r="G135" i="51"/>
  <c r="H135" i="51"/>
  <c r="Q135" i="51"/>
  <c r="G142" i="51"/>
  <c r="H142" i="51"/>
  <c r="I142" i="51"/>
  <c r="J142" i="51"/>
  <c r="Q142" i="51"/>
  <c r="G149" i="51"/>
  <c r="H149" i="51"/>
  <c r="Q149" i="51"/>
  <c r="G157" i="51"/>
  <c r="H157" i="51"/>
  <c r="I157" i="51"/>
  <c r="J157" i="51"/>
  <c r="Q157" i="51"/>
  <c r="G164" i="51"/>
  <c r="H164" i="51"/>
  <c r="Q164" i="51"/>
  <c r="G171" i="51"/>
  <c r="H171" i="51"/>
  <c r="Q171" i="51"/>
  <c r="G178" i="51"/>
  <c r="H178" i="51"/>
  <c r="Q178" i="51"/>
  <c r="G186" i="51"/>
  <c r="H186" i="51"/>
  <c r="I186" i="51"/>
  <c r="J186" i="51"/>
  <c r="Q186" i="51"/>
  <c r="C193" i="51"/>
  <c r="D193" i="51"/>
  <c r="E193" i="51"/>
  <c r="F193" i="51"/>
  <c r="G193" i="51"/>
  <c r="H193" i="51"/>
  <c r="I193" i="51"/>
  <c r="J193" i="51"/>
  <c r="Q193" i="51"/>
  <c r="G200" i="51"/>
  <c r="H200" i="51"/>
  <c r="J200" i="51"/>
  <c r="Q200" i="51"/>
  <c r="F204" i="51"/>
  <c r="G207" i="51"/>
  <c r="H207" i="51"/>
  <c r="I207" i="51"/>
  <c r="J207" i="51"/>
  <c r="Q207" i="51"/>
  <c r="G214" i="51"/>
  <c r="H214" i="51"/>
  <c r="I214" i="51"/>
  <c r="J214" i="51"/>
  <c r="Q214" i="51"/>
  <c r="G222" i="51"/>
  <c r="H222" i="51"/>
  <c r="I222" i="51"/>
  <c r="J222" i="51"/>
  <c r="Q222" i="51"/>
  <c r="G229" i="51"/>
  <c r="H229" i="51"/>
  <c r="J229" i="51"/>
  <c r="Q229" i="51"/>
  <c r="G236" i="51"/>
  <c r="H236" i="51"/>
  <c r="J236" i="51"/>
  <c r="Q236" i="51"/>
  <c r="G243" i="51"/>
  <c r="H243" i="51"/>
  <c r="Q243" i="51"/>
  <c r="G250" i="51"/>
  <c r="H250" i="51"/>
  <c r="I250" i="51"/>
  <c r="J250" i="51"/>
  <c r="Q250" i="51"/>
  <c r="G258" i="51"/>
  <c r="H258" i="51"/>
  <c r="I258" i="51"/>
  <c r="J258" i="51"/>
  <c r="Q258" i="51"/>
  <c r="G265" i="51"/>
  <c r="H265" i="51"/>
  <c r="I265" i="51"/>
  <c r="J265" i="51"/>
  <c r="Q265" i="51"/>
  <c r="G274" i="51"/>
  <c r="H274" i="51"/>
  <c r="I274" i="51"/>
  <c r="J274" i="51"/>
  <c r="Q274" i="51"/>
  <c r="G281" i="51"/>
  <c r="H281" i="51"/>
  <c r="J281" i="51"/>
  <c r="Q281" i="51"/>
  <c r="G289" i="51"/>
  <c r="H289" i="51"/>
  <c r="J289" i="51"/>
  <c r="Q289" i="51"/>
  <c r="G296" i="51"/>
  <c r="H296" i="51"/>
  <c r="J296" i="51"/>
  <c r="Q296" i="51"/>
  <c r="G303" i="51"/>
  <c r="H303" i="51"/>
  <c r="J303" i="51"/>
  <c r="Q303" i="51"/>
  <c r="G310" i="51"/>
  <c r="H310" i="51"/>
  <c r="J310" i="51"/>
  <c r="Q310" i="51"/>
  <c r="G317" i="51"/>
  <c r="H317" i="51"/>
  <c r="J317" i="51"/>
  <c r="Q317" i="51"/>
  <c r="G325" i="51"/>
  <c r="H325" i="51"/>
  <c r="J325" i="51"/>
  <c r="Q325" i="51"/>
  <c r="G334" i="51"/>
  <c r="H334" i="51"/>
  <c r="J334" i="51"/>
  <c r="Q334" i="51"/>
  <c r="G341" i="51"/>
  <c r="H341" i="51"/>
  <c r="I341" i="51"/>
  <c r="J341" i="51"/>
  <c r="Q341" i="51"/>
  <c r="G348" i="51"/>
  <c r="H348" i="51"/>
  <c r="I348" i="51"/>
  <c r="J348" i="51"/>
  <c r="Q348" i="51"/>
  <c r="G355" i="51"/>
  <c r="H355" i="51"/>
  <c r="I355" i="51"/>
  <c r="J355" i="51"/>
  <c r="Q355" i="51"/>
  <c r="G362" i="51"/>
  <c r="H362" i="51"/>
  <c r="I362" i="51"/>
  <c r="J362" i="51"/>
  <c r="Q362" i="51"/>
  <c r="G370" i="51"/>
  <c r="H370" i="51"/>
  <c r="I370" i="51"/>
  <c r="J370" i="51"/>
  <c r="Q370" i="51"/>
  <c r="G377" i="51"/>
  <c r="H377" i="51"/>
  <c r="I377" i="51"/>
  <c r="J377" i="51"/>
  <c r="Q377" i="51"/>
  <c r="G386" i="51"/>
  <c r="H386" i="51"/>
  <c r="I386" i="51"/>
  <c r="J386" i="51"/>
  <c r="Q386" i="51"/>
  <c r="G393" i="51"/>
  <c r="H393" i="51"/>
  <c r="I393" i="51"/>
  <c r="J393" i="51"/>
  <c r="Q393" i="51"/>
  <c r="G400" i="51"/>
  <c r="H400" i="51"/>
  <c r="I400" i="51"/>
  <c r="J400" i="51"/>
  <c r="Q400" i="51"/>
  <c r="G408" i="51"/>
  <c r="H408" i="51"/>
  <c r="I408" i="51"/>
  <c r="J408" i="51"/>
  <c r="Q408" i="51"/>
  <c r="C415" i="51"/>
  <c r="D415" i="51"/>
  <c r="E415" i="51"/>
  <c r="F415" i="51"/>
  <c r="G415" i="51"/>
  <c r="H415" i="51"/>
  <c r="I415" i="51"/>
  <c r="J415" i="51"/>
  <c r="Q415" i="51"/>
  <c r="G422" i="51"/>
  <c r="H422" i="51"/>
  <c r="I422" i="51"/>
  <c r="J422" i="51"/>
  <c r="Q422" i="51"/>
  <c r="G429" i="51"/>
  <c r="H429" i="51"/>
  <c r="I429" i="51"/>
  <c r="J429" i="51"/>
  <c r="Q429" i="51"/>
  <c r="G441" i="51"/>
  <c r="H441" i="51"/>
  <c r="I441" i="51"/>
  <c r="J441" i="51"/>
  <c r="Q441" i="51"/>
  <c r="G448" i="51"/>
  <c r="H448" i="51"/>
  <c r="I448" i="51"/>
  <c r="J448" i="51"/>
  <c r="Q448" i="51"/>
  <c r="G455" i="51"/>
  <c r="H455" i="51"/>
  <c r="I455" i="51"/>
  <c r="J455" i="51"/>
  <c r="Q455" i="51"/>
  <c r="G464" i="51"/>
  <c r="H464" i="51"/>
  <c r="I464" i="51"/>
  <c r="J464" i="51"/>
  <c r="Q464" i="51"/>
  <c r="N468" i="51"/>
  <c r="N469" i="51" s="1"/>
  <c r="N470" i="51" s="1"/>
  <c r="N473" i="51" s="1"/>
  <c r="N474" i="51" s="1"/>
  <c r="N475" i="51" s="1"/>
  <c r="N476" i="51" s="1"/>
  <c r="N477" i="51" s="1"/>
  <c r="N480" i="51" s="1"/>
  <c r="N481" i="51" s="1"/>
  <c r="N482" i="51" s="1"/>
  <c r="N483" i="51" s="1"/>
  <c r="N484" i="51" s="1"/>
  <c r="N485" i="51" s="1"/>
  <c r="N486" i="51" s="1"/>
  <c r="N487" i="51" s="1"/>
  <c r="N488" i="51" s="1"/>
  <c r="N489" i="51" s="1"/>
  <c r="N490" i="51" s="1"/>
  <c r="N491" i="51" s="1"/>
  <c r="N492" i="51" s="1"/>
  <c r="N493" i="51" s="1"/>
  <c r="N496" i="51" s="1"/>
  <c r="N497" i="51" s="1"/>
  <c r="N498" i="51" s="1"/>
  <c r="N499" i="51" s="1"/>
  <c r="N500" i="51" s="1"/>
  <c r="N503" i="51" s="1"/>
  <c r="N504" i="51" s="1"/>
  <c r="N505" i="51" s="1"/>
  <c r="N506" i="51" s="1"/>
  <c r="N507" i="51" s="1"/>
  <c r="N508" i="51" s="1"/>
  <c r="N511" i="51" s="1"/>
  <c r="N512" i="51" s="1"/>
  <c r="N513" i="51" s="1"/>
  <c r="N514" i="51" s="1"/>
  <c r="N515" i="51" s="1"/>
  <c r="G471" i="51"/>
  <c r="H471" i="51"/>
  <c r="I471" i="51"/>
  <c r="J471" i="51"/>
  <c r="Q471" i="51"/>
  <c r="L477" i="51"/>
  <c r="L480" i="51" s="1"/>
  <c r="L481" i="51" s="1"/>
  <c r="L482" i="51" s="1"/>
  <c r="L483" i="51" s="1"/>
  <c r="L484" i="51" s="1"/>
  <c r="L485" i="51" s="1"/>
  <c r="L486" i="51" s="1"/>
  <c r="L487" i="51" s="1"/>
  <c r="L488" i="51" s="1"/>
  <c r="L489" i="51" s="1"/>
  <c r="L490" i="51" s="1"/>
  <c r="L491" i="51" s="1"/>
  <c r="L492" i="51" s="1"/>
  <c r="L493" i="51" s="1"/>
  <c r="L496" i="51" s="1"/>
  <c r="L497" i="51" s="1"/>
  <c r="L498" i="51" s="1"/>
  <c r="L499" i="51" s="1"/>
  <c r="L500" i="51" s="1"/>
  <c r="L503" i="51" s="1"/>
  <c r="L504" i="51" s="1"/>
  <c r="L505" i="51" s="1"/>
  <c r="L506" i="51" s="1"/>
  <c r="L507" i="51" s="1"/>
  <c r="L508" i="51" s="1"/>
  <c r="L511" i="51" s="1"/>
  <c r="L512" i="51" s="1"/>
  <c r="L513" i="51" s="1"/>
  <c r="L514" i="51" s="1"/>
  <c r="L515" i="51" s="1"/>
  <c r="L544" i="51" s="1"/>
  <c r="G478" i="51"/>
  <c r="H478" i="51"/>
  <c r="I478" i="51"/>
  <c r="J478" i="51"/>
  <c r="Q478" i="51"/>
  <c r="M487" i="51"/>
  <c r="M488" i="51" s="1"/>
  <c r="M489" i="51" s="1"/>
  <c r="M490" i="51" s="1"/>
  <c r="M491" i="51" s="1"/>
  <c r="M492" i="51" s="1"/>
  <c r="M493" i="51" s="1"/>
  <c r="M496" i="51" s="1"/>
  <c r="G494" i="51"/>
  <c r="H494" i="51"/>
  <c r="I494" i="51"/>
  <c r="J494" i="51"/>
  <c r="Q494" i="51"/>
  <c r="M497" i="51"/>
  <c r="M498" i="51" s="1"/>
  <c r="M499" i="51" s="1"/>
  <c r="M500" i="51" s="1"/>
  <c r="M503" i="51" s="1"/>
  <c r="M504" i="51" s="1"/>
  <c r="M505" i="51" s="1"/>
  <c r="M506" i="51" s="1"/>
  <c r="M507" i="51" s="1"/>
  <c r="M508" i="51" s="1"/>
  <c r="M511" i="51" s="1"/>
  <c r="M512" i="51" s="1"/>
  <c r="M513" i="51" s="1"/>
  <c r="M514" i="51" s="1"/>
  <c r="M515" i="51" s="1"/>
  <c r="G501" i="51"/>
  <c r="H501" i="51"/>
  <c r="I501" i="51"/>
  <c r="J501" i="51"/>
  <c r="Q501" i="51"/>
  <c r="G509" i="51"/>
  <c r="H509" i="51"/>
  <c r="I509" i="51"/>
  <c r="J509" i="51"/>
  <c r="Q509" i="51"/>
  <c r="G516" i="51"/>
  <c r="H516" i="51"/>
  <c r="I516" i="51"/>
  <c r="J516" i="51"/>
  <c r="Q516" i="51"/>
  <c r="Q518" i="51"/>
  <c r="Q519" i="51"/>
  <c r="Q520" i="51"/>
  <c r="Q521" i="51"/>
  <c r="Q522" i="51"/>
  <c r="Q523" i="51"/>
  <c r="A524" i="51"/>
  <c r="B526" i="51" s="1"/>
  <c r="Q524" i="51"/>
  <c r="G529" i="51"/>
  <c r="H533" i="51"/>
  <c r="H541" i="51"/>
  <c r="G542" i="51"/>
  <c r="L542" i="51"/>
  <c r="D550" i="51"/>
  <c r="E552" i="51"/>
  <c r="E555" i="51"/>
  <c r="C569" i="51"/>
  <c r="D569" i="51"/>
  <c r="G571" i="51"/>
  <c r="H571" i="51"/>
  <c r="F572" i="51"/>
  <c r="I572" i="51"/>
  <c r="I573" i="51"/>
  <c r="E585" i="51"/>
  <c r="J588" i="51"/>
  <c r="K588" i="51"/>
  <c r="E4" i="50"/>
  <c r="E5" i="50"/>
  <c r="E6" i="50"/>
  <c r="E7" i="50"/>
  <c r="E8" i="50"/>
  <c r="E9" i="50"/>
  <c r="E10" i="50"/>
  <c r="E11" i="50"/>
  <c r="E12" i="50"/>
  <c r="E13" i="50"/>
  <c r="E14" i="50"/>
  <c r="E15" i="50"/>
  <c r="E16" i="50"/>
  <c r="E17" i="50"/>
  <c r="E18" i="50"/>
  <c r="E19" i="50"/>
  <c r="E20" i="50"/>
  <c r="E21" i="50"/>
  <c r="E22" i="50"/>
  <c r="E23" i="50"/>
  <c r="E24" i="50"/>
  <c r="E25" i="50"/>
  <c r="E26" i="50"/>
  <c r="E27" i="50"/>
  <c r="E28" i="50"/>
  <c r="E29" i="50"/>
  <c r="E30" i="50"/>
  <c r="E31" i="50"/>
  <c r="E32" i="50"/>
  <c r="E33" i="50"/>
  <c r="E34" i="50"/>
  <c r="E35" i="50"/>
  <c r="E36" i="50"/>
  <c r="E37" i="50"/>
  <c r="E38" i="50"/>
  <c r="E39" i="50"/>
  <c r="E40" i="50"/>
  <c r="E41" i="50"/>
  <c r="E42" i="50"/>
  <c r="E43" i="50"/>
  <c r="E44" i="50"/>
  <c r="E45" i="50"/>
  <c r="E46" i="50"/>
  <c r="E47" i="50"/>
  <c r="E48" i="50"/>
  <c r="E49" i="50"/>
  <c r="E50" i="50"/>
  <c r="E51" i="50"/>
  <c r="E52" i="50"/>
  <c r="E53" i="50"/>
  <c r="E54" i="50"/>
  <c r="E55" i="50"/>
  <c r="E56" i="50"/>
  <c r="E57" i="50"/>
  <c r="E58" i="50"/>
  <c r="E59" i="50"/>
  <c r="E60" i="50"/>
  <c r="E61" i="50"/>
  <c r="E62" i="50"/>
  <c r="E63" i="50"/>
  <c r="E64" i="50"/>
  <c r="E65" i="50"/>
  <c r="E66" i="50"/>
  <c r="E67" i="50"/>
  <c r="E68" i="50"/>
  <c r="E69" i="50"/>
  <c r="E70" i="50"/>
  <c r="E72" i="50"/>
  <c r="E73" i="50"/>
  <c r="E74" i="50"/>
  <c r="E75" i="50"/>
  <c r="E76" i="50"/>
  <c r="E78" i="50"/>
  <c r="E79" i="50"/>
  <c r="E80" i="50"/>
  <c r="E81" i="50"/>
  <c r="E82" i="50"/>
  <c r="E83" i="50"/>
  <c r="E84" i="50"/>
  <c r="E85" i="50"/>
  <c r="E86" i="50"/>
  <c r="E87" i="50"/>
  <c r="E88" i="50"/>
  <c r="E89" i="50"/>
  <c r="E90" i="50"/>
  <c r="E91" i="50"/>
  <c r="E92" i="50"/>
  <c r="E93" i="50"/>
  <c r="E94" i="50"/>
  <c r="E95" i="50"/>
  <c r="E96" i="50"/>
  <c r="E97" i="50"/>
  <c r="E98" i="50"/>
  <c r="E99" i="50"/>
  <c r="E100" i="50"/>
  <c r="E101" i="50"/>
  <c r="E102" i="50"/>
  <c r="E103" i="50"/>
  <c r="E104" i="50"/>
  <c r="E105" i="50"/>
  <c r="E106" i="50"/>
  <c r="E107" i="50"/>
  <c r="E108" i="50"/>
  <c r="E109" i="50"/>
  <c r="E110" i="50"/>
  <c r="E111" i="50"/>
  <c r="E112" i="50"/>
  <c r="E113" i="50"/>
  <c r="E114" i="50"/>
  <c r="E115" i="50"/>
  <c r="E116" i="50"/>
  <c r="E117" i="50"/>
  <c r="E118" i="50"/>
  <c r="E119" i="50"/>
  <c r="E120" i="50"/>
  <c r="E121" i="50"/>
  <c r="E122" i="50"/>
  <c r="E123" i="50"/>
  <c r="E124" i="50"/>
  <c r="E125" i="50"/>
  <c r="E126" i="50"/>
  <c r="E127" i="50"/>
  <c r="E128" i="50"/>
  <c r="E129" i="50"/>
  <c r="E130" i="50"/>
  <c r="E131" i="50"/>
  <c r="E132" i="50"/>
  <c r="E133" i="50"/>
  <c r="E134" i="50"/>
  <c r="E135" i="50"/>
  <c r="E136" i="50"/>
  <c r="E137" i="50"/>
  <c r="E138" i="50"/>
  <c r="E139" i="50"/>
  <c r="E140" i="50"/>
  <c r="E141" i="50"/>
  <c r="E142" i="50"/>
  <c r="E143" i="50"/>
  <c r="E144" i="50"/>
  <c r="E145" i="50"/>
  <c r="E146" i="50"/>
  <c r="E147" i="50"/>
  <c r="E148" i="50"/>
  <c r="E149" i="50"/>
  <c r="E150" i="50"/>
  <c r="E151" i="50"/>
  <c r="E152" i="50"/>
  <c r="E153" i="50"/>
  <c r="E154" i="50"/>
  <c r="E155" i="50"/>
  <c r="E156" i="50"/>
  <c r="E157" i="50"/>
  <c r="E158" i="50"/>
  <c r="E159" i="50"/>
  <c r="E160" i="50"/>
  <c r="E161" i="50"/>
  <c r="E162" i="50"/>
  <c r="E163" i="50"/>
  <c r="E164" i="50"/>
  <c r="E165" i="50"/>
  <c r="E166" i="50"/>
  <c r="E168" i="50"/>
  <c r="E169" i="50"/>
  <c r="E170" i="50"/>
  <c r="E171" i="50"/>
  <c r="E172" i="50"/>
  <c r="E173" i="50"/>
  <c r="E174" i="50"/>
  <c r="E175" i="50"/>
  <c r="E176" i="50"/>
  <c r="E177" i="50"/>
  <c r="E178" i="50"/>
  <c r="E179" i="50"/>
  <c r="E180" i="50"/>
  <c r="E181" i="50"/>
  <c r="E182" i="50"/>
  <c r="E183" i="50"/>
  <c r="E184" i="50"/>
  <c r="E185" i="50"/>
  <c r="E186" i="50"/>
  <c r="J186" i="50"/>
  <c r="K186" i="50"/>
  <c r="E187" i="50"/>
  <c r="E188" i="50"/>
  <c r="E189" i="50"/>
  <c r="K189" i="50"/>
  <c r="E190" i="50"/>
  <c r="J190" i="50"/>
  <c r="K190" i="50"/>
  <c r="E191" i="50"/>
  <c r="K191" i="50"/>
  <c r="E192" i="50"/>
  <c r="K192" i="50"/>
  <c r="E193" i="50"/>
  <c r="K193" i="50"/>
  <c r="E194" i="50"/>
  <c r="J194" i="50"/>
  <c r="K194" i="50" s="1"/>
  <c r="E195" i="50"/>
  <c r="J195" i="50"/>
  <c r="E196" i="50"/>
  <c r="K196" i="50"/>
  <c r="E197" i="50"/>
  <c r="K197" i="50"/>
  <c r="E198" i="50"/>
  <c r="E199" i="50"/>
  <c r="K199" i="50"/>
  <c r="E200" i="50"/>
  <c r="E201" i="50"/>
  <c r="E202" i="50"/>
  <c r="E203" i="50"/>
  <c r="E204" i="50"/>
  <c r="E205" i="50"/>
  <c r="E206" i="50"/>
  <c r="E207" i="50" s="1"/>
  <c r="F206" i="50"/>
  <c r="J218" i="50"/>
  <c r="I232" i="50"/>
  <c r="K233" i="50"/>
  <c r="I234" i="50"/>
  <c r="I235" i="50"/>
  <c r="M238" i="50"/>
  <c r="G23" i="49"/>
  <c r="F3" i="48"/>
  <c r="L3" i="48"/>
  <c r="F4" i="48"/>
  <c r="L4" i="48"/>
  <c r="F5" i="48"/>
  <c r="L5" i="48"/>
  <c r="F6" i="48"/>
  <c r="L6" i="48"/>
  <c r="F7" i="48"/>
  <c r="L7" i="48"/>
  <c r="F8" i="48"/>
  <c r="L8" i="48"/>
  <c r="F9" i="48"/>
  <c r="L9" i="48"/>
  <c r="F10" i="48"/>
  <c r="L10" i="48"/>
  <c r="F11" i="48"/>
  <c r="L11" i="48"/>
  <c r="F12" i="48"/>
  <c r="L12" i="48"/>
  <c r="F13" i="48"/>
  <c r="L13" i="48"/>
  <c r="F14" i="48"/>
  <c r="L14" i="48"/>
  <c r="F15" i="48"/>
  <c r="L15" i="48"/>
  <c r="F16" i="48"/>
  <c r="L16" i="48"/>
  <c r="F17" i="48"/>
  <c r="L17" i="48"/>
  <c r="F18" i="48"/>
  <c r="L18" i="48"/>
  <c r="F19" i="48"/>
  <c r="L19" i="48"/>
  <c r="F20" i="48"/>
  <c r="L20" i="48"/>
  <c r="F21" i="48"/>
  <c r="L21" i="48"/>
  <c r="F22" i="48"/>
  <c r="L22" i="48"/>
  <c r="F23" i="48"/>
  <c r="L23" i="48"/>
  <c r="F24" i="48"/>
  <c r="L24" i="48"/>
  <c r="F25" i="48"/>
  <c r="L25" i="48"/>
  <c r="F26" i="48"/>
  <c r="L26" i="48"/>
  <c r="F27" i="48"/>
  <c r="L27" i="48"/>
  <c r="F28" i="48"/>
  <c r="L28" i="48"/>
  <c r="F29" i="48"/>
  <c r="L29" i="48"/>
  <c r="F30" i="48"/>
  <c r="L30" i="48"/>
  <c r="F31" i="48"/>
  <c r="L31" i="48"/>
  <c r="F32" i="48"/>
  <c r="L32" i="48"/>
  <c r="F33" i="48"/>
  <c r="L33" i="48"/>
  <c r="F34" i="48"/>
  <c r="L34" i="48"/>
  <c r="F35" i="48"/>
  <c r="L35" i="48"/>
  <c r="F36" i="48"/>
  <c r="L36" i="48"/>
  <c r="F37" i="48"/>
  <c r="L37" i="48"/>
  <c r="F38" i="48"/>
  <c r="L38" i="48"/>
  <c r="F39" i="48"/>
  <c r="L39" i="48"/>
  <c r="F40" i="48"/>
  <c r="L40" i="48"/>
  <c r="F41" i="48"/>
  <c r="L41" i="48"/>
  <c r="C42" i="48"/>
  <c r="E42" i="48"/>
  <c r="G42" i="48"/>
  <c r="H42" i="48"/>
  <c r="I42" i="48"/>
  <c r="J42" i="48"/>
  <c r="K42" i="48"/>
  <c r="I3" i="47"/>
  <c r="O3" i="47"/>
  <c r="P3" i="47" s="1"/>
  <c r="P4" i="47" s="1"/>
  <c r="P5" i="47" s="1"/>
  <c r="P6" i="47" s="1"/>
  <c r="P7" i="47" s="1"/>
  <c r="R3" i="47"/>
  <c r="T3" i="47"/>
  <c r="I4" i="47"/>
  <c r="O4" i="47"/>
  <c r="R4" i="47"/>
  <c r="T4" i="47"/>
  <c r="I5" i="47"/>
  <c r="O5" i="47"/>
  <c r="R5" i="47"/>
  <c r="T5" i="47"/>
  <c r="T6" i="47" s="1"/>
  <c r="T7" i="47" s="1"/>
  <c r="T8" i="47" s="1"/>
  <c r="T9" i="47" s="1"/>
  <c r="T10" i="47" s="1"/>
  <c r="T11" i="47" s="1"/>
  <c r="I6" i="47"/>
  <c r="O6" i="47"/>
  <c r="R6" i="47"/>
  <c r="R7" i="47" s="1"/>
  <c r="R8" i="47" s="1"/>
  <c r="R9" i="47" s="1"/>
  <c r="R10" i="47" s="1"/>
  <c r="R11" i="47" s="1"/>
  <c r="R12" i="47" s="1"/>
  <c r="R13" i="47" s="1"/>
  <c r="R14" i="47" s="1"/>
  <c r="R15" i="47" s="1"/>
  <c r="R16" i="47" s="1"/>
  <c r="R17" i="47" s="1"/>
  <c r="R18" i="47" s="1"/>
  <c r="R19" i="47" s="1"/>
  <c r="R20" i="47" s="1"/>
  <c r="R21" i="47" s="1"/>
  <c r="R22" i="47" s="1"/>
  <c r="R23" i="47" s="1"/>
  <c r="R24" i="47" s="1"/>
  <c r="R25" i="47" s="1"/>
  <c r="R26" i="47" s="1"/>
  <c r="R27" i="47" s="1"/>
  <c r="R28" i="47" s="1"/>
  <c r="R29" i="47" s="1"/>
  <c r="R30" i="47" s="1"/>
  <c r="R31" i="47" s="1"/>
  <c r="R32" i="47" s="1"/>
  <c r="R33" i="47" s="1"/>
  <c r="R34" i="47" s="1"/>
  <c r="R35" i="47" s="1"/>
  <c r="R36" i="47" s="1"/>
  <c r="R37" i="47" s="1"/>
  <c r="R38" i="47" s="1"/>
  <c r="R39" i="47" s="1"/>
  <c r="R40" i="47" s="1"/>
  <c r="R41" i="47" s="1"/>
  <c r="R42" i="47" s="1"/>
  <c r="R43" i="47" s="1"/>
  <c r="R44" i="47" s="1"/>
  <c r="R45" i="47" s="1"/>
  <c r="R46" i="47" s="1"/>
  <c r="R47" i="47" s="1"/>
  <c r="R48" i="47" s="1"/>
  <c r="R49" i="47" s="1"/>
  <c r="R50" i="47" s="1"/>
  <c r="R51" i="47" s="1"/>
  <c r="R52" i="47" s="1"/>
  <c r="R53" i="47" s="1"/>
  <c r="R54" i="47" s="1"/>
  <c r="R55" i="47" s="1"/>
  <c r="R56" i="47" s="1"/>
  <c r="R57" i="47" s="1"/>
  <c r="R58" i="47" s="1"/>
  <c r="R59" i="47" s="1"/>
  <c r="R60" i="47" s="1"/>
  <c r="R61" i="47" s="1"/>
  <c r="R62" i="47" s="1"/>
  <c r="R63" i="47" s="1"/>
  <c r="R64" i="47" s="1"/>
  <c r="R65" i="47" s="1"/>
  <c r="R66" i="47" s="1"/>
  <c r="R67" i="47" s="1"/>
  <c r="R68" i="47" s="1"/>
  <c r="R69" i="47" s="1"/>
  <c r="R70" i="47" s="1"/>
  <c r="R71" i="47" s="1"/>
  <c r="R72" i="47" s="1"/>
  <c r="R73" i="47" s="1"/>
  <c r="R74" i="47" s="1"/>
  <c r="R75" i="47" s="1"/>
  <c r="R76" i="47" s="1"/>
  <c r="R77" i="47" s="1"/>
  <c r="R78" i="47" s="1"/>
  <c r="R79" i="47" s="1"/>
  <c r="R80" i="47" s="1"/>
  <c r="R81" i="47" s="1"/>
  <c r="R82" i="47" s="1"/>
  <c r="R83" i="47" s="1"/>
  <c r="R84" i="47" s="1"/>
  <c r="R85" i="47" s="1"/>
  <c r="R86" i="47" s="1"/>
  <c r="R87" i="47" s="1"/>
  <c r="I7" i="47"/>
  <c r="O7" i="47"/>
  <c r="I8" i="47"/>
  <c r="O8" i="47"/>
  <c r="I9" i="47"/>
  <c r="O9" i="47"/>
  <c r="I10" i="47"/>
  <c r="O10" i="47"/>
  <c r="I11" i="47"/>
  <c r="O11" i="47"/>
  <c r="I12" i="47"/>
  <c r="O12" i="47"/>
  <c r="T12" i="47"/>
  <c r="T13" i="47" s="1"/>
  <c r="T14" i="47" s="1"/>
  <c r="T15" i="47" s="1"/>
  <c r="T16" i="47" s="1"/>
  <c r="T17" i="47" s="1"/>
  <c r="T18" i="47" s="1"/>
  <c r="T19" i="47" s="1"/>
  <c r="T20" i="47" s="1"/>
  <c r="T21" i="47" s="1"/>
  <c r="T22" i="47" s="1"/>
  <c r="T23" i="47" s="1"/>
  <c r="T24" i="47" s="1"/>
  <c r="T25" i="47" s="1"/>
  <c r="T26" i="47" s="1"/>
  <c r="T27" i="47" s="1"/>
  <c r="T28" i="47" s="1"/>
  <c r="T29" i="47" s="1"/>
  <c r="T30" i="47" s="1"/>
  <c r="T31" i="47" s="1"/>
  <c r="T32" i="47" s="1"/>
  <c r="T33" i="47" s="1"/>
  <c r="T34" i="47" s="1"/>
  <c r="T35" i="47" s="1"/>
  <c r="T36" i="47" s="1"/>
  <c r="T37" i="47" s="1"/>
  <c r="T38" i="47" s="1"/>
  <c r="T39" i="47" s="1"/>
  <c r="T40" i="47" s="1"/>
  <c r="T41" i="47" s="1"/>
  <c r="T42" i="47" s="1"/>
  <c r="T43" i="47" s="1"/>
  <c r="T44" i="47" s="1"/>
  <c r="T45" i="47" s="1"/>
  <c r="T46" i="47" s="1"/>
  <c r="T47" i="47" s="1"/>
  <c r="T48" i="47" s="1"/>
  <c r="T49" i="47" s="1"/>
  <c r="T50" i="47" s="1"/>
  <c r="T51" i="47" s="1"/>
  <c r="T52" i="47" s="1"/>
  <c r="T53" i="47" s="1"/>
  <c r="T54" i="47" s="1"/>
  <c r="T55" i="47" s="1"/>
  <c r="T56" i="47" s="1"/>
  <c r="T57" i="47" s="1"/>
  <c r="T58" i="47" s="1"/>
  <c r="T59" i="47" s="1"/>
  <c r="T60" i="47" s="1"/>
  <c r="T61" i="47" s="1"/>
  <c r="T62" i="47" s="1"/>
  <c r="T63" i="47" s="1"/>
  <c r="T64" i="47" s="1"/>
  <c r="T65" i="47" s="1"/>
  <c r="T66" i="47" s="1"/>
  <c r="T67" i="47" s="1"/>
  <c r="T68" i="47" s="1"/>
  <c r="T69" i="47" s="1"/>
  <c r="T70" i="47" s="1"/>
  <c r="T71" i="47" s="1"/>
  <c r="T72" i="47" s="1"/>
  <c r="T73" i="47" s="1"/>
  <c r="T74" i="47" s="1"/>
  <c r="T75" i="47" s="1"/>
  <c r="T76" i="47" s="1"/>
  <c r="T77" i="47" s="1"/>
  <c r="T78" i="47" s="1"/>
  <c r="T79" i="47" s="1"/>
  <c r="T80" i="47" s="1"/>
  <c r="T81" i="47" s="1"/>
  <c r="T82" i="47" s="1"/>
  <c r="T83" i="47" s="1"/>
  <c r="T84" i="47" s="1"/>
  <c r="T85" i="47" s="1"/>
  <c r="T86" i="47" s="1"/>
  <c r="T87" i="47" s="1"/>
  <c r="I13" i="47"/>
  <c r="O13" i="47"/>
  <c r="I14" i="47"/>
  <c r="O14" i="47"/>
  <c r="I15" i="47"/>
  <c r="O15" i="47"/>
  <c r="I16" i="47"/>
  <c r="O16" i="47"/>
  <c r="I17" i="47"/>
  <c r="O17" i="47"/>
  <c r="I18" i="47"/>
  <c r="O18" i="47"/>
  <c r="I19" i="47"/>
  <c r="O19" i="47"/>
  <c r="I20" i="47"/>
  <c r="O20" i="47"/>
  <c r="I21" i="47"/>
  <c r="O21" i="47"/>
  <c r="I22" i="47"/>
  <c r="O22" i="47"/>
  <c r="I23" i="47"/>
  <c r="O23" i="47"/>
  <c r="I24" i="47"/>
  <c r="O24" i="47"/>
  <c r="I25" i="47"/>
  <c r="O25" i="47"/>
  <c r="I26" i="47"/>
  <c r="O26" i="47"/>
  <c r="I27" i="47"/>
  <c r="O27" i="47"/>
  <c r="I28" i="47"/>
  <c r="O28" i="47"/>
  <c r="I29" i="47"/>
  <c r="O29" i="47"/>
  <c r="I30" i="47"/>
  <c r="O30" i="47"/>
  <c r="I31" i="47"/>
  <c r="O31" i="47"/>
  <c r="I32" i="47"/>
  <c r="O32" i="47"/>
  <c r="I33" i="47"/>
  <c r="O33" i="47"/>
  <c r="I34" i="47"/>
  <c r="O34" i="47"/>
  <c r="I35" i="47"/>
  <c r="O35" i="47"/>
  <c r="I36" i="47"/>
  <c r="O36" i="47"/>
  <c r="I37" i="47"/>
  <c r="O37" i="47"/>
  <c r="I38" i="47"/>
  <c r="O38" i="47"/>
  <c r="I39" i="47"/>
  <c r="O39" i="47"/>
  <c r="I40" i="47"/>
  <c r="O40" i="47"/>
  <c r="I41" i="47"/>
  <c r="O41" i="47"/>
  <c r="I42" i="47"/>
  <c r="O42" i="47"/>
  <c r="I43" i="47"/>
  <c r="O43" i="47"/>
  <c r="I44" i="47"/>
  <c r="O44" i="47"/>
  <c r="I45" i="47"/>
  <c r="O45" i="47"/>
  <c r="I46" i="47"/>
  <c r="O46" i="47"/>
  <c r="I47" i="47"/>
  <c r="O47" i="47"/>
  <c r="I48" i="47"/>
  <c r="O48" i="47"/>
  <c r="I49" i="47"/>
  <c r="O49" i="47"/>
  <c r="I50" i="47"/>
  <c r="O50" i="47"/>
  <c r="I51" i="47"/>
  <c r="O51" i="47"/>
  <c r="I52" i="47"/>
  <c r="O52" i="47"/>
  <c r="I53" i="47"/>
  <c r="O53" i="47"/>
  <c r="I54" i="47"/>
  <c r="O54" i="47"/>
  <c r="I55" i="47"/>
  <c r="O55" i="47"/>
  <c r="I56" i="47"/>
  <c r="O56" i="47"/>
  <c r="I57" i="47"/>
  <c r="O57" i="47"/>
  <c r="I58" i="47"/>
  <c r="O58" i="47"/>
  <c r="I59" i="47"/>
  <c r="O59" i="47"/>
  <c r="I60" i="47"/>
  <c r="O60" i="47"/>
  <c r="I61" i="47"/>
  <c r="O61" i="47"/>
  <c r="I62" i="47"/>
  <c r="O62" i="47"/>
  <c r="I63" i="47"/>
  <c r="O63" i="47"/>
  <c r="I64" i="47"/>
  <c r="O64" i="47"/>
  <c r="I65" i="47"/>
  <c r="O65" i="47"/>
  <c r="I66" i="47"/>
  <c r="O66" i="47"/>
  <c r="I67" i="47"/>
  <c r="O67" i="47"/>
  <c r="I68" i="47"/>
  <c r="O68" i="47"/>
  <c r="I69" i="47"/>
  <c r="O69" i="47"/>
  <c r="I70" i="47"/>
  <c r="O70" i="47"/>
  <c r="I71" i="47"/>
  <c r="O71" i="47"/>
  <c r="I72" i="47"/>
  <c r="O72" i="47"/>
  <c r="I73" i="47"/>
  <c r="O73" i="47"/>
  <c r="O74" i="47"/>
  <c r="I75" i="47"/>
  <c r="O75" i="47"/>
  <c r="I76" i="47"/>
  <c r="O76" i="47"/>
  <c r="I77" i="47"/>
  <c r="O77" i="47"/>
  <c r="O78" i="47"/>
  <c r="O79" i="47"/>
  <c r="O80" i="47"/>
  <c r="O81" i="47"/>
  <c r="O82" i="47"/>
  <c r="O83" i="47"/>
  <c r="I84" i="47"/>
  <c r="O84" i="47"/>
  <c r="I85" i="47"/>
  <c r="O85" i="47"/>
  <c r="I86" i="47"/>
  <c r="O86" i="47"/>
  <c r="I87" i="47"/>
  <c r="O87" i="47"/>
  <c r="D88" i="47"/>
  <c r="B92" i="47" s="1"/>
  <c r="E88" i="47"/>
  <c r="F88" i="47"/>
  <c r="G88" i="47"/>
  <c r="B94" i="47" s="1"/>
  <c r="H88" i="47"/>
  <c r="J88" i="47"/>
  <c r="K88" i="47"/>
  <c r="L88" i="47"/>
  <c r="B93" i="47"/>
  <c r="G93" i="47"/>
  <c r="H93" i="47"/>
  <c r="I93" i="47" s="1"/>
  <c r="O93" i="47"/>
  <c r="P93" i="47"/>
  <c r="Q93" i="47" s="1"/>
  <c r="W93" i="47"/>
  <c r="X93" i="47"/>
  <c r="Y93" i="47" s="1"/>
  <c r="G94" i="47"/>
  <c r="H94" i="47"/>
  <c r="I94" i="47" s="1"/>
  <c r="P94" i="47"/>
  <c r="Q94" i="47" s="1"/>
  <c r="W94" i="47"/>
  <c r="X94" i="47"/>
  <c r="Y94" i="47" s="1"/>
  <c r="H95" i="47"/>
  <c r="P95" i="47"/>
  <c r="X95" i="47"/>
  <c r="H96" i="47"/>
  <c r="P96" i="47"/>
  <c r="X96" i="47"/>
  <c r="H97" i="47"/>
  <c r="P97" i="47"/>
  <c r="X97" i="47"/>
  <c r="H98" i="47"/>
  <c r="P98" i="47"/>
  <c r="X98" i="47"/>
  <c r="B99" i="47"/>
  <c r="G99" i="47"/>
  <c r="H99" i="47"/>
  <c r="P99" i="47"/>
  <c r="X99" i="47"/>
  <c r="H100" i="47"/>
  <c r="P100" i="47"/>
  <c r="X100" i="47"/>
  <c r="D101" i="47"/>
  <c r="K101" i="47"/>
  <c r="M101" i="47"/>
  <c r="B100" i="47" s="1"/>
  <c r="R101" i="47"/>
  <c r="T101" i="47"/>
  <c r="B101" i="47" s="1"/>
  <c r="D145" i="46"/>
  <c r="F145" i="46" s="1"/>
  <c r="E145" i="46"/>
  <c r="G145" i="46"/>
  <c r="H145" i="46"/>
  <c r="I145" i="46"/>
  <c r="B11" i="44"/>
  <c r="H3" i="41"/>
  <c r="I3" i="41"/>
  <c r="I4" i="41" s="1"/>
  <c r="I5" i="41" s="1"/>
  <c r="I6" i="41" s="1"/>
  <c r="H4" i="41"/>
  <c r="H5" i="41" s="1"/>
  <c r="H6" i="41" s="1"/>
  <c r="H7" i="41" s="1"/>
  <c r="H8" i="41" s="1"/>
  <c r="H9" i="41" s="1"/>
  <c r="H10" i="41" s="1"/>
  <c r="H11" i="41" s="1"/>
  <c r="H12" i="41" s="1"/>
  <c r="H13" i="41" s="1"/>
  <c r="H14" i="41" s="1"/>
  <c r="H15" i="41" s="1"/>
  <c r="H16" i="41" s="1"/>
  <c r="H17" i="41" s="1"/>
  <c r="H18" i="41" s="1"/>
  <c r="H19" i="41" s="1"/>
  <c r="H20" i="41" s="1"/>
  <c r="H21" i="41" s="1"/>
  <c r="H22" i="41" s="1"/>
  <c r="H23" i="41" s="1"/>
  <c r="H24" i="41" s="1"/>
  <c r="H25" i="41" s="1"/>
  <c r="H26" i="41" s="1"/>
  <c r="H27" i="41" s="1"/>
  <c r="H28" i="41" s="1"/>
  <c r="I7" i="41"/>
  <c r="I8" i="41" s="1"/>
  <c r="I9" i="41" s="1"/>
  <c r="I10" i="41" s="1"/>
  <c r="I11" i="41" s="1"/>
  <c r="I12" i="41" s="1"/>
  <c r="I13" i="41" s="1"/>
  <c r="I14" i="41" s="1"/>
  <c r="I15" i="41" s="1"/>
  <c r="I16" i="41" s="1"/>
  <c r="I17" i="41" s="1"/>
  <c r="I18" i="41" s="1"/>
  <c r="I19" i="41" s="1"/>
  <c r="I20" i="41" s="1"/>
  <c r="I21" i="41" s="1"/>
  <c r="I22" i="41" s="1"/>
  <c r="I23" i="41" s="1"/>
  <c r="I24" i="41" s="1"/>
  <c r="I25" i="41" s="1"/>
  <c r="I26" i="41" s="1"/>
  <c r="I27" i="41" s="1"/>
  <c r="I28" i="41" s="1"/>
  <c r="F2" i="40"/>
  <c r="N2" i="40" s="1"/>
  <c r="J2" i="40"/>
  <c r="L2" i="40"/>
  <c r="F3" i="40"/>
  <c r="H3" i="40"/>
  <c r="J3" i="40"/>
  <c r="L3" i="40"/>
  <c r="F4" i="40"/>
  <c r="G4" i="40"/>
  <c r="J4" i="40"/>
  <c r="L4" i="40"/>
  <c r="N4" i="40"/>
  <c r="F5" i="40"/>
  <c r="G5" i="40"/>
  <c r="H5" i="40"/>
  <c r="J5" i="40"/>
  <c r="N5" i="40" s="1"/>
  <c r="L5" i="40"/>
  <c r="F6" i="40"/>
  <c r="H6" i="40"/>
  <c r="J6" i="40"/>
  <c r="L6" i="40"/>
  <c r="N6" i="40"/>
  <c r="F7" i="40"/>
  <c r="J7" i="40"/>
  <c r="L7" i="40"/>
  <c r="N7" i="40"/>
  <c r="F8" i="40"/>
  <c r="J8" i="40"/>
  <c r="N8" i="40" s="1"/>
  <c r="L8" i="40"/>
  <c r="F9" i="40"/>
  <c r="H9" i="40"/>
  <c r="J9" i="40"/>
  <c r="N9" i="40" s="1"/>
  <c r="L9" i="40"/>
  <c r="F10" i="40"/>
  <c r="H10" i="40"/>
  <c r="J10" i="40"/>
  <c r="L10" i="40"/>
  <c r="N10" i="40"/>
  <c r="F11" i="40"/>
  <c r="G11" i="40"/>
  <c r="J11" i="40"/>
  <c r="L11" i="40"/>
  <c r="F12" i="40"/>
  <c r="G12" i="40"/>
  <c r="J12" i="40"/>
  <c r="L12" i="40"/>
  <c r="N12" i="40"/>
  <c r="F13" i="40"/>
  <c r="N13" i="40" s="1"/>
  <c r="G13" i="40"/>
  <c r="J13" i="40"/>
  <c r="L13" i="40"/>
  <c r="F14" i="40"/>
  <c r="G14" i="40"/>
  <c r="H14" i="40"/>
  <c r="J14" i="40"/>
  <c r="L14" i="40"/>
  <c r="N14" i="40"/>
  <c r="F15" i="40"/>
  <c r="G15" i="40"/>
  <c r="J15" i="40"/>
  <c r="L15" i="40"/>
  <c r="F16" i="40"/>
  <c r="J16" i="40"/>
  <c r="N16" i="40" s="1"/>
  <c r="L16" i="40"/>
  <c r="F17" i="40"/>
  <c r="J17" i="40"/>
  <c r="L17" i="40"/>
  <c r="N17" i="40"/>
  <c r="F18" i="40"/>
  <c r="N18" i="40" s="1"/>
  <c r="J18" i="40"/>
  <c r="L18" i="40"/>
  <c r="F19" i="40"/>
  <c r="J19" i="40"/>
  <c r="N19" i="40" s="1"/>
  <c r="L19" i="40"/>
  <c r="F20" i="40"/>
  <c r="J20" i="40"/>
  <c r="N20" i="40" s="1"/>
  <c r="L20" i="40"/>
  <c r="F21" i="40"/>
  <c r="J21" i="40"/>
  <c r="L21" i="40"/>
  <c r="N21" i="40"/>
  <c r="F22" i="40"/>
  <c r="N22" i="40" s="1"/>
  <c r="J22" i="40"/>
  <c r="L22" i="40"/>
  <c r="F23" i="40"/>
  <c r="G23" i="40"/>
  <c r="J23" i="40"/>
  <c r="N23" i="40" s="1"/>
  <c r="L23" i="40"/>
  <c r="F24" i="40"/>
  <c r="G24" i="40"/>
  <c r="J24" i="40"/>
  <c r="L24" i="40"/>
  <c r="N24" i="40"/>
  <c r="F25" i="40"/>
  <c r="G25" i="40"/>
  <c r="J25" i="40"/>
  <c r="L25" i="40"/>
  <c r="F26" i="40"/>
  <c r="G26" i="40"/>
  <c r="J26" i="40"/>
  <c r="L26" i="40"/>
  <c r="N26" i="40"/>
  <c r="F27" i="40"/>
  <c r="G27" i="40"/>
  <c r="J27" i="40"/>
  <c r="N27" i="40" s="1"/>
  <c r="L27" i="40"/>
  <c r="F28" i="40"/>
  <c r="G28" i="40"/>
  <c r="J28" i="40"/>
  <c r="L28" i="40"/>
  <c r="N28" i="40"/>
  <c r="F29" i="40"/>
  <c r="N29" i="40" s="1"/>
  <c r="G29" i="40"/>
  <c r="J29" i="40"/>
  <c r="L29" i="40"/>
  <c r="F30" i="40"/>
  <c r="J30" i="40"/>
  <c r="L30" i="40"/>
  <c r="N30" i="40"/>
  <c r="F31" i="40"/>
  <c r="J31" i="40"/>
  <c r="L31" i="40"/>
  <c r="N31" i="40"/>
  <c r="F32" i="40"/>
  <c r="J32" i="40"/>
  <c r="N32" i="40" s="1"/>
  <c r="L32" i="40"/>
  <c r="F33" i="40"/>
  <c r="J33" i="40"/>
  <c r="N33" i="40" s="1"/>
  <c r="L33" i="40"/>
  <c r="F34" i="40"/>
  <c r="H34" i="40"/>
  <c r="J34" i="40"/>
  <c r="L34" i="40"/>
  <c r="N34" i="40"/>
  <c r="F35" i="40"/>
  <c r="J35" i="40"/>
  <c r="L35" i="40"/>
  <c r="N35" i="40"/>
  <c r="F36" i="40"/>
  <c r="J36" i="40"/>
  <c r="N36" i="40" s="1"/>
  <c r="L36" i="40"/>
  <c r="F37" i="40"/>
  <c r="J37" i="40"/>
  <c r="N37" i="40" s="1"/>
  <c r="L37" i="40"/>
  <c r="F38" i="40"/>
  <c r="H38" i="40"/>
  <c r="J38" i="40"/>
  <c r="L38" i="40"/>
  <c r="N38" i="40"/>
  <c r="F39" i="40"/>
  <c r="J39" i="40"/>
  <c r="L39" i="40"/>
  <c r="N39" i="40"/>
  <c r="F40" i="40"/>
  <c r="J40" i="40"/>
  <c r="N40" i="40" s="1"/>
  <c r="L40" i="40"/>
  <c r="F41" i="40"/>
  <c r="J41" i="40"/>
  <c r="N41" i="40" s="1"/>
  <c r="L41" i="40"/>
  <c r="F42" i="40"/>
  <c r="J42" i="40"/>
  <c r="L42" i="40"/>
  <c r="N42" i="40"/>
  <c r="F43" i="40"/>
  <c r="J43" i="40"/>
  <c r="L43" i="40"/>
  <c r="N43" i="40"/>
  <c r="F44" i="40"/>
  <c r="G44" i="40"/>
  <c r="J44" i="40"/>
  <c r="N44" i="40" s="1"/>
  <c r="L44" i="40"/>
  <c r="F45" i="40"/>
  <c r="G45" i="40"/>
  <c r="J45" i="40"/>
  <c r="L45" i="40"/>
  <c r="N45" i="40"/>
  <c r="F46" i="40"/>
  <c r="J46" i="40"/>
  <c r="N46" i="40" s="1"/>
  <c r="L46" i="40"/>
  <c r="F47" i="40"/>
  <c r="J47" i="40"/>
  <c r="N47" i="40" s="1"/>
  <c r="L47" i="40"/>
  <c r="F48" i="40"/>
  <c r="J48" i="40"/>
  <c r="L48" i="40"/>
  <c r="N48" i="40"/>
  <c r="F49" i="40"/>
  <c r="N49" i="40" s="1"/>
  <c r="J49" i="40"/>
  <c r="L49" i="40"/>
  <c r="F50" i="40"/>
  <c r="G50" i="40"/>
  <c r="H50" i="40"/>
  <c r="J50" i="40"/>
  <c r="N50" i="40" s="1"/>
  <c r="L50" i="40"/>
  <c r="F51" i="40"/>
  <c r="G51" i="40"/>
  <c r="J51" i="40"/>
  <c r="L51" i="40"/>
  <c r="N51" i="40"/>
  <c r="F52" i="40"/>
  <c r="G52" i="40"/>
  <c r="J52" i="40"/>
  <c r="L52" i="40"/>
  <c r="F53" i="40"/>
  <c r="G53" i="40"/>
  <c r="J53" i="40"/>
  <c r="L53" i="40"/>
  <c r="N53" i="40"/>
  <c r="F54" i="40"/>
  <c r="G54" i="40"/>
  <c r="J54" i="40"/>
  <c r="N54" i="40" s="1"/>
  <c r="L54" i="40"/>
  <c r="F55" i="40"/>
  <c r="J55" i="40"/>
  <c r="L55" i="40"/>
  <c r="N55" i="40"/>
  <c r="F56" i="40"/>
  <c r="N56" i="40" s="1"/>
  <c r="J56" i="40"/>
  <c r="L56" i="40"/>
  <c r="F57" i="40"/>
  <c r="J57" i="40"/>
  <c r="N57" i="40" s="1"/>
  <c r="L57" i="40"/>
  <c r="F58" i="40"/>
  <c r="J58" i="40"/>
  <c r="N58" i="40" s="1"/>
  <c r="L58" i="40"/>
  <c r="F59" i="40"/>
  <c r="J59" i="40"/>
  <c r="L59" i="40"/>
  <c r="N59" i="40"/>
  <c r="F60" i="40"/>
  <c r="N60" i="40" s="1"/>
  <c r="J60" i="40"/>
  <c r="L60" i="40"/>
  <c r="F61" i="40"/>
  <c r="J61" i="40"/>
  <c r="N61" i="40" s="1"/>
  <c r="L61" i="40"/>
  <c r="F62" i="40"/>
  <c r="H62" i="40"/>
  <c r="J62" i="40"/>
  <c r="N62" i="40" s="1"/>
  <c r="L62" i="40"/>
  <c r="F63" i="40"/>
  <c r="J63" i="40"/>
  <c r="L63" i="40"/>
  <c r="N63" i="40"/>
  <c r="F64" i="40"/>
  <c r="N64" i="40" s="1"/>
  <c r="J64" i="40"/>
  <c r="L64" i="40"/>
  <c r="F65" i="40"/>
  <c r="J65" i="40"/>
  <c r="N65" i="40" s="1"/>
  <c r="L65" i="40"/>
  <c r="F66" i="40"/>
  <c r="G66" i="40"/>
  <c r="J66" i="40"/>
  <c r="L66" i="40"/>
  <c r="N66" i="40"/>
  <c r="F67" i="40"/>
  <c r="N67" i="40" s="1"/>
  <c r="G67" i="40"/>
  <c r="J67" i="40"/>
  <c r="L67" i="40"/>
  <c r="F68" i="40"/>
  <c r="G68" i="40"/>
  <c r="H68" i="40"/>
  <c r="J68" i="40"/>
  <c r="L68" i="40"/>
  <c r="N68" i="40"/>
  <c r="F69" i="40"/>
  <c r="G69" i="40"/>
  <c r="J69" i="40"/>
  <c r="L69" i="40"/>
  <c r="F70" i="40"/>
  <c r="G70" i="40"/>
  <c r="J70" i="40"/>
  <c r="L70" i="40"/>
  <c r="N70" i="40"/>
  <c r="F71" i="40"/>
  <c r="N71" i="40" s="1"/>
  <c r="J71" i="40"/>
  <c r="L71" i="40"/>
  <c r="F72" i="40"/>
  <c r="G72" i="40"/>
  <c r="J72" i="40"/>
  <c r="N72" i="40" s="1"/>
  <c r="L72" i="40"/>
  <c r="F73" i="40"/>
  <c r="J73" i="40"/>
  <c r="L73" i="40"/>
  <c r="N73" i="40"/>
  <c r="F74" i="40"/>
  <c r="N74" i="40" s="1"/>
  <c r="J74" i="40"/>
  <c r="L74" i="40"/>
  <c r="F75" i="40"/>
  <c r="J75" i="40"/>
  <c r="N75" i="40" s="1"/>
  <c r="L75" i="40"/>
  <c r="F76" i="40"/>
  <c r="H76" i="40"/>
  <c r="J76" i="40"/>
  <c r="N76" i="40" s="1"/>
  <c r="L76" i="40"/>
  <c r="F77" i="40"/>
  <c r="N77" i="40" s="1"/>
  <c r="J77" i="40"/>
  <c r="L77" i="40"/>
  <c r="F78" i="40"/>
  <c r="N78" i="40" s="1"/>
  <c r="J78" i="40"/>
  <c r="L78" i="40"/>
  <c r="F79" i="40"/>
  <c r="J79" i="40"/>
  <c r="N79" i="40" s="1"/>
  <c r="L79" i="40"/>
  <c r="F80" i="40"/>
  <c r="J80" i="40"/>
  <c r="N80" i="40" s="1"/>
  <c r="L80" i="40"/>
  <c r="F81" i="40"/>
  <c r="J81" i="40"/>
  <c r="L81" i="40"/>
  <c r="N81" i="40"/>
  <c r="F82" i="40"/>
  <c r="N82" i="40" s="1"/>
  <c r="J82" i="40"/>
  <c r="L82" i="40"/>
  <c r="F83" i="40"/>
  <c r="J83" i="40"/>
  <c r="N83" i="40" s="1"/>
  <c r="L83" i="40"/>
  <c r="F84" i="40"/>
  <c r="H84" i="40"/>
  <c r="J84" i="40"/>
  <c r="N84" i="40" s="1"/>
  <c r="L84" i="40"/>
  <c r="F85" i="40"/>
  <c r="N85" i="40" s="1"/>
  <c r="J85" i="40"/>
  <c r="L85" i="40"/>
  <c r="F86" i="40"/>
  <c r="N86" i="40" s="1"/>
  <c r="J86" i="40"/>
  <c r="L86" i="40"/>
  <c r="F87" i="40"/>
  <c r="J87" i="40"/>
  <c r="N87" i="40" s="1"/>
  <c r="L87" i="40"/>
  <c r="F88" i="40"/>
  <c r="J88" i="40"/>
  <c r="N88" i="40" s="1"/>
  <c r="L88" i="40"/>
  <c r="F89" i="40"/>
  <c r="F90" i="40" s="1"/>
  <c r="J89" i="40"/>
  <c r="L89" i="40"/>
  <c r="N89" i="40"/>
  <c r="A90" i="40"/>
  <c r="B90" i="40"/>
  <c r="C90" i="40"/>
  <c r="G90" i="40"/>
  <c r="I90" i="40"/>
  <c r="J90" i="40"/>
  <c r="K90" i="40"/>
  <c r="L90" i="40"/>
  <c r="E91" i="40"/>
  <c r="I91" i="40"/>
  <c r="K91" i="40"/>
  <c r="E92" i="40"/>
  <c r="I92" i="40"/>
  <c r="K92" i="40"/>
  <c r="E93" i="40"/>
  <c r="I93" i="40"/>
  <c r="K93" i="40"/>
  <c r="B94" i="40"/>
  <c r="C94" i="40"/>
  <c r="B95" i="40"/>
  <c r="C95" i="40"/>
  <c r="C96" i="40"/>
  <c r="F102" i="40"/>
  <c r="F103" i="40"/>
  <c r="D104" i="40"/>
  <c r="F104" i="40" s="1"/>
  <c r="J104" i="40" s="1"/>
  <c r="F107" i="40"/>
  <c r="D108" i="40"/>
  <c r="F108" i="40" s="1"/>
  <c r="D109" i="40"/>
  <c r="F109" i="40"/>
  <c r="D110" i="40"/>
  <c r="F110" i="40" s="1"/>
  <c r="D111" i="40"/>
  <c r="F111" i="40" s="1"/>
  <c r="F113" i="40"/>
  <c r="D114" i="40"/>
  <c r="F114" i="40" s="1"/>
  <c r="J114" i="40" s="1"/>
  <c r="B116" i="40"/>
  <c r="B120" i="40"/>
  <c r="B121" i="40"/>
  <c r="B122" i="40"/>
  <c r="H2" i="39"/>
  <c r="J2" i="39"/>
  <c r="L2" i="39"/>
  <c r="N2" i="39"/>
  <c r="O2" i="39"/>
  <c r="H3" i="39"/>
  <c r="J3" i="39"/>
  <c r="L3" i="39"/>
  <c r="N3" i="39"/>
  <c r="O3" i="39"/>
  <c r="H4" i="39"/>
  <c r="J4" i="39"/>
  <c r="L4" i="39"/>
  <c r="H5" i="39"/>
  <c r="J5" i="39"/>
  <c r="L5" i="39"/>
  <c r="H6" i="39"/>
  <c r="J6" i="39"/>
  <c r="L6" i="39"/>
  <c r="O6" i="39"/>
  <c r="H7" i="39"/>
  <c r="J7" i="39"/>
  <c r="L7" i="39"/>
  <c r="N7" i="39"/>
  <c r="O7" i="39"/>
  <c r="H8" i="39"/>
  <c r="J8" i="39"/>
  <c r="L8" i="39"/>
  <c r="N8" i="39"/>
  <c r="O8" i="39"/>
  <c r="H9" i="39"/>
  <c r="J9" i="39"/>
  <c r="L9" i="39"/>
  <c r="H10" i="39"/>
  <c r="J10" i="39"/>
  <c r="L10" i="39"/>
  <c r="B11" i="39"/>
  <c r="J11" i="39"/>
  <c r="L11" i="39"/>
  <c r="B12" i="39"/>
  <c r="H12" i="39"/>
  <c r="N12" i="39" s="1"/>
  <c r="J12" i="39"/>
  <c r="L12" i="39"/>
  <c r="H13" i="39"/>
  <c r="N13" i="39" s="1"/>
  <c r="J13" i="39"/>
  <c r="L13" i="39"/>
  <c r="O13" i="39"/>
  <c r="J14" i="39"/>
  <c r="L14" i="39"/>
  <c r="J15" i="39"/>
  <c r="L15" i="39"/>
  <c r="J16" i="39"/>
  <c r="L16" i="39"/>
  <c r="J17" i="39"/>
  <c r="L17" i="39"/>
  <c r="J18" i="39"/>
  <c r="L18" i="39"/>
  <c r="J19" i="39"/>
  <c r="L19" i="39"/>
  <c r="H20" i="39"/>
  <c r="N20" i="39" s="1"/>
  <c r="J20" i="39"/>
  <c r="L20" i="39"/>
  <c r="H21" i="39"/>
  <c r="N21" i="39" s="1"/>
  <c r="J21" i="39"/>
  <c r="L21" i="39"/>
  <c r="O21" i="39"/>
  <c r="J22" i="39"/>
  <c r="L22" i="39"/>
  <c r="J23" i="39"/>
  <c r="L23" i="39"/>
  <c r="J24" i="39"/>
  <c r="L24" i="39"/>
  <c r="J25" i="39"/>
  <c r="L25" i="39"/>
  <c r="J26" i="39"/>
  <c r="L26" i="39"/>
  <c r="J27" i="39"/>
  <c r="L27" i="39"/>
  <c r="H28" i="39"/>
  <c r="N28" i="39" s="1"/>
  <c r="J28" i="39"/>
  <c r="L28" i="39"/>
  <c r="H29" i="39"/>
  <c r="N29" i="39" s="1"/>
  <c r="J29" i="39"/>
  <c r="L29" i="39"/>
  <c r="O29" i="39"/>
  <c r="J30" i="39"/>
  <c r="L30" i="39"/>
  <c r="J31" i="39"/>
  <c r="L31" i="39"/>
  <c r="J32" i="39"/>
  <c r="L32" i="39"/>
  <c r="J33" i="39"/>
  <c r="L33" i="39"/>
  <c r="J34" i="39"/>
  <c r="L34" i="39"/>
  <c r="J35" i="39"/>
  <c r="L35" i="39"/>
  <c r="H36" i="39"/>
  <c r="N36" i="39" s="1"/>
  <c r="J36" i="39"/>
  <c r="L36" i="39"/>
  <c r="H37" i="39"/>
  <c r="N37" i="39" s="1"/>
  <c r="J37" i="39"/>
  <c r="L37" i="39"/>
  <c r="O37" i="39"/>
  <c r="J38" i="39"/>
  <c r="L38" i="39"/>
  <c r="J39" i="39"/>
  <c r="L39" i="39"/>
  <c r="J40" i="39"/>
  <c r="L40" i="39"/>
  <c r="J41" i="39"/>
  <c r="L41" i="39"/>
  <c r="J42" i="39"/>
  <c r="L42" i="39"/>
  <c r="J43" i="39"/>
  <c r="L43" i="39"/>
  <c r="H44" i="39"/>
  <c r="N44" i="39" s="1"/>
  <c r="J44" i="39"/>
  <c r="L44" i="39"/>
  <c r="H45" i="39"/>
  <c r="N45" i="39" s="1"/>
  <c r="J45" i="39"/>
  <c r="L45" i="39"/>
  <c r="O45" i="39"/>
  <c r="J46" i="39"/>
  <c r="L46" i="39"/>
  <c r="J47" i="39"/>
  <c r="L47" i="39"/>
  <c r="J48" i="39"/>
  <c r="L48" i="39"/>
  <c r="J49" i="39"/>
  <c r="L49" i="39"/>
  <c r="J50" i="39"/>
  <c r="L50" i="39"/>
  <c r="H51" i="39"/>
  <c r="N51" i="39" s="1"/>
  <c r="J51" i="39"/>
  <c r="O51" i="39" s="1"/>
  <c r="L51" i="39"/>
  <c r="H52" i="39"/>
  <c r="N52" i="39" s="1"/>
  <c r="J52" i="39"/>
  <c r="L52" i="39"/>
  <c r="O52" i="39"/>
  <c r="H53" i="39"/>
  <c r="J53" i="39"/>
  <c r="L53" i="39"/>
  <c r="N53" i="39"/>
  <c r="O53" i="39"/>
  <c r="J54" i="39"/>
  <c r="L54" i="39"/>
  <c r="H55" i="39"/>
  <c r="N55" i="39" s="1"/>
  <c r="J55" i="39"/>
  <c r="J56" i="39" s="1"/>
  <c r="L55" i="39"/>
  <c r="A56" i="39"/>
  <c r="B56" i="39"/>
  <c r="C56" i="39"/>
  <c r="E56" i="39"/>
  <c r="C62" i="39" s="1"/>
  <c r="O62" i="39" s="1"/>
  <c r="H56" i="39"/>
  <c r="I56" i="39"/>
  <c r="K56" i="39"/>
  <c r="L56" i="39"/>
  <c r="E57" i="39"/>
  <c r="I57" i="39"/>
  <c r="K57" i="39"/>
  <c r="E58" i="39"/>
  <c r="I58" i="39"/>
  <c r="J58" i="39"/>
  <c r="K58" i="39"/>
  <c r="E59" i="39"/>
  <c r="I59" i="39"/>
  <c r="K59" i="39"/>
  <c r="B60" i="39"/>
  <c r="C60" i="39"/>
  <c r="B61" i="39"/>
  <c r="C61" i="39"/>
  <c r="B62" i="39"/>
  <c r="E62" i="39" s="1"/>
  <c r="H68" i="39"/>
  <c r="H69" i="39"/>
  <c r="D70" i="39"/>
  <c r="H70" i="39"/>
  <c r="J70" i="39" s="1"/>
  <c r="H73" i="39"/>
  <c r="D74" i="39"/>
  <c r="H74" i="39"/>
  <c r="I76" i="39" s="1"/>
  <c r="J76" i="39" s="1"/>
  <c r="D75" i="39"/>
  <c r="H75" i="39" s="1"/>
  <c r="D76" i="39"/>
  <c r="H76" i="39"/>
  <c r="D77" i="39"/>
  <c r="H77" i="39"/>
  <c r="H79" i="39"/>
  <c r="D80" i="39"/>
  <c r="H80" i="39" s="1"/>
  <c r="J80" i="39" s="1"/>
  <c r="B82" i="39"/>
  <c r="AG3" i="37"/>
  <c r="AI3" i="37"/>
  <c r="S4" i="37"/>
  <c r="AD4" i="37"/>
  <c r="AG4" i="37"/>
  <c r="AG5" i="37" s="1"/>
  <c r="AG6" i="37" s="1"/>
  <c r="AG7" i="37" s="1"/>
  <c r="AG8" i="37" s="1"/>
  <c r="AG9" i="37" s="1"/>
  <c r="AG10" i="37" s="1"/>
  <c r="AG11" i="37" s="1"/>
  <c r="AG12" i="37" s="1"/>
  <c r="AG13" i="37" s="1"/>
  <c r="AG14" i="37" s="1"/>
  <c r="AG15" i="37" s="1"/>
  <c r="AG16" i="37" s="1"/>
  <c r="AG17" i="37" s="1"/>
  <c r="AG18" i="37" s="1"/>
  <c r="AG19" i="37" s="1"/>
  <c r="AG20" i="37" s="1"/>
  <c r="AG21" i="37" s="1"/>
  <c r="AG22" i="37" s="1"/>
  <c r="AG23" i="37" s="1"/>
  <c r="AG24" i="37" s="1"/>
  <c r="AG25" i="37" s="1"/>
  <c r="AG26" i="37" s="1"/>
  <c r="AG27" i="37" s="1"/>
  <c r="AG28" i="37" s="1"/>
  <c r="AG29" i="37" s="1"/>
  <c r="AG30" i="37" s="1"/>
  <c r="AG31" i="37" s="1"/>
  <c r="AG32" i="37" s="1"/>
  <c r="AG33" i="37" s="1"/>
  <c r="AG34" i="37" s="1"/>
  <c r="AG35" i="37" s="1"/>
  <c r="AG36" i="37" s="1"/>
  <c r="AG37" i="37" s="1"/>
  <c r="AG38" i="37" s="1"/>
  <c r="AG39" i="37" s="1"/>
  <c r="AG40" i="37" s="1"/>
  <c r="AG41" i="37" s="1"/>
  <c r="AG42" i="37" s="1"/>
  <c r="AG43" i="37" s="1"/>
  <c r="AG44" i="37" s="1"/>
  <c r="AG45" i="37" s="1"/>
  <c r="AG46" i="37" s="1"/>
  <c r="AG47" i="37" s="1"/>
  <c r="AG48" i="37" s="1"/>
  <c r="AG49" i="37" s="1"/>
  <c r="AG50" i="37" s="1"/>
  <c r="AG51" i="37" s="1"/>
  <c r="AG52" i="37" s="1"/>
  <c r="AG53" i="37" s="1"/>
  <c r="AG54" i="37" s="1"/>
  <c r="AG55" i="37" s="1"/>
  <c r="AG56" i="37" s="1"/>
  <c r="AG57" i="37" s="1"/>
  <c r="AG58" i="37" s="1"/>
  <c r="AG59" i="37" s="1"/>
  <c r="AG60" i="37" s="1"/>
  <c r="AG61" i="37" s="1"/>
  <c r="AG62" i="37" s="1"/>
  <c r="AG63" i="37" s="1"/>
  <c r="AG64" i="37" s="1"/>
  <c r="AG65" i="37" s="1"/>
  <c r="AG66" i="37" s="1"/>
  <c r="AG67" i="37" s="1"/>
  <c r="AG68" i="37" s="1"/>
  <c r="AG69" i="37" s="1"/>
  <c r="AG70" i="37" s="1"/>
  <c r="AG71" i="37" s="1"/>
  <c r="AG72" i="37" s="1"/>
  <c r="AG73" i="37" s="1"/>
  <c r="AG74" i="37" s="1"/>
  <c r="AG75" i="37" s="1"/>
  <c r="AG76" i="37" s="1"/>
  <c r="AG77" i="37" s="1"/>
  <c r="AG78" i="37" s="1"/>
  <c r="AG79" i="37" s="1"/>
  <c r="AG80" i="37" s="1"/>
  <c r="AG81" i="37" s="1"/>
  <c r="AG82" i="37" s="1"/>
  <c r="AG83" i="37" s="1"/>
  <c r="AG84" i="37" s="1"/>
  <c r="AG85" i="37" s="1"/>
  <c r="AG86" i="37" s="1"/>
  <c r="AG87" i="37" s="1"/>
  <c r="AG88" i="37" s="1"/>
  <c r="AG89" i="37" s="1"/>
  <c r="AG90" i="37" s="1"/>
  <c r="AG91" i="37" s="1"/>
  <c r="AG92" i="37" s="1"/>
  <c r="AG93" i="37" s="1"/>
  <c r="AG94" i="37" s="1"/>
  <c r="AG95" i="37" s="1"/>
  <c r="AG96" i="37" s="1"/>
  <c r="AG97" i="37" s="1"/>
  <c r="AG98" i="37" s="1"/>
  <c r="AG99" i="37" s="1"/>
  <c r="AG100" i="37" s="1"/>
  <c r="AG101" i="37" s="1"/>
  <c r="AG102" i="37" s="1"/>
  <c r="AG103" i="37" s="1"/>
  <c r="AG104" i="37" s="1"/>
  <c r="AG105" i="37" s="1"/>
  <c r="AG106" i="37" s="1"/>
  <c r="AG107" i="37" s="1"/>
  <c r="AG108" i="37" s="1"/>
  <c r="AG109" i="37" s="1"/>
  <c r="AG110" i="37" s="1"/>
  <c r="AG111" i="37" s="1"/>
  <c r="AG112" i="37" s="1"/>
  <c r="AG113" i="37" s="1"/>
  <c r="AG114" i="37" s="1"/>
  <c r="AG115" i="37" s="1"/>
  <c r="AG116" i="37" s="1"/>
  <c r="AG117" i="37" s="1"/>
  <c r="AG118" i="37" s="1"/>
  <c r="AG119" i="37" s="1"/>
  <c r="AG120" i="37" s="1"/>
  <c r="AG121" i="37" s="1"/>
  <c r="AG122" i="37" s="1"/>
  <c r="AG123" i="37" s="1"/>
  <c r="AG124" i="37" s="1"/>
  <c r="AG125" i="37" s="1"/>
  <c r="AG126" i="37" s="1"/>
  <c r="AG127" i="37" s="1"/>
  <c r="AG128" i="37" s="1"/>
  <c r="AG129" i="37" s="1"/>
  <c r="AG130" i="37" s="1"/>
  <c r="AG131" i="37" s="1"/>
  <c r="AG132" i="37" s="1"/>
  <c r="AG133" i="37" s="1"/>
  <c r="AG134" i="37" s="1"/>
  <c r="AG135" i="37" s="1"/>
  <c r="AG136" i="37" s="1"/>
  <c r="AG137" i="37" s="1"/>
  <c r="AG138" i="37" s="1"/>
  <c r="AG139" i="37" s="1"/>
  <c r="AG140" i="37" s="1"/>
  <c r="AG141" i="37" s="1"/>
  <c r="AG142" i="37" s="1"/>
  <c r="AG143" i="37" s="1"/>
  <c r="AG144" i="37" s="1"/>
  <c r="AG145" i="37" s="1"/>
  <c r="AG146" i="37" s="1"/>
  <c r="AG147" i="37" s="1"/>
  <c r="AG148" i="37" s="1"/>
  <c r="AG149" i="37" s="1"/>
  <c r="AG150" i="37" s="1"/>
  <c r="AG151" i="37" s="1"/>
  <c r="AG152" i="37" s="1"/>
  <c r="AG153" i="37" s="1"/>
  <c r="AG154" i="37" s="1"/>
  <c r="AG155" i="37" s="1"/>
  <c r="AG156" i="37" s="1"/>
  <c r="AG157" i="37" s="1"/>
  <c r="AG158" i="37" s="1"/>
  <c r="AG159" i="37" s="1"/>
  <c r="AG160" i="37" s="1"/>
  <c r="AG161" i="37" s="1"/>
  <c r="AG163" i="37" s="1"/>
  <c r="AG164" i="37" s="1"/>
  <c r="AG165" i="37" s="1"/>
  <c r="AG166" i="37" s="1"/>
  <c r="AG167" i="37" s="1"/>
  <c r="AG168" i="37" s="1"/>
  <c r="AI4" i="37"/>
  <c r="AI5" i="37" s="1"/>
  <c r="AI6" i="37" s="1"/>
  <c r="AI7" i="37" s="1"/>
  <c r="AI8" i="37" s="1"/>
  <c r="AI9" i="37" s="1"/>
  <c r="AI10" i="37" s="1"/>
  <c r="AI11" i="37" s="1"/>
  <c r="AI12" i="37" s="1"/>
  <c r="AI13" i="37" s="1"/>
  <c r="AI14" i="37" s="1"/>
  <c r="AI15" i="37" s="1"/>
  <c r="AI16" i="37" s="1"/>
  <c r="AI17" i="37" s="1"/>
  <c r="AI18" i="37" s="1"/>
  <c r="AI19" i="37" s="1"/>
  <c r="AI20" i="37" s="1"/>
  <c r="AI21" i="37" s="1"/>
  <c r="AI22" i="37" s="1"/>
  <c r="AI23" i="37" s="1"/>
  <c r="AI24" i="37" s="1"/>
  <c r="AI25" i="37" s="1"/>
  <c r="AI26" i="37" s="1"/>
  <c r="AI27" i="37" s="1"/>
  <c r="AI28" i="37" s="1"/>
  <c r="AI29" i="37" s="1"/>
  <c r="AI30" i="37" s="1"/>
  <c r="AI31" i="37" s="1"/>
  <c r="AI32" i="37" s="1"/>
  <c r="AI33" i="37" s="1"/>
  <c r="AI34" i="37" s="1"/>
  <c r="AI35" i="37" s="1"/>
  <c r="AI36" i="37" s="1"/>
  <c r="AI37" i="37" s="1"/>
  <c r="AI38" i="37" s="1"/>
  <c r="AI39" i="37" s="1"/>
  <c r="AI40" i="37" s="1"/>
  <c r="AI41" i="37" s="1"/>
  <c r="AI42" i="37" s="1"/>
  <c r="AI43" i="37" s="1"/>
  <c r="AI44" i="37" s="1"/>
  <c r="AI45" i="37" s="1"/>
  <c r="AI46" i="37" s="1"/>
  <c r="AI47" i="37" s="1"/>
  <c r="AI48" i="37" s="1"/>
  <c r="AI49" i="37" s="1"/>
  <c r="AI50" i="37" s="1"/>
  <c r="AI51" i="37" s="1"/>
  <c r="AI52" i="37" s="1"/>
  <c r="AI53" i="37" s="1"/>
  <c r="AI54" i="37" s="1"/>
  <c r="AI55" i="37" s="1"/>
  <c r="AI56" i="37" s="1"/>
  <c r="AI57" i="37" s="1"/>
  <c r="AI58" i="37" s="1"/>
  <c r="AI59" i="37" s="1"/>
  <c r="AI60" i="37" s="1"/>
  <c r="AI61" i="37" s="1"/>
  <c r="AI62" i="37" s="1"/>
  <c r="AI63" i="37" s="1"/>
  <c r="AI64" i="37" s="1"/>
  <c r="AI65" i="37" s="1"/>
  <c r="AI66" i="37" s="1"/>
  <c r="AI67" i="37" s="1"/>
  <c r="AI68" i="37" s="1"/>
  <c r="AI69" i="37" s="1"/>
  <c r="AI70" i="37" s="1"/>
  <c r="AI71" i="37" s="1"/>
  <c r="AI72" i="37" s="1"/>
  <c r="AI73" i="37" s="1"/>
  <c r="AI74" i="37" s="1"/>
  <c r="AI75" i="37" s="1"/>
  <c r="AI76" i="37" s="1"/>
  <c r="AI77" i="37" s="1"/>
  <c r="AI78" i="37" s="1"/>
  <c r="AI79" i="37" s="1"/>
  <c r="AI80" i="37" s="1"/>
  <c r="AI81" i="37" s="1"/>
  <c r="AI82" i="37" s="1"/>
  <c r="AI83" i="37" s="1"/>
  <c r="AI84" i="37" s="1"/>
  <c r="AI85" i="37" s="1"/>
  <c r="AI86" i="37" s="1"/>
  <c r="AI87" i="37" s="1"/>
  <c r="AI88" i="37" s="1"/>
  <c r="AI89" i="37" s="1"/>
  <c r="AI90" i="37" s="1"/>
  <c r="AI91" i="37" s="1"/>
  <c r="AI92" i="37" s="1"/>
  <c r="AI93" i="37" s="1"/>
  <c r="AI94" i="37" s="1"/>
  <c r="AI95" i="37" s="1"/>
  <c r="AI96" i="37" s="1"/>
  <c r="AI97" i="37" s="1"/>
  <c r="AI98" i="37" s="1"/>
  <c r="AI99" i="37" s="1"/>
  <c r="AI100" i="37" s="1"/>
  <c r="AI101" i="37" s="1"/>
  <c r="AI102" i="37" s="1"/>
  <c r="AI103" i="37" s="1"/>
  <c r="AI104" i="37" s="1"/>
  <c r="AI105" i="37" s="1"/>
  <c r="AI106" i="37" s="1"/>
  <c r="AI107" i="37" s="1"/>
  <c r="AI108" i="37" s="1"/>
  <c r="AI109" i="37" s="1"/>
  <c r="AI110" i="37" s="1"/>
  <c r="AI111" i="37" s="1"/>
  <c r="AI112" i="37" s="1"/>
  <c r="AI113" i="37" s="1"/>
  <c r="AI114" i="37" s="1"/>
  <c r="AI115" i="37" s="1"/>
  <c r="AI116" i="37" s="1"/>
  <c r="AI117" i="37" s="1"/>
  <c r="AI118" i="37" s="1"/>
  <c r="AI119" i="37" s="1"/>
  <c r="AI120" i="37" s="1"/>
  <c r="AI121" i="37" s="1"/>
  <c r="AI122" i="37" s="1"/>
  <c r="AI123" i="37" s="1"/>
  <c r="AI124" i="37" s="1"/>
  <c r="AI125" i="37" s="1"/>
  <c r="AI126" i="37" s="1"/>
  <c r="AI127" i="37" s="1"/>
  <c r="AI128" i="37" s="1"/>
  <c r="AI129" i="37" s="1"/>
  <c r="AI130" i="37" s="1"/>
  <c r="AI131" i="37" s="1"/>
  <c r="AI132" i="37" s="1"/>
  <c r="AI133" i="37" s="1"/>
  <c r="AI134" i="37" s="1"/>
  <c r="AI135" i="37" s="1"/>
  <c r="AI136" i="37" s="1"/>
  <c r="AI137" i="37" s="1"/>
  <c r="AI138" i="37" s="1"/>
  <c r="AI139" i="37" s="1"/>
  <c r="AI140" i="37" s="1"/>
  <c r="AI141" i="37" s="1"/>
  <c r="AI142" i="37" s="1"/>
  <c r="AI143" i="37" s="1"/>
  <c r="S5" i="37"/>
  <c r="AD5" i="37"/>
  <c r="AE5" i="37"/>
  <c r="AE6" i="37" s="1"/>
  <c r="AE7" i="37" s="1"/>
  <c r="AE8" i="37" s="1"/>
  <c r="AE9" i="37" s="1"/>
  <c r="AE10" i="37" s="1"/>
  <c r="AE11" i="37" s="1"/>
  <c r="AE12" i="37" s="1"/>
  <c r="AE13" i="37" s="1"/>
  <c r="AE14" i="37" s="1"/>
  <c r="AE15" i="37" s="1"/>
  <c r="AE16" i="37" s="1"/>
  <c r="AE17" i="37" s="1"/>
  <c r="AE18" i="37" s="1"/>
  <c r="AE19" i="37" s="1"/>
  <c r="AE20" i="37" s="1"/>
  <c r="AE21" i="37" s="1"/>
  <c r="AE22" i="37" s="1"/>
  <c r="AE23" i="37" s="1"/>
  <c r="AE24" i="37" s="1"/>
  <c r="AE25" i="37" s="1"/>
  <c r="AE26" i="37" s="1"/>
  <c r="AE27" i="37" s="1"/>
  <c r="AE28" i="37" s="1"/>
  <c r="AE29" i="37" s="1"/>
  <c r="AE30" i="37" s="1"/>
  <c r="AE31" i="37" s="1"/>
  <c r="AE32" i="37" s="1"/>
  <c r="AE33" i="37" s="1"/>
  <c r="AE34" i="37" s="1"/>
  <c r="AE35" i="37" s="1"/>
  <c r="AE36" i="37" s="1"/>
  <c r="AE37" i="37" s="1"/>
  <c r="AE38" i="37" s="1"/>
  <c r="AE39" i="37" s="1"/>
  <c r="AE40" i="37" s="1"/>
  <c r="AE41" i="37" s="1"/>
  <c r="AE42" i="37" s="1"/>
  <c r="AE43" i="37" s="1"/>
  <c r="AE44" i="37" s="1"/>
  <c r="AE45" i="37" s="1"/>
  <c r="AE46" i="37" s="1"/>
  <c r="AE47" i="37" s="1"/>
  <c r="AE48" i="37" s="1"/>
  <c r="AE49" i="37" s="1"/>
  <c r="AE50" i="37" s="1"/>
  <c r="AE51" i="37" s="1"/>
  <c r="AE52" i="37" s="1"/>
  <c r="AE53" i="37" s="1"/>
  <c r="AE54" i="37" s="1"/>
  <c r="AE55" i="37" s="1"/>
  <c r="AE56" i="37" s="1"/>
  <c r="AE57" i="37" s="1"/>
  <c r="AE58" i="37" s="1"/>
  <c r="AE59" i="37" s="1"/>
  <c r="AE60" i="37" s="1"/>
  <c r="AE61" i="37" s="1"/>
  <c r="AE62" i="37" s="1"/>
  <c r="AE63" i="37" s="1"/>
  <c r="AE64" i="37" s="1"/>
  <c r="AE65" i="37" s="1"/>
  <c r="AE66" i="37" s="1"/>
  <c r="AE67" i="37" s="1"/>
  <c r="AE68" i="37" s="1"/>
  <c r="AE69" i="37" s="1"/>
  <c r="AE70" i="37" s="1"/>
  <c r="AE71" i="37" s="1"/>
  <c r="AE72" i="37" s="1"/>
  <c r="AE73" i="37" s="1"/>
  <c r="AE74" i="37" s="1"/>
  <c r="AE75" i="37" s="1"/>
  <c r="AE76" i="37" s="1"/>
  <c r="AE77" i="37" s="1"/>
  <c r="AE78" i="37" s="1"/>
  <c r="AE79" i="37" s="1"/>
  <c r="AE80" i="37" s="1"/>
  <c r="AE81" i="37" s="1"/>
  <c r="AE82" i="37" s="1"/>
  <c r="AE83" i="37" s="1"/>
  <c r="AE84" i="37" s="1"/>
  <c r="AE85" i="37" s="1"/>
  <c r="AE86" i="37" s="1"/>
  <c r="AE87" i="37" s="1"/>
  <c r="AE88" i="37" s="1"/>
  <c r="AE89" i="37" s="1"/>
  <c r="AE90" i="37" s="1"/>
  <c r="AE91" i="37" s="1"/>
  <c r="AE92" i="37" s="1"/>
  <c r="AE93" i="37" s="1"/>
  <c r="AE94" i="37" s="1"/>
  <c r="AE95" i="37" s="1"/>
  <c r="AE96" i="37" s="1"/>
  <c r="AE97" i="37" s="1"/>
  <c r="AE98" i="37" s="1"/>
  <c r="AE99" i="37" s="1"/>
  <c r="AE100" i="37" s="1"/>
  <c r="AE101" i="37" s="1"/>
  <c r="AE102" i="37" s="1"/>
  <c r="AE103" i="37" s="1"/>
  <c r="AE104" i="37" s="1"/>
  <c r="AE105" i="37" s="1"/>
  <c r="AE106" i="37" s="1"/>
  <c r="AE107" i="37" s="1"/>
  <c r="AE108" i="37" s="1"/>
  <c r="AE109" i="37" s="1"/>
  <c r="AE110" i="37" s="1"/>
  <c r="AE111" i="37" s="1"/>
  <c r="AE112" i="37" s="1"/>
  <c r="AE113" i="37" s="1"/>
  <c r="AE114" i="37" s="1"/>
  <c r="AE115" i="37" s="1"/>
  <c r="AE116" i="37" s="1"/>
  <c r="AE117" i="37" s="1"/>
  <c r="AE118" i="37" s="1"/>
  <c r="AE119" i="37" s="1"/>
  <c r="AE120" i="37" s="1"/>
  <c r="AE121" i="37" s="1"/>
  <c r="AE122" i="37" s="1"/>
  <c r="AE123" i="37" s="1"/>
  <c r="AE124" i="37" s="1"/>
  <c r="AE125" i="37" s="1"/>
  <c r="AE126" i="37" s="1"/>
  <c r="AE127" i="37" s="1"/>
  <c r="AE128" i="37" s="1"/>
  <c r="AE129" i="37" s="1"/>
  <c r="AE130" i="37" s="1"/>
  <c r="AE131" i="37" s="1"/>
  <c r="AE132" i="37" s="1"/>
  <c r="AE133" i="37" s="1"/>
  <c r="AE134" i="37" s="1"/>
  <c r="AE135" i="37" s="1"/>
  <c r="S6" i="37"/>
  <c r="AD6" i="37"/>
  <c r="S7" i="37"/>
  <c r="AD7" i="37"/>
  <c r="E8" i="37"/>
  <c r="S8" i="37" s="1"/>
  <c r="AD8" i="37"/>
  <c r="E9" i="37"/>
  <c r="S9" i="37"/>
  <c r="AD9" i="37"/>
  <c r="S10" i="37"/>
  <c r="AD10" i="37"/>
  <c r="E11" i="37"/>
  <c r="S11" i="37"/>
  <c r="AD11" i="37"/>
  <c r="E12" i="37"/>
  <c r="S12" i="37" s="1"/>
  <c r="AD12" i="37"/>
  <c r="S13" i="37"/>
  <c r="AD13" i="37"/>
  <c r="S14" i="37"/>
  <c r="AD14" i="37"/>
  <c r="S15" i="37"/>
  <c r="AD15" i="37"/>
  <c r="S16" i="37"/>
  <c r="AD16" i="37"/>
  <c r="S17" i="37"/>
  <c r="AD17" i="37"/>
  <c r="S18" i="37"/>
  <c r="AD18" i="37"/>
  <c r="S19" i="37"/>
  <c r="AD19" i="37"/>
  <c r="S20" i="37"/>
  <c r="AD20" i="37"/>
  <c r="S21" i="37"/>
  <c r="AD21" i="37"/>
  <c r="S22" i="37"/>
  <c r="AD22" i="37"/>
  <c r="S23" i="37"/>
  <c r="AD23" i="37"/>
  <c r="S24" i="37"/>
  <c r="AD24" i="37"/>
  <c r="S25" i="37"/>
  <c r="AD25" i="37"/>
  <c r="S26" i="37"/>
  <c r="AD26" i="37"/>
  <c r="S27" i="37"/>
  <c r="AD27" i="37"/>
  <c r="S28" i="37"/>
  <c r="AD28" i="37"/>
  <c r="S29" i="37"/>
  <c r="AD29" i="37"/>
  <c r="S30" i="37"/>
  <c r="AD30" i="37"/>
  <c r="S31" i="37"/>
  <c r="AD31" i="37"/>
  <c r="S32" i="37"/>
  <c r="AD32" i="37"/>
  <c r="S33" i="37"/>
  <c r="AD33" i="37"/>
  <c r="S34" i="37"/>
  <c r="AD34" i="37"/>
  <c r="S35" i="37"/>
  <c r="AD35" i="37"/>
  <c r="S36" i="37"/>
  <c r="AD36" i="37"/>
  <c r="S37" i="37"/>
  <c r="AD37" i="37"/>
  <c r="S38" i="37"/>
  <c r="AD38" i="37"/>
  <c r="S39" i="37"/>
  <c r="AD39" i="37"/>
  <c r="S40" i="37"/>
  <c r="AD40" i="37"/>
  <c r="S41" i="37"/>
  <c r="AD41" i="37"/>
  <c r="S42" i="37"/>
  <c r="AD42" i="37"/>
  <c r="S43" i="37"/>
  <c r="AD43" i="37"/>
  <c r="L44" i="37"/>
  <c r="S44" i="37" s="1"/>
  <c r="AD44" i="37"/>
  <c r="S45" i="37"/>
  <c r="AD45" i="37"/>
  <c r="S46" i="37"/>
  <c r="AD46" i="37"/>
  <c r="S47" i="37"/>
  <c r="AD47" i="37"/>
  <c r="L48" i="37"/>
  <c r="S48" i="37"/>
  <c r="AD48" i="37"/>
  <c r="L49" i="37"/>
  <c r="S49" i="37" s="1"/>
  <c r="AD49" i="37"/>
  <c r="S50" i="37"/>
  <c r="AD50" i="37"/>
  <c r="S51" i="37"/>
  <c r="AD51" i="37"/>
  <c r="S52" i="37"/>
  <c r="AD52" i="37"/>
  <c r="S53" i="37"/>
  <c r="AD53" i="37"/>
  <c r="S54" i="37"/>
  <c r="AD54" i="37"/>
  <c r="S55" i="37"/>
  <c r="AD55" i="37"/>
  <c r="S56" i="37"/>
  <c r="AD56" i="37"/>
  <c r="S57" i="37"/>
  <c r="AD57" i="37"/>
  <c r="S58" i="37"/>
  <c r="AD58" i="37"/>
  <c r="S59" i="37"/>
  <c r="AD59" i="37"/>
  <c r="S60" i="37"/>
  <c r="AD60" i="37"/>
  <c r="S61" i="37"/>
  <c r="AD61" i="37"/>
  <c r="S62" i="37"/>
  <c r="AD62" i="37"/>
  <c r="S63" i="37"/>
  <c r="AD63" i="37"/>
  <c r="S64" i="37"/>
  <c r="AD64" i="37"/>
  <c r="S65" i="37"/>
  <c r="AD65" i="37"/>
  <c r="S66" i="37"/>
  <c r="AD66" i="37"/>
  <c r="S67" i="37"/>
  <c r="AD67" i="37"/>
  <c r="S68" i="37"/>
  <c r="AD68" i="37"/>
  <c r="S69" i="37"/>
  <c r="AD69" i="37"/>
  <c r="S70" i="37"/>
  <c r="AD70" i="37"/>
  <c r="S71" i="37"/>
  <c r="AD71" i="37"/>
  <c r="S72" i="37"/>
  <c r="AD72" i="37"/>
  <c r="S73" i="37"/>
  <c r="AD73" i="37"/>
  <c r="S74" i="37"/>
  <c r="AD74" i="37"/>
  <c r="S75" i="37"/>
  <c r="AD75" i="37"/>
  <c r="S76" i="37"/>
  <c r="AD76" i="37"/>
  <c r="S77" i="37"/>
  <c r="AD77" i="37"/>
  <c r="S78" i="37"/>
  <c r="AD78" i="37"/>
  <c r="S79" i="37"/>
  <c r="AD79" i="37"/>
  <c r="S80" i="37"/>
  <c r="AD80" i="37"/>
  <c r="S81" i="37"/>
  <c r="AD81" i="37"/>
  <c r="S82" i="37"/>
  <c r="AD82" i="37"/>
  <c r="S83" i="37"/>
  <c r="AD83" i="37"/>
  <c r="S84" i="37"/>
  <c r="AD84" i="37"/>
  <c r="S85" i="37"/>
  <c r="AD85" i="37"/>
  <c r="S86" i="37"/>
  <c r="AD86" i="37"/>
  <c r="S87" i="37"/>
  <c r="AD87" i="37"/>
  <c r="S88" i="37"/>
  <c r="AD88" i="37"/>
  <c r="S89" i="37"/>
  <c r="AD89" i="37"/>
  <c r="S90" i="37"/>
  <c r="AD90" i="37"/>
  <c r="S91" i="37"/>
  <c r="AD91" i="37"/>
  <c r="S92" i="37"/>
  <c r="AD92" i="37"/>
  <c r="S93" i="37"/>
  <c r="AD93" i="37"/>
  <c r="S94" i="37"/>
  <c r="AD94" i="37"/>
  <c r="S95" i="37"/>
  <c r="AD95" i="37"/>
  <c r="S96" i="37"/>
  <c r="AD96" i="37"/>
  <c r="S97" i="37"/>
  <c r="AD97" i="37"/>
  <c r="S98" i="37"/>
  <c r="AD98" i="37"/>
  <c r="S99" i="37"/>
  <c r="AD99" i="37"/>
  <c r="S100" i="37"/>
  <c r="AD100" i="37"/>
  <c r="S101" i="37"/>
  <c r="AD101" i="37"/>
  <c r="S102" i="37"/>
  <c r="AD102" i="37"/>
  <c r="S103" i="37"/>
  <c r="AD103" i="37"/>
  <c r="S104" i="37"/>
  <c r="AD104" i="37"/>
  <c r="S105" i="37"/>
  <c r="AD105" i="37"/>
  <c r="S106" i="37"/>
  <c r="AD106" i="37"/>
  <c r="S107" i="37"/>
  <c r="AD107" i="37"/>
  <c r="S108" i="37"/>
  <c r="AD108" i="37"/>
  <c r="S109" i="37"/>
  <c r="AD109" i="37"/>
  <c r="S110" i="37"/>
  <c r="AD110" i="37"/>
  <c r="S111" i="37"/>
  <c r="AD111" i="37"/>
  <c r="S112" i="37"/>
  <c r="AD112" i="37"/>
  <c r="S113" i="37"/>
  <c r="AD113" i="37"/>
  <c r="S114" i="37"/>
  <c r="AD114" i="37"/>
  <c r="S115" i="37"/>
  <c r="AD115" i="37"/>
  <c r="S116" i="37"/>
  <c r="AD116" i="37"/>
  <c r="S117" i="37"/>
  <c r="AD117" i="37"/>
  <c r="S118" i="37"/>
  <c r="AD118" i="37"/>
  <c r="S119" i="37"/>
  <c r="AD119" i="37"/>
  <c r="S120" i="37"/>
  <c r="AD120" i="37"/>
  <c r="S121" i="37"/>
  <c r="AD121" i="37"/>
  <c r="S122" i="37"/>
  <c r="AD122" i="37"/>
  <c r="S123" i="37"/>
  <c r="AD123" i="37"/>
  <c r="S124" i="37"/>
  <c r="AD124" i="37"/>
  <c r="S125" i="37"/>
  <c r="AD125" i="37"/>
  <c r="S126" i="37"/>
  <c r="AD126" i="37"/>
  <c r="S127" i="37"/>
  <c r="AD127" i="37"/>
  <c r="S128" i="37"/>
  <c r="AD128" i="37"/>
  <c r="S129" i="37"/>
  <c r="AD129" i="37"/>
  <c r="S130" i="37"/>
  <c r="AD130" i="37"/>
  <c r="S131" i="37"/>
  <c r="AD131" i="37"/>
  <c r="S132" i="37"/>
  <c r="AD132" i="37"/>
  <c r="S133" i="37"/>
  <c r="AD133" i="37"/>
  <c r="S134" i="37"/>
  <c r="AD134" i="37"/>
  <c r="S135" i="37"/>
  <c r="AD135" i="37"/>
  <c r="S136" i="37"/>
  <c r="AD136" i="37"/>
  <c r="S137" i="37"/>
  <c r="AD137" i="37"/>
  <c r="S138" i="37"/>
  <c r="AD138" i="37"/>
  <c r="S139" i="37"/>
  <c r="AD139" i="37"/>
  <c r="S140" i="37"/>
  <c r="AD140" i="37"/>
  <c r="S141" i="37"/>
  <c r="AD141" i="37"/>
  <c r="S142" i="37"/>
  <c r="AD142" i="37"/>
  <c r="S143" i="37"/>
  <c r="AD143" i="37"/>
  <c r="S144" i="37"/>
  <c r="AD144" i="37"/>
  <c r="AI144" i="37"/>
  <c r="AI145" i="37" s="1"/>
  <c r="AI146" i="37" s="1"/>
  <c r="AI147" i="37" s="1"/>
  <c r="AI148" i="37" s="1"/>
  <c r="AI149" i="37" s="1"/>
  <c r="AI150" i="37" s="1"/>
  <c r="AI151" i="37" s="1"/>
  <c r="AI152" i="37" s="1"/>
  <c r="AI153" i="37" s="1"/>
  <c r="AI154" i="37" s="1"/>
  <c r="AI155" i="37" s="1"/>
  <c r="AI156" i="37" s="1"/>
  <c r="AI157" i="37" s="1"/>
  <c r="AI158" i="37" s="1"/>
  <c r="AI159" i="37" s="1"/>
  <c r="AI160" i="37" s="1"/>
  <c r="AI161" i="37" s="1"/>
  <c r="AI163" i="37" s="1"/>
  <c r="AI164" i="37" s="1"/>
  <c r="AI165" i="37" s="1"/>
  <c r="AI166" i="37" s="1"/>
  <c r="AI167" i="37" s="1"/>
  <c r="AI168" i="37" s="1"/>
  <c r="S145" i="37"/>
  <c r="AD145" i="37"/>
  <c r="S146" i="37"/>
  <c r="AD146" i="37"/>
  <c r="S147" i="37"/>
  <c r="AD147" i="37"/>
  <c r="S148" i="37"/>
  <c r="AD148" i="37"/>
  <c r="S149" i="37"/>
  <c r="AD149" i="37"/>
  <c r="S150" i="37"/>
  <c r="AD150" i="37"/>
  <c r="S151" i="37"/>
  <c r="AD151" i="37"/>
  <c r="S152" i="37"/>
  <c r="AD152" i="37"/>
  <c r="S153" i="37"/>
  <c r="AD153" i="37"/>
  <c r="S154" i="37"/>
  <c r="AD154" i="37"/>
  <c r="S155" i="37"/>
  <c r="AD155" i="37"/>
  <c r="AD156" i="37"/>
  <c r="S157" i="37"/>
  <c r="AD157" i="37"/>
  <c r="S158" i="37"/>
  <c r="AD158" i="37"/>
  <c r="AD159" i="37"/>
  <c r="AD160" i="37"/>
  <c r="AD161" i="37"/>
  <c r="AD163" i="37"/>
  <c r="AD164" i="37"/>
  <c r="AD165" i="37"/>
  <c r="S166" i="37"/>
  <c r="AD166" i="37"/>
  <c r="S167" i="37"/>
  <c r="AD167" i="37"/>
  <c r="S168" i="37"/>
  <c r="AD168" i="37"/>
  <c r="C169" i="37"/>
  <c r="D169" i="37"/>
  <c r="F169" i="37"/>
  <c r="G169" i="37"/>
  <c r="H169" i="37"/>
  <c r="I169" i="37"/>
  <c r="J169" i="37"/>
  <c r="K169" i="37"/>
  <c r="M169" i="37"/>
  <c r="N169" i="37"/>
  <c r="O169" i="37"/>
  <c r="P169" i="37"/>
  <c r="Q169" i="37"/>
  <c r="R169" i="37"/>
  <c r="T169" i="37"/>
  <c r="U169" i="37"/>
  <c r="V169" i="37"/>
  <c r="W169" i="37"/>
  <c r="X169" i="37"/>
  <c r="Y169" i="37"/>
  <c r="Z169" i="37"/>
  <c r="AA169" i="37"/>
  <c r="AB169" i="37"/>
  <c r="AC169" i="37"/>
  <c r="AJ4" i="36"/>
  <c r="AW4" i="36" s="1"/>
  <c r="AW5" i="36" s="1"/>
  <c r="AV4" i="36"/>
  <c r="AX4" i="36"/>
  <c r="AZ4" i="36"/>
  <c r="AZ5" i="36" s="1"/>
  <c r="AZ6" i="36" s="1"/>
  <c r="AZ7" i="36" s="1"/>
  <c r="AJ5" i="36"/>
  <c r="AV5" i="36"/>
  <c r="AX5" i="36"/>
  <c r="AX6" i="36" s="1"/>
  <c r="AX7" i="36" s="1"/>
  <c r="AX8" i="36" s="1"/>
  <c r="AX9" i="36" s="1"/>
  <c r="AX10" i="36" s="1"/>
  <c r="AX11" i="36" s="1"/>
  <c r="AX12" i="36" s="1"/>
  <c r="AX13" i="36" s="1"/>
  <c r="AX14" i="36" s="1"/>
  <c r="AX15" i="36" s="1"/>
  <c r="AX16" i="36" s="1"/>
  <c r="AX17" i="36" s="1"/>
  <c r="AX18" i="36" s="1"/>
  <c r="AX19" i="36" s="1"/>
  <c r="AX20" i="36" s="1"/>
  <c r="AX21" i="36" s="1"/>
  <c r="AX22" i="36" s="1"/>
  <c r="AX23" i="36" s="1"/>
  <c r="AX24" i="36" s="1"/>
  <c r="AX25" i="36" s="1"/>
  <c r="AX26" i="36" s="1"/>
  <c r="AX27" i="36" s="1"/>
  <c r="AX28" i="36" s="1"/>
  <c r="AX29" i="36" s="1"/>
  <c r="AX30" i="36" s="1"/>
  <c r="AX31" i="36" s="1"/>
  <c r="AX32" i="36" s="1"/>
  <c r="AX33" i="36" s="1"/>
  <c r="AX34" i="36" s="1"/>
  <c r="AX35" i="36" s="1"/>
  <c r="AX36" i="36" s="1"/>
  <c r="AX37" i="36" s="1"/>
  <c r="AX38" i="36" s="1"/>
  <c r="AX39" i="36" s="1"/>
  <c r="AX40" i="36" s="1"/>
  <c r="AX41" i="36" s="1"/>
  <c r="AX42" i="36" s="1"/>
  <c r="AX43" i="36" s="1"/>
  <c r="AX44" i="36" s="1"/>
  <c r="AX45" i="36" s="1"/>
  <c r="AX46" i="36" s="1"/>
  <c r="AX47" i="36" s="1"/>
  <c r="AX48" i="36" s="1"/>
  <c r="AX49" i="36" s="1"/>
  <c r="AX50" i="36" s="1"/>
  <c r="AX51" i="36" s="1"/>
  <c r="AX52" i="36" s="1"/>
  <c r="AX53" i="36" s="1"/>
  <c r="AX54" i="36" s="1"/>
  <c r="AX55" i="36" s="1"/>
  <c r="AX56" i="36" s="1"/>
  <c r="AX57" i="36" s="1"/>
  <c r="AX58" i="36" s="1"/>
  <c r="AX59" i="36" s="1"/>
  <c r="AX60" i="36" s="1"/>
  <c r="AX61" i="36" s="1"/>
  <c r="AX62" i="36" s="1"/>
  <c r="AX63" i="36" s="1"/>
  <c r="AX64" i="36" s="1"/>
  <c r="AX65" i="36" s="1"/>
  <c r="AX66" i="36" s="1"/>
  <c r="AX67" i="36" s="1"/>
  <c r="AX68" i="36" s="1"/>
  <c r="AX69" i="36" s="1"/>
  <c r="AX70" i="36" s="1"/>
  <c r="AX71" i="36" s="1"/>
  <c r="AX72" i="36" s="1"/>
  <c r="AX73" i="36" s="1"/>
  <c r="AX74" i="36" s="1"/>
  <c r="AX75" i="36" s="1"/>
  <c r="AX76" i="36" s="1"/>
  <c r="AX77" i="36" s="1"/>
  <c r="AX78" i="36" s="1"/>
  <c r="AX79" i="36" s="1"/>
  <c r="AX80" i="36" s="1"/>
  <c r="AX81" i="36" s="1"/>
  <c r="AX82" i="36" s="1"/>
  <c r="AX83" i="36" s="1"/>
  <c r="AX84" i="36" s="1"/>
  <c r="AX85" i="36" s="1"/>
  <c r="AX86" i="36" s="1"/>
  <c r="AX87" i="36" s="1"/>
  <c r="AX88" i="36" s="1"/>
  <c r="AX89" i="36" s="1"/>
  <c r="AX90" i="36" s="1"/>
  <c r="AX91" i="36" s="1"/>
  <c r="AX92" i="36" s="1"/>
  <c r="AX93" i="36" s="1"/>
  <c r="AX94" i="36" s="1"/>
  <c r="AX95" i="36" s="1"/>
  <c r="AX96" i="36" s="1"/>
  <c r="AX97" i="36" s="1"/>
  <c r="AX98" i="36" s="1"/>
  <c r="AX99" i="36" s="1"/>
  <c r="AX100" i="36" s="1"/>
  <c r="AX101" i="36" s="1"/>
  <c r="AX102" i="36" s="1"/>
  <c r="AX103" i="36" s="1"/>
  <c r="AX104" i="36" s="1"/>
  <c r="AX105" i="36" s="1"/>
  <c r="AX106" i="36" s="1"/>
  <c r="AX107" i="36" s="1"/>
  <c r="AX108" i="36" s="1"/>
  <c r="AX109" i="36" s="1"/>
  <c r="AX110" i="36" s="1"/>
  <c r="AX111" i="36" s="1"/>
  <c r="AX112" i="36" s="1"/>
  <c r="AX113" i="36" s="1"/>
  <c r="AX114" i="36" s="1"/>
  <c r="AX115" i="36" s="1"/>
  <c r="AX116" i="36" s="1"/>
  <c r="AX117" i="36" s="1"/>
  <c r="AX118" i="36" s="1"/>
  <c r="AX119" i="36" s="1"/>
  <c r="AX120" i="36" s="1"/>
  <c r="AX121" i="36" s="1"/>
  <c r="AX122" i="36" s="1"/>
  <c r="AX123" i="36" s="1"/>
  <c r="AX124" i="36" s="1"/>
  <c r="AX125" i="36" s="1"/>
  <c r="AX126" i="36" s="1"/>
  <c r="AX127" i="36" s="1"/>
  <c r="AX128" i="36" s="1"/>
  <c r="AX129" i="36" s="1"/>
  <c r="AX130" i="36" s="1"/>
  <c r="AX131" i="36" s="1"/>
  <c r="AX132" i="36" s="1"/>
  <c r="AX133" i="36" s="1"/>
  <c r="AX134" i="36" s="1"/>
  <c r="AX135" i="36" s="1"/>
  <c r="AX136" i="36" s="1"/>
  <c r="AX137" i="36" s="1"/>
  <c r="AX138" i="36" s="1"/>
  <c r="AX139" i="36" s="1"/>
  <c r="AX140" i="36" s="1"/>
  <c r="AX141" i="36" s="1"/>
  <c r="AX142" i="36" s="1"/>
  <c r="AX143" i="36" s="1"/>
  <c r="AX144" i="36" s="1"/>
  <c r="AX145" i="36" s="1"/>
  <c r="AX146" i="36" s="1"/>
  <c r="AX147" i="36" s="1"/>
  <c r="AX148" i="36" s="1"/>
  <c r="AJ6" i="36"/>
  <c r="AV6" i="36"/>
  <c r="AW6" i="36"/>
  <c r="AJ7" i="36"/>
  <c r="AV7" i="36"/>
  <c r="AJ8" i="36"/>
  <c r="AV8" i="36"/>
  <c r="AZ8" i="36"/>
  <c r="AZ9" i="36" s="1"/>
  <c r="AZ10" i="36" s="1"/>
  <c r="AZ11" i="36" s="1"/>
  <c r="AZ12" i="36" s="1"/>
  <c r="AZ13" i="36" s="1"/>
  <c r="AZ14" i="36" s="1"/>
  <c r="AZ15" i="36" s="1"/>
  <c r="AZ16" i="36" s="1"/>
  <c r="AZ17" i="36" s="1"/>
  <c r="AZ18" i="36" s="1"/>
  <c r="AZ19" i="36" s="1"/>
  <c r="AZ20" i="36" s="1"/>
  <c r="AZ21" i="36" s="1"/>
  <c r="AZ22" i="36" s="1"/>
  <c r="AZ23" i="36" s="1"/>
  <c r="AJ9" i="36"/>
  <c r="AV9" i="36"/>
  <c r="AJ10" i="36"/>
  <c r="AV10" i="36"/>
  <c r="AJ11" i="36"/>
  <c r="AV11" i="36"/>
  <c r="AJ12" i="36"/>
  <c r="AV12" i="36"/>
  <c r="AJ13" i="36"/>
  <c r="AV13" i="36"/>
  <c r="AJ14" i="36"/>
  <c r="AV14" i="36"/>
  <c r="AJ15" i="36"/>
  <c r="AV15" i="36"/>
  <c r="AJ16" i="36"/>
  <c r="AV16" i="36"/>
  <c r="AJ17" i="36"/>
  <c r="AV17" i="36"/>
  <c r="CN17" i="36"/>
  <c r="CO17" i="36"/>
  <c r="AJ18" i="36"/>
  <c r="AV18" i="36"/>
  <c r="CN18" i="36"/>
  <c r="CO18" i="36"/>
  <c r="AJ19" i="36"/>
  <c r="AV19" i="36"/>
  <c r="CN19" i="36"/>
  <c r="CO19" i="36"/>
  <c r="AJ20" i="36"/>
  <c r="AV20" i="36"/>
  <c r="CL20" i="36"/>
  <c r="CO21" i="36" s="1"/>
  <c r="CN20" i="36"/>
  <c r="CP20" i="36" s="1"/>
  <c r="CO20" i="36"/>
  <c r="AJ21" i="36"/>
  <c r="AV21" i="36"/>
  <c r="CN21" i="36"/>
  <c r="AJ22" i="36"/>
  <c r="AV22" i="36"/>
  <c r="CL22" i="36"/>
  <c r="CN22" i="36"/>
  <c r="CO22" i="36"/>
  <c r="CP22" i="36" s="1"/>
  <c r="AJ23" i="36"/>
  <c r="AV23" i="36"/>
  <c r="CN23" i="36"/>
  <c r="CP23" i="36" s="1"/>
  <c r="CO23" i="36"/>
  <c r="AJ24" i="36"/>
  <c r="AV24" i="36"/>
  <c r="AZ24" i="36"/>
  <c r="AZ25" i="36" s="1"/>
  <c r="AZ26" i="36" s="1"/>
  <c r="AZ27" i="36" s="1"/>
  <c r="AZ28" i="36" s="1"/>
  <c r="AZ29" i="36" s="1"/>
  <c r="AZ30" i="36" s="1"/>
  <c r="AZ31" i="36" s="1"/>
  <c r="AZ32" i="36" s="1"/>
  <c r="AZ33" i="36" s="1"/>
  <c r="AZ34" i="36" s="1"/>
  <c r="AZ35" i="36" s="1"/>
  <c r="AZ36" i="36" s="1"/>
  <c r="AZ37" i="36" s="1"/>
  <c r="AZ38" i="36" s="1"/>
  <c r="AZ39" i="36" s="1"/>
  <c r="AZ40" i="36" s="1"/>
  <c r="AZ41" i="36" s="1"/>
  <c r="AZ42" i="36" s="1"/>
  <c r="AZ43" i="36" s="1"/>
  <c r="AZ44" i="36" s="1"/>
  <c r="AZ45" i="36" s="1"/>
  <c r="AZ46" i="36" s="1"/>
  <c r="AZ47" i="36" s="1"/>
  <c r="AZ48" i="36" s="1"/>
  <c r="AZ49" i="36" s="1"/>
  <c r="AZ50" i="36" s="1"/>
  <c r="AZ51" i="36" s="1"/>
  <c r="AZ52" i="36" s="1"/>
  <c r="AZ53" i="36" s="1"/>
  <c r="AZ54" i="36" s="1"/>
  <c r="AZ55" i="36" s="1"/>
  <c r="AZ56" i="36" s="1"/>
  <c r="AZ57" i="36" s="1"/>
  <c r="AZ58" i="36" s="1"/>
  <c r="AZ59" i="36" s="1"/>
  <c r="AZ60" i="36" s="1"/>
  <c r="AZ61" i="36" s="1"/>
  <c r="AZ62" i="36" s="1"/>
  <c r="AZ63" i="36" s="1"/>
  <c r="AZ64" i="36" s="1"/>
  <c r="AZ65" i="36" s="1"/>
  <c r="AZ66" i="36" s="1"/>
  <c r="AZ67" i="36" s="1"/>
  <c r="AZ68" i="36" s="1"/>
  <c r="AZ69" i="36" s="1"/>
  <c r="AZ70" i="36" s="1"/>
  <c r="AZ71" i="36" s="1"/>
  <c r="AZ72" i="36" s="1"/>
  <c r="AZ73" i="36" s="1"/>
  <c r="AZ74" i="36" s="1"/>
  <c r="AZ75" i="36" s="1"/>
  <c r="AZ76" i="36" s="1"/>
  <c r="AZ77" i="36" s="1"/>
  <c r="AZ78" i="36" s="1"/>
  <c r="AZ79" i="36" s="1"/>
  <c r="AZ80" i="36" s="1"/>
  <c r="AZ81" i="36" s="1"/>
  <c r="AZ82" i="36" s="1"/>
  <c r="AZ83" i="36" s="1"/>
  <c r="AZ84" i="36" s="1"/>
  <c r="AZ85" i="36" s="1"/>
  <c r="AZ86" i="36" s="1"/>
  <c r="AZ87" i="36" s="1"/>
  <c r="AZ88" i="36" s="1"/>
  <c r="AZ89" i="36" s="1"/>
  <c r="AZ90" i="36" s="1"/>
  <c r="AZ91" i="36" s="1"/>
  <c r="AZ92" i="36" s="1"/>
  <c r="AZ93" i="36" s="1"/>
  <c r="AZ94" i="36" s="1"/>
  <c r="AZ95" i="36" s="1"/>
  <c r="AZ96" i="36" s="1"/>
  <c r="AZ97" i="36" s="1"/>
  <c r="AZ98" i="36" s="1"/>
  <c r="AZ99" i="36" s="1"/>
  <c r="AZ100" i="36" s="1"/>
  <c r="AZ101" i="36" s="1"/>
  <c r="AZ102" i="36" s="1"/>
  <c r="AZ103" i="36" s="1"/>
  <c r="AZ104" i="36" s="1"/>
  <c r="AZ105" i="36" s="1"/>
  <c r="AZ106" i="36" s="1"/>
  <c r="AZ107" i="36" s="1"/>
  <c r="AZ108" i="36" s="1"/>
  <c r="AZ109" i="36" s="1"/>
  <c r="AZ110" i="36" s="1"/>
  <c r="AZ111" i="36" s="1"/>
  <c r="AZ112" i="36" s="1"/>
  <c r="AZ113" i="36" s="1"/>
  <c r="AZ114" i="36" s="1"/>
  <c r="AZ115" i="36" s="1"/>
  <c r="AZ116" i="36" s="1"/>
  <c r="AZ117" i="36" s="1"/>
  <c r="AZ118" i="36" s="1"/>
  <c r="AZ119" i="36" s="1"/>
  <c r="AZ120" i="36" s="1"/>
  <c r="AZ121" i="36" s="1"/>
  <c r="AZ122" i="36" s="1"/>
  <c r="AZ123" i="36" s="1"/>
  <c r="AZ124" i="36" s="1"/>
  <c r="AZ125" i="36" s="1"/>
  <c r="AZ126" i="36" s="1"/>
  <c r="AZ127" i="36" s="1"/>
  <c r="AZ128" i="36" s="1"/>
  <c r="AZ129" i="36" s="1"/>
  <c r="AZ130" i="36" s="1"/>
  <c r="AZ131" i="36" s="1"/>
  <c r="AZ132" i="36" s="1"/>
  <c r="AZ133" i="36" s="1"/>
  <c r="AZ134" i="36" s="1"/>
  <c r="AZ135" i="36" s="1"/>
  <c r="AZ136" i="36" s="1"/>
  <c r="AZ137" i="36" s="1"/>
  <c r="AZ138" i="36" s="1"/>
  <c r="CN24" i="36"/>
  <c r="AJ25" i="36"/>
  <c r="AV25" i="36"/>
  <c r="CL25" i="36"/>
  <c r="CN25" i="36"/>
  <c r="CO25" i="36"/>
  <c r="CP25" i="36" s="1"/>
  <c r="CR25" i="36" s="1"/>
  <c r="CQ25" i="36"/>
  <c r="AJ26" i="36"/>
  <c r="AV26" i="36"/>
  <c r="CL26" i="36"/>
  <c r="CN26" i="36"/>
  <c r="CQ26" i="36"/>
  <c r="AJ27" i="36"/>
  <c r="AV27" i="36"/>
  <c r="CL27" i="36"/>
  <c r="CN27" i="36"/>
  <c r="CQ27" i="36"/>
  <c r="AJ28" i="36"/>
  <c r="AV28" i="36"/>
  <c r="CL28" i="36"/>
  <c r="CN28" i="36"/>
  <c r="CQ28" i="36"/>
  <c r="AJ29" i="36"/>
  <c r="AV29" i="36"/>
  <c r="CL29" i="36"/>
  <c r="CN29" i="36"/>
  <c r="CQ29" i="36"/>
  <c r="AJ30" i="36"/>
  <c r="AV30" i="36"/>
  <c r="CL30" i="36"/>
  <c r="CN30" i="36"/>
  <c r="CQ30" i="36"/>
  <c r="AJ31" i="36"/>
  <c r="AV31" i="36"/>
  <c r="CL31" i="36"/>
  <c r="CN31" i="36"/>
  <c r="CQ31" i="36"/>
  <c r="AJ32" i="36"/>
  <c r="AV32" i="36"/>
  <c r="CL32" i="36"/>
  <c r="CN32" i="36"/>
  <c r="CQ32" i="36"/>
  <c r="AJ33" i="36"/>
  <c r="AV33" i="36"/>
  <c r="CN33" i="36"/>
  <c r="CQ33" i="36"/>
  <c r="AJ34" i="36"/>
  <c r="AV34" i="36"/>
  <c r="CL34" i="36"/>
  <c r="CN34" i="36"/>
  <c r="CQ34" i="36"/>
  <c r="AJ35" i="36"/>
  <c r="AV35" i="36"/>
  <c r="CN35" i="36"/>
  <c r="CQ35" i="36"/>
  <c r="AJ36" i="36"/>
  <c r="AV36" i="36"/>
  <c r="CN36" i="36"/>
  <c r="CQ36" i="36"/>
  <c r="AJ37" i="36"/>
  <c r="AV37" i="36"/>
  <c r="CN37" i="36"/>
  <c r="CO37" i="36"/>
  <c r="CP37" i="36" s="1"/>
  <c r="CR37" i="36" s="1"/>
  <c r="CQ37" i="36"/>
  <c r="AJ38" i="36"/>
  <c r="AV38" i="36"/>
  <c r="CN38" i="36"/>
  <c r="CQ38" i="36"/>
  <c r="AJ39" i="36"/>
  <c r="AV39" i="36"/>
  <c r="CN39" i="36"/>
  <c r="CO39" i="36"/>
  <c r="CP39" i="36" s="1"/>
  <c r="CQ39" i="36"/>
  <c r="AJ40" i="36"/>
  <c r="AV40" i="36"/>
  <c r="CL40" i="36"/>
  <c r="CN40" i="36"/>
  <c r="CQ40" i="36"/>
  <c r="CW40" i="36"/>
  <c r="CX40" i="36"/>
  <c r="AJ41" i="36"/>
  <c r="AV41" i="36"/>
  <c r="CN41" i="36"/>
  <c r="CQ41" i="36"/>
  <c r="CW41" i="36"/>
  <c r="CX41" i="36"/>
  <c r="DA41" i="36"/>
  <c r="AJ42" i="36"/>
  <c r="AV42" i="36"/>
  <c r="CL42" i="36"/>
  <c r="CN42" i="36"/>
  <c r="CQ42" i="36"/>
  <c r="CU42" i="36"/>
  <c r="CX45" i="36" s="1"/>
  <c r="CW42" i="36"/>
  <c r="DA42" i="36"/>
  <c r="AJ43" i="36"/>
  <c r="AV43" i="36"/>
  <c r="CN43" i="36"/>
  <c r="CQ43" i="36"/>
  <c r="CW43" i="36"/>
  <c r="CX43" i="36"/>
  <c r="DA43" i="36"/>
  <c r="AJ44" i="36"/>
  <c r="AV44" i="36"/>
  <c r="CN44" i="36"/>
  <c r="CO44" i="36"/>
  <c r="CP44" i="36" s="1"/>
  <c r="CR44" i="36" s="1"/>
  <c r="CQ44" i="36"/>
  <c r="CW44" i="36"/>
  <c r="CX44" i="36"/>
  <c r="DA44" i="36"/>
  <c r="AJ45" i="36"/>
  <c r="AV45" i="36"/>
  <c r="CN45" i="36"/>
  <c r="CQ45" i="36"/>
  <c r="CW45" i="36"/>
  <c r="DA45" i="36"/>
  <c r="AJ46" i="36"/>
  <c r="AV46" i="36"/>
  <c r="CN46" i="36"/>
  <c r="CQ46" i="36"/>
  <c r="CW46" i="36"/>
  <c r="AJ47" i="36"/>
  <c r="AV47" i="36"/>
  <c r="CL47" i="36"/>
  <c r="CN47" i="36"/>
  <c r="CU47" i="36"/>
  <c r="CX111" i="36" s="1"/>
  <c r="CW47" i="36"/>
  <c r="AJ48" i="36"/>
  <c r="AV48" i="36"/>
  <c r="CN48" i="36"/>
  <c r="CW48" i="36"/>
  <c r="AJ49" i="36"/>
  <c r="AV49" i="36"/>
  <c r="CN49" i="36"/>
  <c r="CO49" i="36"/>
  <c r="CP49" i="36" s="1"/>
  <c r="CW49" i="36"/>
  <c r="CY49" i="36" s="1"/>
  <c r="CX49" i="36"/>
  <c r="DA49" i="36"/>
  <c r="AJ50" i="36"/>
  <c r="AV50" i="36"/>
  <c r="CL50" i="36"/>
  <c r="CN50" i="36"/>
  <c r="CU50" i="36"/>
  <c r="CW50" i="36"/>
  <c r="AJ51" i="36"/>
  <c r="AV51" i="36"/>
  <c r="CN51" i="36"/>
  <c r="CW51" i="36"/>
  <c r="AJ52" i="36"/>
  <c r="AV52" i="36"/>
  <c r="CN52" i="36"/>
  <c r="CW52" i="36"/>
  <c r="CX52" i="36"/>
  <c r="CY52" i="36" s="1"/>
  <c r="AJ53" i="36"/>
  <c r="AV53" i="36"/>
  <c r="CL53" i="36"/>
  <c r="CN53" i="36"/>
  <c r="CU53" i="36"/>
  <c r="CW53" i="36"/>
  <c r="AJ54" i="36"/>
  <c r="AV54" i="36"/>
  <c r="CN54" i="36"/>
  <c r="CW54" i="36"/>
  <c r="CX54" i="36"/>
  <c r="CY54" i="36" s="1"/>
  <c r="AJ55" i="36"/>
  <c r="AV55" i="36"/>
  <c r="CN55" i="36"/>
  <c r="CW55" i="36"/>
  <c r="AJ56" i="36"/>
  <c r="CN56" i="36"/>
  <c r="CW56" i="36"/>
  <c r="AJ57" i="36"/>
  <c r="AV57" i="36"/>
  <c r="CL57" i="36"/>
  <c r="CN57" i="36"/>
  <c r="CU57" i="36"/>
  <c r="CW57" i="36"/>
  <c r="AJ58" i="36"/>
  <c r="AV58" i="36"/>
  <c r="CN58" i="36"/>
  <c r="CW58" i="36"/>
  <c r="AJ59" i="36"/>
  <c r="AV59" i="36"/>
  <c r="CL59" i="36"/>
  <c r="CN59" i="36"/>
  <c r="CO59" i="36"/>
  <c r="CP59" i="36"/>
  <c r="CU59" i="36"/>
  <c r="CW59" i="36"/>
  <c r="DD59" i="36"/>
  <c r="DF59" i="36"/>
  <c r="DG59" i="36"/>
  <c r="DH59" i="36"/>
  <c r="DJ59" i="36" s="1"/>
  <c r="DO59" i="36"/>
  <c r="DP59" i="36"/>
  <c r="DQ59" i="36"/>
  <c r="AJ60" i="36"/>
  <c r="CN60" i="36"/>
  <c r="CW60" i="36"/>
  <c r="CX60" i="36"/>
  <c r="CY60" i="36"/>
  <c r="DF60" i="36"/>
  <c r="DH60" i="36" s="1"/>
  <c r="DJ60" i="36" s="1"/>
  <c r="DG60" i="36"/>
  <c r="DO60" i="36"/>
  <c r="DP60" i="36"/>
  <c r="AJ61" i="36"/>
  <c r="AV61" i="36"/>
  <c r="CL61" i="36"/>
  <c r="CO72" i="36" s="1"/>
  <c r="CN61" i="36"/>
  <c r="CU61" i="36"/>
  <c r="CW61" i="36"/>
  <c r="DD61" i="36"/>
  <c r="DG71" i="36" s="1"/>
  <c r="DH71" i="36" s="1"/>
  <c r="DF61" i="36"/>
  <c r="DO61" i="36"/>
  <c r="DQ61" i="36" s="1"/>
  <c r="DP61" i="36"/>
  <c r="AJ62" i="36"/>
  <c r="AV62" i="36"/>
  <c r="CN62" i="36"/>
  <c r="CW62" i="36"/>
  <c r="DF62" i="36"/>
  <c r="DM62" i="36"/>
  <c r="DO62" i="36"/>
  <c r="DP62" i="36"/>
  <c r="AJ63" i="36"/>
  <c r="AV63" i="36"/>
  <c r="CN63" i="36"/>
  <c r="CW63" i="36"/>
  <c r="DD63" i="36"/>
  <c r="DF63" i="36"/>
  <c r="DO63" i="36"/>
  <c r="DQ63" i="36" s="1"/>
  <c r="DR63" i="36" s="1"/>
  <c r="DP63" i="36"/>
  <c r="AJ64" i="36"/>
  <c r="AV64" i="36"/>
  <c r="CN64" i="36"/>
  <c r="CW64" i="36"/>
  <c r="DF64" i="36"/>
  <c r="DM64" i="36"/>
  <c r="DO64" i="36"/>
  <c r="DP64" i="36"/>
  <c r="AJ65" i="36"/>
  <c r="AV65" i="36"/>
  <c r="CN65" i="36"/>
  <c r="CW65" i="36"/>
  <c r="DF65" i="36"/>
  <c r="DO65" i="36"/>
  <c r="DP65" i="36"/>
  <c r="DQ65" i="36"/>
  <c r="DR65" i="36" s="1"/>
  <c r="AJ66" i="36"/>
  <c r="AV66" i="36"/>
  <c r="CL66" i="36"/>
  <c r="CN66" i="36"/>
  <c r="CW66" i="36"/>
  <c r="DD66" i="36"/>
  <c r="DF66" i="36"/>
  <c r="DG66" i="36"/>
  <c r="DO66" i="36"/>
  <c r="DQ66" i="36" s="1"/>
  <c r="DR66" i="36" s="1"/>
  <c r="DP66" i="36"/>
  <c r="AJ67" i="36"/>
  <c r="AV67" i="36"/>
  <c r="CL67" i="36"/>
  <c r="CN67" i="36"/>
  <c r="CW67" i="36"/>
  <c r="CX67" i="36"/>
  <c r="CY67" i="36"/>
  <c r="DA67" i="36" s="1"/>
  <c r="DD67" i="36"/>
  <c r="DF67" i="36"/>
  <c r="DO67" i="36"/>
  <c r="DQ67" i="36" s="1"/>
  <c r="DR67" i="36" s="1"/>
  <c r="DP67" i="36"/>
  <c r="AJ68" i="36"/>
  <c r="AV68" i="36"/>
  <c r="CN68" i="36"/>
  <c r="CW68" i="36"/>
  <c r="CX68" i="36"/>
  <c r="CY68" i="36"/>
  <c r="DF68" i="36"/>
  <c r="DO68" i="36"/>
  <c r="DP68" i="36"/>
  <c r="AJ69" i="36"/>
  <c r="AV69" i="36"/>
  <c r="CN69" i="36"/>
  <c r="CW69" i="36"/>
  <c r="DF69" i="36"/>
  <c r="DO69" i="36"/>
  <c r="DP69" i="36"/>
  <c r="DQ69" i="36"/>
  <c r="DR69" i="36" s="1"/>
  <c r="AJ70" i="36"/>
  <c r="AV70" i="36"/>
  <c r="CN70" i="36"/>
  <c r="CU70" i="36"/>
  <c r="CW70" i="36"/>
  <c r="DF70" i="36"/>
  <c r="DO70" i="36"/>
  <c r="DP70" i="36"/>
  <c r="DQ70" i="36"/>
  <c r="DR70" i="36" s="1"/>
  <c r="AJ71" i="36"/>
  <c r="AV71" i="36"/>
  <c r="CN71" i="36"/>
  <c r="CW71" i="36"/>
  <c r="DD71" i="36"/>
  <c r="DF71" i="36"/>
  <c r="DO71" i="36"/>
  <c r="DP71" i="36"/>
  <c r="DQ71" i="36"/>
  <c r="AJ72" i="36"/>
  <c r="AV72" i="36"/>
  <c r="CN72" i="36"/>
  <c r="CW72" i="36"/>
  <c r="DF72" i="36"/>
  <c r="DO72" i="36"/>
  <c r="DP72" i="36"/>
  <c r="DQ72" i="36"/>
  <c r="DR72" i="36"/>
  <c r="AJ73" i="36"/>
  <c r="AV73" i="36"/>
  <c r="BB73" i="36"/>
  <c r="CL73" i="36"/>
  <c r="CN73" i="36"/>
  <c r="CW73" i="36"/>
  <c r="DD73" i="36"/>
  <c r="DF73" i="36"/>
  <c r="DO73" i="36"/>
  <c r="DP73" i="36"/>
  <c r="AJ74" i="36"/>
  <c r="AV74" i="36"/>
  <c r="BB74" i="36"/>
  <c r="CN74" i="36"/>
  <c r="CW74" i="36"/>
  <c r="CX74" i="36"/>
  <c r="CY74" i="36" s="1"/>
  <c r="DA74" i="36" s="1"/>
  <c r="DF74" i="36"/>
  <c r="DO74" i="36"/>
  <c r="DQ74" i="36" s="1"/>
  <c r="DP74" i="36"/>
  <c r="AJ75" i="36"/>
  <c r="AV75" i="36"/>
  <c r="BB75" i="36"/>
  <c r="CN75" i="36"/>
  <c r="CW75" i="36"/>
  <c r="CX75" i="36"/>
  <c r="CY75" i="36"/>
  <c r="DA75" i="36" s="1"/>
  <c r="DF75" i="36"/>
  <c r="DO75" i="36"/>
  <c r="DP75" i="36"/>
  <c r="AJ76" i="36"/>
  <c r="AV76" i="36"/>
  <c r="BB76" i="36"/>
  <c r="CN76" i="36"/>
  <c r="CW76" i="36"/>
  <c r="CX76" i="36"/>
  <c r="CY76" i="36" s="1"/>
  <c r="DA76" i="36" s="1"/>
  <c r="DF76" i="36"/>
  <c r="DO76" i="36"/>
  <c r="DQ76" i="36" s="1"/>
  <c r="DR76" i="36" s="1"/>
  <c r="DP76" i="36"/>
  <c r="AJ77" i="36"/>
  <c r="AV77" i="36"/>
  <c r="BB77" i="36"/>
  <c r="CN77" i="36"/>
  <c r="CW77" i="36"/>
  <c r="CX77" i="36"/>
  <c r="CY77" i="36"/>
  <c r="DA77" i="36" s="1"/>
  <c r="DF77" i="36"/>
  <c r="DO77" i="36"/>
  <c r="DP77" i="36"/>
  <c r="AJ78" i="36"/>
  <c r="AV78" i="36"/>
  <c r="BB78" i="36"/>
  <c r="CN78" i="36"/>
  <c r="CV78" i="36"/>
  <c r="CW78" i="36"/>
  <c r="DF78" i="36"/>
  <c r="DO78" i="36"/>
  <c r="DQ78" i="36" s="1"/>
  <c r="DP78" i="36"/>
  <c r="DR78" i="36"/>
  <c r="AJ79" i="36"/>
  <c r="AV79" i="36"/>
  <c r="BB79" i="36"/>
  <c r="CN79" i="36"/>
  <c r="CV79" i="36"/>
  <c r="CW79" i="36"/>
  <c r="DF79" i="36"/>
  <c r="DO79" i="36"/>
  <c r="DP79" i="36"/>
  <c r="DQ79" i="36"/>
  <c r="DR79" i="36"/>
  <c r="AJ80" i="36"/>
  <c r="AV80" i="36"/>
  <c r="BB80" i="36"/>
  <c r="CN80" i="36"/>
  <c r="CW80" i="36"/>
  <c r="DF80" i="36"/>
  <c r="DO80" i="36"/>
  <c r="DP80" i="36"/>
  <c r="DQ80" i="36"/>
  <c r="DR80" i="36" s="1"/>
  <c r="AJ81" i="36"/>
  <c r="AV81" i="36"/>
  <c r="BB81" i="36"/>
  <c r="CC81" i="36"/>
  <c r="CE81" i="36"/>
  <c r="CN81" i="36"/>
  <c r="CV81" i="36"/>
  <c r="DA81" i="36" s="1"/>
  <c r="CW81" i="36"/>
  <c r="CX81" i="36"/>
  <c r="CY81" i="36"/>
  <c r="DF81" i="36"/>
  <c r="DN81" i="36"/>
  <c r="DO81" i="36"/>
  <c r="DQ81" i="36" s="1"/>
  <c r="DP81" i="36"/>
  <c r="AJ82" i="36"/>
  <c r="AV82" i="36"/>
  <c r="BB82" i="36"/>
  <c r="CE82" i="36"/>
  <c r="CN82" i="36"/>
  <c r="CW82" i="36"/>
  <c r="CX82" i="36"/>
  <c r="DF82" i="36"/>
  <c r="DO82" i="36"/>
  <c r="DQ82" i="36" s="1"/>
  <c r="DP82" i="36"/>
  <c r="DR82" i="36"/>
  <c r="AJ83" i="36"/>
  <c r="AV83" i="36"/>
  <c r="BB83" i="36"/>
  <c r="CE83" i="36"/>
  <c r="CF83" i="36"/>
  <c r="CG83" i="36"/>
  <c r="CH83" i="36" s="1"/>
  <c r="CN83" i="36"/>
  <c r="CW83" i="36"/>
  <c r="DF83" i="36"/>
  <c r="DO83" i="36"/>
  <c r="DQ83" i="36" s="1"/>
  <c r="DP83" i="36"/>
  <c r="DR83" i="36"/>
  <c r="AJ84" i="36"/>
  <c r="AV84" i="36"/>
  <c r="BB84" i="36"/>
  <c r="CE84" i="36"/>
  <c r="CF84" i="36"/>
  <c r="CG84" i="36" s="1"/>
  <c r="CH84" i="36" s="1"/>
  <c r="CN84" i="36"/>
  <c r="CW84" i="36"/>
  <c r="CY84" i="36" s="1"/>
  <c r="CX84" i="36"/>
  <c r="DF84" i="36"/>
  <c r="DO84" i="36"/>
  <c r="DQ84" i="36" s="1"/>
  <c r="DP84" i="36"/>
  <c r="AJ85" i="36"/>
  <c r="AV85" i="36"/>
  <c r="BB85" i="36"/>
  <c r="CE85" i="36"/>
  <c r="CN85" i="36"/>
  <c r="CV85" i="36"/>
  <c r="CW85" i="36"/>
  <c r="DF85" i="36"/>
  <c r="DO85" i="36"/>
  <c r="DP85" i="36"/>
  <c r="DQ85" i="36"/>
  <c r="DR85" i="36"/>
  <c r="AJ86" i="36"/>
  <c r="AV86" i="36"/>
  <c r="BB86" i="36"/>
  <c r="CE86" i="36"/>
  <c r="CF86" i="36"/>
  <c r="CN86" i="36"/>
  <c r="CW86" i="36"/>
  <c r="DF86" i="36"/>
  <c r="DO86" i="36"/>
  <c r="DP86" i="36"/>
  <c r="DQ86" i="36" s="1"/>
  <c r="AJ87" i="36"/>
  <c r="AV87" i="36"/>
  <c r="BB87" i="36"/>
  <c r="CE87" i="36"/>
  <c r="CN87" i="36"/>
  <c r="CU87" i="36"/>
  <c r="CW87" i="36"/>
  <c r="CX87" i="36"/>
  <c r="CY87" i="36" s="1"/>
  <c r="DA87" i="36" s="1"/>
  <c r="DD87" i="36"/>
  <c r="DF87" i="36"/>
  <c r="DO87" i="36"/>
  <c r="DQ87" i="36" s="1"/>
  <c r="DP87" i="36"/>
  <c r="DR87" i="36"/>
  <c r="AJ88" i="36"/>
  <c r="AV88" i="36"/>
  <c r="BB88" i="36"/>
  <c r="CE88" i="36"/>
  <c r="CN88" i="36"/>
  <c r="CW88" i="36"/>
  <c r="CX88" i="36"/>
  <c r="DF88" i="36"/>
  <c r="DO88" i="36"/>
  <c r="DQ88" i="36" s="1"/>
  <c r="DP88" i="36"/>
  <c r="DR88" i="36"/>
  <c r="AJ89" i="36"/>
  <c r="AV89" i="36"/>
  <c r="BB89" i="36"/>
  <c r="CE89" i="36"/>
  <c r="CN89" i="36"/>
  <c r="CW89" i="36"/>
  <c r="CY89" i="36" s="1"/>
  <c r="DA89" i="36" s="1"/>
  <c r="CX89" i="36"/>
  <c r="DF89" i="36"/>
  <c r="DO89" i="36"/>
  <c r="DQ89" i="36" s="1"/>
  <c r="DP89" i="36"/>
  <c r="AJ90" i="36"/>
  <c r="AV90" i="36"/>
  <c r="BB90" i="36"/>
  <c r="CE90" i="36"/>
  <c r="CF90" i="36"/>
  <c r="CG90" i="36" s="1"/>
  <c r="CH90" i="36" s="1"/>
  <c r="CN90" i="36"/>
  <c r="CW90" i="36"/>
  <c r="CX90" i="36"/>
  <c r="DF90" i="36"/>
  <c r="DO90" i="36"/>
  <c r="DQ90" i="36" s="1"/>
  <c r="DR90" i="36" s="1"/>
  <c r="DP90" i="36"/>
  <c r="AJ91" i="36"/>
  <c r="AV91" i="36"/>
  <c r="BB91" i="36"/>
  <c r="CE91" i="36"/>
  <c r="CN91" i="36"/>
  <c r="CO91" i="36"/>
  <c r="CP91" i="36" s="1"/>
  <c r="CW91" i="36"/>
  <c r="DF91" i="36"/>
  <c r="DO91" i="36"/>
  <c r="DQ91" i="36" s="1"/>
  <c r="DP91" i="36"/>
  <c r="DR91" i="36"/>
  <c r="AJ92" i="36"/>
  <c r="AV92" i="36"/>
  <c r="BC92" i="36"/>
  <c r="BB92" i="36" s="1"/>
  <c r="BL92" i="36"/>
  <c r="BL93" i="36" s="1"/>
  <c r="BL94" i="36" s="1"/>
  <c r="CD92" i="36"/>
  <c r="CE92" i="36"/>
  <c r="CM92" i="36"/>
  <c r="CN92" i="36"/>
  <c r="CO92" i="36"/>
  <c r="CP92" i="36" s="1"/>
  <c r="CV92" i="36"/>
  <c r="CW92" i="36"/>
  <c r="DE92" i="36"/>
  <c r="DF92" i="36"/>
  <c r="DN92" i="36"/>
  <c r="DN93" i="36" s="1"/>
  <c r="DR93" i="36" s="1"/>
  <c r="DO92" i="36"/>
  <c r="DQ92" i="36" s="1"/>
  <c r="DP92" i="36"/>
  <c r="AJ93" i="36"/>
  <c r="AV93" i="36"/>
  <c r="CE93" i="36"/>
  <c r="CM93" i="36"/>
  <c r="CN93" i="36"/>
  <c r="CW93" i="36"/>
  <c r="DE93" i="36"/>
  <c r="DF93" i="36"/>
  <c r="DO93" i="36"/>
  <c r="DP93" i="36"/>
  <c r="DQ93" i="36" s="1"/>
  <c r="AJ94" i="36"/>
  <c r="AV94" i="36"/>
  <c r="CE94" i="36"/>
  <c r="CF94" i="36"/>
  <c r="CN94" i="36"/>
  <c r="CW94" i="36"/>
  <c r="CX94" i="36"/>
  <c r="CY94" i="36"/>
  <c r="DE94" i="36"/>
  <c r="DF94" i="36"/>
  <c r="DO94" i="36"/>
  <c r="DP94" i="36"/>
  <c r="DQ94" i="36"/>
  <c r="AJ95" i="36"/>
  <c r="AV95" i="36"/>
  <c r="BB95" i="36"/>
  <c r="CE95" i="36"/>
  <c r="CF95" i="36"/>
  <c r="CN95" i="36"/>
  <c r="CW95" i="36"/>
  <c r="DF95" i="36"/>
  <c r="DO95" i="36"/>
  <c r="DP95" i="36"/>
  <c r="DQ95" i="36"/>
  <c r="DR95" i="36" s="1"/>
  <c r="AJ96" i="36"/>
  <c r="AV96" i="36"/>
  <c r="BB96" i="36"/>
  <c r="CE96" i="36"/>
  <c r="CF96" i="36"/>
  <c r="CN96" i="36"/>
  <c r="CW96" i="36"/>
  <c r="DF96" i="36"/>
  <c r="DO96" i="36"/>
  <c r="DP96" i="36"/>
  <c r="DQ96" i="36"/>
  <c r="DR96" i="36"/>
  <c r="AJ97" i="36"/>
  <c r="AV97" i="36"/>
  <c r="BC97" i="36"/>
  <c r="BL97" i="36"/>
  <c r="BL98" i="36" s="1"/>
  <c r="CD97" i="36"/>
  <c r="CE97" i="36"/>
  <c r="CF97" i="36"/>
  <c r="CG97" i="36" s="1"/>
  <c r="CH97" i="36" s="1"/>
  <c r="CM97" i="36"/>
  <c r="CN97" i="36"/>
  <c r="CO97" i="36"/>
  <c r="CW97" i="36"/>
  <c r="DE97" i="36"/>
  <c r="DF97" i="36"/>
  <c r="DN97" i="36"/>
  <c r="DO97" i="36"/>
  <c r="DP97" i="36"/>
  <c r="AJ98" i="36"/>
  <c r="AV98" i="36"/>
  <c r="CD98" i="36"/>
  <c r="CD99" i="36" s="1"/>
  <c r="CE98" i="36"/>
  <c r="CM98" i="36"/>
  <c r="CN98" i="36"/>
  <c r="CW98" i="36"/>
  <c r="CX98" i="36"/>
  <c r="CY98" i="36" s="1"/>
  <c r="DA98" i="36" s="1"/>
  <c r="DE98" i="36"/>
  <c r="DE99" i="36" s="1"/>
  <c r="DF98" i="36"/>
  <c r="DN98" i="36"/>
  <c r="DO98" i="36"/>
  <c r="DP98" i="36"/>
  <c r="DQ98" i="36"/>
  <c r="DR98" i="36" s="1"/>
  <c r="AJ99" i="36"/>
  <c r="AV99" i="36"/>
  <c r="BL99" i="36"/>
  <c r="CE99" i="36"/>
  <c r="CN99" i="36"/>
  <c r="CV99" i="36"/>
  <c r="CW99" i="36"/>
  <c r="DF99" i="36"/>
  <c r="DN99" i="36"/>
  <c r="DN100" i="36" s="1"/>
  <c r="DO99" i="36"/>
  <c r="DQ99" i="36" s="1"/>
  <c r="DP99" i="36"/>
  <c r="AJ100" i="36"/>
  <c r="AV100" i="36"/>
  <c r="BL100" i="36"/>
  <c r="CE100" i="36"/>
  <c r="CN100" i="36"/>
  <c r="CV100" i="36"/>
  <c r="CW100" i="36"/>
  <c r="DF100" i="36"/>
  <c r="DO100" i="36"/>
  <c r="DP100" i="36"/>
  <c r="G101" i="36"/>
  <c r="AJ101" i="36"/>
  <c r="AV101" i="36"/>
  <c r="BB101" i="36"/>
  <c r="BD101" i="36"/>
  <c r="BK101" i="36"/>
  <c r="BM101" i="36"/>
  <c r="BN101" i="36"/>
  <c r="BT101" i="36"/>
  <c r="BV101" i="36"/>
  <c r="CC101" i="36"/>
  <c r="CF107" i="36" s="1"/>
  <c r="CG107" i="36" s="1"/>
  <c r="CE101" i="36"/>
  <c r="CN101" i="36"/>
  <c r="CW101" i="36"/>
  <c r="CY101" i="36" s="1"/>
  <c r="DA101" i="36" s="1"/>
  <c r="CX101" i="36"/>
  <c r="DF101" i="36"/>
  <c r="DM101" i="36"/>
  <c r="DO101" i="36"/>
  <c r="DQ101" i="36" s="1"/>
  <c r="DR101" i="36" s="1"/>
  <c r="DP101" i="36"/>
  <c r="AJ102" i="36"/>
  <c r="AV102" i="36"/>
  <c r="BD102" i="36"/>
  <c r="BM102" i="36"/>
  <c r="BN102" i="36"/>
  <c r="BO102" i="36"/>
  <c r="BP102" i="36" s="1"/>
  <c r="BV102" i="36"/>
  <c r="CE102" i="36"/>
  <c r="CN102" i="36"/>
  <c r="CW102" i="36"/>
  <c r="CX102" i="36"/>
  <c r="CY102" i="36" s="1"/>
  <c r="DF102" i="36"/>
  <c r="DO102" i="36"/>
  <c r="DQ102" i="36" s="1"/>
  <c r="DP102" i="36"/>
  <c r="DR102" i="36"/>
  <c r="AJ103" i="36"/>
  <c r="AV103" i="36"/>
  <c r="BC103" i="36"/>
  <c r="BD103" i="36"/>
  <c r="BL103" i="36"/>
  <c r="BP103" i="36" s="1"/>
  <c r="BM103" i="36"/>
  <c r="BO103" i="36" s="1"/>
  <c r="BN103" i="36"/>
  <c r="BU103" i="36"/>
  <c r="BV103" i="36"/>
  <c r="CD103" i="36"/>
  <c r="CE103" i="36"/>
  <c r="CM103" i="36"/>
  <c r="CN103" i="36"/>
  <c r="CV103" i="36"/>
  <c r="CW103" i="36"/>
  <c r="DE103" i="36"/>
  <c r="DF103" i="36"/>
  <c r="DN103" i="36"/>
  <c r="DO103" i="36"/>
  <c r="DP103" i="36"/>
  <c r="DQ103" i="36"/>
  <c r="AJ104" i="36"/>
  <c r="AV104" i="36"/>
  <c r="BD104" i="36"/>
  <c r="BM104" i="36"/>
  <c r="BN104" i="36"/>
  <c r="BV104" i="36"/>
  <c r="BW104" i="36"/>
  <c r="CE104" i="36"/>
  <c r="CF104" i="36"/>
  <c r="CN104" i="36"/>
  <c r="CO104" i="36"/>
  <c r="CW104" i="36"/>
  <c r="DF104" i="36"/>
  <c r="DO104" i="36"/>
  <c r="DP104" i="36"/>
  <c r="DQ104" i="36"/>
  <c r="DR104" i="36" s="1"/>
  <c r="AJ105" i="36"/>
  <c r="AV105" i="36"/>
  <c r="BD105" i="36"/>
  <c r="BM105" i="36"/>
  <c r="BO105" i="36" s="1"/>
  <c r="BP105" i="36" s="1"/>
  <c r="BN105" i="36"/>
  <c r="BV105" i="36"/>
  <c r="CE105" i="36"/>
  <c r="CN105" i="36"/>
  <c r="CW105" i="36"/>
  <c r="DF105" i="36"/>
  <c r="DO105" i="36"/>
  <c r="DQ105" i="36" s="1"/>
  <c r="DR105" i="36" s="1"/>
  <c r="DP105" i="36"/>
  <c r="AJ106" i="36"/>
  <c r="AV106" i="36"/>
  <c r="BC106" i="36"/>
  <c r="BD106" i="36"/>
  <c r="BL106" i="36"/>
  <c r="BM106" i="36"/>
  <c r="BO106" i="36" s="1"/>
  <c r="BP106" i="36" s="1"/>
  <c r="BN106" i="36"/>
  <c r="BU106" i="36"/>
  <c r="BV106" i="36"/>
  <c r="CD106" i="36"/>
  <c r="CD107" i="36" s="1"/>
  <c r="CE106" i="36"/>
  <c r="CM106" i="36"/>
  <c r="CN106" i="36"/>
  <c r="CO106" i="36"/>
  <c r="CP106" i="36" s="1"/>
  <c r="CV106" i="36"/>
  <c r="CW106" i="36"/>
  <c r="DE106" i="36"/>
  <c r="DF106" i="36"/>
  <c r="DG106" i="36"/>
  <c r="DH106" i="36" s="1"/>
  <c r="DN106" i="36"/>
  <c r="DR106" i="36" s="1"/>
  <c r="DO106" i="36"/>
  <c r="DQ106" i="36" s="1"/>
  <c r="DP106" i="36"/>
  <c r="AJ107" i="36"/>
  <c r="AV107" i="36"/>
  <c r="BC107" i="36"/>
  <c r="BD107" i="36"/>
  <c r="BL107" i="36"/>
  <c r="BP107" i="36" s="1"/>
  <c r="BM107" i="36"/>
  <c r="BO107" i="36" s="1"/>
  <c r="BN107" i="36"/>
  <c r="BU107" i="36"/>
  <c r="BV107" i="36"/>
  <c r="CE107" i="36"/>
  <c r="CM107" i="36"/>
  <c r="CN107" i="36"/>
  <c r="CW107" i="36"/>
  <c r="DE107" i="36"/>
  <c r="DF107" i="36"/>
  <c r="DO107" i="36"/>
  <c r="DP107" i="36"/>
  <c r="DQ107" i="36"/>
  <c r="AJ108" i="36"/>
  <c r="AV108" i="36"/>
  <c r="BD108" i="36"/>
  <c r="BM108" i="36"/>
  <c r="BN108" i="36"/>
  <c r="BV108" i="36"/>
  <c r="BW108" i="36"/>
  <c r="CE108" i="36"/>
  <c r="CF108" i="36"/>
  <c r="CN108" i="36"/>
  <c r="CO108" i="36"/>
  <c r="CW108" i="36"/>
  <c r="DF108" i="36"/>
  <c r="DO108" i="36"/>
  <c r="DP108" i="36"/>
  <c r="DQ108" i="36"/>
  <c r="DR108" i="36" s="1"/>
  <c r="AJ109" i="36"/>
  <c r="AV109" i="36"/>
  <c r="BD109" i="36"/>
  <c r="BM109" i="36"/>
  <c r="BO109" i="36" s="1"/>
  <c r="BN109" i="36"/>
  <c r="BP109" i="36"/>
  <c r="BU109" i="36"/>
  <c r="BV109" i="36"/>
  <c r="CD109" i="36"/>
  <c r="CE109" i="36"/>
  <c r="CN109" i="36"/>
  <c r="CO109" i="36"/>
  <c r="CP109" i="36" s="1"/>
  <c r="CW109" i="36"/>
  <c r="CY109" i="36" s="1"/>
  <c r="CX109" i="36"/>
  <c r="DF109" i="36"/>
  <c r="DO109" i="36"/>
  <c r="DQ109" i="36" s="1"/>
  <c r="DR109" i="36" s="1"/>
  <c r="DP109" i="36"/>
  <c r="AJ110" i="36"/>
  <c r="AV110" i="36"/>
  <c r="BD110" i="36"/>
  <c r="BM110" i="36"/>
  <c r="BN110" i="36"/>
  <c r="BO110" i="36"/>
  <c r="BP110" i="36" s="1"/>
  <c r="BV110" i="36"/>
  <c r="BW110" i="36"/>
  <c r="BX110" i="36" s="1"/>
  <c r="BY110" i="36" s="1"/>
  <c r="CE110" i="36"/>
  <c r="CN110" i="36"/>
  <c r="CO110" i="36"/>
  <c r="CP110" i="36" s="1"/>
  <c r="CW110" i="36"/>
  <c r="CY110" i="36" s="1"/>
  <c r="CX110" i="36"/>
  <c r="DF110" i="36"/>
  <c r="DO110" i="36"/>
  <c r="DQ110" i="36" s="1"/>
  <c r="DR110" i="36" s="1"/>
  <c r="DP110" i="36"/>
  <c r="AJ111" i="36"/>
  <c r="AV111" i="36"/>
  <c r="BB111" i="36"/>
  <c r="BD111" i="36"/>
  <c r="BM111" i="36"/>
  <c r="BO111" i="36" s="1"/>
  <c r="BP111" i="36" s="1"/>
  <c r="BN111" i="36"/>
  <c r="BV111" i="36"/>
  <c r="BX111" i="36" s="1"/>
  <c r="BY111" i="36" s="1"/>
  <c r="BW111" i="36"/>
  <c r="CE111" i="36"/>
  <c r="CL111" i="36"/>
  <c r="CO122" i="36" s="1"/>
  <c r="CP122" i="36" s="1"/>
  <c r="CN111" i="36"/>
  <c r="CW111" i="36"/>
  <c r="CY111" i="36"/>
  <c r="DF111" i="36"/>
  <c r="DM111" i="36"/>
  <c r="DO111" i="36"/>
  <c r="DP111" i="36"/>
  <c r="AJ112" i="36"/>
  <c r="AV112" i="36"/>
  <c r="BB112" i="36"/>
  <c r="BD112" i="36"/>
  <c r="BK112" i="36"/>
  <c r="BM112" i="36"/>
  <c r="BN112" i="36"/>
  <c r="BV112" i="36"/>
  <c r="BW112" i="36"/>
  <c r="CE112" i="36"/>
  <c r="CF112" i="36"/>
  <c r="CL112" i="36"/>
  <c r="CN112" i="36"/>
  <c r="CU112" i="36"/>
  <c r="CW112" i="36"/>
  <c r="CX112" i="36"/>
  <c r="CY112" i="36"/>
  <c r="DA112" i="36" s="1"/>
  <c r="DF112" i="36"/>
  <c r="DG112" i="36"/>
  <c r="DM112" i="36"/>
  <c r="DP116" i="36" s="1"/>
  <c r="DQ116" i="36" s="1"/>
  <c r="DO112" i="36"/>
  <c r="AJ113" i="36"/>
  <c r="AV113" i="36"/>
  <c r="BC113" i="36"/>
  <c r="BD113" i="36"/>
  <c r="BL113" i="36"/>
  <c r="BL114" i="36" s="1"/>
  <c r="BM113" i="36"/>
  <c r="BN113" i="36"/>
  <c r="BO113" i="36"/>
  <c r="BP113" i="36"/>
  <c r="BU113" i="36"/>
  <c r="BV113" i="36"/>
  <c r="BW113" i="36"/>
  <c r="BX113" i="36"/>
  <c r="BY113" i="36" s="1"/>
  <c r="CD113" i="36"/>
  <c r="CE113" i="36"/>
  <c r="CM113" i="36"/>
  <c r="CN113" i="36"/>
  <c r="CV113" i="36"/>
  <c r="CW113" i="36"/>
  <c r="CX113" i="36"/>
  <c r="CY113" i="36" s="1"/>
  <c r="DE113" i="36"/>
  <c r="DF113" i="36"/>
  <c r="DN113" i="36"/>
  <c r="DO113" i="36"/>
  <c r="DP113" i="36"/>
  <c r="DQ113" i="36" s="1"/>
  <c r="AJ114" i="36"/>
  <c r="AV114" i="36"/>
  <c r="BD114" i="36"/>
  <c r="BM114" i="36"/>
  <c r="BN114" i="36"/>
  <c r="BO114" i="36" s="1"/>
  <c r="BU114" i="36"/>
  <c r="BV114" i="36"/>
  <c r="BW114" i="36"/>
  <c r="CD114" i="36"/>
  <c r="CE114" i="36"/>
  <c r="CM114" i="36"/>
  <c r="CN114" i="36"/>
  <c r="CV114" i="36"/>
  <c r="CW114" i="36"/>
  <c r="CX114" i="36"/>
  <c r="DE114" i="36"/>
  <c r="DF114" i="36"/>
  <c r="DN114" i="36"/>
  <c r="DO114" i="36"/>
  <c r="DP114" i="36"/>
  <c r="AJ115" i="36"/>
  <c r="AV115" i="36"/>
  <c r="BD115" i="36"/>
  <c r="BM115" i="36"/>
  <c r="BN115" i="36"/>
  <c r="BO115" i="36"/>
  <c r="BP115" i="36"/>
  <c r="BV115" i="36"/>
  <c r="CE115" i="36"/>
  <c r="CN115" i="36"/>
  <c r="CW115" i="36"/>
  <c r="CX115" i="36"/>
  <c r="CY115" i="36"/>
  <c r="DA115" i="36" s="1"/>
  <c r="DF115" i="36"/>
  <c r="DG115" i="36"/>
  <c r="DM115" i="36"/>
  <c r="DO115" i="36"/>
  <c r="AJ116" i="36"/>
  <c r="AV116" i="36"/>
  <c r="BD116" i="36"/>
  <c r="BM116" i="36"/>
  <c r="BN116" i="36"/>
  <c r="BV116" i="36"/>
  <c r="BW116" i="36"/>
  <c r="CE116" i="36"/>
  <c r="CF116" i="36"/>
  <c r="CN116" i="36"/>
  <c r="CO116" i="36"/>
  <c r="CW116" i="36"/>
  <c r="DF116" i="36"/>
  <c r="DO116" i="36"/>
  <c r="AJ117" i="36"/>
  <c r="AV117" i="36"/>
  <c r="BD117" i="36"/>
  <c r="BM117" i="36"/>
  <c r="BO117" i="36" s="1"/>
  <c r="BN117" i="36"/>
  <c r="BP117" i="36"/>
  <c r="BV117" i="36"/>
  <c r="CE117" i="36"/>
  <c r="CN117" i="36"/>
  <c r="CW117" i="36"/>
  <c r="DE117" i="36"/>
  <c r="DF117" i="36"/>
  <c r="DH117" i="36" s="1"/>
  <c r="DJ117" i="36" s="1"/>
  <c r="DG117" i="36"/>
  <c r="DO117" i="36"/>
  <c r="AJ118" i="36"/>
  <c r="AV118" i="36"/>
  <c r="BD118" i="36"/>
  <c r="BM118" i="36"/>
  <c r="BN118" i="36"/>
  <c r="BO118" i="36" s="1"/>
  <c r="BP118" i="36" s="1"/>
  <c r="BU118" i="36"/>
  <c r="BV118" i="36"/>
  <c r="BW118" i="36"/>
  <c r="CE118" i="36"/>
  <c r="CF118" i="36"/>
  <c r="CN118" i="36"/>
  <c r="CO118" i="36"/>
  <c r="CW118" i="36"/>
  <c r="DF118" i="36"/>
  <c r="DO118" i="36"/>
  <c r="AJ119" i="36"/>
  <c r="AV119" i="36"/>
  <c r="BC119" i="36"/>
  <c r="BD119" i="36"/>
  <c r="BL119" i="36"/>
  <c r="BM119" i="36"/>
  <c r="BN119" i="36"/>
  <c r="BO119" i="36" s="1"/>
  <c r="BP119" i="36" s="1"/>
  <c r="BV119" i="36"/>
  <c r="BW119" i="36"/>
  <c r="BX119" i="36"/>
  <c r="BY119" i="36" s="1"/>
  <c r="CD119" i="36"/>
  <c r="CE119" i="36"/>
  <c r="CM119" i="36"/>
  <c r="CM120" i="36" s="1"/>
  <c r="CN119" i="36"/>
  <c r="CV119" i="36"/>
  <c r="CW119" i="36"/>
  <c r="CX119" i="36"/>
  <c r="CY119" i="36" s="1"/>
  <c r="DE119" i="36"/>
  <c r="DE120" i="36" s="1"/>
  <c r="DF119" i="36"/>
  <c r="DN119" i="36"/>
  <c r="DO119" i="36"/>
  <c r="DP119" i="36"/>
  <c r="DQ119" i="36" s="1"/>
  <c r="AJ120" i="36"/>
  <c r="AV120" i="36"/>
  <c r="BD120" i="36"/>
  <c r="BL120" i="36"/>
  <c r="BM120" i="36"/>
  <c r="BN120" i="36"/>
  <c r="BO120" i="36"/>
  <c r="BP120" i="36" s="1"/>
  <c r="BU120" i="36"/>
  <c r="BV120" i="36"/>
  <c r="BX120" i="36" s="1"/>
  <c r="BY120" i="36" s="1"/>
  <c r="BW120" i="36"/>
  <c r="CD120" i="36"/>
  <c r="CE120" i="36"/>
  <c r="CN120" i="36"/>
  <c r="CV120" i="36"/>
  <c r="CW120" i="36"/>
  <c r="CY120" i="36" s="1"/>
  <c r="DA120" i="36" s="1"/>
  <c r="CX120" i="36"/>
  <c r="DF120" i="36"/>
  <c r="DN120" i="36"/>
  <c r="DO120" i="36"/>
  <c r="AJ121" i="36"/>
  <c r="AV121" i="36"/>
  <c r="BD121" i="36"/>
  <c r="BL121" i="36"/>
  <c r="BM121" i="36"/>
  <c r="BN121" i="36"/>
  <c r="BU121" i="36"/>
  <c r="BV121" i="36"/>
  <c r="CD121" i="36"/>
  <c r="CE121" i="36"/>
  <c r="CN121" i="36"/>
  <c r="CV121" i="36"/>
  <c r="CW121" i="36"/>
  <c r="DF121" i="36"/>
  <c r="DG121" i="36"/>
  <c r="DH121" i="36" s="1"/>
  <c r="DN121" i="36"/>
  <c r="DO121" i="36"/>
  <c r="AJ122" i="36"/>
  <c r="AV122" i="36"/>
  <c r="BD122" i="36"/>
  <c r="BM122" i="36"/>
  <c r="BN122" i="36"/>
  <c r="BO122" i="36" s="1"/>
  <c r="BP122" i="36" s="1"/>
  <c r="BV122" i="36"/>
  <c r="BW122" i="36"/>
  <c r="BX122" i="36"/>
  <c r="BY122" i="36" s="1"/>
  <c r="CE122" i="36"/>
  <c r="CF122" i="36"/>
  <c r="CG122" i="36" s="1"/>
  <c r="CH122" i="36" s="1"/>
  <c r="CN122" i="36"/>
  <c r="CW122" i="36"/>
  <c r="CX122" i="36"/>
  <c r="DF122" i="36"/>
  <c r="DO122" i="36"/>
  <c r="AJ123" i="36"/>
  <c r="AV123" i="36"/>
  <c r="BD123" i="36"/>
  <c r="BM123" i="36"/>
  <c r="BN123" i="36"/>
  <c r="BV123" i="36"/>
  <c r="BW123" i="36"/>
  <c r="CE123" i="36"/>
  <c r="CF123" i="36"/>
  <c r="CL123" i="36"/>
  <c r="CN123" i="36"/>
  <c r="CU123" i="36"/>
  <c r="CW123" i="36"/>
  <c r="CX123" i="36"/>
  <c r="CY123" i="36"/>
  <c r="DA123" i="36" s="1"/>
  <c r="DF123" i="36"/>
  <c r="DH123" i="36" s="1"/>
  <c r="DJ123" i="36" s="1"/>
  <c r="DG123" i="36"/>
  <c r="DM123" i="36"/>
  <c r="DO123" i="36"/>
  <c r="DP123" i="36"/>
  <c r="DQ123" i="36" s="1"/>
  <c r="DR123" i="36" s="1"/>
  <c r="AJ124" i="36"/>
  <c r="AV124" i="36"/>
  <c r="BD124" i="36"/>
  <c r="BM124" i="36"/>
  <c r="BN124" i="36"/>
  <c r="BO124" i="36"/>
  <c r="BP124" i="36" s="1"/>
  <c r="BV124" i="36"/>
  <c r="BW124" i="36"/>
  <c r="BX124" i="36"/>
  <c r="BY124" i="36" s="1"/>
  <c r="CE124" i="36"/>
  <c r="CN124" i="36"/>
  <c r="CW124" i="36"/>
  <c r="CX124" i="36"/>
  <c r="CY124" i="36" s="1"/>
  <c r="DF124" i="36"/>
  <c r="DH124" i="36" s="1"/>
  <c r="DG124" i="36"/>
  <c r="DO124" i="36"/>
  <c r="DQ124" i="36" s="1"/>
  <c r="DP124" i="36"/>
  <c r="AJ125" i="36"/>
  <c r="AV125" i="36"/>
  <c r="BD125" i="36"/>
  <c r="BM125" i="36"/>
  <c r="BN125" i="36"/>
  <c r="BO125" i="36" s="1"/>
  <c r="BP125" i="36" s="1"/>
  <c r="BV125" i="36"/>
  <c r="BW125" i="36"/>
  <c r="BX125" i="36" s="1"/>
  <c r="BY125" i="36" s="1"/>
  <c r="CE125" i="36"/>
  <c r="CF125" i="36"/>
  <c r="CG125" i="36" s="1"/>
  <c r="CH125" i="36" s="1"/>
  <c r="CN125" i="36"/>
  <c r="CO125" i="36"/>
  <c r="CP125" i="36" s="1"/>
  <c r="CR125" i="36" s="1"/>
  <c r="CW125" i="36"/>
  <c r="CY125" i="36" s="1"/>
  <c r="CX125" i="36"/>
  <c r="DF125" i="36"/>
  <c r="DH125" i="36" s="1"/>
  <c r="DJ125" i="36" s="1"/>
  <c r="DG125" i="36"/>
  <c r="DO125" i="36"/>
  <c r="AJ126" i="36"/>
  <c r="AV126" i="36"/>
  <c r="BD126" i="36"/>
  <c r="BM126" i="36"/>
  <c r="BO126" i="36" s="1"/>
  <c r="BP126" i="36" s="1"/>
  <c r="BN126" i="36"/>
  <c r="BV126" i="36"/>
  <c r="BX126" i="36" s="1"/>
  <c r="BY126" i="36" s="1"/>
  <c r="BW126" i="36"/>
  <c r="CE126" i="36"/>
  <c r="CG126" i="36" s="1"/>
  <c r="CH126" i="36" s="1"/>
  <c r="CF126" i="36"/>
  <c r="CN126" i="36"/>
  <c r="CW126" i="36"/>
  <c r="CY126" i="36" s="1"/>
  <c r="DA126" i="36" s="1"/>
  <c r="CX126" i="36"/>
  <c r="DF126" i="36"/>
  <c r="DG126" i="36"/>
  <c r="DH126" i="36"/>
  <c r="DJ126" i="36" s="1"/>
  <c r="DO126" i="36"/>
  <c r="DP126" i="36"/>
  <c r="DQ126" i="36" s="1"/>
  <c r="AJ127" i="36"/>
  <c r="AV127" i="36"/>
  <c r="BC127" i="36"/>
  <c r="BD127" i="36"/>
  <c r="BL127" i="36"/>
  <c r="BM127" i="36"/>
  <c r="BN127" i="36"/>
  <c r="BO127" i="36" s="1"/>
  <c r="BP127" i="36" s="1"/>
  <c r="BU127" i="36"/>
  <c r="BV127" i="36"/>
  <c r="BX127" i="36" s="1"/>
  <c r="BY127" i="36" s="1"/>
  <c r="BW127" i="36"/>
  <c r="CD127" i="36"/>
  <c r="CE127" i="36"/>
  <c r="CG127" i="36" s="1"/>
  <c r="CH127" i="36" s="1"/>
  <c r="CF127" i="36"/>
  <c r="CM127" i="36"/>
  <c r="CN127" i="36"/>
  <c r="CV127" i="36"/>
  <c r="CW127" i="36"/>
  <c r="CY127" i="36" s="1"/>
  <c r="DA127" i="36" s="1"/>
  <c r="CX127" i="36"/>
  <c r="DE127" i="36"/>
  <c r="DF127" i="36"/>
  <c r="DG127" i="36"/>
  <c r="DH127" i="36"/>
  <c r="DJ127" i="36" s="1"/>
  <c r="DN127" i="36"/>
  <c r="DO127" i="36"/>
  <c r="AJ128" i="36"/>
  <c r="AV128" i="36"/>
  <c r="BD128" i="36"/>
  <c r="BL128" i="36"/>
  <c r="BM128" i="36"/>
  <c r="BN128" i="36"/>
  <c r="BO128" i="36" s="1"/>
  <c r="BP128" i="36" s="1"/>
  <c r="BU128" i="36"/>
  <c r="BV128" i="36"/>
  <c r="BX128" i="36" s="1"/>
  <c r="BY128" i="36" s="1"/>
  <c r="BW128" i="36"/>
  <c r="CD128" i="36"/>
  <c r="CE128" i="36"/>
  <c r="CG128" i="36" s="1"/>
  <c r="CH128" i="36" s="1"/>
  <c r="CF128" i="36"/>
  <c r="CM128" i="36"/>
  <c r="CN128" i="36"/>
  <c r="CV128" i="36"/>
  <c r="CW128" i="36"/>
  <c r="CY128" i="36" s="1"/>
  <c r="CX128" i="36"/>
  <c r="DE128" i="36"/>
  <c r="DF128" i="36"/>
  <c r="DG128" i="36"/>
  <c r="DH128" i="36"/>
  <c r="DJ128" i="36" s="1"/>
  <c r="DN128" i="36"/>
  <c r="DO128" i="36"/>
  <c r="AJ129" i="36"/>
  <c r="AV129" i="36"/>
  <c r="BD129" i="36"/>
  <c r="BM129" i="36"/>
  <c r="BN129" i="36"/>
  <c r="BO129" i="36"/>
  <c r="BP129" i="36" s="1"/>
  <c r="BV129" i="36"/>
  <c r="BW129" i="36"/>
  <c r="BX129" i="36"/>
  <c r="BY129" i="36" s="1"/>
  <c r="CE129" i="36"/>
  <c r="CF129" i="36"/>
  <c r="CG129" i="36"/>
  <c r="CH129" i="36" s="1"/>
  <c r="CN129" i="36"/>
  <c r="CW129" i="36"/>
  <c r="CX129" i="36"/>
  <c r="CY129" i="36" s="1"/>
  <c r="DF129" i="36"/>
  <c r="DH129" i="36" s="1"/>
  <c r="DG129" i="36"/>
  <c r="DO129" i="36"/>
  <c r="DQ129" i="36" s="1"/>
  <c r="DR129" i="36" s="1"/>
  <c r="DP129" i="36"/>
  <c r="AJ130" i="36"/>
  <c r="AV130" i="36"/>
  <c r="BD130" i="36"/>
  <c r="BM130" i="36"/>
  <c r="BN130" i="36"/>
  <c r="BO130" i="36" s="1"/>
  <c r="BP130" i="36" s="1"/>
  <c r="BV130" i="36"/>
  <c r="BW130" i="36"/>
  <c r="BX130" i="36" s="1"/>
  <c r="BY130" i="36" s="1"/>
  <c r="CE130" i="36"/>
  <c r="CF130" i="36"/>
  <c r="CG130" i="36" s="1"/>
  <c r="CH130" i="36" s="1"/>
  <c r="CN130" i="36"/>
  <c r="CO130" i="36"/>
  <c r="CP130" i="36" s="1"/>
  <c r="CW130" i="36"/>
  <c r="CY130" i="36" s="1"/>
  <c r="DA130" i="36" s="1"/>
  <c r="CX130" i="36"/>
  <c r="DF130" i="36"/>
  <c r="DH130" i="36" s="1"/>
  <c r="DG130" i="36"/>
  <c r="DO130" i="36"/>
  <c r="AJ131" i="36"/>
  <c r="AV131" i="36"/>
  <c r="BD131" i="36"/>
  <c r="BM131" i="36"/>
  <c r="BO131" i="36" s="1"/>
  <c r="BP131" i="36" s="1"/>
  <c r="BN131" i="36"/>
  <c r="BV131" i="36"/>
  <c r="BX131" i="36" s="1"/>
  <c r="BY131" i="36" s="1"/>
  <c r="BW131" i="36"/>
  <c r="CE131" i="36"/>
  <c r="CG131" i="36" s="1"/>
  <c r="CH131" i="36" s="1"/>
  <c r="CF131" i="36"/>
  <c r="CN131" i="36"/>
  <c r="CP131" i="36" s="1"/>
  <c r="CO131" i="36"/>
  <c r="CW131" i="36"/>
  <c r="CY131" i="36" s="1"/>
  <c r="DA131" i="36" s="1"/>
  <c r="CX131" i="36"/>
  <c r="DF131" i="36"/>
  <c r="DG131" i="36"/>
  <c r="DH131" i="36"/>
  <c r="DJ131" i="36" s="1"/>
  <c r="DO131" i="36"/>
  <c r="DP131" i="36"/>
  <c r="DQ131" i="36" s="1"/>
  <c r="AJ132" i="36"/>
  <c r="AV132" i="36"/>
  <c r="BD132" i="36"/>
  <c r="BM132" i="36"/>
  <c r="BO132" i="36" s="1"/>
  <c r="BP132" i="36" s="1"/>
  <c r="BN132" i="36"/>
  <c r="BV132" i="36"/>
  <c r="BX132" i="36" s="1"/>
  <c r="BY132" i="36" s="1"/>
  <c r="BW132" i="36"/>
  <c r="CD132" i="36"/>
  <c r="CD133" i="36" s="1"/>
  <c r="CE132" i="36"/>
  <c r="CF132" i="36"/>
  <c r="CG132" i="36"/>
  <c r="CH132" i="36" s="1"/>
  <c r="CN132" i="36"/>
  <c r="CW132" i="36"/>
  <c r="CX132" i="36"/>
  <c r="CY132" i="36" s="1"/>
  <c r="DF132" i="36"/>
  <c r="DH132" i="36" s="1"/>
  <c r="DG132" i="36"/>
  <c r="DO132" i="36"/>
  <c r="DQ132" i="36" s="1"/>
  <c r="DP132" i="36"/>
  <c r="AJ133" i="36"/>
  <c r="AV133" i="36"/>
  <c r="BD133" i="36"/>
  <c r="BM133" i="36"/>
  <c r="BN133" i="36"/>
  <c r="BO133" i="36" s="1"/>
  <c r="BP133" i="36" s="1"/>
  <c r="BV133" i="36"/>
  <c r="BW133" i="36"/>
  <c r="BX133" i="36" s="1"/>
  <c r="BY133" i="36" s="1"/>
  <c r="CE133" i="36"/>
  <c r="CG133" i="36" s="1"/>
  <c r="CF133" i="36"/>
  <c r="CN133" i="36"/>
  <c r="CP133" i="36" s="1"/>
  <c r="CO133" i="36"/>
  <c r="CW133" i="36"/>
  <c r="CY133" i="36" s="1"/>
  <c r="CX133" i="36"/>
  <c r="DF133" i="36"/>
  <c r="DG133" i="36"/>
  <c r="DH133" i="36"/>
  <c r="DJ133" i="36" s="1"/>
  <c r="DO133" i="36"/>
  <c r="DP133" i="36"/>
  <c r="DQ133" i="36" s="1"/>
  <c r="AJ134" i="36"/>
  <c r="AV134" i="36"/>
  <c r="BC134" i="36"/>
  <c r="BD134" i="36"/>
  <c r="BL134" i="36"/>
  <c r="BL135" i="36" s="1"/>
  <c r="BP135" i="36" s="1"/>
  <c r="BM134" i="36"/>
  <c r="BN134" i="36"/>
  <c r="BO134" i="36" s="1"/>
  <c r="BP134" i="36" s="1"/>
  <c r="BU134" i="36"/>
  <c r="BV134" i="36"/>
  <c r="BX134" i="36" s="1"/>
  <c r="BY134" i="36" s="1"/>
  <c r="BW134" i="36"/>
  <c r="CE134" i="36"/>
  <c r="CG134" i="36" s="1"/>
  <c r="CF134" i="36"/>
  <c r="CM134" i="36"/>
  <c r="CN134" i="36"/>
  <c r="CO134" i="36"/>
  <c r="CP134" i="36"/>
  <c r="CR134" i="36" s="1"/>
  <c r="CV134" i="36"/>
  <c r="CW134" i="36"/>
  <c r="CY134" i="36" s="1"/>
  <c r="CX134" i="36"/>
  <c r="DE134" i="36"/>
  <c r="DF134" i="36"/>
  <c r="DG134" i="36"/>
  <c r="DH134" i="36"/>
  <c r="DJ134" i="36" s="1"/>
  <c r="DN134" i="36"/>
  <c r="DO134" i="36"/>
  <c r="DQ134" i="36" s="1"/>
  <c r="DP134" i="36"/>
  <c r="AJ135" i="36"/>
  <c r="AV135" i="36"/>
  <c r="BC135" i="36"/>
  <c r="BD135" i="36"/>
  <c r="BM135" i="36"/>
  <c r="BO135" i="36" s="1"/>
  <c r="BN135" i="36"/>
  <c r="BU135" i="36"/>
  <c r="BV135" i="36"/>
  <c r="BX135" i="36" s="1"/>
  <c r="BY135" i="36" s="1"/>
  <c r="BW135" i="36"/>
  <c r="CE135" i="36"/>
  <c r="CF135" i="36"/>
  <c r="CG135" i="36"/>
  <c r="CM135" i="36"/>
  <c r="CN135" i="36"/>
  <c r="CO135" i="36"/>
  <c r="CP135" i="36" s="1"/>
  <c r="CV135" i="36"/>
  <c r="DA135" i="36" s="1"/>
  <c r="CW135" i="36"/>
  <c r="CY135" i="36" s="1"/>
  <c r="CX135" i="36"/>
  <c r="DE135" i="36"/>
  <c r="DJ135" i="36" s="1"/>
  <c r="DF135" i="36"/>
  <c r="DG135" i="36"/>
  <c r="DH135" i="36" s="1"/>
  <c r="DN135" i="36"/>
  <c r="DO135" i="36"/>
  <c r="DQ135" i="36" s="1"/>
  <c r="DP135" i="36"/>
  <c r="AJ136" i="36"/>
  <c r="AV136" i="36"/>
  <c r="BD136" i="36"/>
  <c r="BM136" i="36"/>
  <c r="BN136" i="36"/>
  <c r="BO136" i="36" s="1"/>
  <c r="BP136" i="36" s="1"/>
  <c r="BV136" i="36"/>
  <c r="BW136" i="36"/>
  <c r="BX136" i="36" s="1"/>
  <c r="BY136" i="36" s="1"/>
  <c r="CE136" i="36"/>
  <c r="CG136" i="36" s="1"/>
  <c r="CF136" i="36"/>
  <c r="CN136" i="36"/>
  <c r="CP136" i="36" s="1"/>
  <c r="CO136" i="36"/>
  <c r="CW136" i="36"/>
  <c r="CY136" i="36" s="1"/>
  <c r="CX136" i="36"/>
  <c r="DF136" i="36"/>
  <c r="DG136" i="36"/>
  <c r="DH136" i="36"/>
  <c r="DJ136" i="36" s="1"/>
  <c r="DO136" i="36"/>
  <c r="DP136" i="36"/>
  <c r="DQ136" i="36" s="1"/>
  <c r="AJ137" i="36"/>
  <c r="AV137" i="36"/>
  <c r="BB137" i="36"/>
  <c r="BD137" i="36"/>
  <c r="BK137" i="36"/>
  <c r="BN140" i="36" s="1"/>
  <c r="BO140" i="36" s="1"/>
  <c r="BM137" i="36"/>
  <c r="BN137" i="36"/>
  <c r="BO137" i="36" s="1"/>
  <c r="BP137" i="36" s="1"/>
  <c r="BV137" i="36"/>
  <c r="BW137" i="36"/>
  <c r="BX137" i="36" s="1"/>
  <c r="BY137" i="36" s="1"/>
  <c r="CE137" i="36"/>
  <c r="CG137" i="36" s="1"/>
  <c r="CF137" i="36"/>
  <c r="CN137" i="36"/>
  <c r="CP137" i="36" s="1"/>
  <c r="CO137" i="36"/>
  <c r="CU137" i="36"/>
  <c r="CX142" i="36" s="1"/>
  <c r="CW137" i="36"/>
  <c r="DD137" i="36"/>
  <c r="DF137" i="36"/>
  <c r="DH137" i="36" s="1"/>
  <c r="DG137" i="36"/>
  <c r="DM137" i="36"/>
  <c r="DP200" i="36" s="1"/>
  <c r="DQ200" i="36" s="1"/>
  <c r="DR200" i="36" s="1"/>
  <c r="DO137" i="36"/>
  <c r="AJ138" i="36"/>
  <c r="AV138" i="36"/>
  <c r="BD138" i="36"/>
  <c r="BM138" i="36"/>
  <c r="BO138" i="36" s="1"/>
  <c r="BP138" i="36" s="1"/>
  <c r="BN138" i="36"/>
  <c r="BV138" i="36"/>
  <c r="BX138" i="36" s="1"/>
  <c r="BY138" i="36" s="1"/>
  <c r="BW138" i="36"/>
  <c r="CE138" i="36"/>
  <c r="CG138" i="36" s="1"/>
  <c r="CF138" i="36"/>
  <c r="CN138" i="36"/>
  <c r="CP138" i="36" s="1"/>
  <c r="CO138" i="36"/>
  <c r="CR138" i="36"/>
  <c r="CW138" i="36"/>
  <c r="DF138" i="36"/>
  <c r="DG138" i="36"/>
  <c r="DH138" i="36"/>
  <c r="DO138" i="36"/>
  <c r="AJ139" i="36"/>
  <c r="AV139" i="36"/>
  <c r="AZ139" i="36"/>
  <c r="AZ140" i="36" s="1"/>
  <c r="AZ141" i="36" s="1"/>
  <c r="AZ142" i="36" s="1"/>
  <c r="BB139" i="36"/>
  <c r="BD139" i="36"/>
  <c r="BK139" i="36"/>
  <c r="BM139" i="36"/>
  <c r="BN139" i="36"/>
  <c r="BV139" i="36"/>
  <c r="BX139" i="36" s="1"/>
  <c r="BY139" i="36" s="1"/>
  <c r="BW139" i="36"/>
  <c r="CE139" i="36"/>
  <c r="CF139" i="36"/>
  <c r="CN139" i="36"/>
  <c r="CP139" i="36" s="1"/>
  <c r="CR139" i="36" s="1"/>
  <c r="CO139" i="36"/>
  <c r="CW139" i="36"/>
  <c r="DF139" i="36"/>
  <c r="DG139" i="36"/>
  <c r="DH139" i="36"/>
  <c r="DJ139" i="36" s="1"/>
  <c r="DO139" i="36"/>
  <c r="AJ140" i="36"/>
  <c r="AV140" i="36"/>
  <c r="BB140" i="36"/>
  <c r="BD140" i="36"/>
  <c r="BM140" i="36"/>
  <c r="BP140" i="36"/>
  <c r="BT140" i="36"/>
  <c r="BW143" i="36" s="1"/>
  <c r="BX143" i="36" s="1"/>
  <c r="BY143" i="36" s="1"/>
  <c r="BV140" i="36"/>
  <c r="BW140" i="36"/>
  <c r="BX140" i="36"/>
  <c r="BY140" i="36" s="1"/>
  <c r="CE140" i="36"/>
  <c r="CF140" i="36"/>
  <c r="CG140" i="36"/>
  <c r="CH140" i="36" s="1"/>
  <c r="CN140" i="36"/>
  <c r="CO140" i="36"/>
  <c r="CP140" i="36"/>
  <c r="CR140" i="36" s="1"/>
  <c r="CW140" i="36"/>
  <c r="CY140" i="36" s="1"/>
  <c r="CX140" i="36"/>
  <c r="DF140" i="36"/>
  <c r="DH140" i="36" s="1"/>
  <c r="DG140" i="36"/>
  <c r="DJ140" i="36"/>
  <c r="DO140" i="36"/>
  <c r="AJ141" i="36"/>
  <c r="AV141" i="36"/>
  <c r="BC141" i="36"/>
  <c r="BD141" i="36"/>
  <c r="BL141" i="36"/>
  <c r="BM141" i="36"/>
  <c r="BU141" i="36"/>
  <c r="BU142" i="36" s="1"/>
  <c r="BV141" i="36"/>
  <c r="BW141" i="36"/>
  <c r="BX141" i="36"/>
  <c r="BY141" i="36" s="1"/>
  <c r="CD141" i="36"/>
  <c r="CE141" i="36"/>
  <c r="CG141" i="36" s="1"/>
  <c r="CH141" i="36" s="1"/>
  <c r="CF141" i="36"/>
  <c r="CM141" i="36"/>
  <c r="CN141" i="36"/>
  <c r="CP141" i="36" s="1"/>
  <c r="CO141" i="36"/>
  <c r="CR141" i="36"/>
  <c r="CV141" i="36"/>
  <c r="CW141" i="36"/>
  <c r="DE141" i="36"/>
  <c r="DF141" i="36"/>
  <c r="DH141" i="36" s="1"/>
  <c r="DG141" i="36"/>
  <c r="DJ141" i="36"/>
  <c r="DN141" i="36"/>
  <c r="DN142" i="36" s="1"/>
  <c r="DO141" i="36"/>
  <c r="AJ142" i="36"/>
  <c r="AV142" i="36"/>
  <c r="BC142" i="36"/>
  <c r="BD142" i="36"/>
  <c r="BM142" i="36"/>
  <c r="BN142" i="36"/>
  <c r="BO142" i="36"/>
  <c r="BV142" i="36"/>
  <c r="BX142" i="36" s="1"/>
  <c r="BW142" i="36"/>
  <c r="CD142" i="36"/>
  <c r="CE142" i="36"/>
  <c r="CG142" i="36" s="1"/>
  <c r="CH142" i="36" s="1"/>
  <c r="CF142" i="36"/>
  <c r="CM142" i="36"/>
  <c r="CR142" i="36" s="1"/>
  <c r="CN142" i="36"/>
  <c r="CO142" i="36"/>
  <c r="CP142" i="36"/>
  <c r="CW142" i="36"/>
  <c r="DE142" i="36"/>
  <c r="DJ142" i="36" s="1"/>
  <c r="DF142" i="36"/>
  <c r="DG142" i="36"/>
  <c r="DH142" i="36"/>
  <c r="DO142" i="36"/>
  <c r="AJ143" i="36"/>
  <c r="AV143" i="36"/>
  <c r="AZ143" i="36"/>
  <c r="AZ144" i="36" s="1"/>
  <c r="AZ145" i="36" s="1"/>
  <c r="AZ146" i="36" s="1"/>
  <c r="AZ147" i="36" s="1"/>
  <c r="AZ148" i="36" s="1"/>
  <c r="AZ149" i="36" s="1"/>
  <c r="AZ150" i="36" s="1"/>
  <c r="AZ151" i="36" s="1"/>
  <c r="AZ152" i="36" s="1"/>
  <c r="AZ153" i="36" s="1"/>
  <c r="AZ154" i="36" s="1"/>
  <c r="BD143" i="36"/>
  <c r="BM143" i="36"/>
  <c r="BV143" i="36"/>
  <c r="CE143" i="36"/>
  <c r="CF143" i="36"/>
  <c r="CG143" i="36"/>
  <c r="CH143" i="36"/>
  <c r="CN143" i="36"/>
  <c r="CO143" i="36"/>
  <c r="CP143" i="36"/>
  <c r="CR143" i="36" s="1"/>
  <c r="CW143" i="36"/>
  <c r="DD143" i="36"/>
  <c r="DG143" i="36" s="1"/>
  <c r="DF143" i="36"/>
  <c r="DO143" i="36"/>
  <c r="AJ144" i="36"/>
  <c r="AV144" i="36"/>
  <c r="BB144" i="36"/>
  <c r="BD144" i="36"/>
  <c r="BK144" i="36"/>
  <c r="BM144" i="36"/>
  <c r="BV144" i="36"/>
  <c r="CE144" i="36"/>
  <c r="CF144" i="36"/>
  <c r="CG144" i="36"/>
  <c r="CH144" i="36"/>
  <c r="CN144" i="36"/>
  <c r="CO144" i="36"/>
  <c r="CP144" i="36"/>
  <c r="CR144" i="36" s="1"/>
  <c r="CU144" i="36"/>
  <c r="CW144" i="36"/>
  <c r="DF144" i="36"/>
  <c r="DO144" i="36"/>
  <c r="AJ145" i="36"/>
  <c r="AV145" i="36"/>
  <c r="BC145" i="36"/>
  <c r="BB145" i="36" s="1"/>
  <c r="BD145" i="36"/>
  <c r="BK145" i="36"/>
  <c r="BL145" i="36"/>
  <c r="BM145" i="36"/>
  <c r="BU145" i="36"/>
  <c r="BV145" i="36"/>
  <c r="BX145" i="36" s="1"/>
  <c r="BY145" i="36" s="1"/>
  <c r="BW145" i="36"/>
  <c r="CD145" i="36"/>
  <c r="CE145" i="36"/>
  <c r="CF145" i="36"/>
  <c r="CG145" i="36"/>
  <c r="CH145" i="36"/>
  <c r="CL145" i="36"/>
  <c r="CO153" i="36" s="1"/>
  <c r="CN145" i="36"/>
  <c r="CO145" i="36"/>
  <c r="CP145" i="36"/>
  <c r="CW145" i="36"/>
  <c r="DF145" i="36"/>
  <c r="DO145" i="36"/>
  <c r="AJ146" i="36"/>
  <c r="AV146" i="36"/>
  <c r="BD146" i="36"/>
  <c r="BM146" i="36"/>
  <c r="BV146" i="36"/>
  <c r="BW146" i="36"/>
  <c r="CE146" i="36"/>
  <c r="CG146" i="36" s="1"/>
  <c r="CH146" i="36" s="1"/>
  <c r="CF146" i="36"/>
  <c r="CN146" i="36"/>
  <c r="CO146" i="36"/>
  <c r="CW146" i="36"/>
  <c r="DF146" i="36"/>
  <c r="DO146" i="36"/>
  <c r="AJ147" i="36"/>
  <c r="AV147" i="36"/>
  <c r="BD147" i="36"/>
  <c r="BM147" i="36"/>
  <c r="BV147" i="36"/>
  <c r="BX147" i="36" s="1"/>
  <c r="BY147" i="36" s="1"/>
  <c r="BW147" i="36"/>
  <c r="CE147" i="36"/>
  <c r="CG147" i="36" s="1"/>
  <c r="CH147" i="36" s="1"/>
  <c r="CF147" i="36"/>
  <c r="CN147" i="36"/>
  <c r="CP147" i="36" s="1"/>
  <c r="CO147" i="36"/>
  <c r="CR147" i="36"/>
  <c r="CW147" i="36"/>
  <c r="DF147" i="36"/>
  <c r="DG147" i="36"/>
  <c r="DH147" i="36"/>
  <c r="DJ147" i="36" s="1"/>
  <c r="DO147" i="36"/>
  <c r="AJ148" i="36"/>
  <c r="AV148" i="36"/>
  <c r="BC148" i="36"/>
  <c r="BC149" i="36" s="1"/>
  <c r="BD148" i="36"/>
  <c r="BL148" i="36"/>
  <c r="BM148" i="36"/>
  <c r="BU148" i="36"/>
  <c r="BV148" i="36"/>
  <c r="BX148" i="36" s="1"/>
  <c r="BY148" i="36" s="1"/>
  <c r="BW148" i="36"/>
  <c r="CD148" i="36"/>
  <c r="CD149" i="36" s="1"/>
  <c r="CE148" i="36"/>
  <c r="CF148" i="36"/>
  <c r="CG148" i="36"/>
  <c r="CH148" i="36"/>
  <c r="CM148" i="36"/>
  <c r="CN148" i="36"/>
  <c r="CO148" i="36"/>
  <c r="CP148" i="36"/>
  <c r="CV148" i="36"/>
  <c r="CW148" i="36"/>
  <c r="DE148" i="36"/>
  <c r="DF148" i="36"/>
  <c r="DG148" i="36"/>
  <c r="DH148" i="36"/>
  <c r="DN148" i="36"/>
  <c r="DO148" i="36"/>
  <c r="AJ149" i="36"/>
  <c r="AV149" i="36"/>
  <c r="AX149" i="36"/>
  <c r="AX150" i="36" s="1"/>
  <c r="BD149" i="36"/>
  <c r="BL149" i="36"/>
  <c r="BM149" i="36"/>
  <c r="BU149" i="36"/>
  <c r="BV149" i="36"/>
  <c r="CE149" i="36"/>
  <c r="CF149" i="36"/>
  <c r="CG149" i="36"/>
  <c r="CN149" i="36"/>
  <c r="CP149" i="36" s="1"/>
  <c r="CO149" i="36"/>
  <c r="CV149" i="36"/>
  <c r="CW149" i="36"/>
  <c r="DF149" i="36"/>
  <c r="DH149" i="36" s="1"/>
  <c r="DG149" i="36"/>
  <c r="DN149" i="36"/>
  <c r="DO149" i="36"/>
  <c r="AJ150" i="36"/>
  <c r="AV150" i="36"/>
  <c r="BD150" i="36"/>
  <c r="BM150" i="36"/>
  <c r="BV150" i="36"/>
  <c r="BX150" i="36" s="1"/>
  <c r="BY150" i="36" s="1"/>
  <c r="BW150" i="36"/>
  <c r="CE150" i="36"/>
  <c r="CG150" i="36" s="1"/>
  <c r="CF150" i="36"/>
  <c r="CN150" i="36"/>
  <c r="CP150" i="36" s="1"/>
  <c r="CO150" i="36"/>
  <c r="CR150" i="36"/>
  <c r="CW150" i="36"/>
  <c r="DF150" i="36"/>
  <c r="DG150" i="36"/>
  <c r="DO150" i="36"/>
  <c r="AJ151" i="36"/>
  <c r="AV151" i="36"/>
  <c r="AX151" i="36"/>
  <c r="AX152" i="36" s="1"/>
  <c r="AX153" i="36" s="1"/>
  <c r="BD151" i="36"/>
  <c r="BM151" i="36"/>
  <c r="BV151" i="36"/>
  <c r="BW151" i="36"/>
  <c r="BX151" i="36"/>
  <c r="BY151" i="36" s="1"/>
  <c r="CE151" i="36"/>
  <c r="CG151" i="36" s="1"/>
  <c r="CF151" i="36"/>
  <c r="CN151" i="36"/>
  <c r="CO151" i="36"/>
  <c r="CW151" i="36"/>
  <c r="DF151" i="36"/>
  <c r="DO151" i="36"/>
  <c r="AJ152" i="36"/>
  <c r="AV152" i="36"/>
  <c r="BD152" i="36"/>
  <c r="BM152" i="36"/>
  <c r="BV152" i="36"/>
  <c r="BX152" i="36" s="1"/>
  <c r="BW152" i="36"/>
  <c r="BY152" i="36"/>
  <c r="CE152" i="36"/>
  <c r="CF152" i="36"/>
  <c r="CG152" i="36"/>
  <c r="CL152" i="36"/>
  <c r="CO159" i="36" s="1"/>
  <c r="CP159" i="36" s="1"/>
  <c r="CN152" i="36"/>
  <c r="CO152" i="36"/>
  <c r="CP152" i="36" s="1"/>
  <c r="CR152" i="36" s="1"/>
  <c r="CW152" i="36"/>
  <c r="DD152" i="36"/>
  <c r="DG168" i="36" s="1"/>
  <c r="DF152" i="36"/>
  <c r="DO152" i="36"/>
  <c r="AJ153" i="36"/>
  <c r="AV153" i="36"/>
  <c r="BD153" i="36"/>
  <c r="BM153" i="36"/>
  <c r="BV153" i="36"/>
  <c r="BX153" i="36" s="1"/>
  <c r="BW153" i="36"/>
  <c r="BY153" i="36"/>
  <c r="CE153" i="36"/>
  <c r="CF153" i="36"/>
  <c r="CG153" i="36"/>
  <c r="CN153" i="36"/>
  <c r="CP153" i="36"/>
  <c r="CR153" i="36" s="1"/>
  <c r="CW153" i="36"/>
  <c r="DF153" i="36"/>
  <c r="DH153" i="36" s="1"/>
  <c r="DJ153" i="36" s="1"/>
  <c r="DG153" i="36"/>
  <c r="DO153" i="36"/>
  <c r="AJ154" i="36"/>
  <c r="AV154" i="36"/>
  <c r="AX154" i="36"/>
  <c r="AX155" i="36" s="1"/>
  <c r="BD154" i="36"/>
  <c r="BM154" i="36"/>
  <c r="BV154" i="36"/>
  <c r="BW154" i="36"/>
  <c r="BX154" i="36" s="1"/>
  <c r="BY154" i="36" s="1"/>
  <c r="CE154" i="36"/>
  <c r="CG154" i="36" s="1"/>
  <c r="CF154" i="36"/>
  <c r="CN154" i="36"/>
  <c r="CP154" i="36" s="1"/>
  <c r="CO154" i="36"/>
  <c r="CR154" i="36"/>
  <c r="CW154" i="36"/>
  <c r="DF154" i="36"/>
  <c r="DO154" i="36"/>
  <c r="AJ155" i="36"/>
  <c r="AV155" i="36"/>
  <c r="AZ155" i="36"/>
  <c r="AZ156" i="36" s="1"/>
  <c r="AZ157" i="36" s="1"/>
  <c r="AZ158" i="36" s="1"/>
  <c r="AZ159" i="36" s="1"/>
  <c r="AZ160" i="36" s="1"/>
  <c r="AZ161" i="36" s="1"/>
  <c r="AZ162" i="36" s="1"/>
  <c r="AZ163" i="36" s="1"/>
  <c r="AZ164" i="36" s="1"/>
  <c r="AZ165" i="36" s="1"/>
  <c r="BC155" i="36"/>
  <c r="BC156" i="36" s="1"/>
  <c r="BD155" i="36"/>
  <c r="BL155" i="36"/>
  <c r="BL156" i="36" s="1"/>
  <c r="BM155" i="36"/>
  <c r="BU155" i="36"/>
  <c r="BV155" i="36"/>
  <c r="BX155" i="36" s="1"/>
  <c r="BY155" i="36" s="1"/>
  <c r="BW155" i="36"/>
  <c r="CE155" i="36"/>
  <c r="CG155" i="36" s="1"/>
  <c r="CF155" i="36"/>
  <c r="CM155" i="36"/>
  <c r="CN155" i="36"/>
  <c r="CV155" i="36"/>
  <c r="CW155" i="36"/>
  <c r="CY155" i="36" s="1"/>
  <c r="DA155" i="36" s="1"/>
  <c r="CX155" i="36"/>
  <c r="DE155" i="36"/>
  <c r="DF155" i="36"/>
  <c r="DN155" i="36"/>
  <c r="DO155" i="36"/>
  <c r="AJ156" i="36"/>
  <c r="AV156" i="36"/>
  <c r="AX156" i="36"/>
  <c r="AX157" i="36" s="1"/>
  <c r="AX158" i="36" s="1"/>
  <c r="AX159" i="36" s="1"/>
  <c r="BD156" i="36"/>
  <c r="BM156" i="36"/>
  <c r="BN156" i="36"/>
  <c r="BU156" i="36"/>
  <c r="BV156" i="36"/>
  <c r="BX156" i="36" s="1"/>
  <c r="BW156" i="36"/>
  <c r="BY156" i="36"/>
  <c r="CE156" i="36"/>
  <c r="CF156" i="36"/>
  <c r="CG156" i="36"/>
  <c r="CN156" i="36"/>
  <c r="CO156" i="36"/>
  <c r="CP156" i="36"/>
  <c r="CV156" i="36"/>
  <c r="CW156" i="36"/>
  <c r="DF156" i="36"/>
  <c r="DG156" i="36"/>
  <c r="DH156" i="36" s="1"/>
  <c r="DN156" i="36"/>
  <c r="DO156" i="36"/>
  <c r="AJ157" i="36"/>
  <c r="AV157" i="36"/>
  <c r="BD157" i="36"/>
  <c r="BL157" i="36"/>
  <c r="BM157" i="36"/>
  <c r="BU157" i="36"/>
  <c r="BU158" i="36" s="1"/>
  <c r="BV157" i="36"/>
  <c r="BW157" i="36"/>
  <c r="BX157" i="36"/>
  <c r="BY157" i="36" s="1"/>
  <c r="CE157" i="36"/>
  <c r="CF157" i="36"/>
  <c r="CG157" i="36"/>
  <c r="CN157" i="36"/>
  <c r="CP157" i="36" s="1"/>
  <c r="CO157" i="36"/>
  <c r="CV157" i="36"/>
  <c r="CW157" i="36"/>
  <c r="DF157" i="36"/>
  <c r="DH157" i="36" s="1"/>
  <c r="DG157" i="36"/>
  <c r="DO157" i="36"/>
  <c r="AJ158" i="36"/>
  <c r="AV158" i="36"/>
  <c r="BD158" i="36"/>
  <c r="BL158" i="36"/>
  <c r="BL159" i="36" s="1"/>
  <c r="BM158" i="36"/>
  <c r="BV158" i="36"/>
  <c r="BW158" i="36"/>
  <c r="BX158" i="36" s="1"/>
  <c r="CE158" i="36"/>
  <c r="CF158" i="36"/>
  <c r="CN158" i="36"/>
  <c r="CP158" i="36" s="1"/>
  <c r="CO158" i="36"/>
  <c r="CW158" i="36"/>
  <c r="CX158" i="36"/>
  <c r="CY158" i="36" s="1"/>
  <c r="DF158" i="36"/>
  <c r="DO158" i="36"/>
  <c r="AJ159" i="36"/>
  <c r="AV159" i="36"/>
  <c r="BD159" i="36"/>
  <c r="BM159" i="36"/>
  <c r="BN159" i="36"/>
  <c r="BO159" i="36" s="1"/>
  <c r="BV159" i="36"/>
  <c r="BW159" i="36"/>
  <c r="CE159" i="36"/>
  <c r="CG159" i="36" s="1"/>
  <c r="CF159" i="36"/>
  <c r="CN159" i="36"/>
  <c r="CW159" i="36"/>
  <c r="CY159" i="36" s="1"/>
  <c r="CX159" i="36"/>
  <c r="DF159" i="36"/>
  <c r="DO159" i="36"/>
  <c r="AJ160" i="36"/>
  <c r="AV160" i="36"/>
  <c r="AX160" i="36"/>
  <c r="AX161" i="36" s="1"/>
  <c r="AX162" i="36" s="1"/>
  <c r="AX163" i="36" s="1"/>
  <c r="BD160" i="36"/>
  <c r="BM160" i="36"/>
  <c r="BV160" i="36"/>
  <c r="BX160" i="36" s="1"/>
  <c r="BW160" i="36"/>
  <c r="CE160" i="36"/>
  <c r="CF160" i="36"/>
  <c r="CG160" i="36"/>
  <c r="CN160" i="36"/>
  <c r="CO160" i="36"/>
  <c r="CP160" i="36" s="1"/>
  <c r="CW160" i="36"/>
  <c r="DF160" i="36"/>
  <c r="DG160" i="36"/>
  <c r="DH160" i="36" s="1"/>
  <c r="DO160" i="36"/>
  <c r="AJ161" i="36"/>
  <c r="AV161" i="36"/>
  <c r="BD161" i="36"/>
  <c r="BM161" i="36"/>
  <c r="BV161" i="36"/>
  <c r="BW161" i="36"/>
  <c r="BX161" i="36"/>
  <c r="CE161" i="36"/>
  <c r="CF161" i="36"/>
  <c r="CG161" i="36" s="1"/>
  <c r="CN161" i="36"/>
  <c r="CP161" i="36" s="1"/>
  <c r="CO161" i="36"/>
  <c r="CW161" i="36"/>
  <c r="DF161" i="36"/>
  <c r="DG161" i="36"/>
  <c r="DO161" i="36"/>
  <c r="AJ162" i="36"/>
  <c r="AV162" i="36"/>
  <c r="BD162" i="36"/>
  <c r="BM162" i="36"/>
  <c r="BV162" i="36"/>
  <c r="BW162" i="36"/>
  <c r="BX162" i="36" s="1"/>
  <c r="CE162" i="36"/>
  <c r="CF162" i="36"/>
  <c r="CN162" i="36"/>
  <c r="CP162" i="36" s="1"/>
  <c r="CO162" i="36"/>
  <c r="CW162" i="36"/>
  <c r="DF162" i="36"/>
  <c r="DO162" i="36"/>
  <c r="AJ163" i="36"/>
  <c r="AV163" i="36"/>
  <c r="BD163" i="36"/>
  <c r="BM163" i="36"/>
  <c r="BN163" i="36"/>
  <c r="BO163" i="36"/>
  <c r="BV163" i="36"/>
  <c r="BX163" i="36" s="1"/>
  <c r="BW163" i="36"/>
  <c r="CE163" i="36"/>
  <c r="CG163" i="36" s="1"/>
  <c r="CF163" i="36"/>
  <c r="CN163" i="36"/>
  <c r="CO163" i="36"/>
  <c r="CP163" i="36"/>
  <c r="CW163" i="36"/>
  <c r="CY163" i="36" s="1"/>
  <c r="CX163" i="36"/>
  <c r="DF163" i="36"/>
  <c r="DO163" i="36"/>
  <c r="AJ164" i="36"/>
  <c r="AV164" i="36"/>
  <c r="AX164" i="36"/>
  <c r="AX165" i="36" s="1"/>
  <c r="AX166" i="36" s="1"/>
  <c r="BD164" i="36"/>
  <c r="BM164" i="36"/>
  <c r="BV164" i="36"/>
  <c r="BW164" i="36"/>
  <c r="BX164" i="36"/>
  <c r="BY164" i="36"/>
  <c r="CE164" i="36"/>
  <c r="CF164" i="36"/>
  <c r="CG164" i="36" s="1"/>
  <c r="CN164" i="36"/>
  <c r="CO164" i="36"/>
  <c r="CP164" i="36" s="1"/>
  <c r="CR164" i="36" s="1"/>
  <c r="CW164" i="36"/>
  <c r="CX164" i="36"/>
  <c r="DF164" i="36"/>
  <c r="DO164" i="36"/>
  <c r="AJ165" i="36"/>
  <c r="AV165" i="36"/>
  <c r="BD165" i="36"/>
  <c r="BM165" i="36"/>
  <c r="BV165" i="36"/>
  <c r="BW165" i="36"/>
  <c r="CE165" i="36"/>
  <c r="CG165" i="36" s="1"/>
  <c r="CH165" i="36" s="1"/>
  <c r="CF165" i="36"/>
  <c r="CN165" i="36"/>
  <c r="CO165" i="36"/>
  <c r="CW165" i="36"/>
  <c r="DF165" i="36"/>
  <c r="DO165" i="36"/>
  <c r="AJ166" i="36"/>
  <c r="AV166" i="36"/>
  <c r="AZ166" i="36"/>
  <c r="BC166" i="36"/>
  <c r="BC167" i="36" s="1"/>
  <c r="BD166" i="36"/>
  <c r="BL166" i="36"/>
  <c r="BL167" i="36" s="1"/>
  <c r="BM166" i="36"/>
  <c r="BN166" i="36"/>
  <c r="BO166" i="36" s="1"/>
  <c r="BP166" i="36" s="1"/>
  <c r="BU166" i="36"/>
  <c r="BV166" i="36"/>
  <c r="BW166" i="36"/>
  <c r="CD166" i="36"/>
  <c r="CD167" i="36" s="1"/>
  <c r="CE166" i="36"/>
  <c r="CG166" i="36" s="1"/>
  <c r="CF166" i="36"/>
  <c r="CH166" i="36"/>
  <c r="CM166" i="36"/>
  <c r="CN166" i="36"/>
  <c r="CO166" i="36"/>
  <c r="CP166" i="36"/>
  <c r="CV166" i="36"/>
  <c r="CW166" i="36"/>
  <c r="CX166" i="36"/>
  <c r="DE166" i="36"/>
  <c r="DF166" i="36"/>
  <c r="DN166" i="36"/>
  <c r="DO166" i="36"/>
  <c r="AJ167" i="36"/>
  <c r="AV167" i="36"/>
  <c r="AX167" i="36"/>
  <c r="AX168" i="36" s="1"/>
  <c r="AX169" i="36" s="1"/>
  <c r="AX170" i="36" s="1"/>
  <c r="AX171" i="36" s="1"/>
  <c r="AX172" i="36" s="1"/>
  <c r="AX173" i="36" s="1"/>
  <c r="AX174" i="36" s="1"/>
  <c r="AX175" i="36" s="1"/>
  <c r="AX176" i="36" s="1"/>
  <c r="AX177" i="36" s="1"/>
  <c r="AX178" i="36" s="1"/>
  <c r="AX179" i="36" s="1"/>
  <c r="AX180" i="36" s="1"/>
  <c r="AX181" i="36" s="1"/>
  <c r="AX182" i="36" s="1"/>
  <c r="AZ167" i="36"/>
  <c r="AZ168" i="36" s="1"/>
  <c r="AZ169" i="36" s="1"/>
  <c r="BD167" i="36"/>
  <c r="BM167" i="36"/>
  <c r="BU167" i="36"/>
  <c r="BV167" i="36"/>
  <c r="BX167" i="36" s="1"/>
  <c r="BY167" i="36" s="1"/>
  <c r="BW167" i="36"/>
  <c r="CE167" i="36"/>
  <c r="CF167" i="36"/>
  <c r="CG167" i="36"/>
  <c r="CN167" i="36"/>
  <c r="CO167" i="36"/>
  <c r="CP167" i="36" s="1"/>
  <c r="CV167" i="36"/>
  <c r="CW167" i="36"/>
  <c r="DF167" i="36"/>
  <c r="DG167" i="36"/>
  <c r="DH167" i="36"/>
  <c r="DN167" i="36"/>
  <c r="DO167" i="36"/>
  <c r="AJ168" i="36"/>
  <c r="AV168" i="36"/>
  <c r="BD168" i="36"/>
  <c r="BL168" i="36"/>
  <c r="BM168" i="36"/>
  <c r="BU168" i="36"/>
  <c r="BU169" i="36" s="1"/>
  <c r="BV168" i="36"/>
  <c r="BW168" i="36"/>
  <c r="BX168" i="36"/>
  <c r="BY168" i="36" s="1"/>
  <c r="CE168" i="36"/>
  <c r="CF168" i="36"/>
  <c r="CG168" i="36" s="1"/>
  <c r="CN168" i="36"/>
  <c r="CO168" i="36"/>
  <c r="CV168" i="36"/>
  <c r="CW168" i="36"/>
  <c r="DF168" i="36"/>
  <c r="DN168" i="36"/>
  <c r="DN169" i="36" s="1"/>
  <c r="DO168" i="36"/>
  <c r="AJ169" i="36"/>
  <c r="AV169" i="36"/>
  <c r="BD169" i="36"/>
  <c r="BM169" i="36"/>
  <c r="BV169" i="36"/>
  <c r="BW169" i="36"/>
  <c r="BX169" i="36" s="1"/>
  <c r="CE169" i="36"/>
  <c r="CG169" i="36" s="1"/>
  <c r="CF169" i="36"/>
  <c r="CN169" i="36"/>
  <c r="CP169" i="36" s="1"/>
  <c r="CO169" i="36"/>
  <c r="CW169" i="36"/>
  <c r="CX169" i="36"/>
  <c r="CY169" i="36" s="1"/>
  <c r="DF169" i="36"/>
  <c r="DO169" i="36"/>
  <c r="AJ170" i="36"/>
  <c r="AV170" i="36"/>
  <c r="AZ170" i="36"/>
  <c r="AZ171" i="36" s="1"/>
  <c r="AZ172" i="36" s="1"/>
  <c r="AZ173" i="36" s="1"/>
  <c r="AZ174" i="36" s="1"/>
  <c r="AZ175" i="36" s="1"/>
  <c r="AZ176" i="36" s="1"/>
  <c r="AZ177" i="36" s="1"/>
  <c r="BD170" i="36"/>
  <c r="BM170" i="36"/>
  <c r="BV170" i="36"/>
  <c r="BX170" i="36" s="1"/>
  <c r="BW170" i="36"/>
  <c r="CE170" i="36"/>
  <c r="CG170" i="36" s="1"/>
  <c r="CF170" i="36"/>
  <c r="CN170" i="36"/>
  <c r="CO170" i="36"/>
  <c r="CP170" i="36"/>
  <c r="CW170" i="36"/>
  <c r="CY170" i="36" s="1"/>
  <c r="CX170" i="36"/>
  <c r="DF170" i="36"/>
  <c r="DO170" i="36"/>
  <c r="AJ171" i="36"/>
  <c r="AV171" i="36"/>
  <c r="BD171" i="36"/>
  <c r="BM171" i="36"/>
  <c r="BV171" i="36"/>
  <c r="BX171" i="36" s="1"/>
  <c r="BW171" i="36"/>
  <c r="CE171" i="36"/>
  <c r="CF171" i="36"/>
  <c r="CG171" i="36"/>
  <c r="CN171" i="36"/>
  <c r="CO171" i="36"/>
  <c r="CP171" i="36" s="1"/>
  <c r="CW171" i="36"/>
  <c r="DF171" i="36"/>
  <c r="DG171" i="36"/>
  <c r="DH171" i="36" s="1"/>
  <c r="DO171" i="36"/>
  <c r="AJ172" i="36"/>
  <c r="AV172" i="36"/>
  <c r="BD172" i="36"/>
  <c r="BM172" i="36"/>
  <c r="BV172" i="36"/>
  <c r="BW172" i="36"/>
  <c r="BX172" i="36"/>
  <c r="CE172" i="36"/>
  <c r="CF172" i="36"/>
  <c r="CG172" i="36" s="1"/>
  <c r="CN172" i="36"/>
  <c r="CO172" i="36"/>
  <c r="CW172" i="36"/>
  <c r="DF172" i="36"/>
  <c r="DO172" i="36"/>
  <c r="AJ173" i="36"/>
  <c r="AV173" i="36"/>
  <c r="BD173" i="36"/>
  <c r="BM173" i="36"/>
  <c r="BV173" i="36"/>
  <c r="BW173" i="36"/>
  <c r="BX173" i="36" s="1"/>
  <c r="CE173" i="36"/>
  <c r="CG173" i="36" s="1"/>
  <c r="CF173" i="36"/>
  <c r="CN173" i="36"/>
  <c r="CP173" i="36" s="1"/>
  <c r="CO173" i="36"/>
  <c r="CW173" i="36"/>
  <c r="CX173" i="36"/>
  <c r="CY173" i="36" s="1"/>
  <c r="DF173" i="36"/>
  <c r="DO173" i="36"/>
  <c r="AJ174" i="36"/>
  <c r="AV174" i="36"/>
  <c r="BD174" i="36"/>
  <c r="BM174" i="36"/>
  <c r="BV174" i="36"/>
  <c r="BX174" i="36" s="1"/>
  <c r="BW174" i="36"/>
  <c r="CE174" i="36"/>
  <c r="CG174" i="36" s="1"/>
  <c r="CF174" i="36"/>
  <c r="CN174" i="36"/>
  <c r="CO174" i="36"/>
  <c r="CP174" i="36"/>
  <c r="CW174" i="36"/>
  <c r="CY174" i="36" s="1"/>
  <c r="CX174" i="36"/>
  <c r="DF174" i="36"/>
  <c r="DO174" i="36"/>
  <c r="AJ175" i="36"/>
  <c r="AV175" i="36"/>
  <c r="BD175" i="36"/>
  <c r="BM175" i="36"/>
  <c r="BV175" i="36"/>
  <c r="BX175" i="36" s="1"/>
  <c r="BW175" i="36"/>
  <c r="CE175" i="36"/>
  <c r="CF175" i="36"/>
  <c r="CG175" i="36"/>
  <c r="CN175" i="36"/>
  <c r="CO175" i="36"/>
  <c r="CP175" i="36" s="1"/>
  <c r="CW175" i="36"/>
  <c r="DF175" i="36"/>
  <c r="DG175" i="36"/>
  <c r="DH175" i="36" s="1"/>
  <c r="DO175" i="36"/>
  <c r="AJ176" i="36"/>
  <c r="AV176" i="36"/>
  <c r="BD176" i="36"/>
  <c r="BM176" i="36"/>
  <c r="BV176" i="36"/>
  <c r="BW176" i="36"/>
  <c r="BX176" i="36"/>
  <c r="CE176" i="36"/>
  <c r="CF176" i="36"/>
  <c r="CG176" i="36" s="1"/>
  <c r="CN176" i="36"/>
  <c r="CO176" i="36"/>
  <c r="CW176" i="36"/>
  <c r="DF176" i="36"/>
  <c r="DO176" i="36"/>
  <c r="AJ177" i="36"/>
  <c r="AV177" i="36"/>
  <c r="BD177" i="36"/>
  <c r="BM177" i="36"/>
  <c r="BV177" i="36"/>
  <c r="BW177" i="36"/>
  <c r="BX177" i="36" s="1"/>
  <c r="CE177" i="36"/>
  <c r="CG177" i="36" s="1"/>
  <c r="CF177" i="36"/>
  <c r="CN177" i="36"/>
  <c r="CP177" i="36" s="1"/>
  <c r="CO177" i="36"/>
  <c r="CW177" i="36"/>
  <c r="CX177" i="36"/>
  <c r="CY177" i="36" s="1"/>
  <c r="DF177" i="36"/>
  <c r="DO177" i="36"/>
  <c r="AJ178" i="36"/>
  <c r="AV178" i="36"/>
  <c r="AZ178" i="36"/>
  <c r="AZ179" i="36" s="1"/>
  <c r="AZ180" i="36" s="1"/>
  <c r="AZ181" i="36" s="1"/>
  <c r="AZ182" i="36" s="1"/>
  <c r="AZ208" i="36" s="1"/>
  <c r="AZ209" i="36" s="1"/>
  <c r="BD178" i="36"/>
  <c r="BM178" i="36"/>
  <c r="BV178" i="36"/>
  <c r="BX178" i="36" s="1"/>
  <c r="BW178" i="36"/>
  <c r="CE178" i="36"/>
  <c r="CG178" i="36" s="1"/>
  <c r="CF178" i="36"/>
  <c r="CN178" i="36"/>
  <c r="CO178" i="36"/>
  <c r="CP178" i="36"/>
  <c r="CW178" i="36"/>
  <c r="CY178" i="36" s="1"/>
  <c r="CX178" i="36"/>
  <c r="DF178" i="36"/>
  <c r="DO178" i="36"/>
  <c r="AJ179" i="36"/>
  <c r="AV179" i="36"/>
  <c r="BD179" i="36"/>
  <c r="BM179" i="36"/>
  <c r="BV179" i="36"/>
  <c r="BX179" i="36" s="1"/>
  <c r="BW179" i="36"/>
  <c r="CE179" i="36"/>
  <c r="CF179" i="36"/>
  <c r="CG179" i="36"/>
  <c r="CN179" i="36"/>
  <c r="CO179" i="36"/>
  <c r="CP179" i="36" s="1"/>
  <c r="CW179" i="36"/>
  <c r="DF179" i="36"/>
  <c r="DG179" i="36"/>
  <c r="DH179" i="36" s="1"/>
  <c r="DO179" i="36"/>
  <c r="AJ180" i="36"/>
  <c r="AV180" i="36"/>
  <c r="BD180" i="36"/>
  <c r="BM180" i="36"/>
  <c r="BV180" i="36"/>
  <c r="BW180" i="36"/>
  <c r="BX180" i="36"/>
  <c r="CE180" i="36"/>
  <c r="CF180" i="36"/>
  <c r="CG180" i="36" s="1"/>
  <c r="CN180" i="36"/>
  <c r="CO180" i="36"/>
  <c r="CW180" i="36"/>
  <c r="DF180" i="36"/>
  <c r="DH180" i="36" s="1"/>
  <c r="DG180" i="36"/>
  <c r="DO180" i="36"/>
  <c r="AJ181" i="36"/>
  <c r="AV181" i="36"/>
  <c r="BD181" i="36"/>
  <c r="BM181" i="36"/>
  <c r="BV181" i="36"/>
  <c r="BW181" i="36"/>
  <c r="BX181" i="36" s="1"/>
  <c r="CE181" i="36"/>
  <c r="CG181" i="36" s="1"/>
  <c r="CF181" i="36"/>
  <c r="CN181" i="36"/>
  <c r="CP181" i="36" s="1"/>
  <c r="CO181" i="36"/>
  <c r="CW181" i="36"/>
  <c r="CX181" i="36"/>
  <c r="CY181" i="36" s="1"/>
  <c r="DF181" i="36"/>
  <c r="DO181" i="36"/>
  <c r="AJ182" i="36"/>
  <c r="AV182" i="36"/>
  <c r="BD182" i="36"/>
  <c r="BM182" i="36"/>
  <c r="BV182" i="36"/>
  <c r="BW182" i="36"/>
  <c r="BX182" i="36"/>
  <c r="CE182" i="36"/>
  <c r="CG182" i="36" s="1"/>
  <c r="CF182" i="36"/>
  <c r="CN182" i="36"/>
  <c r="CO182" i="36"/>
  <c r="CP182" i="36"/>
  <c r="CW182" i="36"/>
  <c r="CX182" i="36"/>
  <c r="CY182" i="36" s="1"/>
  <c r="DF182" i="36"/>
  <c r="DO182" i="36"/>
  <c r="BD183" i="36"/>
  <c r="BM183" i="36"/>
  <c r="BV183" i="36"/>
  <c r="BX183" i="36" s="1"/>
  <c r="BW183" i="36"/>
  <c r="CE183" i="36"/>
  <c r="CG183" i="36" s="1"/>
  <c r="CF183" i="36"/>
  <c r="CN183" i="36"/>
  <c r="CP183" i="36" s="1"/>
  <c r="CO183" i="36"/>
  <c r="CW183" i="36"/>
  <c r="CX183" i="36"/>
  <c r="CY183" i="36"/>
  <c r="DF183" i="36"/>
  <c r="DO183" i="36"/>
  <c r="BD184" i="36"/>
  <c r="BM184" i="36"/>
  <c r="BN184" i="36"/>
  <c r="BO184" i="36" s="1"/>
  <c r="BV184" i="36"/>
  <c r="BX184" i="36" s="1"/>
  <c r="BW184" i="36"/>
  <c r="CE184" i="36"/>
  <c r="CG184" i="36" s="1"/>
  <c r="CF184" i="36"/>
  <c r="CN184" i="36"/>
  <c r="CP184" i="36" s="1"/>
  <c r="CO184" i="36"/>
  <c r="CW184" i="36"/>
  <c r="CY184" i="36" s="1"/>
  <c r="CX184" i="36"/>
  <c r="DF184" i="36"/>
  <c r="DO184" i="36"/>
  <c r="BD185" i="36"/>
  <c r="BM185" i="36"/>
  <c r="BN185" i="36"/>
  <c r="BO185" i="36" s="1"/>
  <c r="BV185" i="36"/>
  <c r="BW185" i="36"/>
  <c r="BX185" i="36" s="1"/>
  <c r="CE185" i="36"/>
  <c r="CF185" i="36"/>
  <c r="CN185" i="36"/>
  <c r="CO185" i="36"/>
  <c r="CP185" i="36"/>
  <c r="CW185" i="36"/>
  <c r="CY185" i="36" s="1"/>
  <c r="CX185" i="36"/>
  <c r="DF185" i="36"/>
  <c r="DO185" i="36"/>
  <c r="BD186" i="36"/>
  <c r="BM186" i="36"/>
  <c r="BV186" i="36"/>
  <c r="BW186" i="36"/>
  <c r="BX186" i="36"/>
  <c r="CE186" i="36"/>
  <c r="CG186" i="36" s="1"/>
  <c r="CF186" i="36"/>
  <c r="CN186" i="36"/>
  <c r="CO186" i="36"/>
  <c r="CP186" i="36"/>
  <c r="CW186" i="36"/>
  <c r="CX186" i="36"/>
  <c r="CY186" i="36"/>
  <c r="DF186" i="36"/>
  <c r="DO186" i="36"/>
  <c r="BD187" i="36"/>
  <c r="BM187" i="36"/>
  <c r="BV187" i="36"/>
  <c r="BX187" i="36" s="1"/>
  <c r="BW187" i="36"/>
  <c r="CE187" i="36"/>
  <c r="CG187" i="36" s="1"/>
  <c r="CF187" i="36"/>
  <c r="CN187" i="36"/>
  <c r="CP187" i="36" s="1"/>
  <c r="CO187" i="36"/>
  <c r="CW187" i="36"/>
  <c r="CX187" i="36"/>
  <c r="CY187" i="36"/>
  <c r="DF187" i="36"/>
  <c r="DG187" i="36"/>
  <c r="DH187" i="36" s="1"/>
  <c r="DO187" i="36"/>
  <c r="BD188" i="36"/>
  <c r="BM188" i="36"/>
  <c r="BN188" i="36"/>
  <c r="BV188" i="36"/>
  <c r="BX188" i="36" s="1"/>
  <c r="BY188" i="36" s="1"/>
  <c r="BW188" i="36"/>
  <c r="CE188" i="36"/>
  <c r="CG188" i="36" s="1"/>
  <c r="CF188" i="36"/>
  <c r="CN188" i="36"/>
  <c r="CO188" i="36"/>
  <c r="CP188" i="36"/>
  <c r="CW188" i="36"/>
  <c r="CY188" i="36" s="1"/>
  <c r="CX188" i="36"/>
  <c r="DF188" i="36"/>
  <c r="DH188" i="36" s="1"/>
  <c r="DJ188" i="36" s="1"/>
  <c r="DG188" i="36"/>
  <c r="DO188" i="36"/>
  <c r="BD189" i="36"/>
  <c r="BM189" i="36"/>
  <c r="BU189" i="36"/>
  <c r="BV189" i="36"/>
  <c r="BW189" i="36"/>
  <c r="BX189" i="36"/>
  <c r="BY189" i="36" s="1"/>
  <c r="CE189" i="36"/>
  <c r="CF189" i="36"/>
  <c r="CG189" i="36"/>
  <c r="CN189" i="36"/>
  <c r="CO189" i="36"/>
  <c r="CW189" i="36"/>
  <c r="CX189" i="36"/>
  <c r="CY189" i="36" s="1"/>
  <c r="DE189" i="36"/>
  <c r="DF189" i="36"/>
  <c r="DH189" i="36" s="1"/>
  <c r="DJ189" i="36" s="1"/>
  <c r="DG189" i="36"/>
  <c r="DO189" i="36"/>
  <c r="BD190" i="36"/>
  <c r="BM190" i="36"/>
  <c r="BU190" i="36"/>
  <c r="BV190" i="36"/>
  <c r="BW190" i="36"/>
  <c r="BX190" i="36"/>
  <c r="BY190" i="36" s="1"/>
  <c r="CE190" i="36"/>
  <c r="CF190" i="36"/>
  <c r="CG190" i="36"/>
  <c r="CN190" i="36"/>
  <c r="CO190" i="36"/>
  <c r="CW190" i="36"/>
  <c r="CX190" i="36"/>
  <c r="CY190" i="36" s="1"/>
  <c r="DE190" i="36"/>
  <c r="DF190" i="36"/>
  <c r="DH190" i="36" s="1"/>
  <c r="DJ190" i="36" s="1"/>
  <c r="DG190" i="36"/>
  <c r="DO190" i="36"/>
  <c r="BD191" i="36"/>
  <c r="BM191" i="36"/>
  <c r="BU191" i="36"/>
  <c r="BV191" i="36"/>
  <c r="BW191" i="36"/>
  <c r="BX191" i="36"/>
  <c r="BY191" i="36" s="1"/>
  <c r="CE191" i="36"/>
  <c r="CF191" i="36"/>
  <c r="CG191" i="36"/>
  <c r="CN191" i="36"/>
  <c r="CO191" i="36"/>
  <c r="CW191" i="36"/>
  <c r="CX191" i="36"/>
  <c r="CY191" i="36" s="1"/>
  <c r="DE191" i="36"/>
  <c r="DF191" i="36"/>
  <c r="DH191" i="36" s="1"/>
  <c r="DJ191" i="36" s="1"/>
  <c r="DG191" i="36"/>
  <c r="DO191" i="36"/>
  <c r="BD192" i="36"/>
  <c r="BM192" i="36"/>
  <c r="BU192" i="36"/>
  <c r="BV192" i="36"/>
  <c r="BW192" i="36"/>
  <c r="BX192" i="36"/>
  <c r="BY192" i="36" s="1"/>
  <c r="CE192" i="36"/>
  <c r="CF192" i="36"/>
  <c r="CG192" i="36"/>
  <c r="CN192" i="36"/>
  <c r="CO192" i="36"/>
  <c r="CW192" i="36"/>
  <c r="CX192" i="36"/>
  <c r="CY192" i="36" s="1"/>
  <c r="DE192" i="36"/>
  <c r="DF192" i="36"/>
  <c r="DH192" i="36" s="1"/>
  <c r="DJ192" i="36" s="1"/>
  <c r="DG192" i="36"/>
  <c r="DO192" i="36"/>
  <c r="BD193" i="36"/>
  <c r="BM193" i="36"/>
  <c r="BU193" i="36"/>
  <c r="BV193" i="36"/>
  <c r="BW193" i="36"/>
  <c r="BX193" i="36"/>
  <c r="BY193" i="36" s="1"/>
  <c r="CE193" i="36"/>
  <c r="CF193" i="36"/>
  <c r="CG193" i="36"/>
  <c r="CN193" i="36"/>
  <c r="CP193" i="36" s="1"/>
  <c r="CO193" i="36"/>
  <c r="CW193" i="36"/>
  <c r="CX193" i="36"/>
  <c r="CY193" i="36" s="1"/>
  <c r="DE193" i="36"/>
  <c r="DF193" i="36"/>
  <c r="DH193" i="36" s="1"/>
  <c r="DJ193" i="36" s="1"/>
  <c r="DG193" i="36"/>
  <c r="DO193" i="36"/>
  <c r="BD194" i="36"/>
  <c r="BM194" i="36"/>
  <c r="BU194" i="36"/>
  <c r="BV194" i="36"/>
  <c r="BW194" i="36"/>
  <c r="BX194" i="36"/>
  <c r="BY194" i="36" s="1"/>
  <c r="CE194" i="36"/>
  <c r="CF194" i="36"/>
  <c r="CG194" i="36"/>
  <c r="CN194" i="36"/>
  <c r="CP194" i="36" s="1"/>
  <c r="CO194" i="36"/>
  <c r="CW194" i="36"/>
  <c r="CX194" i="36"/>
  <c r="CY194" i="36" s="1"/>
  <c r="DE194" i="36"/>
  <c r="DF194" i="36"/>
  <c r="DH194" i="36" s="1"/>
  <c r="DJ194" i="36" s="1"/>
  <c r="DG194" i="36"/>
  <c r="DO194" i="36"/>
  <c r="BD195" i="36"/>
  <c r="BM195" i="36"/>
  <c r="BU195" i="36"/>
  <c r="BV195" i="36"/>
  <c r="BW195" i="36"/>
  <c r="BX195" i="36"/>
  <c r="BY195" i="36" s="1"/>
  <c r="CE195" i="36"/>
  <c r="CF195" i="36"/>
  <c r="CG195" i="36"/>
  <c r="CN195" i="36"/>
  <c r="CP195" i="36" s="1"/>
  <c r="CO195" i="36"/>
  <c r="CW195" i="36"/>
  <c r="CX195" i="36"/>
  <c r="CY195" i="36" s="1"/>
  <c r="DE195" i="36"/>
  <c r="DF195" i="36"/>
  <c r="DH195" i="36" s="1"/>
  <c r="DJ195" i="36" s="1"/>
  <c r="DG195" i="36"/>
  <c r="DO195" i="36"/>
  <c r="BD196" i="36"/>
  <c r="BM196" i="36"/>
  <c r="BU196" i="36"/>
  <c r="BV196" i="36"/>
  <c r="BW196" i="36"/>
  <c r="BX196" i="36"/>
  <c r="BY196" i="36" s="1"/>
  <c r="CE196" i="36"/>
  <c r="CF196" i="36"/>
  <c r="CG196" i="36"/>
  <c r="CN196" i="36"/>
  <c r="CP196" i="36" s="1"/>
  <c r="CO196" i="36"/>
  <c r="CW196" i="36"/>
  <c r="CX196" i="36"/>
  <c r="CY196" i="36" s="1"/>
  <c r="DE196" i="36"/>
  <c r="DF196" i="36"/>
  <c r="DH196" i="36" s="1"/>
  <c r="DJ196" i="36" s="1"/>
  <c r="DG196" i="36"/>
  <c r="DO196" i="36"/>
  <c r="BD197" i="36"/>
  <c r="BM197" i="36"/>
  <c r="BU197" i="36"/>
  <c r="BV197" i="36"/>
  <c r="BW197" i="36"/>
  <c r="BX197" i="36"/>
  <c r="BY197" i="36" s="1"/>
  <c r="CE197" i="36"/>
  <c r="CF197" i="36"/>
  <c r="CG197" i="36"/>
  <c r="CN197" i="36"/>
  <c r="CP197" i="36" s="1"/>
  <c r="CO197" i="36"/>
  <c r="CW197" i="36"/>
  <c r="CX197" i="36"/>
  <c r="CY197" i="36" s="1"/>
  <c r="DE197" i="36"/>
  <c r="DF197" i="36"/>
  <c r="DH197" i="36" s="1"/>
  <c r="DJ197" i="36" s="1"/>
  <c r="DG197" i="36"/>
  <c r="DO197" i="36"/>
  <c r="BD198" i="36"/>
  <c r="BM198" i="36"/>
  <c r="BU198" i="36"/>
  <c r="BV198" i="36"/>
  <c r="BW198" i="36"/>
  <c r="BX198" i="36"/>
  <c r="BY198" i="36" s="1"/>
  <c r="CE198" i="36"/>
  <c r="CF198" i="36"/>
  <c r="CG198" i="36"/>
  <c r="CN198" i="36"/>
  <c r="CP198" i="36" s="1"/>
  <c r="CO198" i="36"/>
  <c r="CW198" i="36"/>
  <c r="CX198" i="36"/>
  <c r="CY198" i="36" s="1"/>
  <c r="DE198" i="36"/>
  <c r="DF198" i="36"/>
  <c r="DH198" i="36" s="1"/>
  <c r="DJ198" i="36" s="1"/>
  <c r="DG198" i="36"/>
  <c r="DO198" i="36"/>
  <c r="BD199" i="36"/>
  <c r="BM199" i="36"/>
  <c r="BO199" i="36" s="1"/>
  <c r="BP199" i="36" s="1"/>
  <c r="BN199" i="36"/>
  <c r="BV199" i="36"/>
  <c r="BW199" i="36"/>
  <c r="BX199" i="36" s="1"/>
  <c r="BY199" i="36" s="1"/>
  <c r="CE199" i="36"/>
  <c r="CF199" i="36"/>
  <c r="CG199" i="36"/>
  <c r="CH199" i="36" s="1"/>
  <c r="CN199" i="36"/>
  <c r="CP199" i="36" s="1"/>
  <c r="CO199" i="36"/>
  <c r="CR199" i="36"/>
  <c r="CW199" i="36"/>
  <c r="CY199" i="36" s="1"/>
  <c r="CX199" i="36"/>
  <c r="DA199" i="36"/>
  <c r="DF199" i="36"/>
  <c r="DH199" i="36" s="1"/>
  <c r="DJ199" i="36" s="1"/>
  <c r="DG199" i="36"/>
  <c r="DO199" i="36"/>
  <c r="BC200" i="36"/>
  <c r="BC201" i="36" s="1"/>
  <c r="BD200" i="36"/>
  <c r="BL200" i="36"/>
  <c r="BL201" i="36" s="1"/>
  <c r="BM200" i="36"/>
  <c r="BU200" i="36"/>
  <c r="BU201" i="36" s="1"/>
  <c r="BV200" i="36"/>
  <c r="BW200" i="36"/>
  <c r="BX200" i="36" s="1"/>
  <c r="BY200" i="36" s="1"/>
  <c r="CD200" i="36"/>
  <c r="CE200" i="36"/>
  <c r="CG200" i="36" s="1"/>
  <c r="CH200" i="36" s="1"/>
  <c r="CF200" i="36"/>
  <c r="CM200" i="36"/>
  <c r="CN200" i="36"/>
  <c r="CP200" i="36" s="1"/>
  <c r="CR200" i="36" s="1"/>
  <c r="CO200" i="36"/>
  <c r="CV200" i="36"/>
  <c r="CW200" i="36"/>
  <c r="CX200" i="36"/>
  <c r="CY200" i="36" s="1"/>
  <c r="DE200" i="36"/>
  <c r="DE201" i="36" s="1"/>
  <c r="DF200" i="36"/>
  <c r="DH200" i="36" s="1"/>
  <c r="DG200" i="36"/>
  <c r="DJ200" i="36"/>
  <c r="DN200" i="36"/>
  <c r="DO200" i="36"/>
  <c r="BD201" i="36"/>
  <c r="BM201" i="36"/>
  <c r="BV201" i="36"/>
  <c r="BW201" i="36"/>
  <c r="BX201" i="36" s="1"/>
  <c r="CD201" i="36"/>
  <c r="CE201" i="36"/>
  <c r="CG201" i="36" s="1"/>
  <c r="CH201" i="36" s="1"/>
  <c r="CF201" i="36"/>
  <c r="CM201" i="36"/>
  <c r="CN201" i="36"/>
  <c r="CP201" i="36" s="1"/>
  <c r="CO201" i="36"/>
  <c r="CW201" i="36"/>
  <c r="CX201" i="36"/>
  <c r="CY201" i="36"/>
  <c r="DF201" i="36"/>
  <c r="DG201" i="36"/>
  <c r="DH201" i="36" s="1"/>
  <c r="DN201" i="36"/>
  <c r="DO201" i="36"/>
  <c r="BD202" i="36"/>
  <c r="BM202" i="36"/>
  <c r="BO202" i="36" s="1"/>
  <c r="BN202" i="36"/>
  <c r="BU202" i="36"/>
  <c r="BV202" i="36"/>
  <c r="BX202" i="36" s="1"/>
  <c r="BW202" i="36"/>
  <c r="CD202" i="36"/>
  <c r="CE202" i="36"/>
  <c r="CF202" i="36"/>
  <c r="CG202" i="36"/>
  <c r="CH202" i="36" s="1"/>
  <c r="CN202" i="36"/>
  <c r="CO202" i="36"/>
  <c r="CP202" i="36" s="1"/>
  <c r="CW202" i="36"/>
  <c r="CY202" i="36" s="1"/>
  <c r="CX202" i="36"/>
  <c r="DF202" i="36"/>
  <c r="DG202" i="36"/>
  <c r="DH202" i="36" s="1"/>
  <c r="DN202" i="36"/>
  <c r="DO202" i="36"/>
  <c r="BD203" i="36"/>
  <c r="BM203" i="36"/>
  <c r="BO203" i="36" s="1"/>
  <c r="BN203" i="36"/>
  <c r="BV203" i="36"/>
  <c r="BX203" i="36" s="1"/>
  <c r="BW203" i="36"/>
  <c r="CD203" i="36"/>
  <c r="CE203" i="36"/>
  <c r="CF203" i="36"/>
  <c r="CG203" i="36"/>
  <c r="CH203" i="36" s="1"/>
  <c r="CN203" i="36"/>
  <c r="CO203" i="36"/>
  <c r="CP203" i="36" s="1"/>
  <c r="CW203" i="36"/>
  <c r="CY203" i="36" s="1"/>
  <c r="CX203" i="36"/>
  <c r="DF203" i="36"/>
  <c r="DG203" i="36"/>
  <c r="DH203" i="36" s="1"/>
  <c r="DO203" i="36"/>
  <c r="BD204" i="36"/>
  <c r="BM204" i="36"/>
  <c r="BO204" i="36" s="1"/>
  <c r="BN204" i="36"/>
  <c r="BV204" i="36"/>
  <c r="BX204" i="36" s="1"/>
  <c r="BW204" i="36"/>
  <c r="CD204" i="36"/>
  <c r="CE204" i="36"/>
  <c r="CF204" i="36"/>
  <c r="CG204" i="36"/>
  <c r="CH204" i="36" s="1"/>
  <c r="CN204" i="36"/>
  <c r="CO204" i="36"/>
  <c r="CP204" i="36" s="1"/>
  <c r="CW204" i="36"/>
  <c r="CY204" i="36" s="1"/>
  <c r="CX204" i="36"/>
  <c r="DF204" i="36"/>
  <c r="DG204" i="36"/>
  <c r="DH204" i="36" s="1"/>
  <c r="DO204" i="36"/>
  <c r="BD205" i="36"/>
  <c r="BM205" i="36"/>
  <c r="BO205" i="36" s="1"/>
  <c r="BN205" i="36"/>
  <c r="BV205" i="36"/>
  <c r="BX205" i="36" s="1"/>
  <c r="BW205" i="36"/>
  <c r="CD205" i="36"/>
  <c r="CE205" i="36"/>
  <c r="CF205" i="36"/>
  <c r="CG205" i="36"/>
  <c r="CH205" i="36" s="1"/>
  <c r="CN205" i="36"/>
  <c r="CO205" i="36"/>
  <c r="CP205" i="36" s="1"/>
  <c r="CW205" i="36"/>
  <c r="CY205" i="36" s="1"/>
  <c r="CX205" i="36"/>
  <c r="DF205" i="36"/>
  <c r="DG205" i="36"/>
  <c r="DH205" i="36" s="1"/>
  <c r="DO205" i="36"/>
  <c r="BD206" i="36"/>
  <c r="BM206" i="36"/>
  <c r="BO206" i="36" s="1"/>
  <c r="BN206" i="36"/>
  <c r="BV206" i="36"/>
  <c r="BX206" i="36" s="1"/>
  <c r="BW206" i="36"/>
  <c r="CD206" i="36"/>
  <c r="CE206" i="36"/>
  <c r="CF206" i="36"/>
  <c r="CG206" i="36"/>
  <c r="CH206" i="36" s="1"/>
  <c r="CN206" i="36"/>
  <c r="CO206" i="36"/>
  <c r="CP206" i="36" s="1"/>
  <c r="CW206" i="36"/>
  <c r="CY206" i="36" s="1"/>
  <c r="CX206" i="36"/>
  <c r="DF206" i="36"/>
  <c r="DG206" i="36"/>
  <c r="DH206" i="36" s="1"/>
  <c r="DO206" i="36"/>
  <c r="BD207" i="36"/>
  <c r="BM207" i="36"/>
  <c r="BO207" i="36" s="1"/>
  <c r="BN207" i="36"/>
  <c r="BV207" i="36"/>
  <c r="BX207" i="36" s="1"/>
  <c r="BW207" i="36"/>
  <c r="CD207" i="36"/>
  <c r="CD208" i="36" s="1"/>
  <c r="CE207" i="36"/>
  <c r="CF207" i="36"/>
  <c r="CG207" i="36"/>
  <c r="CH207" i="36" s="1"/>
  <c r="CN207" i="36"/>
  <c r="CO207" i="36"/>
  <c r="CP207" i="36" s="1"/>
  <c r="CW207" i="36"/>
  <c r="CY207" i="36" s="1"/>
  <c r="CX207" i="36"/>
  <c r="DF207" i="36"/>
  <c r="DG207" i="36"/>
  <c r="DH207" i="36" s="1"/>
  <c r="DO207" i="36"/>
  <c r="AJ208" i="36"/>
  <c r="AV208" i="36"/>
  <c r="AX208" i="36"/>
  <c r="AX209" i="36" s="1"/>
  <c r="AX210" i="36" s="1"/>
  <c r="BD208" i="36"/>
  <c r="BM208" i="36"/>
  <c r="BO208" i="36" s="1"/>
  <c r="BN208" i="36"/>
  <c r="BV208" i="36"/>
  <c r="BW208" i="36"/>
  <c r="BX208" i="36"/>
  <c r="CE208" i="36"/>
  <c r="CF208" i="36"/>
  <c r="CG208" i="36" s="1"/>
  <c r="CN208" i="36"/>
  <c r="CP208" i="36" s="1"/>
  <c r="CO208" i="36"/>
  <c r="CW208" i="36"/>
  <c r="CX208" i="36"/>
  <c r="CY208" i="36"/>
  <c r="DF208" i="36"/>
  <c r="DH208" i="36" s="1"/>
  <c r="DG208" i="36"/>
  <c r="DO208" i="36"/>
  <c r="AJ209" i="36"/>
  <c r="AV209" i="36"/>
  <c r="BD209" i="36"/>
  <c r="BM209" i="36"/>
  <c r="BN209" i="36"/>
  <c r="BO209" i="36"/>
  <c r="BO210" i="36" s="1"/>
  <c r="H220" i="36" s="1"/>
  <c r="BV209" i="36"/>
  <c r="BW209" i="36"/>
  <c r="BW210" i="36" s="1"/>
  <c r="BX209" i="36"/>
  <c r="BX210" i="36" s="1"/>
  <c r="H221" i="36" s="1"/>
  <c r="CE209" i="36"/>
  <c r="CF209" i="36"/>
  <c r="CN209" i="36"/>
  <c r="CO209" i="36"/>
  <c r="CW209" i="36"/>
  <c r="CX209" i="36"/>
  <c r="CY209" i="36"/>
  <c r="CY210" i="36" s="1"/>
  <c r="DF209" i="36"/>
  <c r="DH209" i="36" s="1"/>
  <c r="DH210" i="36" s="1"/>
  <c r="H226" i="36" s="1"/>
  <c r="DG209" i="36"/>
  <c r="DO209" i="36"/>
  <c r="C210" i="36"/>
  <c r="D210" i="36"/>
  <c r="E210" i="36"/>
  <c r="F210" i="36"/>
  <c r="G210" i="36"/>
  <c r="H210" i="36"/>
  <c r="I210" i="36"/>
  <c r="J210" i="36"/>
  <c r="K210" i="36"/>
  <c r="L210" i="36"/>
  <c r="E219" i="36" s="1"/>
  <c r="R219" i="36" s="1"/>
  <c r="N210" i="36"/>
  <c r="O210" i="36"/>
  <c r="Q210" i="36"/>
  <c r="R210" i="36"/>
  <c r="E221" i="36" s="1"/>
  <c r="T210" i="36"/>
  <c r="U210" i="36"/>
  <c r="V210" i="36"/>
  <c r="F222" i="36" s="1"/>
  <c r="W210" i="36"/>
  <c r="X210" i="36"/>
  <c r="Z210" i="36"/>
  <c r="AA210" i="36"/>
  <c r="AB210" i="36"/>
  <c r="F224" i="36" s="1"/>
  <c r="F228" i="36" s="1"/>
  <c r="AC210" i="36"/>
  <c r="AD210" i="36"/>
  <c r="AF210" i="36"/>
  <c r="AG210" i="36"/>
  <c r="AH210" i="36"/>
  <c r="AI210" i="36"/>
  <c r="AJ210" i="36"/>
  <c r="AK210" i="36"/>
  <c r="AL210" i="36"/>
  <c r="AM210" i="36"/>
  <c r="AN210" i="36"/>
  <c r="AO210" i="36"/>
  <c r="D219" i="36" s="1"/>
  <c r="AP210" i="36"/>
  <c r="AQ210" i="36"/>
  <c r="AR210" i="36"/>
  <c r="D223" i="36" s="1"/>
  <c r="AS210" i="36"/>
  <c r="D224" i="36" s="1"/>
  <c r="G224" i="36" s="1"/>
  <c r="B238" i="36" s="1"/>
  <c r="L238" i="36" s="1"/>
  <c r="AT210" i="36"/>
  <c r="AU210" i="36"/>
  <c r="BD210" i="36"/>
  <c r="BK210" i="36"/>
  <c r="BT210" i="36"/>
  <c r="BV210" i="36"/>
  <c r="CC210" i="36"/>
  <c r="J222" i="36" s="1"/>
  <c r="CL210" i="36"/>
  <c r="CU210" i="36"/>
  <c r="J224" i="36" s="1"/>
  <c r="DD210" i="36"/>
  <c r="H213" i="36"/>
  <c r="X213" i="36"/>
  <c r="AB213" i="36"/>
  <c r="Q216" i="36"/>
  <c r="CJ216" i="36"/>
  <c r="CK216" i="36" s="1"/>
  <c r="CK219" i="36" s="1"/>
  <c r="CJ217" i="36"/>
  <c r="CK217" i="36"/>
  <c r="CZ217" i="36"/>
  <c r="C218" i="36"/>
  <c r="E218" i="36"/>
  <c r="G218" i="36"/>
  <c r="N218" i="36"/>
  <c r="U218" i="36"/>
  <c r="CQ218" i="36"/>
  <c r="CZ218" i="36"/>
  <c r="C219" i="36"/>
  <c r="CD219" i="36"/>
  <c r="CF219" i="36"/>
  <c r="CH219" i="36"/>
  <c r="CJ219" i="36"/>
  <c r="CE222" i="36" s="1"/>
  <c r="CQ219" i="36"/>
  <c r="CZ219" i="36"/>
  <c r="DI219" i="36"/>
  <c r="DK219" i="36"/>
  <c r="C220" i="36"/>
  <c r="D220" i="36"/>
  <c r="E220" i="36"/>
  <c r="R220" i="36" s="1"/>
  <c r="J220" i="36"/>
  <c r="CQ220" i="36"/>
  <c r="CZ220" i="36"/>
  <c r="DK220" i="36"/>
  <c r="DL220" i="36" s="1"/>
  <c r="C221" i="36"/>
  <c r="D221" i="36"/>
  <c r="J221" i="36"/>
  <c r="CA221" i="36"/>
  <c r="CB221" i="36"/>
  <c r="CQ221" i="36"/>
  <c r="CZ221" i="36"/>
  <c r="DL221" i="36"/>
  <c r="C222" i="36"/>
  <c r="G222" i="36" s="1"/>
  <c r="E222" i="36"/>
  <c r="R222" i="36"/>
  <c r="CD222" i="36"/>
  <c r="CQ222" i="36"/>
  <c r="DB222" i="36"/>
  <c r="DC222" i="36"/>
  <c r="DI222" i="36"/>
  <c r="DK222" i="36" s="1"/>
  <c r="DL222" i="36"/>
  <c r="E223" i="36"/>
  <c r="J223" i="36"/>
  <c r="BU223" i="36"/>
  <c r="BW223" i="36"/>
  <c r="BV226" i="36" s="1"/>
  <c r="CQ223" i="36"/>
  <c r="DB223" i="36"/>
  <c r="DC223" i="36"/>
  <c r="DK223" i="36"/>
  <c r="DL223" i="36" s="1"/>
  <c r="C224" i="36"/>
  <c r="E224" i="36"/>
  <c r="R224" i="36" s="1"/>
  <c r="H224" i="36"/>
  <c r="CQ224" i="36"/>
  <c r="CZ224" i="36"/>
  <c r="DK224" i="36"/>
  <c r="DL224" i="36"/>
  <c r="DR224" i="36"/>
  <c r="C225" i="36"/>
  <c r="D225" i="36"/>
  <c r="E225" i="36"/>
  <c r="R225" i="36" s="1"/>
  <c r="T225" i="36"/>
  <c r="CQ225" i="36"/>
  <c r="DC225" i="36"/>
  <c r="DK225" i="36"/>
  <c r="DL225" i="36" s="1"/>
  <c r="DR225" i="36"/>
  <c r="C226" i="36"/>
  <c r="F226" i="36"/>
  <c r="J226" i="36"/>
  <c r="BU226" i="36"/>
  <c r="CQ226" i="36"/>
  <c r="DB226" i="36"/>
  <c r="DC226" i="36" s="1"/>
  <c r="DK226" i="36"/>
  <c r="DL226" i="36"/>
  <c r="DR226" i="36"/>
  <c r="C227" i="36"/>
  <c r="CQ227" i="36"/>
  <c r="DB227" i="36"/>
  <c r="DC227" i="36" s="1"/>
  <c r="DK227" i="36"/>
  <c r="DL227" i="36"/>
  <c r="DR227" i="36"/>
  <c r="BG228" i="36"/>
  <c r="CQ228" i="36"/>
  <c r="DB228" i="36"/>
  <c r="DC228" i="36"/>
  <c r="DK228" i="36"/>
  <c r="DL228" i="36"/>
  <c r="DR228" i="36"/>
  <c r="BG229" i="36"/>
  <c r="BP229" i="36"/>
  <c r="CQ229" i="36"/>
  <c r="DR229" i="36"/>
  <c r="BG230" i="36"/>
  <c r="BP230" i="36"/>
  <c r="CQ230" i="36"/>
  <c r="DB230" i="36"/>
  <c r="DC230" i="36" s="1"/>
  <c r="DR230" i="36"/>
  <c r="BG231" i="36"/>
  <c r="BP231" i="36"/>
  <c r="CQ231" i="36"/>
  <c r="DC231" i="36"/>
  <c r="DE231" i="36"/>
  <c r="DG231" i="36"/>
  <c r="DI231" i="36"/>
  <c r="DR231" i="36"/>
  <c r="CQ232" i="36"/>
  <c r="CZ232" i="36"/>
  <c r="DC232" i="36" s="1"/>
  <c r="DB232" i="36"/>
  <c r="C233" i="36"/>
  <c r="H233" i="36"/>
  <c r="M233" i="36"/>
  <c r="BC233" i="36"/>
  <c r="BC236" i="36" s="1"/>
  <c r="BE233" i="36"/>
  <c r="BE236" i="36" s="1"/>
  <c r="BD236" i="36" s="1"/>
  <c r="CQ233" i="36"/>
  <c r="C234" i="36"/>
  <c r="M234" i="36"/>
  <c r="BL234" i="36"/>
  <c r="BK237" i="36" s="1"/>
  <c r="BN234" i="36"/>
  <c r="CQ234" i="36"/>
  <c r="CV234" i="36"/>
  <c r="CX234" i="36"/>
  <c r="DN234" i="36"/>
  <c r="DP234" i="36"/>
  <c r="C235" i="36"/>
  <c r="K235" i="36"/>
  <c r="M235" i="36"/>
  <c r="N235" i="36"/>
  <c r="CQ235" i="36"/>
  <c r="C236" i="36"/>
  <c r="K236" i="36"/>
  <c r="M236" i="36"/>
  <c r="N236" i="36"/>
  <c r="CQ236" i="36"/>
  <c r="C237" i="36"/>
  <c r="H237" i="36"/>
  <c r="K237" i="36"/>
  <c r="M237" i="36"/>
  <c r="N237" i="36"/>
  <c r="BM237" i="36"/>
  <c r="CQ237" i="36"/>
  <c r="C238" i="36"/>
  <c r="H238" i="36"/>
  <c r="K238" i="36"/>
  <c r="M238" i="36"/>
  <c r="N238" i="36"/>
  <c r="CQ238" i="36"/>
  <c r="C239" i="36"/>
  <c r="K239" i="36" s="1"/>
  <c r="H239" i="36"/>
  <c r="M239" i="36"/>
  <c r="N239" i="36"/>
  <c r="CQ239" i="36"/>
  <c r="C240" i="36"/>
  <c r="M240" i="36"/>
  <c r="CQ240" i="36"/>
  <c r="C241" i="36"/>
  <c r="H241" i="36"/>
  <c r="M241" i="36"/>
  <c r="CQ241" i="36"/>
  <c r="CQ242" i="36"/>
  <c r="D243" i="36"/>
  <c r="E243" i="36"/>
  <c r="CM246" i="36"/>
  <c r="CO246" i="36"/>
  <c r="F2" i="34"/>
  <c r="F3" i="34"/>
  <c r="F4" i="34"/>
  <c r="F5" i="34"/>
  <c r="F6" i="34" s="1"/>
  <c r="F7" i="34" s="1"/>
  <c r="F8" i="34" s="1"/>
  <c r="F9" i="34" s="1"/>
  <c r="F10" i="34" s="1"/>
  <c r="F11" i="34" s="1"/>
  <c r="F12" i="34" s="1"/>
  <c r="F13" i="34" s="1"/>
  <c r="F14" i="34" s="1"/>
  <c r="H7" i="34"/>
  <c r="H8" i="34" s="1"/>
  <c r="G9" i="34"/>
  <c r="G10" i="34" s="1"/>
  <c r="G11" i="34" s="1"/>
  <c r="H9" i="34"/>
  <c r="H10" i="34" s="1"/>
  <c r="H11" i="34" s="1"/>
  <c r="H12" i="34" s="1"/>
  <c r="H13" i="34" s="1"/>
  <c r="H14" i="34" s="1"/>
  <c r="H15" i="34" s="1"/>
  <c r="H16" i="34" s="1"/>
  <c r="G12" i="34"/>
  <c r="G13" i="34" s="1"/>
  <c r="G14" i="34" s="1"/>
  <c r="G15" i="34" s="1"/>
  <c r="G16" i="34" s="1"/>
  <c r="G17" i="34" s="1"/>
  <c r="G18" i="34" s="1"/>
  <c r="G19" i="34" s="1"/>
  <c r="G20" i="34" s="1"/>
  <c r="G21" i="34" s="1"/>
  <c r="G22" i="34" s="1"/>
  <c r="G23" i="34" s="1"/>
  <c r="G24" i="34" s="1"/>
  <c r="G25" i="34" s="1"/>
  <c r="G26" i="34" s="1"/>
  <c r="G27" i="34" s="1"/>
  <c r="G28" i="34" s="1"/>
  <c r="G29" i="34" s="1"/>
  <c r="G30" i="34" s="1"/>
  <c r="G31" i="34" s="1"/>
  <c r="G32" i="34" s="1"/>
  <c r="G33" i="34" s="1"/>
  <c r="G34" i="34" s="1"/>
  <c r="G35" i="34" s="1"/>
  <c r="G36" i="34" s="1"/>
  <c r="G37" i="34" s="1"/>
  <c r="G38" i="34" s="1"/>
  <c r="G39" i="34" s="1"/>
  <c r="G40" i="34" s="1"/>
  <c r="G41" i="34" s="1"/>
  <c r="G42" i="34" s="1"/>
  <c r="G43" i="34" s="1"/>
  <c r="G44" i="34" s="1"/>
  <c r="G45" i="34" s="1"/>
  <c r="G46" i="34" s="1"/>
  <c r="G47" i="34" s="1"/>
  <c r="G48" i="34" s="1"/>
  <c r="G49" i="34" s="1"/>
  <c r="G50" i="34" s="1"/>
  <c r="G51" i="34" s="1"/>
  <c r="G52" i="34" s="1"/>
  <c r="G53" i="34" s="1"/>
  <c r="G54" i="34" s="1"/>
  <c r="G55" i="34" s="1"/>
  <c r="G56" i="34" s="1"/>
  <c r="G57" i="34" s="1"/>
  <c r="G58" i="34" s="1"/>
  <c r="G59" i="34" s="1"/>
  <c r="G60" i="34" s="1"/>
  <c r="G61" i="34" s="1"/>
  <c r="G62" i="34" s="1"/>
  <c r="G63" i="34" s="1"/>
  <c r="G64" i="34" s="1"/>
  <c r="G65" i="34" s="1"/>
  <c r="G66" i="34" s="1"/>
  <c r="G67" i="34" s="1"/>
  <c r="G68" i="34" s="1"/>
  <c r="G69" i="34" s="1"/>
  <c r="G70" i="34" s="1"/>
  <c r="G71" i="34" s="1"/>
  <c r="G72" i="34" s="1"/>
  <c r="G73" i="34" s="1"/>
  <c r="G74" i="34" s="1"/>
  <c r="G75" i="34" s="1"/>
  <c r="G76" i="34" s="1"/>
  <c r="G77" i="34" s="1"/>
  <c r="G78" i="34" s="1"/>
  <c r="G79" i="34" s="1"/>
  <c r="G80" i="34" s="1"/>
  <c r="G81" i="34" s="1"/>
  <c r="G82" i="34" s="1"/>
  <c r="G83" i="34" s="1"/>
  <c r="G84" i="34" s="1"/>
  <c r="G85" i="34" s="1"/>
  <c r="G86" i="34" s="1"/>
  <c r="G87" i="34" s="1"/>
  <c r="G88" i="34" s="1"/>
  <c r="G89" i="34" s="1"/>
  <c r="G90" i="34" s="1"/>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G123" i="34" s="1"/>
  <c r="G124" i="34" s="1"/>
  <c r="G125" i="34" s="1"/>
  <c r="G126" i="34" s="1"/>
  <c r="G127" i="34" s="1"/>
  <c r="G128" i="34" s="1"/>
  <c r="G129" i="34" s="1"/>
  <c r="G130" i="34" s="1"/>
  <c r="G131" i="34" s="1"/>
  <c r="G132" i="34" s="1"/>
  <c r="G133" i="34" s="1"/>
  <c r="G134" i="34" s="1"/>
  <c r="G135" i="34" s="1"/>
  <c r="G136" i="34" s="1"/>
  <c r="G137" i="34" s="1"/>
  <c r="G138" i="34" s="1"/>
  <c r="G139" i="34" s="1"/>
  <c r="G140" i="34" s="1"/>
  <c r="G141" i="34" s="1"/>
  <c r="G142" i="34" s="1"/>
  <c r="G143" i="34" s="1"/>
  <c r="G144" i="34" s="1"/>
  <c r="G145" i="34" s="1"/>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G188" i="34" s="1"/>
  <c r="G189" i="34" s="1"/>
  <c r="G190" i="34" s="1"/>
  <c r="G191" i="34" s="1"/>
  <c r="G192" i="34" s="1"/>
  <c r="G193" i="34" s="1"/>
  <c r="G194" i="34" s="1"/>
  <c r="G195" i="34" s="1"/>
  <c r="G196" i="34" s="1"/>
  <c r="G197" i="34" s="1"/>
  <c r="G198" i="34" s="1"/>
  <c r="G199" i="34" s="1"/>
  <c r="G200" i="34" s="1"/>
  <c r="G201" i="34" s="1"/>
  <c r="G202" i="34" s="1"/>
  <c r="G203" i="34" s="1"/>
  <c r="G204" i="34" s="1"/>
  <c r="G205" i="34" s="1"/>
  <c r="G206" i="34" s="1"/>
  <c r="G207" i="34" s="1"/>
  <c r="F15" i="34"/>
  <c r="F16" i="34" s="1"/>
  <c r="F17" i="34" s="1"/>
  <c r="F18" i="34" s="1"/>
  <c r="F19" i="34" s="1"/>
  <c r="F20" i="34" s="1"/>
  <c r="F21" i="34" s="1"/>
  <c r="F22" i="34" s="1"/>
  <c r="F23" i="34" s="1"/>
  <c r="F24" i="34" s="1"/>
  <c r="F25" i="34" s="1"/>
  <c r="F26" i="34" s="1"/>
  <c r="F27" i="34" s="1"/>
  <c r="F28" i="34" s="1"/>
  <c r="F29" i="34" s="1"/>
  <c r="F30" i="34" s="1"/>
  <c r="F31" i="34" s="1"/>
  <c r="F32" i="34" s="1"/>
  <c r="F33" i="34" s="1"/>
  <c r="F34" i="34" s="1"/>
  <c r="F35" i="34" s="1"/>
  <c r="F36" i="34" s="1"/>
  <c r="F37" i="34" s="1"/>
  <c r="F38" i="34" s="1"/>
  <c r="F39" i="34" s="1"/>
  <c r="F40" i="34" s="1"/>
  <c r="F41" i="34" s="1"/>
  <c r="F42" i="34" s="1"/>
  <c r="F43" i="34" s="1"/>
  <c r="F44" i="34" s="1"/>
  <c r="F45" i="34" s="1"/>
  <c r="F46" i="34" s="1"/>
  <c r="F47" i="34" s="1"/>
  <c r="F48" i="34" s="1"/>
  <c r="F49" i="34" s="1"/>
  <c r="F50" i="34" s="1"/>
  <c r="F51" i="34" s="1"/>
  <c r="F52" i="34" s="1"/>
  <c r="F53" i="34" s="1"/>
  <c r="F54" i="34" s="1"/>
  <c r="F55" i="34" s="1"/>
  <c r="F56" i="34" s="1"/>
  <c r="F57" i="34" s="1"/>
  <c r="F58" i="34" s="1"/>
  <c r="F59" i="34" s="1"/>
  <c r="F60" i="34" s="1"/>
  <c r="F61" i="34" s="1"/>
  <c r="F62" i="34" s="1"/>
  <c r="F63" i="34" s="1"/>
  <c r="F64" i="34" s="1"/>
  <c r="F65" i="34" s="1"/>
  <c r="F66" i="34" s="1"/>
  <c r="F67" i="34" s="1"/>
  <c r="F68" i="34" s="1"/>
  <c r="F69" i="34" s="1"/>
  <c r="F70" i="34" s="1"/>
  <c r="F71" i="34" s="1"/>
  <c r="F72" i="34" s="1"/>
  <c r="F73" i="34" s="1"/>
  <c r="F74" i="34" s="1"/>
  <c r="F75" i="34" s="1"/>
  <c r="F76" i="34" s="1"/>
  <c r="F77" i="34" s="1"/>
  <c r="F78" i="34" s="1"/>
  <c r="F79" i="34" s="1"/>
  <c r="F80" i="34" s="1"/>
  <c r="F81" i="34" s="1"/>
  <c r="F82" i="34" s="1"/>
  <c r="F83" i="34" s="1"/>
  <c r="F84" i="34" s="1"/>
  <c r="F85" i="34" s="1"/>
  <c r="F86" i="34" s="1"/>
  <c r="F87" i="34" s="1"/>
  <c r="F88" i="34" s="1"/>
  <c r="F89" i="34" s="1"/>
  <c r="F90" i="34" s="1"/>
  <c r="F91" i="34" s="1"/>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23" i="34" s="1"/>
  <c r="F124" i="34" s="1"/>
  <c r="F125" i="34" s="1"/>
  <c r="F126" i="34" s="1"/>
  <c r="F127" i="34" s="1"/>
  <c r="F128" i="34" s="1"/>
  <c r="F129" i="34" s="1"/>
  <c r="F130" i="34" s="1"/>
  <c r="F131" i="34" s="1"/>
  <c r="F132" i="34" s="1"/>
  <c r="F133" i="34" s="1"/>
  <c r="F134" i="34" s="1"/>
  <c r="F135" i="34" s="1"/>
  <c r="F136" i="34" s="1"/>
  <c r="F137" i="34" s="1"/>
  <c r="F138" i="34" s="1"/>
  <c r="F139" i="34" s="1"/>
  <c r="F140" i="34" s="1"/>
  <c r="F141" i="34" s="1"/>
  <c r="F142" i="34" s="1"/>
  <c r="F143" i="34" s="1"/>
  <c r="F144" i="34" s="1"/>
  <c r="F145" i="34" s="1"/>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F188" i="34" s="1"/>
  <c r="F189" i="34" s="1"/>
  <c r="F190" i="34" s="1"/>
  <c r="F191" i="34" s="1"/>
  <c r="F192" i="34" s="1"/>
  <c r="F193" i="34" s="1"/>
  <c r="F194" i="34" s="1"/>
  <c r="F195" i="34" s="1"/>
  <c r="F196" i="34" s="1"/>
  <c r="F197" i="34" s="1"/>
  <c r="F198" i="34" s="1"/>
  <c r="F199" i="34" s="1"/>
  <c r="F200" i="34" s="1"/>
  <c r="F201" i="34" s="1"/>
  <c r="F202" i="34" s="1"/>
  <c r="F203" i="34" s="1"/>
  <c r="F204" i="34" s="1"/>
  <c r="F205" i="34" s="1"/>
  <c r="F206" i="34" s="1"/>
  <c r="F207" i="34" s="1"/>
  <c r="H17" i="34"/>
  <c r="H18" i="34" s="1"/>
  <c r="H19" i="34" s="1"/>
  <c r="H20" i="34" s="1"/>
  <c r="H21" i="34" s="1"/>
  <c r="H22" i="34" s="1"/>
  <c r="H23" i="34" s="1"/>
  <c r="H24" i="34" s="1"/>
  <c r="H25" i="34"/>
  <c r="H26" i="34" s="1"/>
  <c r="H27" i="34" s="1"/>
  <c r="H28" i="34" s="1"/>
  <c r="H29" i="34" s="1"/>
  <c r="H30" i="34" s="1"/>
  <c r="H31" i="34" s="1"/>
  <c r="H32" i="34" s="1"/>
  <c r="H33" i="34" s="1"/>
  <c r="H34" i="34" s="1"/>
  <c r="H35" i="34" s="1"/>
  <c r="H36" i="34" s="1"/>
  <c r="H37" i="34" s="1"/>
  <c r="H38" i="34" s="1"/>
  <c r="H39" i="34" s="1"/>
  <c r="H40" i="34" s="1"/>
  <c r="H41" i="34" s="1"/>
  <c r="H42" i="34" s="1"/>
  <c r="H43" i="34" s="1"/>
  <c r="H44" i="34" s="1"/>
  <c r="H45" i="34" s="1"/>
  <c r="H46" i="34" s="1"/>
  <c r="H47" i="34" s="1"/>
  <c r="H48" i="34" s="1"/>
  <c r="H49" i="34" s="1"/>
  <c r="H50" i="34" s="1"/>
  <c r="H51" i="34" s="1"/>
  <c r="H52" i="34" s="1"/>
  <c r="H53" i="34" s="1"/>
  <c r="H54" i="34" s="1"/>
  <c r="H55" i="34" s="1"/>
  <c r="H56" i="34" s="1"/>
  <c r="H57" i="34" s="1"/>
  <c r="H58" i="34" s="1"/>
  <c r="H59" i="34" s="1"/>
  <c r="H60" i="34" s="1"/>
  <c r="H61" i="34" s="1"/>
  <c r="H62" i="34" s="1"/>
  <c r="H63" i="34" s="1"/>
  <c r="H64" i="34" s="1"/>
  <c r="H65" i="34" s="1"/>
  <c r="H66" i="34" s="1"/>
  <c r="H67" i="34" s="1"/>
  <c r="H68" i="34" s="1"/>
  <c r="H69" i="34" s="1"/>
  <c r="H70" i="34" s="1"/>
  <c r="H71" i="34" s="1"/>
  <c r="H72" i="34" s="1"/>
  <c r="H73" i="34" s="1"/>
  <c r="H74" i="34" s="1"/>
  <c r="H75" i="34" s="1"/>
  <c r="H76" i="34" s="1"/>
  <c r="H77" i="34" s="1"/>
  <c r="H78" i="34" s="1"/>
  <c r="H79" i="34" s="1"/>
  <c r="H80" i="34" s="1"/>
  <c r="H81" i="34" s="1"/>
  <c r="H82" i="34" s="1"/>
  <c r="H83" i="34" s="1"/>
  <c r="H84" i="34" s="1"/>
  <c r="H85" i="34" s="1"/>
  <c r="H86" i="34" s="1"/>
  <c r="H87" i="34" s="1"/>
  <c r="H88" i="34" s="1"/>
  <c r="H89" i="34" s="1"/>
  <c r="H90" i="34" s="1"/>
  <c r="H91" i="34" s="1"/>
  <c r="H92" i="34" s="1"/>
  <c r="H93" i="34" s="1"/>
  <c r="H94" i="34" s="1"/>
  <c r="H95" i="34" s="1"/>
  <c r="H96" i="34" s="1"/>
  <c r="H97" i="34" s="1"/>
  <c r="H98" i="34" s="1"/>
  <c r="H99" i="34" s="1"/>
  <c r="H100" i="34" s="1"/>
  <c r="H101" i="34" s="1"/>
  <c r="H102" i="34" s="1"/>
  <c r="H103" i="34" s="1"/>
  <c r="H104" i="34" s="1"/>
  <c r="H105" i="34" s="1"/>
  <c r="H106" i="34" s="1"/>
  <c r="H107" i="34" s="1"/>
  <c r="H108" i="34" s="1"/>
  <c r="H109" i="34" s="1"/>
  <c r="H110" i="34" s="1"/>
  <c r="H111" i="34" s="1"/>
  <c r="H112" i="34" s="1"/>
  <c r="H113" i="34" s="1"/>
  <c r="H114" i="34" s="1"/>
  <c r="H115" i="34" s="1"/>
  <c r="H116" i="34" s="1"/>
  <c r="H117" i="34" s="1"/>
  <c r="H118" i="34" s="1"/>
  <c r="H119" i="34" s="1"/>
  <c r="H120" i="34" s="1"/>
  <c r="H121" i="34" s="1"/>
  <c r="H122" i="34" s="1"/>
  <c r="H123" i="34" s="1"/>
  <c r="H124" i="34" s="1"/>
  <c r="H125" i="34" s="1"/>
  <c r="H126" i="34" s="1"/>
  <c r="H127" i="34" s="1"/>
  <c r="H128" i="34" s="1"/>
  <c r="H129" i="34" s="1"/>
  <c r="H130" i="34" s="1"/>
  <c r="H131" i="34" s="1"/>
  <c r="H132" i="34" s="1"/>
  <c r="H133" i="34" s="1"/>
  <c r="H134" i="34" s="1"/>
  <c r="H135" i="34" s="1"/>
  <c r="H136" i="34" s="1"/>
  <c r="H137" i="34" s="1"/>
  <c r="H138" i="34" s="1"/>
  <c r="H139" i="34" s="1"/>
  <c r="H140" i="34" s="1"/>
  <c r="H141" i="34" s="1"/>
  <c r="H142" i="34" s="1"/>
  <c r="H143" i="34" s="1"/>
  <c r="H144" i="34" s="1"/>
  <c r="H145" i="34" s="1"/>
  <c r="H146" i="34" s="1"/>
  <c r="H147" i="34" s="1"/>
  <c r="H148" i="34" s="1"/>
  <c r="H149" i="34" s="1"/>
  <c r="H150" i="34" s="1"/>
  <c r="H151" i="34" s="1"/>
  <c r="H152" i="34" s="1"/>
  <c r="H153" i="34" s="1"/>
  <c r="H154" i="34" s="1"/>
  <c r="H155" i="34" s="1"/>
  <c r="H156" i="34" s="1"/>
  <c r="H157" i="34" s="1"/>
  <c r="H158" i="34" s="1"/>
  <c r="H159" i="34" s="1"/>
  <c r="H160" i="34" s="1"/>
  <c r="H161" i="34" s="1"/>
  <c r="H162" i="34" s="1"/>
  <c r="H163" i="34" s="1"/>
  <c r="H164" i="34" s="1"/>
  <c r="H165" i="34" s="1"/>
  <c r="H166" i="34" s="1"/>
  <c r="H167" i="34" s="1"/>
  <c r="H168" i="34" s="1"/>
  <c r="H169" i="34" s="1"/>
  <c r="H170" i="34" s="1"/>
  <c r="H171" i="34" s="1"/>
  <c r="H172" i="34" s="1"/>
  <c r="H173" i="34" s="1"/>
  <c r="H174" i="34" s="1"/>
  <c r="H175" i="34" s="1"/>
  <c r="H176" i="34" s="1"/>
  <c r="H177" i="34" s="1"/>
  <c r="H178" i="34" s="1"/>
  <c r="H179" i="34" s="1"/>
  <c r="H180" i="34" s="1"/>
  <c r="H181" i="34" s="1"/>
  <c r="H182" i="34" s="1"/>
  <c r="H183" i="34" s="1"/>
  <c r="H184" i="34" s="1"/>
  <c r="H185" i="34" s="1"/>
  <c r="H186" i="34" s="1"/>
  <c r="H187" i="34" s="1"/>
  <c r="H188" i="34" s="1"/>
  <c r="H189" i="34" s="1"/>
  <c r="H190" i="34" s="1"/>
  <c r="H191" i="34" s="1"/>
  <c r="H192" i="34" s="1"/>
  <c r="H193" i="34" s="1"/>
  <c r="H194" i="34" s="1"/>
  <c r="H195" i="34" s="1"/>
  <c r="H196" i="34" s="1"/>
  <c r="H197" i="34" s="1"/>
  <c r="H198" i="34" s="1"/>
  <c r="H199" i="34" s="1"/>
  <c r="H200" i="34" s="1"/>
  <c r="H201" i="34" s="1"/>
  <c r="H202" i="34" s="1"/>
  <c r="H203" i="34" s="1"/>
  <c r="H204" i="34" s="1"/>
  <c r="H205" i="34" s="1"/>
  <c r="H206" i="34" s="1"/>
  <c r="C207" i="34"/>
  <c r="C208" i="34" s="1"/>
  <c r="A208" i="34"/>
  <c r="L246" i="33"/>
  <c r="L247" i="33"/>
  <c r="L248" i="33"/>
  <c r="L249" i="33" s="1"/>
  <c r="L250" i="33" s="1"/>
  <c r="L251" i="33" s="1"/>
  <c r="L252" i="33" s="1"/>
  <c r="L253" i="33" s="1"/>
  <c r="L254" i="33" s="1"/>
  <c r="L255" i="33" s="1"/>
  <c r="L256" i="33" s="1"/>
  <c r="L257" i="33" s="1"/>
  <c r="L258" i="33" s="1"/>
  <c r="L259" i="33" s="1"/>
  <c r="L260" i="33" s="1"/>
  <c r="L261" i="33" s="1"/>
  <c r="L262" i="33" s="1"/>
  <c r="L263" i="33" s="1"/>
  <c r="L264" i="33" s="1"/>
  <c r="L265" i="33" s="1"/>
  <c r="L266" i="33" s="1"/>
  <c r="L267" i="33" s="1"/>
  <c r="L268" i="33" s="1"/>
  <c r="L269" i="33" s="1"/>
  <c r="L270" i="33" s="1"/>
  <c r="L271" i="33" s="1"/>
  <c r="L272" i="33" s="1"/>
  <c r="L273" i="33" s="1"/>
  <c r="L274" i="33" s="1"/>
  <c r="L275" i="33" s="1"/>
  <c r="L276" i="33" s="1"/>
  <c r="L277" i="33" s="1"/>
  <c r="L278" i="33" s="1"/>
  <c r="L279" i="33" s="1"/>
  <c r="L280" i="33" s="1"/>
  <c r="L281" i="33" s="1"/>
  <c r="L282" i="33" s="1"/>
  <c r="L283" i="33" s="1"/>
  <c r="L284" i="33" s="1"/>
  <c r="L285" i="33" s="1"/>
  <c r="L286" i="33" s="1"/>
  <c r="L287" i="33" s="1"/>
  <c r="L288" i="33" s="1"/>
  <c r="L289" i="33" s="1"/>
  <c r="L290" i="33" s="1"/>
  <c r="L291" i="33" s="1"/>
  <c r="L292" i="33" s="1"/>
  <c r="L293" i="33" s="1"/>
  <c r="L294" i="33" s="1"/>
  <c r="L295" i="33" s="1"/>
  <c r="L296" i="33" s="1"/>
  <c r="L297" i="33" s="1"/>
  <c r="L298" i="33" s="1"/>
  <c r="L299" i="33" s="1"/>
  <c r="L300" i="33" s="1"/>
  <c r="L301" i="33" s="1"/>
  <c r="L302" i="33" s="1"/>
  <c r="L303" i="33" s="1"/>
  <c r="L304" i="33" s="1"/>
  <c r="L305" i="33" s="1"/>
  <c r="L306" i="33" s="1"/>
  <c r="L307" i="33" s="1"/>
  <c r="L308" i="33" s="1"/>
  <c r="L309" i="33" s="1"/>
  <c r="L310" i="33" s="1"/>
  <c r="L311" i="33" s="1"/>
  <c r="L312" i="33" s="1"/>
  <c r="L313" i="33" s="1"/>
  <c r="L314" i="33" s="1"/>
  <c r="L315" i="33" s="1"/>
  <c r="L316" i="33" s="1"/>
  <c r="L317" i="33" s="1"/>
  <c r="L318" i="33" s="1"/>
  <c r="L319" i="33" s="1"/>
  <c r="L320" i="33" s="1"/>
  <c r="L321" i="33" s="1"/>
  <c r="L322" i="33" s="1"/>
  <c r="L323" i="33" s="1"/>
  <c r="L324" i="33" s="1"/>
  <c r="L325" i="33" s="1"/>
  <c r="L326" i="33" s="1"/>
  <c r="L327" i="33" s="1"/>
  <c r="L328" i="33" s="1"/>
  <c r="L329" i="33" s="1"/>
  <c r="L330" i="33" s="1"/>
  <c r="L331" i="33" s="1"/>
  <c r="L332" i="33" s="1"/>
  <c r="L333" i="33" s="1"/>
  <c r="L334" i="33" s="1"/>
  <c r="L335" i="33" s="1"/>
  <c r="L336" i="33" s="1"/>
  <c r="L337" i="33" s="1"/>
  <c r="L338" i="33" s="1"/>
  <c r="L339" i="33" s="1"/>
  <c r="L340" i="33" s="1"/>
  <c r="L341" i="33" s="1"/>
  <c r="L342" i="33" s="1"/>
  <c r="L343" i="33" s="1"/>
  <c r="L344" i="33" s="1"/>
  <c r="L345" i="33" s="1"/>
  <c r="L346" i="33" s="1"/>
  <c r="L347" i="33" s="1"/>
  <c r="L348" i="33" s="1"/>
  <c r="L349" i="33" s="1"/>
  <c r="L350" i="33" s="1"/>
  <c r="L351" i="33" s="1"/>
  <c r="L352" i="33" s="1"/>
  <c r="L353" i="33" s="1"/>
  <c r="L354" i="33" s="1"/>
  <c r="L355" i="33" s="1"/>
  <c r="L356" i="33" s="1"/>
  <c r="L357" i="33" s="1"/>
  <c r="L358" i="33" s="1"/>
  <c r="L359" i="33" s="1"/>
  <c r="L360" i="33" s="1"/>
  <c r="L361" i="33" s="1"/>
  <c r="L362" i="33" s="1"/>
  <c r="L363" i="33" s="1"/>
  <c r="L364" i="33" s="1"/>
  <c r="L365" i="33" s="1"/>
  <c r="L366" i="33" s="1"/>
  <c r="L367" i="33" s="1"/>
  <c r="L368" i="33" s="1"/>
  <c r="L369" i="33" s="1"/>
  <c r="L370" i="33" s="1"/>
  <c r="L371" i="33" s="1"/>
  <c r="L372" i="33" s="1"/>
  <c r="L373" i="33" s="1"/>
  <c r="L374" i="33" s="1"/>
  <c r="L375" i="33" s="1"/>
  <c r="L376" i="33" s="1"/>
  <c r="L377" i="33" s="1"/>
  <c r="L378" i="33" s="1"/>
  <c r="L379" i="33" s="1"/>
  <c r="L380" i="33" s="1"/>
  <c r="L381" i="33" s="1"/>
  <c r="L382" i="33" s="1"/>
  <c r="L383" i="33" s="1"/>
  <c r="L384" i="33" s="1"/>
  <c r="L385" i="33" s="1"/>
  <c r="L386" i="33" s="1"/>
  <c r="L387" i="33" s="1"/>
  <c r="L388" i="33" s="1"/>
  <c r="L389" i="33" s="1"/>
  <c r="L390" i="33" s="1"/>
  <c r="L391" i="33" s="1"/>
  <c r="L392" i="33" s="1"/>
  <c r="L393" i="33" s="1"/>
  <c r="L394" i="33" s="1"/>
  <c r="L395" i="33" s="1"/>
  <c r="L396" i="33" s="1"/>
  <c r="L397" i="33" s="1"/>
  <c r="L398" i="33" s="1"/>
  <c r="L399" i="33" s="1"/>
  <c r="L400" i="33" s="1"/>
  <c r="L401" i="33" s="1"/>
  <c r="L402" i="33" s="1"/>
  <c r="L403" i="33" s="1"/>
  <c r="L404" i="33" s="1"/>
  <c r="L405" i="33" s="1"/>
  <c r="L406" i="33" s="1"/>
  <c r="L407" i="33" s="1"/>
  <c r="L408" i="33" s="1"/>
  <c r="L409" i="33" s="1"/>
  <c r="L410" i="33" s="1"/>
  <c r="L411" i="33" s="1"/>
  <c r="L412" i="33" s="1"/>
  <c r="L413" i="33" s="1"/>
  <c r="L414" i="33" s="1"/>
  <c r="L415" i="33" s="1"/>
  <c r="L416" i="33" s="1"/>
  <c r="L417" i="33" s="1"/>
  <c r="L418" i="33" s="1"/>
  <c r="L419" i="33" s="1"/>
  <c r="L420" i="33" s="1"/>
  <c r="L421" i="33" s="1"/>
  <c r="L422" i="33" s="1"/>
  <c r="L423" i="33" s="1"/>
  <c r="L424" i="33" s="1"/>
  <c r="L425" i="33" s="1"/>
  <c r="L426" i="33" s="1"/>
  <c r="L427" i="33" s="1"/>
  <c r="L428" i="33" s="1"/>
  <c r="L429" i="33" s="1"/>
  <c r="L430" i="33" s="1"/>
  <c r="L431" i="33" s="1"/>
  <c r="L432" i="33" s="1"/>
  <c r="L433" i="33" s="1"/>
  <c r="L434" i="33" s="1"/>
  <c r="L435" i="33" s="1"/>
  <c r="L436" i="33" s="1"/>
  <c r="L437" i="33" s="1"/>
  <c r="L438" i="33" s="1"/>
  <c r="L439" i="33" s="1"/>
  <c r="L440" i="33" s="1"/>
  <c r="L441" i="33" s="1"/>
  <c r="L442" i="33" s="1"/>
  <c r="L443" i="33" s="1"/>
  <c r="L444" i="33" s="1"/>
  <c r="L445" i="33" s="1"/>
  <c r="L446" i="33" s="1"/>
  <c r="L447" i="33" s="1"/>
  <c r="L448" i="33" s="1"/>
  <c r="L449" i="33" s="1"/>
  <c r="L450" i="33" s="1"/>
  <c r="L451" i="33" s="1"/>
  <c r="L452" i="33" s="1"/>
  <c r="L453" i="33" s="1"/>
  <c r="L454" i="33" s="1"/>
  <c r="L455" i="33" s="1"/>
  <c r="L456" i="33" s="1"/>
  <c r="L457" i="33" s="1"/>
  <c r="L458" i="33" s="1"/>
  <c r="L459" i="33" s="1"/>
  <c r="L460" i="33" s="1"/>
  <c r="L461" i="33" s="1"/>
  <c r="L462" i="33" s="1"/>
  <c r="L463" i="33" s="1"/>
  <c r="L464" i="33" s="1"/>
  <c r="L465" i="33" s="1"/>
  <c r="L466" i="33" s="1"/>
  <c r="L467" i="33" s="1"/>
  <c r="L468" i="33" s="1"/>
  <c r="L469" i="33" s="1"/>
  <c r="L470" i="33" s="1"/>
  <c r="L471" i="33" s="1"/>
  <c r="L472" i="33" s="1"/>
  <c r="L473" i="33" s="1"/>
  <c r="L474" i="33" s="1"/>
  <c r="L475" i="33" s="1"/>
  <c r="L476" i="33" s="1"/>
  <c r="L477" i="33" s="1"/>
  <c r="L478" i="33" s="1"/>
  <c r="L479" i="33" s="1"/>
  <c r="L480" i="33" s="1"/>
  <c r="L481" i="33" s="1"/>
  <c r="L482" i="33" s="1"/>
  <c r="L483" i="33" s="1"/>
  <c r="L484" i="33" s="1"/>
  <c r="L485" i="33" s="1"/>
  <c r="L486" i="33" s="1"/>
  <c r="L487" i="33" s="1"/>
  <c r="L488" i="33" s="1"/>
  <c r="L489" i="33" s="1"/>
  <c r="L490" i="33" s="1"/>
  <c r="L491" i="33" s="1"/>
  <c r="L492" i="33" s="1"/>
  <c r="L493" i="33" s="1"/>
  <c r="L494" i="33" s="1"/>
  <c r="L495" i="33" s="1"/>
  <c r="L496" i="33" s="1"/>
  <c r="L497" i="33" s="1"/>
  <c r="L498" i="33" s="1"/>
  <c r="L499" i="33" s="1"/>
  <c r="L500" i="33" s="1"/>
  <c r="L501" i="33" s="1"/>
  <c r="L502" i="33" s="1"/>
  <c r="L503" i="33" s="1"/>
  <c r="L504" i="33" s="1"/>
  <c r="L505" i="33" s="1"/>
  <c r="L506" i="33" s="1"/>
  <c r="L507" i="33" s="1"/>
  <c r="L508" i="33" s="1"/>
  <c r="L509" i="33" s="1"/>
  <c r="L510" i="33" s="1"/>
  <c r="L511" i="33" s="1"/>
  <c r="L512" i="33" s="1"/>
  <c r="L513" i="33" s="1"/>
  <c r="L514" i="33" s="1"/>
  <c r="L515" i="33" s="1"/>
  <c r="L516" i="33" s="1"/>
  <c r="L517" i="33" s="1"/>
  <c r="L518" i="33" s="1"/>
  <c r="L519" i="33" s="1"/>
  <c r="L520" i="33" s="1"/>
  <c r="L521" i="33" s="1"/>
  <c r="L522" i="33" s="1"/>
  <c r="L523" i="33" s="1"/>
  <c r="L524" i="33" s="1"/>
  <c r="L525" i="33" s="1"/>
  <c r="L526" i="33" s="1"/>
  <c r="L527" i="33" s="1"/>
  <c r="L528" i="33" s="1"/>
  <c r="L529" i="33" s="1"/>
  <c r="L530" i="33" s="1"/>
  <c r="L531" i="33" s="1"/>
  <c r="L532" i="33" s="1"/>
  <c r="L533" i="33" s="1"/>
  <c r="L534" i="33" s="1"/>
  <c r="L535" i="33" s="1"/>
  <c r="L536" i="33" s="1"/>
  <c r="L537" i="33" s="1"/>
  <c r="L538" i="33" s="1"/>
  <c r="L539" i="33" s="1"/>
  <c r="L540" i="33" s="1"/>
  <c r="L541" i="33" s="1"/>
  <c r="L542" i="33" s="1"/>
  <c r="L543" i="33" s="1"/>
  <c r="L544" i="33" s="1"/>
  <c r="L545" i="33" s="1"/>
  <c r="L546" i="33" s="1"/>
  <c r="L547" i="33" s="1"/>
  <c r="L548" i="33" s="1"/>
  <c r="L549" i="33" s="1"/>
  <c r="L550" i="33" s="1"/>
  <c r="L551" i="33" s="1"/>
  <c r="L552" i="33" s="1"/>
  <c r="L553" i="33" s="1"/>
  <c r="L554" i="33" s="1"/>
  <c r="L555" i="33" s="1"/>
  <c r="L556" i="33" s="1"/>
  <c r="L557" i="33" s="1"/>
  <c r="L558" i="33" s="1"/>
  <c r="L559" i="33" s="1"/>
  <c r="L560" i="33" s="1"/>
  <c r="L561" i="33" s="1"/>
  <c r="L562" i="33" s="1"/>
  <c r="L563" i="33" s="1"/>
  <c r="L564" i="33" s="1"/>
  <c r="L565" i="33" s="1"/>
  <c r="L566" i="33" s="1"/>
  <c r="L567" i="33" s="1"/>
  <c r="L568" i="33" s="1"/>
  <c r="L569" i="33" s="1"/>
  <c r="L570" i="33" s="1"/>
  <c r="L571" i="33" s="1"/>
  <c r="L572" i="33" s="1"/>
  <c r="L573" i="33" s="1"/>
  <c r="L574" i="33" s="1"/>
  <c r="L575" i="33" s="1"/>
  <c r="L576" i="33" s="1"/>
  <c r="L577" i="33" s="1"/>
  <c r="L578" i="33" s="1"/>
  <c r="L579" i="33" s="1"/>
  <c r="L580" i="33" s="1"/>
  <c r="L581" i="33" s="1"/>
  <c r="L582" i="33" s="1"/>
  <c r="L583" i="33" s="1"/>
  <c r="L584" i="33" s="1"/>
  <c r="L585" i="33" s="1"/>
  <c r="L586" i="33" s="1"/>
  <c r="L587" i="33" s="1"/>
  <c r="L588" i="33" s="1"/>
  <c r="L589" i="33" s="1"/>
  <c r="L590" i="33" s="1"/>
  <c r="L591" i="33" s="1"/>
  <c r="L592" i="33" s="1"/>
  <c r="L593" i="33" s="1"/>
  <c r="L594" i="33" s="1"/>
  <c r="L595" i="33" s="1"/>
  <c r="L596" i="33" s="1"/>
  <c r="L597" i="33" s="1"/>
  <c r="L598" i="33" s="1"/>
  <c r="L599" i="33" s="1"/>
  <c r="L600" i="33" s="1"/>
  <c r="L601" i="33" s="1"/>
  <c r="L602" i="33" s="1"/>
  <c r="L603" i="33" s="1"/>
  <c r="L604" i="33" s="1"/>
  <c r="L605" i="33" s="1"/>
  <c r="L606" i="33" s="1"/>
  <c r="L607" i="33" s="1"/>
  <c r="L608" i="33" s="1"/>
  <c r="L609" i="33" s="1"/>
  <c r="L610" i="33" s="1"/>
  <c r="L611" i="33" s="1"/>
  <c r="L612" i="33" s="1"/>
  <c r="L613" i="33" s="1"/>
  <c r="L614" i="33" s="1"/>
  <c r="L615" i="33" s="1"/>
  <c r="L616" i="33" s="1"/>
  <c r="L617" i="33" s="1"/>
  <c r="L618" i="33" s="1"/>
  <c r="L619" i="33" s="1"/>
  <c r="L620" i="33" s="1"/>
  <c r="L621" i="33" s="1"/>
  <c r="L622" i="33" s="1"/>
  <c r="L623" i="33" s="1"/>
  <c r="L624" i="33" s="1"/>
  <c r="L625" i="33" s="1"/>
  <c r="L626" i="33" s="1"/>
  <c r="L627" i="33" s="1"/>
  <c r="L628" i="33" s="1"/>
  <c r="L629" i="33" s="1"/>
  <c r="L630" i="33" s="1"/>
  <c r="L631" i="33" s="1"/>
  <c r="L632" i="33" s="1"/>
  <c r="L633" i="33" s="1"/>
  <c r="L634" i="33" s="1"/>
  <c r="L635" i="33" s="1"/>
  <c r="L636" i="33" s="1"/>
  <c r="L637" i="33" s="1"/>
  <c r="L638" i="33" s="1"/>
  <c r="L639" i="33" s="1"/>
  <c r="L640" i="33" s="1"/>
  <c r="L641" i="33" s="1"/>
  <c r="L642" i="33" s="1"/>
  <c r="L643" i="33" s="1"/>
  <c r="L644" i="33" s="1"/>
  <c r="L645" i="33" s="1"/>
  <c r="L646" i="33" s="1"/>
  <c r="L647" i="33" s="1"/>
  <c r="L648" i="33" s="1"/>
  <c r="L649" i="33" s="1"/>
  <c r="L650" i="33" s="1"/>
  <c r="L651" i="33" s="1"/>
  <c r="L652" i="33" s="1"/>
  <c r="L653" i="33" s="1"/>
  <c r="L654" i="33" s="1"/>
  <c r="L655" i="33" s="1"/>
  <c r="L656" i="33" s="1"/>
  <c r="L657" i="33" s="1"/>
  <c r="L658" i="33" s="1"/>
  <c r="L659" i="33" s="1"/>
  <c r="L660" i="33" s="1"/>
  <c r="L661" i="33" s="1"/>
  <c r="L662" i="33" s="1"/>
  <c r="L663" i="33" s="1"/>
  <c r="L664" i="33" s="1"/>
  <c r="L665" i="33" s="1"/>
  <c r="L666" i="33" s="1"/>
  <c r="L667" i="33" s="1"/>
  <c r="L668" i="33" s="1"/>
  <c r="L669" i="33" s="1"/>
  <c r="L670" i="33" s="1"/>
  <c r="L671" i="33" s="1"/>
  <c r="L672" i="33" s="1"/>
  <c r="L673" i="33" s="1"/>
  <c r="L674" i="33" s="1"/>
  <c r="L675" i="33" s="1"/>
  <c r="L676" i="33" s="1"/>
  <c r="L677" i="33" s="1"/>
  <c r="L678" i="33" s="1"/>
  <c r="L679" i="33" s="1"/>
  <c r="L680" i="33" s="1"/>
  <c r="L681" i="33" s="1"/>
  <c r="L682" i="33" s="1"/>
  <c r="L683" i="33" s="1"/>
  <c r="L684" i="33" s="1"/>
  <c r="L685" i="33" s="1"/>
  <c r="L686" i="33" s="1"/>
  <c r="L687" i="33" s="1"/>
  <c r="L688" i="33" s="1"/>
  <c r="X250" i="33"/>
  <c r="F251" i="33"/>
  <c r="F1109" i="33" s="1"/>
  <c r="I251" i="33"/>
  <c r="X251" i="33"/>
  <c r="X252" i="33"/>
  <c r="X253" i="33" s="1"/>
  <c r="X254" i="33" s="1"/>
  <c r="X255" i="33" s="1"/>
  <c r="X256" i="33"/>
  <c r="X257" i="33" s="1"/>
  <c r="X258" i="33" s="1"/>
  <c r="I257" i="33"/>
  <c r="X259" i="33"/>
  <c r="X260" i="33" s="1"/>
  <c r="X261" i="33" s="1"/>
  <c r="X277" i="33" s="1"/>
  <c r="X280" i="33" s="1"/>
  <c r="X286" i="33" s="1"/>
  <c r="X287" i="33" s="1"/>
  <c r="X293" i="33" s="1"/>
  <c r="X295" i="33" s="1"/>
  <c r="X320" i="33" s="1"/>
  <c r="X321" i="33" s="1"/>
  <c r="X326" i="33" s="1"/>
  <c r="X341" i="33" s="1"/>
  <c r="X350" i="33" s="1"/>
  <c r="X354" i="33" s="1"/>
  <c r="X359" i="33" s="1"/>
  <c r="X364" i="33" s="1"/>
  <c r="X401" i="33" s="1"/>
  <c r="X415" i="33" s="1"/>
  <c r="X416" i="33" s="1"/>
  <c r="T334" i="33"/>
  <c r="T403" i="33"/>
  <c r="I427" i="33"/>
  <c r="I434" i="33"/>
  <c r="I458" i="33"/>
  <c r="T482" i="33"/>
  <c r="I534" i="33"/>
  <c r="X534" i="33"/>
  <c r="I544" i="33"/>
  <c r="I546" i="33"/>
  <c r="I560" i="33"/>
  <c r="I564" i="33"/>
  <c r="I575" i="33"/>
  <c r="I585" i="33"/>
  <c r="I619" i="33"/>
  <c r="I631" i="33"/>
  <c r="T623" i="33" s="1"/>
  <c r="I633" i="33"/>
  <c r="I639" i="33"/>
  <c r="I640" i="33"/>
  <c r="T695" i="33"/>
  <c r="M963" i="33"/>
  <c r="M964" i="33" s="1"/>
  <c r="M965" i="33" s="1"/>
  <c r="M972" i="33" s="1"/>
  <c r="M973" i="33" s="1"/>
  <c r="M974" i="33" s="1"/>
  <c r="M975" i="33" s="1"/>
  <c r="M977" i="33" s="1"/>
  <c r="M979" i="33" s="1"/>
  <c r="M981" i="33" s="1"/>
  <c r="M982" i="33" s="1"/>
  <c r="M983" i="33" s="1"/>
  <c r="M986" i="33" s="1"/>
  <c r="M987" i="33" s="1"/>
  <c r="M988" i="33" s="1"/>
  <c r="M989" i="33" s="1"/>
  <c r="M990" i="33" s="1"/>
  <c r="M991" i="33" s="1"/>
  <c r="M992" i="33" s="1"/>
  <c r="M993" i="33" s="1"/>
  <c r="M994" i="33" s="1"/>
  <c r="M995" i="33" s="1"/>
  <c r="M996" i="33" s="1"/>
  <c r="M997" i="33" s="1"/>
  <c r="M998" i="33" s="1"/>
  <c r="M999" i="33" s="1"/>
  <c r="M1000" i="33" s="1"/>
  <c r="M1001" i="33" s="1"/>
  <c r="M1002" i="33" s="1"/>
  <c r="M1003" i="33" s="1"/>
  <c r="M1004" i="33" s="1"/>
  <c r="M1005" i="33" s="1"/>
  <c r="M1006" i="33" s="1"/>
  <c r="M1007" i="33" s="1"/>
  <c r="M1008" i="33" s="1"/>
  <c r="M1009" i="33" s="1"/>
  <c r="M1010" i="33" s="1"/>
  <c r="M1011" i="33" s="1"/>
  <c r="M1012" i="33" s="1"/>
  <c r="M1013" i="33" s="1"/>
  <c r="M1014" i="33" s="1"/>
  <c r="M1015" i="33" s="1"/>
  <c r="M1016" i="33" s="1"/>
  <c r="M1017" i="33" s="1"/>
  <c r="M1018" i="33" s="1"/>
  <c r="M1019" i="33" s="1"/>
  <c r="M1020" i="33" s="1"/>
  <c r="M1021" i="33" s="1"/>
  <c r="M1022" i="33" s="1"/>
  <c r="M1023" i="33" s="1"/>
  <c r="M1024" i="33" s="1"/>
  <c r="M1026" i="33" s="1"/>
  <c r="M1027" i="33" s="1"/>
  <c r="M1028" i="33" s="1"/>
  <c r="M1029" i="33" s="1"/>
  <c r="M1030" i="33" s="1"/>
  <c r="M1031" i="33" s="1"/>
  <c r="M1032" i="33" s="1"/>
  <c r="M1033" i="33" s="1"/>
  <c r="M1034" i="33" s="1"/>
  <c r="M1035" i="33" s="1"/>
  <c r="M1036" i="33" s="1"/>
  <c r="M1037" i="33" s="1"/>
  <c r="M1038" i="33" s="1"/>
  <c r="M1039" i="33" s="1"/>
  <c r="M1040" i="33" s="1"/>
  <c r="M1041" i="33" s="1"/>
  <c r="M1042" i="33" s="1"/>
  <c r="M1044" i="33" s="1"/>
  <c r="M1045" i="33" s="1"/>
  <c r="M1046" i="33" s="1"/>
  <c r="M1047" i="33" s="1"/>
  <c r="M1048" i="33" s="1"/>
  <c r="M1049" i="33" s="1"/>
  <c r="M1051" i="33" s="1"/>
  <c r="M1052" i="33" s="1"/>
  <c r="M1053" i="33" s="1"/>
  <c r="M1054" i="33" s="1"/>
  <c r="M1055" i="33" s="1"/>
  <c r="M1056" i="33" s="1"/>
  <c r="M1057" i="33" s="1"/>
  <c r="M978" i="33"/>
  <c r="M980" i="33" s="1"/>
  <c r="L1054" i="33"/>
  <c r="C3" i="31"/>
  <c r="E3" i="31"/>
  <c r="Q3" i="31"/>
  <c r="S3" i="31" s="1"/>
  <c r="T3" i="31" s="1"/>
  <c r="T4" i="31" s="1"/>
  <c r="AD3" i="31"/>
  <c r="C4" i="31"/>
  <c r="E4" i="31"/>
  <c r="U4" i="31" s="1"/>
  <c r="W4" i="31" s="1"/>
  <c r="M4" i="31"/>
  <c r="O4" i="31" s="1"/>
  <c r="Q4" i="31"/>
  <c r="S4" i="31"/>
  <c r="AD4" i="31"/>
  <c r="AF4" i="31"/>
  <c r="AH4" i="31" s="1"/>
  <c r="AK4" i="31"/>
  <c r="AM4" i="31" s="1"/>
  <c r="C5" i="31"/>
  <c r="E5" i="31" s="1"/>
  <c r="U5" i="31"/>
  <c r="W5" i="31" s="1"/>
  <c r="AD5" i="31"/>
  <c r="AF5" i="31"/>
  <c r="AH5" i="31" s="1"/>
  <c r="AK5" i="31"/>
  <c r="AM5" i="31"/>
  <c r="C6" i="31"/>
  <c r="E6" i="31" s="1"/>
  <c r="AD6" i="31"/>
  <c r="C7" i="31"/>
  <c r="E7" i="31"/>
  <c r="Q7" i="31" s="1"/>
  <c r="S7" i="31" s="1"/>
  <c r="AD7" i="31"/>
  <c r="C8" i="31"/>
  <c r="E8" i="31"/>
  <c r="U8" i="31" s="1"/>
  <c r="M8" i="31"/>
  <c r="O8" i="31"/>
  <c r="Q8" i="31"/>
  <c r="S8" i="31" s="1"/>
  <c r="W8" i="31"/>
  <c r="AD8" i="31"/>
  <c r="AF8" i="31"/>
  <c r="AH8" i="31" s="1"/>
  <c r="AK8" i="31"/>
  <c r="AM8" i="31" s="1"/>
  <c r="C9" i="31"/>
  <c r="E9" i="31" s="1"/>
  <c r="Q9" i="31" s="1"/>
  <c r="M9" i="31"/>
  <c r="O9" i="31"/>
  <c r="S9" i="31"/>
  <c r="U9" i="31"/>
  <c r="W9" i="31" s="1"/>
  <c r="AD9" i="31"/>
  <c r="AF9" i="31"/>
  <c r="AH9" i="31" s="1"/>
  <c r="AK9" i="31"/>
  <c r="AM9" i="31" s="1"/>
  <c r="E10" i="31"/>
  <c r="M10" i="31"/>
  <c r="O10" i="31" s="1"/>
  <c r="AD10" i="31"/>
  <c r="E11" i="31"/>
  <c r="M11" i="31"/>
  <c r="O11" i="31" s="1"/>
  <c r="Q11" i="31"/>
  <c r="S11" i="31"/>
  <c r="U11" i="31"/>
  <c r="W11" i="31" s="1"/>
  <c r="AD11" i="31"/>
  <c r="AF11" i="31"/>
  <c r="AH11" i="31" s="1"/>
  <c r="AK11" i="31"/>
  <c r="AM11" i="31"/>
  <c r="E12" i="31"/>
  <c r="M12" i="31"/>
  <c r="O12" i="31" s="1"/>
  <c r="Q12" i="31"/>
  <c r="S12" i="31" s="1"/>
  <c r="U12" i="31"/>
  <c r="W12" i="31" s="1"/>
  <c r="AD12" i="31"/>
  <c r="E13" i="31"/>
  <c r="M13" i="31"/>
  <c r="O13" i="31" s="1"/>
  <c r="Q13" i="31"/>
  <c r="S13" i="31"/>
  <c r="U13" i="31"/>
  <c r="W13" i="31" s="1"/>
  <c r="AD13" i="31"/>
  <c r="AF13" i="31"/>
  <c r="AH13" i="31" s="1"/>
  <c r="AK13" i="31"/>
  <c r="AM13" i="31" s="1"/>
  <c r="E14" i="31"/>
  <c r="M14" i="31" s="1"/>
  <c r="O14" i="31" s="1"/>
  <c r="U14" i="31"/>
  <c r="W14" i="31" s="1"/>
  <c r="AD14" i="31"/>
  <c r="E15" i="31"/>
  <c r="M15" i="31"/>
  <c r="O15" i="31" s="1"/>
  <c r="Q15" i="31"/>
  <c r="S15" i="31"/>
  <c r="U15" i="31"/>
  <c r="W15" i="31" s="1"/>
  <c r="AD15" i="31"/>
  <c r="AF15" i="31"/>
  <c r="AH15" i="31" s="1"/>
  <c r="AK15" i="31"/>
  <c r="AM15" i="31"/>
  <c r="BK15" i="31"/>
  <c r="BN15" i="31"/>
  <c r="E16" i="31"/>
  <c r="M16" i="31"/>
  <c r="O16" i="31" s="1"/>
  <c r="Q16" i="31"/>
  <c r="S16" i="31"/>
  <c r="U16" i="31"/>
  <c r="W16" i="31" s="1"/>
  <c r="AD16" i="31"/>
  <c r="AF16" i="31"/>
  <c r="AH16" i="31" s="1"/>
  <c r="AK16" i="31"/>
  <c r="AM16" i="31"/>
  <c r="E17" i="31"/>
  <c r="M17" i="31"/>
  <c r="O17" i="31" s="1"/>
  <c r="Q17" i="31"/>
  <c r="S17" i="31" s="1"/>
  <c r="U17" i="31"/>
  <c r="W17" i="31" s="1"/>
  <c r="AD17" i="31"/>
  <c r="E18" i="31"/>
  <c r="M18" i="31"/>
  <c r="O18" i="31" s="1"/>
  <c r="Q18" i="31"/>
  <c r="S18" i="31"/>
  <c r="U18" i="31"/>
  <c r="W18" i="31" s="1"/>
  <c r="AD18" i="31"/>
  <c r="AF18" i="31"/>
  <c r="AH18" i="31" s="1"/>
  <c r="AK18" i="31"/>
  <c r="AM18" i="31" s="1"/>
  <c r="E19" i="31"/>
  <c r="M19" i="31"/>
  <c r="O19" i="31" s="1"/>
  <c r="U19" i="31"/>
  <c r="W19" i="31" s="1"/>
  <c r="AD19" i="31"/>
  <c r="E20" i="31"/>
  <c r="M20" i="31"/>
  <c r="O20" i="31" s="1"/>
  <c r="Q20" i="31"/>
  <c r="S20" i="31"/>
  <c r="U20" i="31"/>
  <c r="W20" i="31" s="1"/>
  <c r="AD20" i="31"/>
  <c r="AF20" i="31"/>
  <c r="AH20" i="31" s="1"/>
  <c r="AK20" i="31"/>
  <c r="AM20" i="31"/>
  <c r="E21" i="31"/>
  <c r="M21" i="31"/>
  <c r="O21" i="31" s="1"/>
  <c r="Q21" i="31"/>
  <c r="S21" i="31" s="1"/>
  <c r="U21" i="31"/>
  <c r="W21" i="31" s="1"/>
  <c r="AD21" i="31"/>
  <c r="E22" i="31"/>
  <c r="M22" i="31"/>
  <c r="O22" i="31" s="1"/>
  <c r="Q22" i="31"/>
  <c r="S22" i="31"/>
  <c r="U22" i="31"/>
  <c r="W22" i="31" s="1"/>
  <c r="AD22" i="31"/>
  <c r="AF22" i="31"/>
  <c r="AH22" i="31" s="1"/>
  <c r="AK22" i="31"/>
  <c r="AM22" i="31" s="1"/>
  <c r="BN22" i="31"/>
  <c r="BN23" i="31" s="1"/>
  <c r="E23" i="31"/>
  <c r="M23" i="31" s="1"/>
  <c r="O23" i="31"/>
  <c r="U23" i="31"/>
  <c r="W23" i="31" s="1"/>
  <c r="AD23" i="31"/>
  <c r="AK23" i="31"/>
  <c r="AM23" i="31" s="1"/>
  <c r="BK23" i="31"/>
  <c r="BK24" i="31" s="1"/>
  <c r="E24" i="31"/>
  <c r="M24" i="31" s="1"/>
  <c r="O24" i="31"/>
  <c r="Q24" i="31"/>
  <c r="S24" i="31" s="1"/>
  <c r="U24" i="31"/>
  <c r="W24" i="31" s="1"/>
  <c r="AD24" i="31"/>
  <c r="AK24" i="31"/>
  <c r="AM24" i="31" s="1"/>
  <c r="E25" i="31"/>
  <c r="M25" i="31"/>
  <c r="O25" i="31" s="1"/>
  <c r="Q25" i="31"/>
  <c r="S25" i="31" s="1"/>
  <c r="U25" i="31"/>
  <c r="W25" i="31" s="1"/>
  <c r="AD25" i="31"/>
  <c r="E26" i="31"/>
  <c r="M26" i="31"/>
  <c r="O26" i="31" s="1"/>
  <c r="Q26" i="31"/>
  <c r="S26" i="31"/>
  <c r="U26" i="31"/>
  <c r="W26" i="31" s="1"/>
  <c r="AD26" i="31"/>
  <c r="AF26" i="31"/>
  <c r="AH26" i="31" s="1"/>
  <c r="AK26" i="31"/>
  <c r="AM26" i="31" s="1"/>
  <c r="E27" i="31"/>
  <c r="M27" i="31"/>
  <c r="O27" i="31" s="1"/>
  <c r="U27" i="31"/>
  <c r="W27" i="31" s="1"/>
  <c r="AD27" i="31"/>
  <c r="E28" i="31"/>
  <c r="M28" i="31"/>
  <c r="O28" i="31" s="1"/>
  <c r="Q28" i="31"/>
  <c r="S28" i="31"/>
  <c r="U28" i="31"/>
  <c r="W28" i="31" s="1"/>
  <c r="AD28" i="31"/>
  <c r="AF28" i="31"/>
  <c r="AH28" i="31" s="1"/>
  <c r="AK28" i="31"/>
  <c r="AM28" i="31"/>
  <c r="E29" i="31"/>
  <c r="M29" i="31"/>
  <c r="O29" i="31" s="1"/>
  <c r="Q29" i="31"/>
  <c r="S29" i="31" s="1"/>
  <c r="U29" i="31"/>
  <c r="W29" i="31" s="1"/>
  <c r="AD29" i="31"/>
  <c r="E30" i="31"/>
  <c r="M30" i="31"/>
  <c r="O30" i="31" s="1"/>
  <c r="Q30" i="31"/>
  <c r="S30" i="31"/>
  <c r="U30" i="31"/>
  <c r="W30" i="31" s="1"/>
  <c r="AD30" i="31"/>
  <c r="AF30" i="31"/>
  <c r="AH30" i="31" s="1"/>
  <c r="AK30" i="31"/>
  <c r="AM30" i="31" s="1"/>
  <c r="L41" i="31"/>
  <c r="L42" i="31" s="1"/>
  <c r="L43" i="31" s="1"/>
  <c r="L44" i="31" s="1"/>
  <c r="L45" i="31" s="1"/>
  <c r="L46" i="31" s="1"/>
  <c r="L47" i="31" s="1"/>
  <c r="L48" i="31" s="1"/>
  <c r="L49" i="31" s="1"/>
  <c r="L50" i="31" s="1"/>
  <c r="L51" i="31" s="1"/>
  <c r="L52" i="31" s="1"/>
  <c r="L53" i="31" s="1"/>
  <c r="L54" i="31" s="1"/>
  <c r="L55" i="31" s="1"/>
  <c r="L56" i="31" s="1"/>
  <c r="L57" i="31" s="1"/>
  <c r="L58" i="31" s="1"/>
  <c r="L59" i="31" s="1"/>
  <c r="L60" i="31" s="1"/>
  <c r="L61" i="31" s="1"/>
  <c r="L62" i="31" s="1"/>
  <c r="L63" i="31" s="1"/>
  <c r="L64" i="31" s="1"/>
  <c r="L65" i="31" s="1"/>
  <c r="L66" i="31" s="1"/>
  <c r="L67" i="31" s="1"/>
  <c r="L68" i="31" s="1"/>
  <c r="L69" i="31" s="1"/>
  <c r="L70" i="31" s="1"/>
  <c r="M41" i="31"/>
  <c r="AA41" i="31"/>
  <c r="AA42" i="31" s="1"/>
  <c r="AB41" i="31"/>
  <c r="AF41" i="31"/>
  <c r="AN41" i="31"/>
  <c r="AO41" i="31"/>
  <c r="AS41" i="31" s="1"/>
  <c r="O42" i="31"/>
  <c r="AB42" i="31"/>
  <c r="AD42" i="31"/>
  <c r="AG42" i="31"/>
  <c r="AN42" i="31"/>
  <c r="AN43" i="31" s="1"/>
  <c r="AN44" i="31" s="1"/>
  <c r="AN45" i="31" s="1"/>
  <c r="AN46" i="31" s="1"/>
  <c r="AN47" i="31" s="1"/>
  <c r="AN48" i="31" s="1"/>
  <c r="AN49" i="31" s="1"/>
  <c r="AN50" i="31" s="1"/>
  <c r="AN51" i="31" s="1"/>
  <c r="AN52" i="31" s="1"/>
  <c r="AN53" i="31" s="1"/>
  <c r="AN54" i="31" s="1"/>
  <c r="AN55" i="31" s="1"/>
  <c r="AN56" i="31" s="1"/>
  <c r="AN57" i="31" s="1"/>
  <c r="AN58" i="31" s="1"/>
  <c r="AN59" i="31" s="1"/>
  <c r="AN60" i="31" s="1"/>
  <c r="AN61" i="31" s="1"/>
  <c r="AN62" i="31" s="1"/>
  <c r="AN63" i="31" s="1"/>
  <c r="AN64" i="31" s="1"/>
  <c r="AN65" i="31" s="1"/>
  <c r="AN66" i="31" s="1"/>
  <c r="AN67" i="31" s="1"/>
  <c r="AN68" i="31" s="1"/>
  <c r="AN69" i="31" s="1"/>
  <c r="AN70" i="31" s="1"/>
  <c r="AO42" i="31"/>
  <c r="AS42" i="31" s="1"/>
  <c r="AQ42" i="31"/>
  <c r="O43" i="31"/>
  <c r="AA43" i="31"/>
  <c r="AD43" i="31"/>
  <c r="AG43" i="31"/>
  <c r="AO43" i="31"/>
  <c r="AO44" i="31" s="1"/>
  <c r="AS44" i="31" s="1"/>
  <c r="AQ43" i="31"/>
  <c r="O44" i="31"/>
  <c r="AA44" i="31"/>
  <c r="AD44" i="31"/>
  <c r="AG44" i="31"/>
  <c r="AQ44" i="31"/>
  <c r="O45" i="31"/>
  <c r="AA45" i="31"/>
  <c r="AA46" i="31" s="1"/>
  <c r="AA47" i="31" s="1"/>
  <c r="AA48" i="31" s="1"/>
  <c r="AA49" i="31" s="1"/>
  <c r="AA50" i="31" s="1"/>
  <c r="AA51" i="31" s="1"/>
  <c r="AA52" i="31" s="1"/>
  <c r="AA53" i="31" s="1"/>
  <c r="AA54" i="31" s="1"/>
  <c r="AA55" i="31" s="1"/>
  <c r="AA56" i="31" s="1"/>
  <c r="AA57" i="31" s="1"/>
  <c r="AA58" i="31" s="1"/>
  <c r="AA59" i="31" s="1"/>
  <c r="AA60" i="31" s="1"/>
  <c r="AA61" i="31" s="1"/>
  <c r="AA62" i="31" s="1"/>
  <c r="AA63" i="31" s="1"/>
  <c r="AA64" i="31" s="1"/>
  <c r="AA65" i="31" s="1"/>
  <c r="AA66" i="31" s="1"/>
  <c r="AA67" i="31" s="1"/>
  <c r="AA68" i="31" s="1"/>
  <c r="AA69" i="31" s="1"/>
  <c r="AA70" i="31" s="1"/>
  <c r="AD45" i="31"/>
  <c r="AG45" i="31"/>
  <c r="AO45" i="31"/>
  <c r="AO46" i="31" s="1"/>
  <c r="AQ45" i="31"/>
  <c r="O46" i="31"/>
  <c r="AD46" i="31"/>
  <c r="AG46" i="31"/>
  <c r="AQ46" i="31"/>
  <c r="O47" i="31"/>
  <c r="AD47" i="31"/>
  <c r="AG47" i="31"/>
  <c r="AQ47" i="31"/>
  <c r="O48" i="31"/>
  <c r="AD48" i="31"/>
  <c r="AG48" i="31"/>
  <c r="AQ48" i="31"/>
  <c r="AU48" i="31"/>
  <c r="O49" i="31"/>
  <c r="AD49" i="31"/>
  <c r="AG49" i="31"/>
  <c r="AQ49" i="31"/>
  <c r="AU49" i="31"/>
  <c r="O50" i="31"/>
  <c r="AD50" i="31"/>
  <c r="AE50" i="31"/>
  <c r="AG50" i="31"/>
  <c r="AQ50" i="31"/>
  <c r="AU50" i="31"/>
  <c r="O51" i="31"/>
  <c r="AD51" i="31"/>
  <c r="AE51" i="31" s="1"/>
  <c r="AG51" i="31"/>
  <c r="AQ51" i="31"/>
  <c r="AU51" i="31"/>
  <c r="O52" i="31"/>
  <c r="AD52" i="31"/>
  <c r="AG52" i="31"/>
  <c r="AQ52" i="31"/>
  <c r="AR52" i="31" s="1"/>
  <c r="AU52" i="31"/>
  <c r="O53" i="31"/>
  <c r="P53" i="31"/>
  <c r="AD53" i="31"/>
  <c r="AE53" i="31" s="1"/>
  <c r="AG53" i="31"/>
  <c r="AQ53" i="31"/>
  <c r="AR53" i="31"/>
  <c r="AU53" i="31"/>
  <c r="O54" i="31"/>
  <c r="P54" i="31" s="1"/>
  <c r="O55" i="31" s="1"/>
  <c r="O56" i="31" s="1"/>
  <c r="O57" i="31" s="1"/>
  <c r="O58" i="31" s="1"/>
  <c r="AD54" i="31"/>
  <c r="AE54" i="31" s="1"/>
  <c r="AE55" i="31" s="1"/>
  <c r="AE56" i="31" s="1"/>
  <c r="AE57" i="31" s="1"/>
  <c r="AE58" i="31" s="1"/>
  <c r="AE59" i="31" s="1"/>
  <c r="AE60" i="31" s="1"/>
  <c r="AE61" i="31" s="1"/>
  <c r="AE62" i="31" s="1"/>
  <c r="AE63" i="31" s="1"/>
  <c r="AE64" i="31" s="1"/>
  <c r="AE65" i="31" s="1"/>
  <c r="AG54" i="31"/>
  <c r="AQ54" i="31"/>
  <c r="AR54" i="31" s="1"/>
  <c r="AU54" i="31"/>
  <c r="N55" i="31"/>
  <c r="AD55" i="31"/>
  <c r="AR55" i="31"/>
  <c r="AR56" i="31" s="1"/>
  <c r="P56" i="31"/>
  <c r="P57" i="31" s="1"/>
  <c r="P58" i="31" s="1"/>
  <c r="P59" i="31" s="1"/>
  <c r="P60" i="31" s="1"/>
  <c r="P61" i="31" s="1"/>
  <c r="P62" i="31" s="1"/>
  <c r="P63" i="31" s="1"/>
  <c r="P64" i="31" s="1"/>
  <c r="P65" i="31" s="1"/>
  <c r="P66" i="31" s="1"/>
  <c r="P67" i="31" s="1"/>
  <c r="P68" i="31" s="1"/>
  <c r="P69" i="31" s="1"/>
  <c r="AR57" i="31"/>
  <c r="AR58" i="31" s="1"/>
  <c r="AR59" i="31" s="1"/>
  <c r="AR60" i="31" s="1"/>
  <c r="AR61" i="31" s="1"/>
  <c r="AR62" i="31" s="1"/>
  <c r="AR63" i="31" s="1"/>
  <c r="AR64" i="31" s="1"/>
  <c r="AR65" i="31" s="1"/>
  <c r="AR66" i="31" s="1"/>
  <c r="AR67" i="31" s="1"/>
  <c r="AR68" i="31" s="1"/>
  <c r="AR69" i="31" s="1"/>
  <c r="AR70" i="31" s="1"/>
  <c r="AE66" i="31"/>
  <c r="AE67" i="31" s="1"/>
  <c r="AE68" i="31" s="1"/>
  <c r="AE69" i="31" s="1"/>
  <c r="AE70" i="31" s="1"/>
  <c r="T71" i="31"/>
  <c r="S72" i="31"/>
  <c r="T72" i="31" s="1"/>
  <c r="F3" i="30"/>
  <c r="G3" i="30"/>
  <c r="F4" i="30"/>
  <c r="F5" i="30" s="1"/>
  <c r="F6" i="30" s="1"/>
  <c r="F7" i="30" s="1"/>
  <c r="F8" i="30" s="1"/>
  <c r="F9" i="30" s="1"/>
  <c r="F10" i="30" s="1"/>
  <c r="F11" i="30" s="1"/>
  <c r="F12" i="30" s="1"/>
  <c r="F13" i="30" s="1"/>
  <c r="F14" i="30" s="1"/>
  <c r="F15" i="30" s="1"/>
  <c r="F16" i="30" s="1"/>
  <c r="F17" i="30" s="1"/>
  <c r="F18" i="30" s="1"/>
  <c r="F19" i="30" s="1"/>
  <c r="F20" i="30" s="1"/>
  <c r="F21" i="30" s="1"/>
  <c r="F22" i="30" s="1"/>
  <c r="F23" i="30" s="1"/>
  <c r="F24" i="30" s="1"/>
  <c r="F25" i="30" s="1"/>
  <c r="F26" i="30" s="1"/>
  <c r="F27" i="30" s="1"/>
  <c r="F28" i="30" s="1"/>
  <c r="F29" i="30" s="1"/>
  <c r="F30" i="30" s="1"/>
  <c r="G4" i="30"/>
  <c r="G5" i="30" s="1"/>
  <c r="G6" i="30" s="1"/>
  <c r="G7" i="30" s="1"/>
  <c r="G8" i="30" s="1"/>
  <c r="G9" i="30" s="1"/>
  <c r="G10" i="30" s="1"/>
  <c r="G11" i="30" s="1"/>
  <c r="G12" i="30" s="1"/>
  <c r="G13" i="30" s="1"/>
  <c r="G14" i="30" s="1"/>
  <c r="G15" i="30" s="1"/>
  <c r="G16" i="30" s="1"/>
  <c r="G17" i="30" s="1"/>
  <c r="G18" i="30" s="1"/>
  <c r="G19" i="30" s="1"/>
  <c r="G20" i="30" s="1"/>
  <c r="G21" i="30" s="1"/>
  <c r="G22" i="30" s="1"/>
  <c r="G23" i="30" s="1"/>
  <c r="G24" i="30" s="1"/>
  <c r="G25" i="30" s="1"/>
  <c r="G26" i="30" s="1"/>
  <c r="G27" i="30" s="1"/>
  <c r="G28" i="30" s="1"/>
  <c r="G29" i="30" s="1"/>
  <c r="G30" i="30" s="1"/>
  <c r="C30" i="30"/>
  <c r="D30" i="30"/>
  <c r="A31" i="30"/>
  <c r="E4" i="29"/>
  <c r="E5" i="29"/>
  <c r="E6" i="29"/>
  <c r="E7" i="29"/>
  <c r="E8" i="29"/>
  <c r="E9" i="29"/>
  <c r="E10" i="29"/>
  <c r="E11" i="29"/>
  <c r="E12" i="29"/>
  <c r="E13" i="29"/>
  <c r="E14" i="29"/>
  <c r="E15" i="29"/>
  <c r="E16" i="29"/>
  <c r="E17" i="29"/>
  <c r="E18" i="29"/>
  <c r="E19" i="29"/>
  <c r="E20" i="29"/>
  <c r="E21" i="29"/>
  <c r="E22" i="29"/>
  <c r="E23" i="29"/>
  <c r="E24" i="29"/>
  <c r="E25" i="29"/>
  <c r="E26" i="29"/>
  <c r="E27" i="29"/>
  <c r="E28" i="29"/>
  <c r="E29" i="29"/>
  <c r="E30" i="29"/>
  <c r="E31" i="29"/>
  <c r="E32" i="29"/>
  <c r="E33" i="29"/>
  <c r="E34" i="29"/>
  <c r="E35" i="29"/>
  <c r="E36" i="29"/>
  <c r="E37" i="29"/>
  <c r="E38" i="29"/>
  <c r="E39" i="29"/>
  <c r="E40" i="29"/>
  <c r="E41" i="29"/>
  <c r="E42" i="29"/>
  <c r="E43" i="29"/>
  <c r="E44" i="29"/>
  <c r="E45" i="29"/>
  <c r="E46" i="29"/>
  <c r="E47" i="29"/>
  <c r="E48" i="29"/>
  <c r="E49" i="29"/>
  <c r="E50" i="29"/>
  <c r="E51" i="29"/>
  <c r="E52" i="29"/>
  <c r="E53" i="29"/>
  <c r="E54" i="29"/>
  <c r="E55" i="29"/>
  <c r="E56" i="29"/>
  <c r="E57" i="29"/>
  <c r="E58" i="29"/>
  <c r="E59" i="29"/>
  <c r="E60" i="29"/>
  <c r="E61" i="29"/>
  <c r="E62" i="29"/>
  <c r="E63" i="29"/>
  <c r="E64" i="29"/>
  <c r="E65" i="29"/>
  <c r="E66" i="29"/>
  <c r="E67" i="29"/>
  <c r="E68" i="29"/>
  <c r="E69" i="29"/>
  <c r="E70" i="29"/>
  <c r="E72" i="29"/>
  <c r="E73" i="29"/>
  <c r="E74" i="29"/>
  <c r="E75" i="29"/>
  <c r="E76" i="29"/>
  <c r="E78" i="29"/>
  <c r="E79" i="29"/>
  <c r="E80" i="29"/>
  <c r="E81" i="29"/>
  <c r="E82" i="29"/>
  <c r="E83" i="29"/>
  <c r="E84" i="29"/>
  <c r="E85" i="29"/>
  <c r="E86" i="29"/>
  <c r="E87" i="29"/>
  <c r="E88" i="29"/>
  <c r="E89" i="29"/>
  <c r="E90" i="29"/>
  <c r="E91" i="29"/>
  <c r="E92" i="29"/>
  <c r="E93" i="29"/>
  <c r="E94" i="29"/>
  <c r="E95" i="29"/>
  <c r="E96" i="29"/>
  <c r="E97" i="29"/>
  <c r="E98" i="29"/>
  <c r="E99" i="29"/>
  <c r="E100" i="29"/>
  <c r="E101" i="29"/>
  <c r="E102" i="29"/>
  <c r="E103" i="29"/>
  <c r="E104" i="29"/>
  <c r="E105" i="29"/>
  <c r="E106" i="29"/>
  <c r="E107" i="29"/>
  <c r="E108" i="29"/>
  <c r="E109" i="29"/>
  <c r="E110" i="29"/>
  <c r="E111" i="29"/>
  <c r="E112" i="29"/>
  <c r="E113" i="29"/>
  <c r="E114" i="29"/>
  <c r="E115" i="29"/>
  <c r="E116" i="29"/>
  <c r="E117" i="29"/>
  <c r="E118" i="29"/>
  <c r="E119" i="29"/>
  <c r="E120" i="29"/>
  <c r="E121" i="29"/>
  <c r="E122" i="29"/>
  <c r="E123" i="29"/>
  <c r="E124" i="29"/>
  <c r="E125" i="29"/>
  <c r="E126" i="29"/>
  <c r="E127" i="29"/>
  <c r="E128" i="29"/>
  <c r="E129" i="29"/>
  <c r="E130" i="29"/>
  <c r="E131" i="29"/>
  <c r="E132" i="29"/>
  <c r="E133" i="29"/>
  <c r="E134" i="29"/>
  <c r="E135" i="29"/>
  <c r="E136" i="29"/>
  <c r="E137" i="29"/>
  <c r="E138" i="29"/>
  <c r="E139" i="29"/>
  <c r="E140" i="29"/>
  <c r="E141" i="29"/>
  <c r="E142" i="29"/>
  <c r="E143" i="29"/>
  <c r="E144" i="29"/>
  <c r="E145" i="29"/>
  <c r="E146" i="29"/>
  <c r="E147" i="29"/>
  <c r="E148" i="29"/>
  <c r="E149" i="29"/>
  <c r="E150" i="29"/>
  <c r="E151" i="29"/>
  <c r="E152" i="29"/>
  <c r="E153" i="29"/>
  <c r="E154" i="29"/>
  <c r="E155" i="29"/>
  <c r="E156" i="29"/>
  <c r="E157" i="29"/>
  <c r="E158" i="29"/>
  <c r="E159" i="29"/>
  <c r="E160" i="29"/>
  <c r="E161" i="29"/>
  <c r="E162" i="29"/>
  <c r="E163" i="29"/>
  <c r="E164" i="29"/>
  <c r="E165" i="29"/>
  <c r="E166" i="29"/>
  <c r="E168" i="29"/>
  <c r="E169" i="29"/>
  <c r="E170" i="29"/>
  <c r="E171" i="29"/>
  <c r="E172" i="29"/>
  <c r="E173" i="29"/>
  <c r="E174" i="29"/>
  <c r="E175" i="29"/>
  <c r="E176" i="29"/>
  <c r="E177" i="29"/>
  <c r="E178" i="29"/>
  <c r="E179" i="29"/>
  <c r="E180" i="29"/>
  <c r="E181" i="29"/>
  <c r="E182" i="29"/>
  <c r="E183" i="29"/>
  <c r="E184" i="29"/>
  <c r="E185" i="29"/>
  <c r="E186" i="29"/>
  <c r="J186" i="29"/>
  <c r="K186" i="29"/>
  <c r="E187" i="29"/>
  <c r="E188" i="29"/>
  <c r="E189" i="29"/>
  <c r="K189" i="29"/>
  <c r="E190" i="29"/>
  <c r="J190" i="29"/>
  <c r="K190" i="29"/>
  <c r="E191" i="29"/>
  <c r="K191" i="29"/>
  <c r="E192" i="29"/>
  <c r="K192" i="29"/>
  <c r="E193" i="29"/>
  <c r="K193" i="29"/>
  <c r="E194" i="29"/>
  <c r="J194" i="29"/>
  <c r="K194" i="29"/>
  <c r="E195" i="29"/>
  <c r="J195" i="29"/>
  <c r="E196" i="29"/>
  <c r="K196" i="29"/>
  <c r="E197" i="29"/>
  <c r="K197" i="29"/>
  <c r="E198" i="29"/>
  <c r="E199" i="29"/>
  <c r="K199" i="29"/>
  <c r="E200" i="29"/>
  <c r="E201" i="29"/>
  <c r="J201" i="29"/>
  <c r="J206" i="29" s="1"/>
  <c r="E202" i="29"/>
  <c r="E203" i="29"/>
  <c r="J203" i="29"/>
  <c r="E204" i="29"/>
  <c r="E205" i="29"/>
  <c r="F206" i="29"/>
  <c r="J207" i="29"/>
  <c r="J210" i="29"/>
  <c r="J218" i="29"/>
  <c r="I232" i="29"/>
  <c r="I234" i="29" s="1"/>
  <c r="I235" i="29" s="1"/>
  <c r="K233" i="29"/>
  <c r="M238" i="29"/>
  <c r="F8" i="28"/>
  <c r="F9" i="28" s="1"/>
  <c r="F10" i="28" s="1"/>
  <c r="F11" i="28" s="1"/>
  <c r="F12" i="28" s="1"/>
  <c r="F13" i="28" s="1"/>
  <c r="F14" i="28" s="1"/>
  <c r="F15" i="28" s="1"/>
  <c r="F16" i="28" s="1"/>
  <c r="F17" i="28" s="1"/>
  <c r="F18" i="28" s="1"/>
  <c r="G8" i="28"/>
  <c r="G9" i="28"/>
  <c r="G10" i="28" s="1"/>
  <c r="G11" i="28" s="1"/>
  <c r="G12" i="28" s="1"/>
  <c r="G13" i="28" s="1"/>
  <c r="G14" i="28" s="1"/>
  <c r="G15" i="28" s="1"/>
  <c r="G16" i="28" s="1"/>
  <c r="G17" i="28" s="1"/>
  <c r="G18" i="28" s="1"/>
  <c r="G19" i="28" s="1"/>
  <c r="C19" i="28"/>
  <c r="F19" i="28"/>
  <c r="K4" i="27"/>
  <c r="Q4" i="27"/>
  <c r="R4" i="27"/>
  <c r="G5" i="27"/>
  <c r="K6" i="27"/>
  <c r="K7" i="27"/>
  <c r="L7" i="27"/>
  <c r="C8" i="27"/>
  <c r="Q8" i="27"/>
  <c r="C9" i="27"/>
  <c r="N9" i="27" s="1"/>
  <c r="D9" i="27"/>
  <c r="E9" i="27"/>
  <c r="F9" i="27"/>
  <c r="G9" i="27"/>
  <c r="H9" i="27"/>
  <c r="I9" i="27"/>
  <c r="J9" i="27"/>
  <c r="L10" i="27"/>
  <c r="L11" i="27" s="1"/>
  <c r="L12" i="27" s="1"/>
  <c r="L13" i="27" s="1"/>
  <c r="M10" i="27"/>
  <c r="M11" i="27" s="1"/>
  <c r="M12" i="27" s="1"/>
  <c r="N10" i="27"/>
  <c r="N11" i="27"/>
  <c r="N12" i="27"/>
  <c r="N13" i="27" s="1"/>
  <c r="N14" i="27" s="1"/>
  <c r="N15" i="27" s="1"/>
  <c r="M13" i="27"/>
  <c r="M14" i="27" s="1"/>
  <c r="M15" i="27" s="1"/>
  <c r="M16" i="27" s="1"/>
  <c r="M19" i="27" s="1"/>
  <c r="M20" i="27" s="1"/>
  <c r="M21" i="27" s="1"/>
  <c r="M22" i="27" s="1"/>
  <c r="M25" i="27" s="1"/>
  <c r="M26" i="27" s="1"/>
  <c r="M27" i="27" s="1"/>
  <c r="M28" i="27" s="1"/>
  <c r="M29" i="27" s="1"/>
  <c r="M30" i="27" s="1"/>
  <c r="M31" i="27" s="1"/>
  <c r="M32" i="27" s="1"/>
  <c r="M35" i="27" s="1"/>
  <c r="M36" i="27" s="1"/>
  <c r="M37" i="27" s="1"/>
  <c r="M38" i="27" s="1"/>
  <c r="M41" i="27" s="1"/>
  <c r="M42" i="27" s="1"/>
  <c r="M43" i="27" s="1"/>
  <c r="M46" i="27" s="1"/>
  <c r="M47" i="27" s="1"/>
  <c r="M48" i="27" s="1"/>
  <c r="M49" i="27" s="1"/>
  <c r="M50" i="27" s="1"/>
  <c r="M53" i="27" s="1"/>
  <c r="M54" i="27" s="1"/>
  <c r="M55" i="27" s="1"/>
  <c r="M56" i="27" s="1"/>
  <c r="M57" i="27" s="1"/>
  <c r="M58" i="27" s="1"/>
  <c r="M59" i="27" s="1"/>
  <c r="M60" i="27" s="1"/>
  <c r="M63" i="27" s="1"/>
  <c r="M64" i="27" s="1"/>
  <c r="M65" i="27" s="1"/>
  <c r="M66" i="27" s="1"/>
  <c r="M69" i="27" s="1"/>
  <c r="M70" i="27" s="1"/>
  <c r="M71" i="27" s="1"/>
  <c r="M72" i="27" s="1"/>
  <c r="M73" i="27" s="1"/>
  <c r="M74" i="27" s="1"/>
  <c r="M77" i="27" s="1"/>
  <c r="M78" i="27" s="1"/>
  <c r="M79" i="27" s="1"/>
  <c r="M80" i="27" s="1"/>
  <c r="M81" i="27" s="1"/>
  <c r="M84" i="27" s="1"/>
  <c r="M85" i="27" s="1"/>
  <c r="M86" i="27" s="1"/>
  <c r="M87" i="27" s="1"/>
  <c r="M88" i="27" s="1"/>
  <c r="M91" i="27" s="1"/>
  <c r="M92" i="27" s="1"/>
  <c r="M93" i="27" s="1"/>
  <c r="M94" i="27" s="1"/>
  <c r="M95" i="27" s="1"/>
  <c r="M96" i="27" s="1"/>
  <c r="M97" i="27" s="1"/>
  <c r="M98" i="27" s="1"/>
  <c r="M99" i="27" s="1"/>
  <c r="M100" i="27" s="1"/>
  <c r="M101" i="27" s="1"/>
  <c r="M102" i="27" s="1"/>
  <c r="M103" i="27" s="1"/>
  <c r="M106" i="27" s="1"/>
  <c r="M107" i="27" s="1"/>
  <c r="M108" i="27" s="1"/>
  <c r="M111" i="27" s="1"/>
  <c r="M112" i="27" s="1"/>
  <c r="M113" i="27" s="1"/>
  <c r="M114" i="27" s="1"/>
  <c r="M115" i="27" s="1"/>
  <c r="M116" i="27" s="1"/>
  <c r="M117" i="27" s="1"/>
  <c r="M120" i="27" s="1"/>
  <c r="M121" i="27" s="1"/>
  <c r="M122" i="27" s="1"/>
  <c r="M125" i="27" s="1"/>
  <c r="M126" i="27" s="1"/>
  <c r="M127" i="27" s="1"/>
  <c r="M128" i="27" s="1"/>
  <c r="M129" i="27" s="1"/>
  <c r="M132" i="27" s="1"/>
  <c r="M133" i="27" s="1"/>
  <c r="M134" i="27" s="1"/>
  <c r="M137" i="27" s="1"/>
  <c r="M138" i="27" s="1"/>
  <c r="M139" i="27" s="1"/>
  <c r="M140" i="27" s="1"/>
  <c r="M141" i="27" s="1"/>
  <c r="M144" i="27" s="1"/>
  <c r="M145" i="27" s="1"/>
  <c r="M146" i="27" s="1"/>
  <c r="M147" i="27" s="1"/>
  <c r="M148" i="27" s="1"/>
  <c r="M151" i="27" s="1"/>
  <c r="M152" i="27" s="1"/>
  <c r="M153" i="27" s="1"/>
  <c r="M154" i="27" s="1"/>
  <c r="M155" i="27" s="1"/>
  <c r="M156" i="27" s="1"/>
  <c r="M159" i="27" s="1"/>
  <c r="M160" i="27" s="1"/>
  <c r="M161" i="27" s="1"/>
  <c r="M162" i="27" s="1"/>
  <c r="M163" i="27" s="1"/>
  <c r="M166" i="27" s="1"/>
  <c r="M167" i="27" s="1"/>
  <c r="M168" i="27" s="1"/>
  <c r="M169" i="27" s="1"/>
  <c r="M170" i="27" s="1"/>
  <c r="M173" i="27" s="1"/>
  <c r="M174" i="27" s="1"/>
  <c r="M175" i="27" s="1"/>
  <c r="M176" i="27" s="1"/>
  <c r="M177" i="27" s="1"/>
  <c r="M180" i="27" s="1"/>
  <c r="M181" i="27" s="1"/>
  <c r="M182" i="27" s="1"/>
  <c r="M183" i="27" s="1"/>
  <c r="M184" i="27" s="1"/>
  <c r="M185" i="27" s="1"/>
  <c r="M188" i="27" s="1"/>
  <c r="M189" i="27" s="1"/>
  <c r="M190" i="27" s="1"/>
  <c r="M191" i="27" s="1"/>
  <c r="M192" i="27" s="1"/>
  <c r="M195" i="27" s="1"/>
  <c r="M196" i="27" s="1"/>
  <c r="M197" i="27" s="1"/>
  <c r="M198" i="27" s="1"/>
  <c r="M199" i="27" s="1"/>
  <c r="M202" i="27" s="1"/>
  <c r="M203" i="27" s="1"/>
  <c r="M204" i="27" s="1"/>
  <c r="M205" i="27" s="1"/>
  <c r="M206" i="27" s="1"/>
  <c r="M209" i="27" s="1"/>
  <c r="M210" i="27" s="1"/>
  <c r="M211" i="27" s="1"/>
  <c r="M212" i="27" s="1"/>
  <c r="M213" i="27" s="1"/>
  <c r="M216" i="27" s="1"/>
  <c r="M217" i="27" s="1"/>
  <c r="M218" i="27" s="1"/>
  <c r="M219" i="27" s="1"/>
  <c r="M220" i="27" s="1"/>
  <c r="M221" i="27" s="1"/>
  <c r="M224" i="27" s="1"/>
  <c r="M225" i="27" s="1"/>
  <c r="M226" i="27" s="1"/>
  <c r="M227" i="27" s="1"/>
  <c r="M228" i="27" s="1"/>
  <c r="M231" i="27" s="1"/>
  <c r="M232" i="27" s="1"/>
  <c r="M233" i="27" s="1"/>
  <c r="M234" i="27" s="1"/>
  <c r="M235" i="27" s="1"/>
  <c r="M238" i="27" s="1"/>
  <c r="M239" i="27" s="1"/>
  <c r="M240" i="27" s="1"/>
  <c r="M241" i="27" s="1"/>
  <c r="M242" i="27" s="1"/>
  <c r="M245" i="27" s="1"/>
  <c r="M246" i="27" s="1"/>
  <c r="M247" i="27" s="1"/>
  <c r="M248" i="27" s="1"/>
  <c r="M249" i="27" s="1"/>
  <c r="M252" i="27" s="1"/>
  <c r="M253" i="27" s="1"/>
  <c r="M254" i="27" s="1"/>
  <c r="M255" i="27" s="1"/>
  <c r="M256" i="27" s="1"/>
  <c r="M257" i="27" s="1"/>
  <c r="M260" i="27" s="1"/>
  <c r="M261" i="27" s="1"/>
  <c r="M262" i="27" s="1"/>
  <c r="M263" i="27" s="1"/>
  <c r="M264" i="27" s="1"/>
  <c r="M267" i="27" s="1"/>
  <c r="M268" i="27" s="1"/>
  <c r="M269" i="27" s="1"/>
  <c r="M270" i="27" s="1"/>
  <c r="M271" i="27" s="1"/>
  <c r="M272" i="27" s="1"/>
  <c r="M273" i="27" s="1"/>
  <c r="M276" i="27" s="1"/>
  <c r="M277" i="27" s="1"/>
  <c r="M278" i="27" s="1"/>
  <c r="M279" i="27" s="1"/>
  <c r="M280" i="27" s="1"/>
  <c r="M283" i="27" s="1"/>
  <c r="M284" i="27" s="1"/>
  <c r="M285" i="27" s="1"/>
  <c r="M286" i="27" s="1"/>
  <c r="M287" i="27" s="1"/>
  <c r="M288" i="27" s="1"/>
  <c r="M291" i="27" s="1"/>
  <c r="M292" i="27" s="1"/>
  <c r="M293" i="27" s="1"/>
  <c r="M294" i="27" s="1"/>
  <c r="M295" i="27" s="1"/>
  <c r="M298" i="27" s="1"/>
  <c r="M299" i="27" s="1"/>
  <c r="M300" i="27" s="1"/>
  <c r="M301" i="27" s="1"/>
  <c r="M302" i="27" s="1"/>
  <c r="M305" i="27" s="1"/>
  <c r="M306" i="27" s="1"/>
  <c r="M307" i="27" s="1"/>
  <c r="M308" i="27" s="1"/>
  <c r="M309" i="27" s="1"/>
  <c r="M312" i="27" s="1"/>
  <c r="M313" i="27" s="1"/>
  <c r="M314" i="27" s="1"/>
  <c r="M315" i="27" s="1"/>
  <c r="M316" i="27" s="1"/>
  <c r="M319" i="27" s="1"/>
  <c r="M320" i="27" s="1"/>
  <c r="M321" i="27" s="1"/>
  <c r="M322" i="27" s="1"/>
  <c r="M323" i="27" s="1"/>
  <c r="M324" i="27" s="1"/>
  <c r="M327" i="27" s="1"/>
  <c r="M328" i="27" s="1"/>
  <c r="M329" i="27" s="1"/>
  <c r="M330" i="27" s="1"/>
  <c r="M331" i="27" s="1"/>
  <c r="M332" i="27" s="1"/>
  <c r="M333" i="27" s="1"/>
  <c r="M336" i="27" s="1"/>
  <c r="M337" i="27" s="1"/>
  <c r="M338" i="27" s="1"/>
  <c r="M339" i="27" s="1"/>
  <c r="M340" i="27" s="1"/>
  <c r="M343" i="27" s="1"/>
  <c r="M344" i="27" s="1"/>
  <c r="M345" i="27" s="1"/>
  <c r="M346" i="27" s="1"/>
  <c r="M347" i="27" s="1"/>
  <c r="M350" i="27" s="1"/>
  <c r="M351" i="27" s="1"/>
  <c r="M352" i="27" s="1"/>
  <c r="M353" i="27" s="1"/>
  <c r="M354" i="27" s="1"/>
  <c r="M357" i="27" s="1"/>
  <c r="M358" i="27" s="1"/>
  <c r="M359" i="27" s="1"/>
  <c r="M360" i="27" s="1"/>
  <c r="M361" i="27" s="1"/>
  <c r="M364" i="27" s="1"/>
  <c r="M365" i="27" s="1"/>
  <c r="M366" i="27" s="1"/>
  <c r="M367" i="27" s="1"/>
  <c r="M368" i="27" s="1"/>
  <c r="M369" i="27" s="1"/>
  <c r="M372" i="27" s="1"/>
  <c r="M373" i="27" s="1"/>
  <c r="M374" i="27" s="1"/>
  <c r="M375" i="27" s="1"/>
  <c r="M376" i="27" s="1"/>
  <c r="M379" i="27" s="1"/>
  <c r="M380" i="27" s="1"/>
  <c r="M381" i="27" s="1"/>
  <c r="M382" i="27" s="1"/>
  <c r="M383" i="27" s="1"/>
  <c r="M384" i="27" s="1"/>
  <c r="M385" i="27" s="1"/>
  <c r="M388" i="27" s="1"/>
  <c r="M389" i="27" s="1"/>
  <c r="M390" i="27" s="1"/>
  <c r="M391" i="27" s="1"/>
  <c r="M392" i="27" s="1"/>
  <c r="M395" i="27" s="1"/>
  <c r="M396" i="27" s="1"/>
  <c r="M397" i="27" s="1"/>
  <c r="M398" i="27" s="1"/>
  <c r="M399" i="27" s="1"/>
  <c r="M402" i="27" s="1"/>
  <c r="M403" i="27" s="1"/>
  <c r="M404" i="27" s="1"/>
  <c r="M405" i="27" s="1"/>
  <c r="M406" i="27" s="1"/>
  <c r="M407" i="27" s="1"/>
  <c r="M410" i="27" s="1"/>
  <c r="M411" i="27" s="1"/>
  <c r="M412" i="27" s="1"/>
  <c r="M413" i="27" s="1"/>
  <c r="M414" i="27" s="1"/>
  <c r="M417" i="27" s="1"/>
  <c r="M418" i="27" s="1"/>
  <c r="M419" i="27" s="1"/>
  <c r="M420" i="27" s="1"/>
  <c r="M421" i="27" s="1"/>
  <c r="M424" i="27" s="1"/>
  <c r="M425" i="27" s="1"/>
  <c r="M426" i="27" s="1"/>
  <c r="M427" i="27" s="1"/>
  <c r="M428" i="27" s="1"/>
  <c r="M431" i="27" s="1"/>
  <c r="M432" i="27" s="1"/>
  <c r="M433" i="27" s="1"/>
  <c r="M434" i="27" s="1"/>
  <c r="M435" i="27" s="1"/>
  <c r="M436" i="27" s="1"/>
  <c r="M437" i="27" s="1"/>
  <c r="M438" i="27" s="1"/>
  <c r="M439" i="27" s="1"/>
  <c r="M440" i="27" s="1"/>
  <c r="M443" i="27" s="1"/>
  <c r="M444" i="27" s="1"/>
  <c r="M445" i="27" s="1"/>
  <c r="M446" i="27" s="1"/>
  <c r="M447" i="27" s="1"/>
  <c r="M450" i="27" s="1"/>
  <c r="M451" i="27" s="1"/>
  <c r="M452" i="27" s="1"/>
  <c r="M453" i="27" s="1"/>
  <c r="M454" i="27" s="1"/>
  <c r="M457" i="27" s="1"/>
  <c r="M458" i="27" s="1"/>
  <c r="M459" i="27" s="1"/>
  <c r="M460" i="27" s="1"/>
  <c r="M461" i="27" s="1"/>
  <c r="M462" i="27" s="1"/>
  <c r="M463" i="27" s="1"/>
  <c r="M466" i="27" s="1"/>
  <c r="M467" i="27" s="1"/>
  <c r="M468" i="27" s="1"/>
  <c r="M469" i="27" s="1"/>
  <c r="M470" i="27" s="1"/>
  <c r="M473" i="27" s="1"/>
  <c r="M474" i="27" s="1"/>
  <c r="M475" i="27" s="1"/>
  <c r="M476" i="27" s="1"/>
  <c r="M477" i="27" s="1"/>
  <c r="M480" i="27" s="1"/>
  <c r="M481" i="27" s="1"/>
  <c r="M482" i="27" s="1"/>
  <c r="M483" i="27" s="1"/>
  <c r="M484" i="27" s="1"/>
  <c r="M485" i="27" s="1"/>
  <c r="M486" i="27" s="1"/>
  <c r="M487" i="27" s="1"/>
  <c r="M488" i="27" s="1"/>
  <c r="M489" i="27" s="1"/>
  <c r="M490" i="27" s="1"/>
  <c r="M491" i="27" s="1"/>
  <c r="M492" i="27" s="1"/>
  <c r="M493" i="27" s="1"/>
  <c r="M496" i="27" s="1"/>
  <c r="M497" i="27" s="1"/>
  <c r="M498" i="27" s="1"/>
  <c r="M499" i="27" s="1"/>
  <c r="M500" i="27" s="1"/>
  <c r="M503" i="27" s="1"/>
  <c r="M504" i="27" s="1"/>
  <c r="M505" i="27" s="1"/>
  <c r="M506" i="27" s="1"/>
  <c r="M507" i="27" s="1"/>
  <c r="M508" i="27" s="1"/>
  <c r="M511" i="27" s="1"/>
  <c r="M512" i="27" s="1"/>
  <c r="M513" i="27" s="1"/>
  <c r="M514" i="27" s="1"/>
  <c r="M515" i="27" s="1"/>
  <c r="L14" i="27"/>
  <c r="L15" i="27" s="1"/>
  <c r="L16" i="27" s="1"/>
  <c r="N16" i="27"/>
  <c r="N19" i="27" s="1"/>
  <c r="N20" i="27" s="1"/>
  <c r="C17" i="27"/>
  <c r="G17" i="27"/>
  <c r="Q17" i="27"/>
  <c r="C18" i="27"/>
  <c r="P18" i="27" s="1"/>
  <c r="D18" i="27"/>
  <c r="E18" i="27"/>
  <c r="F18" i="27"/>
  <c r="F24" i="27" s="1"/>
  <c r="F34" i="27" s="1"/>
  <c r="F40" i="27" s="1"/>
  <c r="F45" i="27" s="1"/>
  <c r="F52" i="27" s="1"/>
  <c r="G18" i="27"/>
  <c r="H18" i="27"/>
  <c r="I18" i="27"/>
  <c r="J18" i="27"/>
  <c r="L19" i="27"/>
  <c r="L20" i="27" s="1"/>
  <c r="L21" i="27" s="1"/>
  <c r="L22" i="27" s="1"/>
  <c r="L25" i="27" s="1"/>
  <c r="L26" i="27" s="1"/>
  <c r="L27" i="27" s="1"/>
  <c r="L28" i="27" s="1"/>
  <c r="L29" i="27" s="1"/>
  <c r="L30" i="27" s="1"/>
  <c r="L31" i="27" s="1"/>
  <c r="L32" i="27" s="1"/>
  <c r="L35" i="27" s="1"/>
  <c r="L36" i="27" s="1"/>
  <c r="L37" i="27" s="1"/>
  <c r="L38" i="27" s="1"/>
  <c r="L41" i="27" s="1"/>
  <c r="L42" i="27" s="1"/>
  <c r="L43" i="27" s="1"/>
  <c r="L46" i="27" s="1"/>
  <c r="L47" i="27" s="1"/>
  <c r="L48" i="27" s="1"/>
  <c r="L49" i="27" s="1"/>
  <c r="L50" i="27" s="1"/>
  <c r="L53" i="27" s="1"/>
  <c r="L54" i="27" s="1"/>
  <c r="L55" i="27" s="1"/>
  <c r="L56" i="27" s="1"/>
  <c r="L57" i="27" s="1"/>
  <c r="L58" i="27" s="1"/>
  <c r="L59" i="27" s="1"/>
  <c r="L60" i="27" s="1"/>
  <c r="L63" i="27" s="1"/>
  <c r="L64" i="27" s="1"/>
  <c r="L65" i="27" s="1"/>
  <c r="L66" i="27" s="1"/>
  <c r="L69" i="27" s="1"/>
  <c r="L70" i="27" s="1"/>
  <c r="L71" i="27" s="1"/>
  <c r="L72" i="27" s="1"/>
  <c r="L73" i="27" s="1"/>
  <c r="L74" i="27" s="1"/>
  <c r="L77" i="27" s="1"/>
  <c r="L78" i="27" s="1"/>
  <c r="L79" i="27" s="1"/>
  <c r="L80" i="27" s="1"/>
  <c r="L81" i="27" s="1"/>
  <c r="L84" i="27" s="1"/>
  <c r="L85" i="27" s="1"/>
  <c r="L86" i="27" s="1"/>
  <c r="L87" i="27" s="1"/>
  <c r="L88" i="27" s="1"/>
  <c r="L91" i="27" s="1"/>
  <c r="L92" i="27" s="1"/>
  <c r="L93" i="27" s="1"/>
  <c r="L94" i="27" s="1"/>
  <c r="L95" i="27" s="1"/>
  <c r="L96" i="27" s="1"/>
  <c r="L97" i="27" s="1"/>
  <c r="L98" i="27" s="1"/>
  <c r="L99" i="27" s="1"/>
  <c r="L100" i="27" s="1"/>
  <c r="L101" i="27" s="1"/>
  <c r="L102" i="27" s="1"/>
  <c r="L103" i="27" s="1"/>
  <c r="L106" i="27" s="1"/>
  <c r="L107" i="27" s="1"/>
  <c r="L108" i="27" s="1"/>
  <c r="L111" i="27" s="1"/>
  <c r="L112" i="27" s="1"/>
  <c r="L113" i="27" s="1"/>
  <c r="L114" i="27" s="1"/>
  <c r="L115" i="27" s="1"/>
  <c r="L116" i="27" s="1"/>
  <c r="L117" i="27" s="1"/>
  <c r="L120" i="27" s="1"/>
  <c r="L121" i="27" s="1"/>
  <c r="L122" i="27" s="1"/>
  <c r="L125" i="27" s="1"/>
  <c r="L126" i="27" s="1"/>
  <c r="L127" i="27" s="1"/>
  <c r="L128" i="27" s="1"/>
  <c r="L129" i="27" s="1"/>
  <c r="L132" i="27" s="1"/>
  <c r="L133" i="27" s="1"/>
  <c r="L134" i="27" s="1"/>
  <c r="L137" i="27" s="1"/>
  <c r="L138" i="27" s="1"/>
  <c r="L139" i="27" s="1"/>
  <c r="L140" i="27" s="1"/>
  <c r="L141" i="27" s="1"/>
  <c r="L144" i="27" s="1"/>
  <c r="L145" i="27" s="1"/>
  <c r="L146" i="27" s="1"/>
  <c r="L147" i="27" s="1"/>
  <c r="L148" i="27" s="1"/>
  <c r="L151" i="27" s="1"/>
  <c r="L152" i="27" s="1"/>
  <c r="L153" i="27" s="1"/>
  <c r="L154" i="27" s="1"/>
  <c r="L155" i="27" s="1"/>
  <c r="L156" i="27" s="1"/>
  <c r="L159" i="27" s="1"/>
  <c r="L160" i="27" s="1"/>
  <c r="L161" i="27" s="1"/>
  <c r="L162" i="27" s="1"/>
  <c r="L163" i="27" s="1"/>
  <c r="L166" i="27" s="1"/>
  <c r="L167" i="27" s="1"/>
  <c r="L168" i="27" s="1"/>
  <c r="L169" i="27" s="1"/>
  <c r="L170" i="27" s="1"/>
  <c r="L173" i="27" s="1"/>
  <c r="L174" i="27" s="1"/>
  <c r="L175" i="27" s="1"/>
  <c r="L176" i="27" s="1"/>
  <c r="L177" i="27" s="1"/>
  <c r="L180" i="27" s="1"/>
  <c r="L181" i="27" s="1"/>
  <c r="L182" i="27" s="1"/>
  <c r="L183" i="27" s="1"/>
  <c r="L184" i="27" s="1"/>
  <c r="L185" i="27" s="1"/>
  <c r="L188" i="27" s="1"/>
  <c r="L189" i="27" s="1"/>
  <c r="L190" i="27" s="1"/>
  <c r="L191" i="27" s="1"/>
  <c r="L192" i="27" s="1"/>
  <c r="L195" i="27" s="1"/>
  <c r="L196" i="27" s="1"/>
  <c r="L197" i="27" s="1"/>
  <c r="L198" i="27" s="1"/>
  <c r="L199" i="27" s="1"/>
  <c r="L202" i="27" s="1"/>
  <c r="L203" i="27" s="1"/>
  <c r="L204" i="27" s="1"/>
  <c r="L205" i="27" s="1"/>
  <c r="L206" i="27" s="1"/>
  <c r="L209" i="27" s="1"/>
  <c r="L210" i="27" s="1"/>
  <c r="L211" i="27" s="1"/>
  <c r="L212" i="27" s="1"/>
  <c r="L213" i="27" s="1"/>
  <c r="L216" i="27" s="1"/>
  <c r="L217" i="27" s="1"/>
  <c r="L218" i="27" s="1"/>
  <c r="L219" i="27" s="1"/>
  <c r="L220" i="27" s="1"/>
  <c r="L221" i="27" s="1"/>
  <c r="L224" i="27" s="1"/>
  <c r="L225" i="27" s="1"/>
  <c r="L226" i="27" s="1"/>
  <c r="L227" i="27" s="1"/>
  <c r="L228" i="27" s="1"/>
  <c r="L231" i="27" s="1"/>
  <c r="L232" i="27" s="1"/>
  <c r="L233" i="27" s="1"/>
  <c r="L234" i="27" s="1"/>
  <c r="L235" i="27" s="1"/>
  <c r="L238" i="27" s="1"/>
  <c r="L239" i="27" s="1"/>
  <c r="L240" i="27" s="1"/>
  <c r="L241" i="27" s="1"/>
  <c r="L242" i="27" s="1"/>
  <c r="L245" i="27" s="1"/>
  <c r="L246" i="27" s="1"/>
  <c r="L247" i="27" s="1"/>
  <c r="L248" i="27" s="1"/>
  <c r="L249" i="27" s="1"/>
  <c r="L252" i="27" s="1"/>
  <c r="L253" i="27" s="1"/>
  <c r="L254" i="27" s="1"/>
  <c r="L255" i="27" s="1"/>
  <c r="L256" i="27" s="1"/>
  <c r="L257" i="27" s="1"/>
  <c r="L260" i="27" s="1"/>
  <c r="L261" i="27" s="1"/>
  <c r="L262" i="27" s="1"/>
  <c r="L263" i="27" s="1"/>
  <c r="L264" i="27" s="1"/>
  <c r="L267" i="27" s="1"/>
  <c r="L268" i="27" s="1"/>
  <c r="L269" i="27" s="1"/>
  <c r="L270" i="27" s="1"/>
  <c r="L271" i="27" s="1"/>
  <c r="L272" i="27" s="1"/>
  <c r="L273" i="27" s="1"/>
  <c r="L276" i="27" s="1"/>
  <c r="L277" i="27" s="1"/>
  <c r="L278" i="27" s="1"/>
  <c r="L279" i="27" s="1"/>
  <c r="L280" i="27" s="1"/>
  <c r="L283" i="27" s="1"/>
  <c r="L284" i="27" s="1"/>
  <c r="L285" i="27" s="1"/>
  <c r="L286" i="27" s="1"/>
  <c r="L287" i="27" s="1"/>
  <c r="L288" i="27" s="1"/>
  <c r="L291" i="27" s="1"/>
  <c r="L292" i="27" s="1"/>
  <c r="L293" i="27" s="1"/>
  <c r="L294" i="27" s="1"/>
  <c r="L295" i="27" s="1"/>
  <c r="L298" i="27" s="1"/>
  <c r="L299" i="27" s="1"/>
  <c r="L300" i="27" s="1"/>
  <c r="L301" i="27" s="1"/>
  <c r="L302" i="27" s="1"/>
  <c r="L305" i="27" s="1"/>
  <c r="L306" i="27" s="1"/>
  <c r="L307" i="27" s="1"/>
  <c r="L308" i="27" s="1"/>
  <c r="L309" i="27" s="1"/>
  <c r="L312" i="27" s="1"/>
  <c r="L313" i="27" s="1"/>
  <c r="L314" i="27" s="1"/>
  <c r="L315" i="27" s="1"/>
  <c r="L316" i="27" s="1"/>
  <c r="L319" i="27" s="1"/>
  <c r="L320" i="27" s="1"/>
  <c r="L321" i="27" s="1"/>
  <c r="L322" i="27" s="1"/>
  <c r="L323" i="27" s="1"/>
  <c r="L324" i="27" s="1"/>
  <c r="L327" i="27" s="1"/>
  <c r="L328" i="27" s="1"/>
  <c r="L329" i="27" s="1"/>
  <c r="L330" i="27" s="1"/>
  <c r="L331" i="27" s="1"/>
  <c r="L332" i="27" s="1"/>
  <c r="L333" i="27" s="1"/>
  <c r="L336" i="27" s="1"/>
  <c r="L337" i="27" s="1"/>
  <c r="L338" i="27" s="1"/>
  <c r="L339" i="27" s="1"/>
  <c r="L340" i="27" s="1"/>
  <c r="L343" i="27" s="1"/>
  <c r="L344" i="27" s="1"/>
  <c r="L345" i="27" s="1"/>
  <c r="L346" i="27" s="1"/>
  <c r="L347" i="27" s="1"/>
  <c r="L350" i="27" s="1"/>
  <c r="L351" i="27" s="1"/>
  <c r="L352" i="27" s="1"/>
  <c r="L353" i="27" s="1"/>
  <c r="L354" i="27" s="1"/>
  <c r="L357" i="27" s="1"/>
  <c r="L358" i="27" s="1"/>
  <c r="L359" i="27" s="1"/>
  <c r="L360" i="27" s="1"/>
  <c r="L361" i="27" s="1"/>
  <c r="L364" i="27" s="1"/>
  <c r="L365" i="27" s="1"/>
  <c r="L366" i="27" s="1"/>
  <c r="L367" i="27" s="1"/>
  <c r="L368" i="27" s="1"/>
  <c r="L369" i="27" s="1"/>
  <c r="L372" i="27" s="1"/>
  <c r="L373" i="27" s="1"/>
  <c r="L374" i="27" s="1"/>
  <c r="L375" i="27" s="1"/>
  <c r="L376" i="27" s="1"/>
  <c r="L379" i="27" s="1"/>
  <c r="L380" i="27" s="1"/>
  <c r="L381" i="27" s="1"/>
  <c r="L382" i="27" s="1"/>
  <c r="L383" i="27" s="1"/>
  <c r="L384" i="27" s="1"/>
  <c r="L385" i="27" s="1"/>
  <c r="L388" i="27" s="1"/>
  <c r="L389" i="27" s="1"/>
  <c r="L390" i="27" s="1"/>
  <c r="L391" i="27" s="1"/>
  <c r="L392" i="27" s="1"/>
  <c r="L395" i="27" s="1"/>
  <c r="L396" i="27" s="1"/>
  <c r="L397" i="27" s="1"/>
  <c r="L398" i="27" s="1"/>
  <c r="L399" i="27" s="1"/>
  <c r="L402" i="27" s="1"/>
  <c r="L403" i="27" s="1"/>
  <c r="L404" i="27" s="1"/>
  <c r="L405" i="27" s="1"/>
  <c r="L406" i="27" s="1"/>
  <c r="L407" i="27" s="1"/>
  <c r="L410" i="27" s="1"/>
  <c r="L411" i="27" s="1"/>
  <c r="L412" i="27" s="1"/>
  <c r="L413" i="27" s="1"/>
  <c r="L414" i="27" s="1"/>
  <c r="L417" i="27" s="1"/>
  <c r="L418" i="27" s="1"/>
  <c r="L419" i="27" s="1"/>
  <c r="L420" i="27" s="1"/>
  <c r="L421" i="27" s="1"/>
  <c r="L424" i="27" s="1"/>
  <c r="L425" i="27" s="1"/>
  <c r="L426" i="27" s="1"/>
  <c r="L427" i="27" s="1"/>
  <c r="L428" i="27" s="1"/>
  <c r="L431" i="27" s="1"/>
  <c r="L432" i="27" s="1"/>
  <c r="L433" i="27" s="1"/>
  <c r="L434" i="27" s="1"/>
  <c r="L435" i="27" s="1"/>
  <c r="L436" i="27" s="1"/>
  <c r="L437" i="27" s="1"/>
  <c r="L438" i="27" s="1"/>
  <c r="L439" i="27" s="1"/>
  <c r="L440" i="27" s="1"/>
  <c r="L443" i="27" s="1"/>
  <c r="L444" i="27" s="1"/>
  <c r="L445" i="27" s="1"/>
  <c r="L446" i="27" s="1"/>
  <c r="L447" i="27" s="1"/>
  <c r="L450" i="27" s="1"/>
  <c r="L451" i="27" s="1"/>
  <c r="L452" i="27" s="1"/>
  <c r="L453" i="27" s="1"/>
  <c r="L454" i="27" s="1"/>
  <c r="L457" i="27" s="1"/>
  <c r="L458" i="27" s="1"/>
  <c r="L459" i="27" s="1"/>
  <c r="L460" i="27" s="1"/>
  <c r="L461" i="27" s="1"/>
  <c r="L462" i="27" s="1"/>
  <c r="L463" i="27" s="1"/>
  <c r="L466" i="27" s="1"/>
  <c r="L467" i="27" s="1"/>
  <c r="L468" i="27" s="1"/>
  <c r="L469" i="27" s="1"/>
  <c r="L470" i="27" s="1"/>
  <c r="L473" i="27" s="1"/>
  <c r="L474" i="27" s="1"/>
  <c r="L475" i="27" s="1"/>
  <c r="L476" i="27" s="1"/>
  <c r="L477" i="27" s="1"/>
  <c r="L480" i="27" s="1"/>
  <c r="L481" i="27" s="1"/>
  <c r="L482" i="27" s="1"/>
  <c r="L483" i="27" s="1"/>
  <c r="L484" i="27" s="1"/>
  <c r="L485" i="27" s="1"/>
  <c r="L486" i="27" s="1"/>
  <c r="L487" i="27" s="1"/>
  <c r="L488" i="27" s="1"/>
  <c r="L489" i="27" s="1"/>
  <c r="L490" i="27" s="1"/>
  <c r="L491" i="27" s="1"/>
  <c r="L492" i="27" s="1"/>
  <c r="L493" i="27" s="1"/>
  <c r="L496" i="27" s="1"/>
  <c r="L497" i="27" s="1"/>
  <c r="L498" i="27" s="1"/>
  <c r="L499" i="27" s="1"/>
  <c r="L500" i="27" s="1"/>
  <c r="L503" i="27" s="1"/>
  <c r="L504" i="27" s="1"/>
  <c r="L505" i="27" s="1"/>
  <c r="L506" i="27" s="1"/>
  <c r="L507" i="27" s="1"/>
  <c r="L508" i="27" s="1"/>
  <c r="L511" i="27" s="1"/>
  <c r="L512" i="27" s="1"/>
  <c r="L513" i="27" s="1"/>
  <c r="L514" i="27" s="1"/>
  <c r="L515" i="27" s="1"/>
  <c r="L544" i="27" s="1"/>
  <c r="N21" i="27"/>
  <c r="N22" i="27" s="1"/>
  <c r="N25" i="27" s="1"/>
  <c r="N26" i="27" s="1"/>
  <c r="N27" i="27" s="1"/>
  <c r="N28" i="27" s="1"/>
  <c r="N29" i="27" s="1"/>
  <c r="N30" i="27" s="1"/>
  <c r="N31" i="27" s="1"/>
  <c r="N32" i="27" s="1"/>
  <c r="N35" i="27" s="1"/>
  <c r="N36" i="27" s="1"/>
  <c r="N37" i="27" s="1"/>
  <c r="N38" i="27" s="1"/>
  <c r="N41" i="27" s="1"/>
  <c r="N42" i="27" s="1"/>
  <c r="N43" i="27" s="1"/>
  <c r="N46" i="27" s="1"/>
  <c r="N47" i="27" s="1"/>
  <c r="N48" i="27" s="1"/>
  <c r="N49" i="27" s="1"/>
  <c r="N50" i="27" s="1"/>
  <c r="N53" i="27" s="1"/>
  <c r="N54" i="27" s="1"/>
  <c r="N55" i="27" s="1"/>
  <c r="N56" i="27" s="1"/>
  <c r="N57" i="27" s="1"/>
  <c r="N58" i="27" s="1"/>
  <c r="N59" i="27" s="1"/>
  <c r="N60" i="27" s="1"/>
  <c r="N63" i="27" s="1"/>
  <c r="N64" i="27" s="1"/>
  <c r="N65" i="27" s="1"/>
  <c r="N66" i="27" s="1"/>
  <c r="N69" i="27" s="1"/>
  <c r="N70" i="27" s="1"/>
  <c r="N71" i="27" s="1"/>
  <c r="N72" i="27" s="1"/>
  <c r="N73" i="27" s="1"/>
  <c r="N74" i="27" s="1"/>
  <c r="N77" i="27" s="1"/>
  <c r="N78" i="27" s="1"/>
  <c r="N79" i="27" s="1"/>
  <c r="N80" i="27" s="1"/>
  <c r="N81" i="27" s="1"/>
  <c r="N84" i="27" s="1"/>
  <c r="N85" i="27" s="1"/>
  <c r="N86" i="27" s="1"/>
  <c r="N87" i="27" s="1"/>
  <c r="N88" i="27" s="1"/>
  <c r="N91" i="27" s="1"/>
  <c r="N92" i="27" s="1"/>
  <c r="N93" i="27" s="1"/>
  <c r="N94" i="27" s="1"/>
  <c r="N95" i="27" s="1"/>
  <c r="N96" i="27" s="1"/>
  <c r="N97" i="27" s="1"/>
  <c r="N98" i="27" s="1"/>
  <c r="N99" i="27" s="1"/>
  <c r="N100" i="27" s="1"/>
  <c r="N101" i="27" s="1"/>
  <c r="N102" i="27" s="1"/>
  <c r="N103" i="27" s="1"/>
  <c r="N106" i="27" s="1"/>
  <c r="N107" i="27" s="1"/>
  <c r="N108" i="27" s="1"/>
  <c r="N111" i="27" s="1"/>
  <c r="N112" i="27" s="1"/>
  <c r="N113" i="27" s="1"/>
  <c r="N114" i="27" s="1"/>
  <c r="N115" i="27" s="1"/>
  <c r="N116" i="27" s="1"/>
  <c r="N117" i="27" s="1"/>
  <c r="N120" i="27" s="1"/>
  <c r="N121" i="27" s="1"/>
  <c r="N122" i="27" s="1"/>
  <c r="N125" i="27" s="1"/>
  <c r="N126" i="27" s="1"/>
  <c r="N127" i="27" s="1"/>
  <c r="N128" i="27" s="1"/>
  <c r="N129" i="27" s="1"/>
  <c r="N132" i="27" s="1"/>
  <c r="N133" i="27" s="1"/>
  <c r="N134" i="27" s="1"/>
  <c r="N137" i="27" s="1"/>
  <c r="N138" i="27" s="1"/>
  <c r="N139" i="27" s="1"/>
  <c r="N140" i="27" s="1"/>
  <c r="N141" i="27" s="1"/>
  <c r="N144" i="27" s="1"/>
  <c r="N145" i="27" s="1"/>
  <c r="N146" i="27" s="1"/>
  <c r="N147" i="27" s="1"/>
  <c r="N148" i="27" s="1"/>
  <c r="N151" i="27" s="1"/>
  <c r="N152" i="27" s="1"/>
  <c r="N153" i="27" s="1"/>
  <c r="N154" i="27" s="1"/>
  <c r="N155" i="27" s="1"/>
  <c r="N156" i="27" s="1"/>
  <c r="N159" i="27" s="1"/>
  <c r="N160" i="27" s="1"/>
  <c r="N161" i="27" s="1"/>
  <c r="N162" i="27" s="1"/>
  <c r="N163" i="27" s="1"/>
  <c r="N166" i="27" s="1"/>
  <c r="N167" i="27" s="1"/>
  <c r="N168" i="27" s="1"/>
  <c r="N169" i="27" s="1"/>
  <c r="N170" i="27" s="1"/>
  <c r="N173" i="27" s="1"/>
  <c r="N174" i="27" s="1"/>
  <c r="N175" i="27" s="1"/>
  <c r="N176" i="27" s="1"/>
  <c r="N177" i="27" s="1"/>
  <c r="N180" i="27" s="1"/>
  <c r="N181" i="27" s="1"/>
  <c r="N182" i="27" s="1"/>
  <c r="N183" i="27" s="1"/>
  <c r="N184" i="27" s="1"/>
  <c r="N185" i="27" s="1"/>
  <c r="N188" i="27" s="1"/>
  <c r="N189" i="27" s="1"/>
  <c r="N190" i="27" s="1"/>
  <c r="N191" i="27" s="1"/>
  <c r="N192" i="27" s="1"/>
  <c r="N195" i="27" s="1"/>
  <c r="N196" i="27" s="1"/>
  <c r="N197" i="27" s="1"/>
  <c r="N198" i="27" s="1"/>
  <c r="N199" i="27" s="1"/>
  <c r="N202" i="27" s="1"/>
  <c r="N203" i="27" s="1"/>
  <c r="N204" i="27" s="1"/>
  <c r="N205" i="27" s="1"/>
  <c r="N206" i="27" s="1"/>
  <c r="N209" i="27" s="1"/>
  <c r="N210" i="27" s="1"/>
  <c r="N211" i="27" s="1"/>
  <c r="N212" i="27" s="1"/>
  <c r="N213" i="27" s="1"/>
  <c r="N216" i="27" s="1"/>
  <c r="N217" i="27" s="1"/>
  <c r="N218" i="27" s="1"/>
  <c r="N219" i="27" s="1"/>
  <c r="N220" i="27" s="1"/>
  <c r="N221" i="27" s="1"/>
  <c r="N224" i="27" s="1"/>
  <c r="N225" i="27" s="1"/>
  <c r="N226" i="27" s="1"/>
  <c r="N227" i="27" s="1"/>
  <c r="N228" i="27" s="1"/>
  <c r="N231" i="27" s="1"/>
  <c r="N232" i="27" s="1"/>
  <c r="N233" i="27" s="1"/>
  <c r="N234" i="27" s="1"/>
  <c r="N235" i="27" s="1"/>
  <c r="N238" i="27" s="1"/>
  <c r="N239" i="27" s="1"/>
  <c r="N240" i="27" s="1"/>
  <c r="N241" i="27" s="1"/>
  <c r="N242" i="27" s="1"/>
  <c r="N245" i="27" s="1"/>
  <c r="N246" i="27" s="1"/>
  <c r="N247" i="27" s="1"/>
  <c r="N248" i="27" s="1"/>
  <c r="N249" i="27" s="1"/>
  <c r="N252" i="27" s="1"/>
  <c r="N253" i="27" s="1"/>
  <c r="N254" i="27" s="1"/>
  <c r="N255" i="27" s="1"/>
  <c r="N256" i="27" s="1"/>
  <c r="N257" i="27" s="1"/>
  <c r="N260" i="27" s="1"/>
  <c r="N261" i="27" s="1"/>
  <c r="N262" i="27" s="1"/>
  <c r="N263" i="27" s="1"/>
  <c r="N264" i="27" s="1"/>
  <c r="N267" i="27" s="1"/>
  <c r="N268" i="27" s="1"/>
  <c r="N269" i="27" s="1"/>
  <c r="N270" i="27" s="1"/>
  <c r="N271" i="27" s="1"/>
  <c r="N272" i="27" s="1"/>
  <c r="N273" i="27" s="1"/>
  <c r="N276" i="27" s="1"/>
  <c r="N277" i="27" s="1"/>
  <c r="N278" i="27" s="1"/>
  <c r="N279" i="27" s="1"/>
  <c r="N280" i="27" s="1"/>
  <c r="N283" i="27" s="1"/>
  <c r="N284" i="27" s="1"/>
  <c r="N285" i="27" s="1"/>
  <c r="N286" i="27" s="1"/>
  <c r="N287" i="27" s="1"/>
  <c r="N288" i="27" s="1"/>
  <c r="N291" i="27" s="1"/>
  <c r="N292" i="27" s="1"/>
  <c r="N293" i="27" s="1"/>
  <c r="N294" i="27" s="1"/>
  <c r="N295" i="27" s="1"/>
  <c r="N298" i="27" s="1"/>
  <c r="N299" i="27" s="1"/>
  <c r="N300" i="27" s="1"/>
  <c r="N301" i="27" s="1"/>
  <c r="N302" i="27" s="1"/>
  <c r="N305" i="27" s="1"/>
  <c r="N306" i="27" s="1"/>
  <c r="N307" i="27" s="1"/>
  <c r="N308" i="27" s="1"/>
  <c r="N309" i="27" s="1"/>
  <c r="N312" i="27" s="1"/>
  <c r="N313" i="27" s="1"/>
  <c r="N314" i="27" s="1"/>
  <c r="N315" i="27" s="1"/>
  <c r="N316" i="27" s="1"/>
  <c r="N319" i="27" s="1"/>
  <c r="N320" i="27" s="1"/>
  <c r="N321" i="27" s="1"/>
  <c r="N322" i="27" s="1"/>
  <c r="N323" i="27" s="1"/>
  <c r="N324" i="27" s="1"/>
  <c r="N327" i="27" s="1"/>
  <c r="N328" i="27" s="1"/>
  <c r="N329" i="27" s="1"/>
  <c r="N330" i="27" s="1"/>
  <c r="N331" i="27" s="1"/>
  <c r="N332" i="27" s="1"/>
  <c r="N333" i="27" s="1"/>
  <c r="N336" i="27" s="1"/>
  <c r="N337" i="27" s="1"/>
  <c r="N338" i="27" s="1"/>
  <c r="N339" i="27" s="1"/>
  <c r="N340" i="27" s="1"/>
  <c r="N343" i="27" s="1"/>
  <c r="N344" i="27" s="1"/>
  <c r="N345" i="27" s="1"/>
  <c r="N346" i="27" s="1"/>
  <c r="N347" i="27" s="1"/>
  <c r="N350" i="27" s="1"/>
  <c r="N351" i="27" s="1"/>
  <c r="N352" i="27" s="1"/>
  <c r="N353" i="27" s="1"/>
  <c r="N354" i="27" s="1"/>
  <c r="N357" i="27" s="1"/>
  <c r="N358" i="27" s="1"/>
  <c r="N359" i="27" s="1"/>
  <c r="N360" i="27" s="1"/>
  <c r="N361" i="27" s="1"/>
  <c r="N364" i="27" s="1"/>
  <c r="N365" i="27" s="1"/>
  <c r="N366" i="27" s="1"/>
  <c r="N367" i="27" s="1"/>
  <c r="N368" i="27" s="1"/>
  <c r="N369" i="27" s="1"/>
  <c r="N372" i="27" s="1"/>
  <c r="N373" i="27" s="1"/>
  <c r="N374" i="27" s="1"/>
  <c r="N375" i="27" s="1"/>
  <c r="N376" i="27" s="1"/>
  <c r="N379" i="27" s="1"/>
  <c r="N380" i="27" s="1"/>
  <c r="N381" i="27" s="1"/>
  <c r="N382" i="27" s="1"/>
  <c r="N383" i="27" s="1"/>
  <c r="N384" i="27" s="1"/>
  <c r="N385" i="27" s="1"/>
  <c r="N388" i="27" s="1"/>
  <c r="N389" i="27" s="1"/>
  <c r="N390" i="27" s="1"/>
  <c r="N391" i="27" s="1"/>
  <c r="N392" i="27" s="1"/>
  <c r="N395" i="27" s="1"/>
  <c r="N396" i="27" s="1"/>
  <c r="N397" i="27" s="1"/>
  <c r="N398" i="27" s="1"/>
  <c r="N399" i="27" s="1"/>
  <c r="N402" i="27" s="1"/>
  <c r="N403" i="27" s="1"/>
  <c r="N404" i="27" s="1"/>
  <c r="N405" i="27" s="1"/>
  <c r="N406" i="27" s="1"/>
  <c r="N407" i="27" s="1"/>
  <c r="N410" i="27" s="1"/>
  <c r="N411" i="27" s="1"/>
  <c r="N412" i="27" s="1"/>
  <c r="N413" i="27" s="1"/>
  <c r="N414" i="27" s="1"/>
  <c r="N417" i="27" s="1"/>
  <c r="N418" i="27" s="1"/>
  <c r="N419" i="27" s="1"/>
  <c r="N420" i="27" s="1"/>
  <c r="N421" i="27" s="1"/>
  <c r="N424" i="27" s="1"/>
  <c r="N425" i="27" s="1"/>
  <c r="N426" i="27" s="1"/>
  <c r="N427" i="27" s="1"/>
  <c r="N428" i="27" s="1"/>
  <c r="N431" i="27" s="1"/>
  <c r="N432" i="27" s="1"/>
  <c r="N433" i="27" s="1"/>
  <c r="N434" i="27" s="1"/>
  <c r="N435" i="27" s="1"/>
  <c r="N436" i="27" s="1"/>
  <c r="N437" i="27" s="1"/>
  <c r="N438" i="27" s="1"/>
  <c r="N439" i="27" s="1"/>
  <c r="N440" i="27" s="1"/>
  <c r="N443" i="27" s="1"/>
  <c r="N444" i="27" s="1"/>
  <c r="N445" i="27" s="1"/>
  <c r="N446" i="27" s="1"/>
  <c r="N447" i="27" s="1"/>
  <c r="N450" i="27" s="1"/>
  <c r="N451" i="27" s="1"/>
  <c r="N452" i="27" s="1"/>
  <c r="N453" i="27" s="1"/>
  <c r="N454" i="27" s="1"/>
  <c r="N457" i="27" s="1"/>
  <c r="N458" i="27" s="1"/>
  <c r="N459" i="27" s="1"/>
  <c r="N460" i="27" s="1"/>
  <c r="N461" i="27" s="1"/>
  <c r="N462" i="27" s="1"/>
  <c r="N463" i="27" s="1"/>
  <c r="N466" i="27" s="1"/>
  <c r="N467" i="27" s="1"/>
  <c r="N468" i="27" s="1"/>
  <c r="N469" i="27" s="1"/>
  <c r="N470" i="27" s="1"/>
  <c r="N473" i="27" s="1"/>
  <c r="N474" i="27" s="1"/>
  <c r="N475" i="27" s="1"/>
  <c r="N476" i="27" s="1"/>
  <c r="N477" i="27" s="1"/>
  <c r="N480" i="27" s="1"/>
  <c r="N481" i="27" s="1"/>
  <c r="N482" i="27" s="1"/>
  <c r="N483" i="27" s="1"/>
  <c r="N484" i="27" s="1"/>
  <c r="N485" i="27" s="1"/>
  <c r="N486" i="27" s="1"/>
  <c r="N487" i="27" s="1"/>
  <c r="N488" i="27" s="1"/>
  <c r="N489" i="27" s="1"/>
  <c r="N490" i="27" s="1"/>
  <c r="N491" i="27" s="1"/>
  <c r="N492" i="27" s="1"/>
  <c r="N493" i="27" s="1"/>
  <c r="N496" i="27" s="1"/>
  <c r="N497" i="27" s="1"/>
  <c r="N498" i="27" s="1"/>
  <c r="N499" i="27" s="1"/>
  <c r="N500" i="27" s="1"/>
  <c r="N503" i="27" s="1"/>
  <c r="N504" i="27" s="1"/>
  <c r="N505" i="27" s="1"/>
  <c r="N506" i="27" s="1"/>
  <c r="N507" i="27" s="1"/>
  <c r="N508" i="27" s="1"/>
  <c r="N511" i="27" s="1"/>
  <c r="N512" i="27" s="1"/>
  <c r="N513" i="27" s="1"/>
  <c r="N514" i="27" s="1"/>
  <c r="N515" i="27" s="1"/>
  <c r="G23" i="27"/>
  <c r="H23" i="27"/>
  <c r="H24" i="27" s="1"/>
  <c r="H34" i="27" s="1"/>
  <c r="H40" i="27" s="1"/>
  <c r="H45" i="27" s="1"/>
  <c r="H52" i="27" s="1"/>
  <c r="H62" i="27" s="1"/>
  <c r="H68" i="27" s="1"/>
  <c r="H76" i="27" s="1"/>
  <c r="H83" i="27" s="1"/>
  <c r="H90" i="27" s="1"/>
  <c r="H105" i="27" s="1"/>
  <c r="H110" i="27" s="1"/>
  <c r="H119" i="27" s="1"/>
  <c r="H124" i="27" s="1"/>
  <c r="H131" i="27" s="1"/>
  <c r="H136" i="27" s="1"/>
  <c r="H143" i="27" s="1"/>
  <c r="H150" i="27" s="1"/>
  <c r="H158" i="27" s="1"/>
  <c r="H165" i="27" s="1"/>
  <c r="H172" i="27" s="1"/>
  <c r="I23" i="27"/>
  <c r="I24" i="27" s="1"/>
  <c r="I34" i="27" s="1"/>
  <c r="J23" i="27"/>
  <c r="Q23" i="27"/>
  <c r="C24" i="27"/>
  <c r="D24" i="27"/>
  <c r="E24" i="27"/>
  <c r="G24" i="27"/>
  <c r="G34" i="27" s="1"/>
  <c r="G33" i="27"/>
  <c r="H33" i="27"/>
  <c r="I33" i="27"/>
  <c r="J33" i="27"/>
  <c r="Q33" i="27"/>
  <c r="D34" i="27"/>
  <c r="D40" i="27" s="1"/>
  <c r="D45" i="27" s="1"/>
  <c r="D52" i="27" s="1"/>
  <c r="D62" i="27" s="1"/>
  <c r="D68" i="27" s="1"/>
  <c r="D76" i="27" s="1"/>
  <c r="D83" i="27" s="1"/>
  <c r="D90" i="27" s="1"/>
  <c r="D105" i="27" s="1"/>
  <c r="D110" i="27" s="1"/>
  <c r="D119" i="27" s="1"/>
  <c r="D124" i="27" s="1"/>
  <c r="D131" i="27" s="1"/>
  <c r="D136" i="27" s="1"/>
  <c r="D143" i="27" s="1"/>
  <c r="D150" i="27" s="1"/>
  <c r="D158" i="27" s="1"/>
  <c r="D165" i="27" s="1"/>
  <c r="D172" i="27" s="1"/>
  <c r="E34" i="27"/>
  <c r="G39" i="27"/>
  <c r="H39" i="27"/>
  <c r="I39" i="27"/>
  <c r="J39" i="27"/>
  <c r="Q39" i="27"/>
  <c r="E40" i="27"/>
  <c r="E45" i="27" s="1"/>
  <c r="E52" i="27" s="1"/>
  <c r="E62" i="27" s="1"/>
  <c r="E68" i="27" s="1"/>
  <c r="E76" i="27" s="1"/>
  <c r="E83" i="27" s="1"/>
  <c r="E90" i="27" s="1"/>
  <c r="E105" i="27" s="1"/>
  <c r="E110" i="27" s="1"/>
  <c r="E119" i="27" s="1"/>
  <c r="E124" i="27" s="1"/>
  <c r="E131" i="27" s="1"/>
  <c r="E136" i="27" s="1"/>
  <c r="E143" i="27" s="1"/>
  <c r="E150" i="27" s="1"/>
  <c r="I40" i="27"/>
  <c r="I45" i="27" s="1"/>
  <c r="I52" i="27" s="1"/>
  <c r="I62" i="27" s="1"/>
  <c r="I68" i="27" s="1"/>
  <c r="I76" i="27" s="1"/>
  <c r="I83" i="27" s="1"/>
  <c r="I90" i="27" s="1"/>
  <c r="I105" i="27" s="1"/>
  <c r="I110" i="27" s="1"/>
  <c r="I119" i="27" s="1"/>
  <c r="I124" i="27" s="1"/>
  <c r="I131" i="27" s="1"/>
  <c r="I136" i="27" s="1"/>
  <c r="G44" i="27"/>
  <c r="H44" i="27"/>
  <c r="I44" i="27"/>
  <c r="J44" i="27"/>
  <c r="Q44" i="27"/>
  <c r="G51" i="27"/>
  <c r="H51" i="27"/>
  <c r="I51" i="27"/>
  <c r="J51" i="27"/>
  <c r="G61" i="27"/>
  <c r="H61" i="27"/>
  <c r="I61" i="27"/>
  <c r="J61" i="27"/>
  <c r="F62" i="27"/>
  <c r="F68" i="27" s="1"/>
  <c r="F76" i="27" s="1"/>
  <c r="F83" i="27" s="1"/>
  <c r="F90" i="27" s="1"/>
  <c r="F105" i="27" s="1"/>
  <c r="F110" i="27" s="1"/>
  <c r="F119" i="27" s="1"/>
  <c r="F124" i="27" s="1"/>
  <c r="F131" i="27" s="1"/>
  <c r="F136" i="27" s="1"/>
  <c r="F143" i="27" s="1"/>
  <c r="G67" i="27"/>
  <c r="H67" i="27"/>
  <c r="I67" i="27"/>
  <c r="J67" i="27"/>
  <c r="G75" i="27"/>
  <c r="H75" i="27"/>
  <c r="I75" i="27"/>
  <c r="J75" i="27"/>
  <c r="Q75" i="27"/>
  <c r="G82" i="27"/>
  <c r="H82" i="27"/>
  <c r="I82" i="27"/>
  <c r="J82" i="27"/>
  <c r="Q82" i="27"/>
  <c r="G89" i="27"/>
  <c r="H89" i="27"/>
  <c r="I89" i="27"/>
  <c r="J89" i="27"/>
  <c r="Q89" i="27"/>
  <c r="G104" i="27"/>
  <c r="H104" i="27"/>
  <c r="I104" i="27"/>
  <c r="J104" i="27"/>
  <c r="Q104" i="27"/>
  <c r="G109" i="27"/>
  <c r="H109" i="27"/>
  <c r="Q109" i="27"/>
  <c r="G118" i="27"/>
  <c r="H118" i="27"/>
  <c r="I118" i="27"/>
  <c r="J118" i="27"/>
  <c r="Q118" i="27"/>
  <c r="G123" i="27"/>
  <c r="H123" i="27"/>
  <c r="Q123" i="27"/>
  <c r="G130" i="27"/>
  <c r="H130" i="27"/>
  <c r="I130" i="27"/>
  <c r="J130" i="27"/>
  <c r="Q130" i="27"/>
  <c r="G135" i="27"/>
  <c r="H135" i="27"/>
  <c r="Q135" i="27"/>
  <c r="G142" i="27"/>
  <c r="H142" i="27"/>
  <c r="I142" i="27"/>
  <c r="J142" i="27"/>
  <c r="Q142" i="27"/>
  <c r="G149" i="27"/>
  <c r="H149" i="27"/>
  <c r="Q149" i="27"/>
  <c r="F150" i="27"/>
  <c r="F158" i="27" s="1"/>
  <c r="F165" i="27" s="1"/>
  <c r="F172" i="27" s="1"/>
  <c r="F179" i="27" s="1"/>
  <c r="G157" i="27"/>
  <c r="H157" i="27"/>
  <c r="I157" i="27"/>
  <c r="J157" i="27"/>
  <c r="Q157" i="27"/>
  <c r="E158" i="27"/>
  <c r="E165" i="27" s="1"/>
  <c r="E172" i="27" s="1"/>
  <c r="G164" i="27"/>
  <c r="H164" i="27"/>
  <c r="Q164" i="27"/>
  <c r="G171" i="27"/>
  <c r="H171" i="27"/>
  <c r="Q171" i="27"/>
  <c r="G178" i="27"/>
  <c r="H178" i="27"/>
  <c r="Q178" i="27"/>
  <c r="G186" i="27"/>
  <c r="H186" i="27"/>
  <c r="I186" i="27"/>
  <c r="J186" i="27"/>
  <c r="Q186" i="27"/>
  <c r="C193" i="27"/>
  <c r="D193" i="27"/>
  <c r="E193" i="27"/>
  <c r="F193" i="27"/>
  <c r="G193" i="27"/>
  <c r="H193" i="27"/>
  <c r="I193" i="27"/>
  <c r="J193" i="27"/>
  <c r="Q193" i="27"/>
  <c r="G200" i="27"/>
  <c r="H200" i="27"/>
  <c r="J200" i="27"/>
  <c r="Q200" i="27"/>
  <c r="F204" i="27"/>
  <c r="G207" i="27"/>
  <c r="H207" i="27"/>
  <c r="I207" i="27"/>
  <c r="J207" i="27"/>
  <c r="Q207" i="27"/>
  <c r="G214" i="27"/>
  <c r="H214" i="27"/>
  <c r="I214" i="27"/>
  <c r="J214" i="27"/>
  <c r="Q214" i="27"/>
  <c r="G222" i="27"/>
  <c r="H222" i="27"/>
  <c r="I222" i="27"/>
  <c r="J222" i="27"/>
  <c r="Q222" i="27"/>
  <c r="G229" i="27"/>
  <c r="H229" i="27"/>
  <c r="J229" i="27"/>
  <c r="Q229" i="27"/>
  <c r="G236" i="27"/>
  <c r="H236" i="27"/>
  <c r="J236" i="27"/>
  <c r="Q236" i="27"/>
  <c r="G243" i="27"/>
  <c r="H243" i="27"/>
  <c r="Q243" i="27"/>
  <c r="G250" i="27"/>
  <c r="H250" i="27"/>
  <c r="I250" i="27"/>
  <c r="J250" i="27"/>
  <c r="Q250" i="27"/>
  <c r="G258" i="27"/>
  <c r="H258" i="27"/>
  <c r="I258" i="27"/>
  <c r="J258" i="27"/>
  <c r="Q258" i="27"/>
  <c r="G265" i="27"/>
  <c r="H265" i="27"/>
  <c r="I265" i="27"/>
  <c r="J265" i="27"/>
  <c r="Q265" i="27"/>
  <c r="G274" i="27"/>
  <c r="H274" i="27"/>
  <c r="I274" i="27"/>
  <c r="J274" i="27"/>
  <c r="Q274" i="27"/>
  <c r="G281" i="27"/>
  <c r="H281" i="27"/>
  <c r="J281" i="27"/>
  <c r="Q281" i="27"/>
  <c r="G289" i="27"/>
  <c r="H289" i="27"/>
  <c r="J289" i="27"/>
  <c r="Q289" i="27"/>
  <c r="G296" i="27"/>
  <c r="H296" i="27"/>
  <c r="J296" i="27"/>
  <c r="Q296" i="27"/>
  <c r="G303" i="27"/>
  <c r="H303" i="27"/>
  <c r="J303" i="27"/>
  <c r="Q303" i="27"/>
  <c r="G310" i="27"/>
  <c r="H310" i="27"/>
  <c r="J310" i="27"/>
  <c r="Q310" i="27"/>
  <c r="G317" i="27"/>
  <c r="H317" i="27"/>
  <c r="J317" i="27"/>
  <c r="Q317" i="27"/>
  <c r="G325" i="27"/>
  <c r="H325" i="27"/>
  <c r="J325" i="27"/>
  <c r="Q325" i="27"/>
  <c r="G334" i="27"/>
  <c r="H334" i="27"/>
  <c r="J334" i="27"/>
  <c r="Q334" i="27"/>
  <c r="G341" i="27"/>
  <c r="H341" i="27"/>
  <c r="I341" i="27"/>
  <c r="J341" i="27"/>
  <c r="Q341" i="27"/>
  <c r="G348" i="27"/>
  <c r="H348" i="27"/>
  <c r="I348" i="27"/>
  <c r="J348" i="27"/>
  <c r="Q348" i="27"/>
  <c r="G355" i="27"/>
  <c r="H355" i="27"/>
  <c r="I355" i="27"/>
  <c r="J355" i="27"/>
  <c r="Q355" i="27"/>
  <c r="G362" i="27"/>
  <c r="H362" i="27"/>
  <c r="I362" i="27"/>
  <c r="J362" i="27"/>
  <c r="Q362" i="27"/>
  <c r="G370" i="27"/>
  <c r="H370" i="27"/>
  <c r="I370" i="27"/>
  <c r="J370" i="27"/>
  <c r="Q370" i="27"/>
  <c r="G377" i="27"/>
  <c r="H377" i="27"/>
  <c r="I377" i="27"/>
  <c r="J377" i="27"/>
  <c r="Q377" i="27"/>
  <c r="G386" i="27"/>
  <c r="H386" i="27"/>
  <c r="I386" i="27"/>
  <c r="J386" i="27"/>
  <c r="Q386" i="27"/>
  <c r="G393" i="27"/>
  <c r="H393" i="27"/>
  <c r="I393" i="27"/>
  <c r="J393" i="27"/>
  <c r="Q393" i="27"/>
  <c r="G400" i="27"/>
  <c r="H400" i="27"/>
  <c r="I400" i="27"/>
  <c r="J400" i="27"/>
  <c r="Q400" i="27"/>
  <c r="G408" i="27"/>
  <c r="H408" i="27"/>
  <c r="I408" i="27"/>
  <c r="J408" i="27"/>
  <c r="Q408" i="27"/>
  <c r="C415" i="27"/>
  <c r="D415" i="27"/>
  <c r="E415" i="27"/>
  <c r="F415" i="27"/>
  <c r="G415" i="27"/>
  <c r="H415" i="27"/>
  <c r="I415" i="27"/>
  <c r="J415" i="27"/>
  <c r="Q415" i="27"/>
  <c r="G422" i="27"/>
  <c r="H422" i="27"/>
  <c r="I422" i="27"/>
  <c r="J422" i="27"/>
  <c r="Q422" i="27"/>
  <c r="G429" i="27"/>
  <c r="H429" i="27"/>
  <c r="I429" i="27"/>
  <c r="J429" i="27"/>
  <c r="Q429" i="27"/>
  <c r="G441" i="27"/>
  <c r="H441" i="27"/>
  <c r="I441" i="27"/>
  <c r="J441" i="27"/>
  <c r="Q441" i="27"/>
  <c r="G448" i="27"/>
  <c r="H448" i="27"/>
  <c r="I448" i="27"/>
  <c r="J448" i="27"/>
  <c r="Q448" i="27"/>
  <c r="G455" i="27"/>
  <c r="H455" i="27"/>
  <c r="I455" i="27"/>
  <c r="J455" i="27"/>
  <c r="Q455" i="27"/>
  <c r="G464" i="27"/>
  <c r="H464" i="27"/>
  <c r="I464" i="27"/>
  <c r="J464" i="27"/>
  <c r="Q464" i="27"/>
  <c r="G471" i="27"/>
  <c r="H471" i="27"/>
  <c r="I471" i="27"/>
  <c r="J471" i="27"/>
  <c r="Q471" i="27"/>
  <c r="G478" i="27"/>
  <c r="H478" i="27"/>
  <c r="I478" i="27"/>
  <c r="J478" i="27"/>
  <c r="Q478" i="27"/>
  <c r="G494" i="27"/>
  <c r="H494" i="27"/>
  <c r="I494" i="27"/>
  <c r="J494" i="27"/>
  <c r="Q494" i="27"/>
  <c r="G501" i="27"/>
  <c r="H501" i="27"/>
  <c r="I501" i="27"/>
  <c r="J501" i="27"/>
  <c r="Q501" i="27"/>
  <c r="G509" i="27"/>
  <c r="H509" i="27"/>
  <c r="I509" i="27"/>
  <c r="J509" i="27"/>
  <c r="Q509" i="27"/>
  <c r="G516" i="27"/>
  <c r="H516" i="27"/>
  <c r="I516" i="27"/>
  <c r="J516" i="27"/>
  <c r="Q516" i="27"/>
  <c r="Q518" i="27"/>
  <c r="Q519" i="27"/>
  <c r="Q520" i="27"/>
  <c r="Q521" i="27"/>
  <c r="Q522" i="27"/>
  <c r="Q523" i="27"/>
  <c r="A524" i="27"/>
  <c r="B526" i="27" s="1"/>
  <c r="Q524" i="27"/>
  <c r="G529" i="27"/>
  <c r="H533" i="27"/>
  <c r="H541" i="27" s="1"/>
  <c r="G542" i="27"/>
  <c r="L542" i="27"/>
  <c r="D550" i="27"/>
  <c r="E552" i="27"/>
  <c r="E555" i="27"/>
  <c r="C569" i="27"/>
  <c r="D569" i="27"/>
  <c r="G571" i="27"/>
  <c r="H571" i="27"/>
  <c r="F572" i="27"/>
  <c r="I572" i="27"/>
  <c r="I573" i="27"/>
  <c r="E585" i="27"/>
  <c r="J588" i="27"/>
  <c r="K588" i="27"/>
  <c r="F3" i="26"/>
  <c r="F4" i="26" s="1"/>
  <c r="F5" i="26" s="1"/>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F101" i="26" s="1"/>
  <c r="F102" i="26" s="1"/>
  <c r="F103" i="26" s="1"/>
  <c r="F104" i="26" s="1"/>
  <c r="F105" i="26" s="1"/>
  <c r="F106" i="26" s="1"/>
  <c r="F107" i="26" s="1"/>
  <c r="F108" i="26" s="1"/>
  <c r="F109" i="26" s="1"/>
  <c r="F110" i="26" s="1"/>
  <c r="F111" i="26" s="1"/>
  <c r="F112" i="26" s="1"/>
  <c r="F113" i="26" s="1"/>
  <c r="F114" i="26" s="1"/>
  <c r="F115" i="26" s="1"/>
  <c r="F116" i="26" s="1"/>
  <c r="F117" i="26" s="1"/>
  <c r="F118" i="26" s="1"/>
  <c r="F119" i="26" s="1"/>
  <c r="F120" i="26" s="1"/>
  <c r="F121" i="26" s="1"/>
  <c r="F122" i="26" s="1"/>
  <c r="F123" i="26" s="1"/>
  <c r="F124" i="26" s="1"/>
  <c r="F125" i="26" s="1"/>
  <c r="F126" i="26" s="1"/>
  <c r="F127" i="26" s="1"/>
  <c r="F128" i="26" s="1"/>
  <c r="F129" i="26" s="1"/>
  <c r="F130" i="26" s="1"/>
  <c r="F131" i="26" s="1"/>
  <c r="F132" i="26" s="1"/>
  <c r="F133" i="26" s="1"/>
  <c r="F134" i="26" s="1"/>
  <c r="F135" i="26" s="1"/>
  <c r="F136" i="26" s="1"/>
  <c r="F137" i="26" s="1"/>
  <c r="F138" i="26" s="1"/>
  <c r="F139" i="26" s="1"/>
  <c r="F140" i="26" s="1"/>
  <c r="F141" i="26" s="1"/>
  <c r="F142" i="26" s="1"/>
  <c r="F143" i="26" s="1"/>
  <c r="F144" i="26" s="1"/>
  <c r="F145" i="26" s="1"/>
  <c r="F146" i="26" s="1"/>
  <c r="F147" i="26" s="1"/>
  <c r="F148" i="26" s="1"/>
  <c r="F149" i="26" s="1"/>
  <c r="F150" i="26" s="1"/>
  <c r="F151" i="26" s="1"/>
  <c r="F152" i="26" s="1"/>
  <c r="F153" i="26" s="1"/>
  <c r="F154" i="26" s="1"/>
  <c r="F155" i="26" s="1"/>
  <c r="F156" i="26" s="1"/>
  <c r="F157" i="26" s="1"/>
  <c r="F158" i="26" s="1"/>
  <c r="F159" i="26" s="1"/>
  <c r="F160" i="26" s="1"/>
  <c r="F161" i="26" s="1"/>
  <c r="F162" i="26" s="1"/>
  <c r="F163" i="26" s="1"/>
  <c r="F164" i="26" s="1"/>
  <c r="F165" i="26" s="1"/>
  <c r="F166" i="26" s="1"/>
  <c r="F167" i="26" s="1"/>
  <c r="F168" i="26" s="1"/>
  <c r="F169" i="26" s="1"/>
  <c r="F170" i="26" s="1"/>
  <c r="F171" i="26" s="1"/>
  <c r="F172" i="26" s="1"/>
  <c r="F173" i="26" s="1"/>
  <c r="F174" i="26" s="1"/>
  <c r="F175" i="26" s="1"/>
  <c r="F176" i="26" s="1"/>
  <c r="F177" i="26" s="1"/>
  <c r="F178" i="26" s="1"/>
  <c r="F179" i="26" s="1"/>
  <c r="F180" i="26" s="1"/>
  <c r="F181" i="26" s="1"/>
  <c r="F182" i="26" s="1"/>
  <c r="F183" i="26" s="1"/>
  <c r="F184" i="26" s="1"/>
  <c r="F185" i="26" s="1"/>
  <c r="F186" i="26" s="1"/>
  <c r="F187" i="26" s="1"/>
  <c r="F188" i="26" s="1"/>
  <c r="F189" i="26" s="1"/>
  <c r="F190" i="26" s="1"/>
  <c r="F191" i="26" s="1"/>
  <c r="F192" i="26" s="1"/>
  <c r="F193" i="26" s="1"/>
  <c r="F194" i="26" s="1"/>
  <c r="F195" i="26" s="1"/>
  <c r="F196" i="26" s="1"/>
  <c r="F197" i="26" s="1"/>
  <c r="F198" i="26" s="1"/>
  <c r="F199" i="26" s="1"/>
  <c r="F200" i="26" s="1"/>
  <c r="F201" i="26" s="1"/>
  <c r="F202" i="26" s="1"/>
  <c r="F203" i="26" s="1"/>
  <c r="F204" i="26" s="1"/>
  <c r="F205" i="26" s="1"/>
  <c r="F206" i="26" s="1"/>
  <c r="F207" i="26" s="1"/>
  <c r="F208" i="26" s="1"/>
  <c r="F209" i="26" s="1"/>
  <c r="F210" i="26" s="1"/>
  <c r="F211" i="26" s="1"/>
  <c r="F212" i="26" s="1"/>
  <c r="F213" i="26" s="1"/>
  <c r="F214" i="26" s="1"/>
  <c r="F215" i="26" s="1"/>
  <c r="H15" i="26"/>
  <c r="H16" i="26" s="1"/>
  <c r="H17" i="26" s="1"/>
  <c r="H18" i="26" s="1"/>
  <c r="H19" i="26" s="1"/>
  <c r="H20" i="26" s="1"/>
  <c r="H21" i="26" s="1"/>
  <c r="H22" i="26" s="1"/>
  <c r="H23" i="26" s="1"/>
  <c r="H24" i="26" s="1"/>
  <c r="H25" i="26" s="1"/>
  <c r="H26" i="26" s="1"/>
  <c r="H27" i="26" s="1"/>
  <c r="H28" i="26" s="1"/>
  <c r="H29" i="26" s="1"/>
  <c r="H30" i="26" s="1"/>
  <c r="H31" i="26" s="1"/>
  <c r="H32" i="26" s="1"/>
  <c r="H33" i="26" s="1"/>
  <c r="H34" i="26" s="1"/>
  <c r="H35" i="26" s="1"/>
  <c r="H36" i="26" s="1"/>
  <c r="H37" i="26" s="1"/>
  <c r="H38" i="26" s="1"/>
  <c r="H39" i="26" s="1"/>
  <c r="H40" i="26" s="1"/>
  <c r="H41" i="26" s="1"/>
  <c r="H42" i="26" s="1"/>
  <c r="H43" i="26" s="1"/>
  <c r="H44" i="26" s="1"/>
  <c r="H45" i="26" s="1"/>
  <c r="H46" i="26" s="1"/>
  <c r="H47" i="26" s="1"/>
  <c r="H48" i="26" s="1"/>
  <c r="H49" i="26" s="1"/>
  <c r="H50" i="26" s="1"/>
  <c r="H51" i="26" s="1"/>
  <c r="H52" i="26" s="1"/>
  <c r="H53" i="26" s="1"/>
  <c r="H54" i="26" s="1"/>
  <c r="H55" i="26" s="1"/>
  <c r="H56" i="26" s="1"/>
  <c r="H57" i="26" s="1"/>
  <c r="H58" i="26" s="1"/>
  <c r="H59" i="26" s="1"/>
  <c r="H60" i="26" s="1"/>
  <c r="H61" i="26" s="1"/>
  <c r="H62" i="26" s="1"/>
  <c r="H63" i="26" s="1"/>
  <c r="H64" i="26" s="1"/>
  <c r="H65" i="26" s="1"/>
  <c r="H66" i="26" s="1"/>
  <c r="H67" i="26" s="1"/>
  <c r="H68" i="26" s="1"/>
  <c r="H69" i="26" s="1"/>
  <c r="H70" i="26" s="1"/>
  <c r="H71" i="26" s="1"/>
  <c r="H72" i="26" s="1"/>
  <c r="H73" i="26" s="1"/>
  <c r="H74" i="26" s="1"/>
  <c r="H75" i="26" s="1"/>
  <c r="H76" i="26" s="1"/>
  <c r="H77" i="26" s="1"/>
  <c r="H78" i="26" s="1"/>
  <c r="H79" i="26" s="1"/>
  <c r="H80" i="26" s="1"/>
  <c r="H81" i="26" s="1"/>
  <c r="H82" i="26" s="1"/>
  <c r="H83" i="26" s="1"/>
  <c r="H84" i="26" s="1"/>
  <c r="H85" i="26" s="1"/>
  <c r="H86" i="26" s="1"/>
  <c r="H87" i="26" s="1"/>
  <c r="H88" i="26" s="1"/>
  <c r="H89" i="26" s="1"/>
  <c r="H90" i="26" s="1"/>
  <c r="H91" i="26" s="1"/>
  <c r="H92" i="26" s="1"/>
  <c r="H93" i="26" s="1"/>
  <c r="H94" i="26" s="1"/>
  <c r="H95" i="26" s="1"/>
  <c r="H96" i="26" s="1"/>
  <c r="H97" i="26" s="1"/>
  <c r="H98" i="26" s="1"/>
  <c r="H99" i="26" s="1"/>
  <c r="H100" i="26" s="1"/>
  <c r="H101" i="26" s="1"/>
  <c r="H102" i="26" s="1"/>
  <c r="H103" i="26" s="1"/>
  <c r="H104" i="26" s="1"/>
  <c r="H105" i="26" s="1"/>
  <c r="H106" i="26" s="1"/>
  <c r="H107" i="26" s="1"/>
  <c r="H108" i="26" s="1"/>
  <c r="H109" i="26" s="1"/>
  <c r="H110" i="26" s="1"/>
  <c r="H111" i="26" s="1"/>
  <c r="H112" i="26" s="1"/>
  <c r="H113" i="26" s="1"/>
  <c r="H114" i="26" s="1"/>
  <c r="H115" i="26" s="1"/>
  <c r="H116" i="26" s="1"/>
  <c r="H117" i="26" s="1"/>
  <c r="H118" i="26" s="1"/>
  <c r="H119" i="26" s="1"/>
  <c r="H120" i="26" s="1"/>
  <c r="H121" i="26" s="1"/>
  <c r="H122" i="26" s="1"/>
  <c r="H123" i="26" s="1"/>
  <c r="H124" i="26" s="1"/>
  <c r="H125" i="26" s="1"/>
  <c r="H126" i="26" s="1"/>
  <c r="H127" i="26" s="1"/>
  <c r="H128" i="26" s="1"/>
  <c r="H129" i="26" s="1"/>
  <c r="H130" i="26" s="1"/>
  <c r="H131" i="26" s="1"/>
  <c r="H132" i="26" s="1"/>
  <c r="H133" i="26" s="1"/>
  <c r="H134" i="26" s="1"/>
  <c r="H135" i="26" s="1"/>
  <c r="H136" i="26" s="1"/>
  <c r="H137" i="26" s="1"/>
  <c r="H138" i="26" s="1"/>
  <c r="H139" i="26" s="1"/>
  <c r="H140" i="26" s="1"/>
  <c r="H141" i="26" s="1"/>
  <c r="H142" i="26" s="1"/>
  <c r="H143" i="26" s="1"/>
  <c r="H144" i="26" s="1"/>
  <c r="H145" i="26" s="1"/>
  <c r="H146" i="26" s="1"/>
  <c r="H147" i="26" s="1"/>
  <c r="H148" i="26" s="1"/>
  <c r="H149" i="26" s="1"/>
  <c r="H150" i="26" s="1"/>
  <c r="H151" i="26" s="1"/>
  <c r="H152" i="26" s="1"/>
  <c r="H153" i="26" s="1"/>
  <c r="H154" i="26" s="1"/>
  <c r="H155" i="26" s="1"/>
  <c r="H156" i="26" s="1"/>
  <c r="H157" i="26" s="1"/>
  <c r="H158" i="26" s="1"/>
  <c r="H159" i="26" s="1"/>
  <c r="H160" i="26" s="1"/>
  <c r="H161" i="26" s="1"/>
  <c r="H162" i="26" s="1"/>
  <c r="H163" i="26" s="1"/>
  <c r="H164" i="26" s="1"/>
  <c r="H165" i="26" s="1"/>
  <c r="H166" i="26" s="1"/>
  <c r="H167" i="26" s="1"/>
  <c r="H168" i="26" s="1"/>
  <c r="H169" i="26" s="1"/>
  <c r="H170" i="26" s="1"/>
  <c r="H171" i="26" s="1"/>
  <c r="H172" i="26" s="1"/>
  <c r="H173" i="26" s="1"/>
  <c r="H174" i="26" s="1"/>
  <c r="H175" i="26" s="1"/>
  <c r="H176" i="26" s="1"/>
  <c r="H177" i="26" s="1"/>
  <c r="H178" i="26" s="1"/>
  <c r="H179" i="26" s="1"/>
  <c r="H180" i="26" s="1"/>
  <c r="H181" i="26" s="1"/>
  <c r="H182" i="26" s="1"/>
  <c r="H183" i="26" s="1"/>
  <c r="H184" i="26" s="1"/>
  <c r="H185" i="26" s="1"/>
  <c r="H186" i="26" s="1"/>
  <c r="H187" i="26" s="1"/>
  <c r="H188" i="26" s="1"/>
  <c r="H189" i="26" s="1"/>
  <c r="H190" i="26" s="1"/>
  <c r="H191" i="26" s="1"/>
  <c r="H192" i="26" s="1"/>
  <c r="H193" i="26" s="1"/>
  <c r="H194" i="26" s="1"/>
  <c r="H195" i="26" s="1"/>
  <c r="H196" i="26" s="1"/>
  <c r="H197" i="26" s="1"/>
  <c r="H198" i="26" s="1"/>
  <c r="H199" i="26" s="1"/>
  <c r="H200" i="26" s="1"/>
  <c r="H201" i="26" s="1"/>
  <c r="H202" i="26" s="1"/>
  <c r="H203" i="26" s="1"/>
  <c r="H204" i="26" s="1"/>
  <c r="H205" i="26" s="1"/>
  <c r="H206" i="26" s="1"/>
  <c r="H207" i="26" s="1"/>
  <c r="H208" i="26" s="1"/>
  <c r="H209" i="26" s="1"/>
  <c r="H210" i="26" s="1"/>
  <c r="H211" i="26" s="1"/>
  <c r="H212" i="26" s="1"/>
  <c r="H213" i="26" s="1"/>
  <c r="H214" i="26" s="1"/>
  <c r="G17" i="26"/>
  <c r="G18" i="26"/>
  <c r="G19" i="26" s="1"/>
  <c r="G20" i="26" s="1"/>
  <c r="G21" i="26" s="1"/>
  <c r="G22" i="26" s="1"/>
  <c r="G23" i="26" s="1"/>
  <c r="G24" i="26" s="1"/>
  <c r="G25" i="26" s="1"/>
  <c r="G26" i="26" s="1"/>
  <c r="G27" i="26" s="1"/>
  <c r="G28" i="26" s="1"/>
  <c r="G29" i="26" s="1"/>
  <c r="G30" i="26" s="1"/>
  <c r="G31" i="26" s="1"/>
  <c r="G32" i="26" s="1"/>
  <c r="G33" i="26" s="1"/>
  <c r="G34" i="26" s="1"/>
  <c r="G35" i="26" s="1"/>
  <c r="G36" i="26" s="1"/>
  <c r="G37" i="26" s="1"/>
  <c r="G38" i="26" s="1"/>
  <c r="G39" i="26" s="1"/>
  <c r="G40" i="26" s="1"/>
  <c r="G41" i="26" s="1"/>
  <c r="G42" i="26" s="1"/>
  <c r="G43" i="26" s="1"/>
  <c r="G44" i="26" s="1"/>
  <c r="G45" i="26" s="1"/>
  <c r="G46" i="26" s="1"/>
  <c r="G47" i="26" s="1"/>
  <c r="G48" i="26" s="1"/>
  <c r="G49" i="26" s="1"/>
  <c r="G50" i="26" s="1"/>
  <c r="G51" i="26" s="1"/>
  <c r="G52" i="26" s="1"/>
  <c r="G53" i="26" s="1"/>
  <c r="G54" i="26" s="1"/>
  <c r="G55" i="26" s="1"/>
  <c r="G56" i="26" s="1"/>
  <c r="G57" i="26" s="1"/>
  <c r="G58" i="26" s="1"/>
  <c r="G59" i="26" s="1"/>
  <c r="G60" i="26" s="1"/>
  <c r="G61" i="26" s="1"/>
  <c r="G62" i="26" s="1"/>
  <c r="G63" i="26" s="1"/>
  <c r="G64" i="26" s="1"/>
  <c r="G65" i="26" s="1"/>
  <c r="G66" i="26" s="1"/>
  <c r="G67" i="26" s="1"/>
  <c r="G68" i="26" s="1"/>
  <c r="G69" i="26" s="1"/>
  <c r="G70" i="26" s="1"/>
  <c r="G71" i="26" s="1"/>
  <c r="G72" i="26" s="1"/>
  <c r="G73" i="26" s="1"/>
  <c r="G74" i="26" s="1"/>
  <c r="G75" i="26" s="1"/>
  <c r="G76" i="26" s="1"/>
  <c r="G77" i="26" s="1"/>
  <c r="G78" i="26" s="1"/>
  <c r="G79" i="26" s="1"/>
  <c r="G80" i="26" s="1"/>
  <c r="G81" i="26" s="1"/>
  <c r="G82" i="26" s="1"/>
  <c r="G83" i="26" s="1"/>
  <c r="G84" i="26" s="1"/>
  <c r="G85" i="26" s="1"/>
  <c r="G86" i="26" s="1"/>
  <c r="G87" i="26" s="1"/>
  <c r="G88" i="26" s="1"/>
  <c r="G89" i="26" s="1"/>
  <c r="G90" i="26" s="1"/>
  <c r="G91" i="26" s="1"/>
  <c r="G92" i="26" s="1"/>
  <c r="G93" i="26" s="1"/>
  <c r="G94" i="26" s="1"/>
  <c r="G95" i="26" s="1"/>
  <c r="G96" i="26" s="1"/>
  <c r="G97" i="26" s="1"/>
  <c r="G98" i="26" s="1"/>
  <c r="G99" i="26" s="1"/>
  <c r="G100" i="26" s="1"/>
  <c r="G101" i="26" s="1"/>
  <c r="G102" i="26" s="1"/>
  <c r="G103" i="26" s="1"/>
  <c r="G104" i="26" s="1"/>
  <c r="G105" i="26" s="1"/>
  <c r="G106" i="26" s="1"/>
  <c r="G107" i="26" s="1"/>
  <c r="G108" i="26" s="1"/>
  <c r="G109" i="26" s="1"/>
  <c r="G110" i="26" s="1"/>
  <c r="G111" i="26" s="1"/>
  <c r="G112" i="26" s="1"/>
  <c r="G113" i="26" s="1"/>
  <c r="G114" i="26" s="1"/>
  <c r="G115" i="26" s="1"/>
  <c r="G116" i="26" s="1"/>
  <c r="G117" i="26" s="1"/>
  <c r="G118" i="26" s="1"/>
  <c r="G119" i="26" s="1"/>
  <c r="G120" i="26" s="1"/>
  <c r="G121" i="26" s="1"/>
  <c r="G122" i="26" s="1"/>
  <c r="G123" i="26" s="1"/>
  <c r="G124" i="26" s="1"/>
  <c r="G125" i="26" s="1"/>
  <c r="G126" i="26" s="1"/>
  <c r="G127" i="26" s="1"/>
  <c r="G128" i="26" s="1"/>
  <c r="G129" i="26" s="1"/>
  <c r="G130" i="26" s="1"/>
  <c r="G131" i="26" s="1"/>
  <c r="G132" i="26" s="1"/>
  <c r="G133" i="26" s="1"/>
  <c r="G134" i="26" s="1"/>
  <c r="G135" i="26" s="1"/>
  <c r="G136" i="26" s="1"/>
  <c r="G137" i="26" s="1"/>
  <c r="G138" i="26" s="1"/>
  <c r="G139" i="26" s="1"/>
  <c r="G140" i="26" s="1"/>
  <c r="G141" i="26" s="1"/>
  <c r="G142" i="26" s="1"/>
  <c r="G143" i="26" s="1"/>
  <c r="G144" i="26" s="1"/>
  <c r="G145" i="26" s="1"/>
  <c r="G146" i="26" s="1"/>
  <c r="G147" i="26" s="1"/>
  <c r="G148" i="26" s="1"/>
  <c r="G149" i="26" s="1"/>
  <c r="G150" i="26" s="1"/>
  <c r="G151" i="26" s="1"/>
  <c r="G152" i="26" s="1"/>
  <c r="G153" i="26" s="1"/>
  <c r="G154" i="26" s="1"/>
  <c r="G155" i="26" s="1"/>
  <c r="G156" i="26" s="1"/>
  <c r="G157" i="26" s="1"/>
  <c r="G158" i="26" s="1"/>
  <c r="G159" i="26" s="1"/>
  <c r="G160" i="26" s="1"/>
  <c r="G161" i="26" s="1"/>
  <c r="G162" i="26" s="1"/>
  <c r="G163" i="26" s="1"/>
  <c r="G164" i="26" s="1"/>
  <c r="G165" i="26" s="1"/>
  <c r="G166" i="26" s="1"/>
  <c r="G167" i="26" s="1"/>
  <c r="G168" i="26" s="1"/>
  <c r="G169" i="26" s="1"/>
  <c r="G170" i="26" s="1"/>
  <c r="G171" i="26" s="1"/>
  <c r="G172" i="26" s="1"/>
  <c r="G173" i="26" s="1"/>
  <c r="G174" i="26" s="1"/>
  <c r="G175" i="26" s="1"/>
  <c r="G176" i="26" s="1"/>
  <c r="G177" i="26" s="1"/>
  <c r="G178" i="26" s="1"/>
  <c r="G179" i="26" s="1"/>
  <c r="G180" i="26" s="1"/>
  <c r="G181" i="26" s="1"/>
  <c r="G182" i="26" s="1"/>
  <c r="G183" i="26" s="1"/>
  <c r="G184" i="26" s="1"/>
  <c r="G185" i="26" s="1"/>
  <c r="G186" i="26" s="1"/>
  <c r="G187" i="26" s="1"/>
  <c r="G188" i="26" s="1"/>
  <c r="G189" i="26" s="1"/>
  <c r="G190" i="26" s="1"/>
  <c r="G191" i="26" s="1"/>
  <c r="G192" i="26" s="1"/>
  <c r="G193" i="26" s="1"/>
  <c r="G194" i="26" s="1"/>
  <c r="G195" i="26" s="1"/>
  <c r="G196" i="26" s="1"/>
  <c r="G197" i="26" s="1"/>
  <c r="G198" i="26" s="1"/>
  <c r="G199" i="26" s="1"/>
  <c r="G200" i="26" s="1"/>
  <c r="G201" i="26" s="1"/>
  <c r="G202" i="26" s="1"/>
  <c r="G203" i="26" s="1"/>
  <c r="G204" i="26" s="1"/>
  <c r="G205" i="26" s="1"/>
  <c r="G206" i="26" s="1"/>
  <c r="G207" i="26" s="1"/>
  <c r="G208" i="26" s="1"/>
  <c r="G209" i="26" s="1"/>
  <c r="G210" i="26" s="1"/>
  <c r="G211" i="26" s="1"/>
  <c r="G212" i="26" s="1"/>
  <c r="G213" i="26" s="1"/>
  <c r="G214" i="26" s="1"/>
  <c r="G215" i="26" s="1"/>
  <c r="C215" i="26"/>
  <c r="A216" i="26"/>
  <c r="C216" i="26"/>
  <c r="G23" i="25"/>
  <c r="R2" i="21"/>
  <c r="R3" i="21"/>
  <c r="R4" i="21"/>
  <c r="R5" i="21"/>
  <c r="R6" i="21"/>
  <c r="R7" i="21"/>
  <c r="R8" i="21"/>
  <c r="R9" i="21"/>
  <c r="R10" i="21"/>
  <c r="R11" i="21"/>
  <c r="R12" i="21"/>
  <c r="R13" i="21"/>
  <c r="R14" i="21"/>
  <c r="R15" i="21"/>
  <c r="R16" i="21"/>
  <c r="R17" i="21"/>
  <c r="R19" i="21"/>
  <c r="R20" i="21"/>
  <c r="R21" i="21"/>
  <c r="R22" i="21"/>
  <c r="R23" i="21"/>
  <c r="R25" i="21"/>
  <c r="R26" i="21"/>
  <c r="R27" i="21"/>
  <c r="R28" i="21"/>
  <c r="R29" i="21"/>
  <c r="R32" i="21"/>
  <c r="R33" i="21"/>
  <c r="R34" i="21"/>
  <c r="R35" i="21"/>
  <c r="R36" i="21"/>
  <c r="R37" i="21"/>
  <c r="R38" i="21"/>
  <c r="R39" i="21"/>
  <c r="R40" i="21"/>
  <c r="R41" i="21"/>
  <c r="R42" i="21"/>
  <c r="R44" i="21"/>
  <c r="R45" i="21"/>
  <c r="R47" i="21"/>
  <c r="R48" i="21"/>
  <c r="R49" i="21"/>
  <c r="R50" i="21"/>
  <c r="R51" i="21"/>
  <c r="R52" i="21"/>
  <c r="R55" i="21"/>
  <c r="R56" i="21"/>
  <c r="R57" i="21"/>
  <c r="R58" i="21"/>
  <c r="R59" i="21"/>
  <c r="R60" i="21"/>
  <c r="R62" i="21"/>
  <c r="R63" i="21"/>
  <c r="R64" i="21"/>
  <c r="R65" i="21"/>
  <c r="R66" i="21"/>
  <c r="R67" i="21"/>
  <c r="R68" i="21"/>
  <c r="R69" i="21"/>
  <c r="R72" i="21"/>
  <c r="R73" i="21"/>
  <c r="R74" i="21"/>
  <c r="R75" i="21"/>
  <c r="R76" i="21"/>
  <c r="R77" i="21"/>
  <c r="R78" i="21"/>
  <c r="R79" i="21"/>
  <c r="R80" i="21"/>
  <c r="R81" i="21"/>
  <c r="R82" i="21"/>
  <c r="R83" i="21"/>
  <c r="R84" i="21"/>
  <c r="R85" i="21"/>
  <c r="R86" i="21"/>
  <c r="R87" i="21"/>
  <c r="R88" i="21"/>
  <c r="R90" i="21"/>
  <c r="R91" i="21"/>
  <c r="R93" i="21"/>
  <c r="R94" i="21"/>
  <c r="R95" i="21"/>
  <c r="R96" i="21"/>
  <c r="R97" i="21"/>
  <c r="R98" i="21"/>
  <c r="R99" i="21"/>
  <c r="R100" i="21"/>
  <c r="R101" i="21"/>
  <c r="R102" i="21"/>
  <c r="R103" i="21"/>
  <c r="R104" i="21"/>
  <c r="R105" i="21"/>
  <c r="R106" i="21"/>
  <c r="R107" i="21"/>
  <c r="R108" i="21"/>
  <c r="R109" i="21"/>
  <c r="R110" i="21"/>
  <c r="R111" i="21"/>
  <c r="R112" i="21"/>
  <c r="R113" i="21"/>
  <c r="R114" i="21"/>
  <c r="R115" i="21"/>
  <c r="R116" i="21"/>
  <c r="R117" i="21"/>
  <c r="R118" i="21"/>
  <c r="R119" i="21"/>
  <c r="R120" i="21"/>
  <c r="R121" i="21"/>
  <c r="R122" i="21"/>
  <c r="R126" i="21"/>
  <c r="R127" i="21"/>
  <c r="R128" i="21"/>
  <c r="R129" i="21"/>
  <c r="R130" i="21"/>
  <c r="R131" i="21"/>
  <c r="R132" i="21"/>
  <c r="R133" i="21"/>
  <c r="R134" i="21"/>
  <c r="R135" i="21"/>
  <c r="R136" i="21"/>
  <c r="R138" i="21"/>
  <c r="R139" i="21"/>
  <c r="R140" i="21"/>
  <c r="R141" i="21"/>
  <c r="R142" i="21"/>
  <c r="R143" i="21"/>
  <c r="R144" i="21"/>
  <c r="R145" i="21"/>
  <c r="R146" i="21"/>
  <c r="R147" i="21"/>
  <c r="R148" i="21"/>
  <c r="R149" i="21"/>
  <c r="R150" i="21"/>
  <c r="R151"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80" i="21"/>
  <c r="R181" i="21"/>
  <c r="R182" i="21"/>
  <c r="R184" i="21"/>
  <c r="R187" i="21"/>
  <c r="R188" i="21"/>
  <c r="R189" i="21"/>
  <c r="R190" i="21"/>
  <c r="R191" i="21"/>
  <c r="R192" i="21"/>
  <c r="R193" i="21"/>
  <c r="R194" i="21"/>
  <c r="R195" i="21"/>
  <c r="R197" i="21"/>
  <c r="R198" i="21"/>
  <c r="R199" i="21"/>
  <c r="R200" i="21"/>
  <c r="R201" i="21"/>
  <c r="R202" i="21"/>
  <c r="R203" i="21"/>
  <c r="R204" i="21"/>
  <c r="R205" i="21"/>
  <c r="R206" i="21"/>
  <c r="R207" i="21"/>
  <c r="R208" i="21"/>
  <c r="R209" i="21"/>
  <c r="R210" i="21"/>
  <c r="R211" i="21"/>
  <c r="R212" i="21"/>
  <c r="R213" i="21"/>
  <c r="R214" i="21"/>
  <c r="R215" i="21"/>
  <c r="R216" i="21"/>
  <c r="R217" i="21"/>
  <c r="R218" i="21"/>
  <c r="R219" i="21"/>
  <c r="R220" i="21"/>
  <c r="R221" i="21"/>
  <c r="R222" i="21"/>
  <c r="R223" i="21"/>
  <c r="R224" i="21"/>
  <c r="R225" i="21"/>
  <c r="R226" i="21"/>
  <c r="R227" i="21"/>
  <c r="R228" i="21"/>
  <c r="R229" i="21"/>
  <c r="R230" i="21"/>
  <c r="R231" i="21"/>
  <c r="R232" i="21"/>
  <c r="R233" i="21"/>
  <c r="R234" i="21"/>
  <c r="R235" i="21"/>
  <c r="R236" i="21"/>
  <c r="R237" i="21"/>
  <c r="R238" i="21"/>
  <c r="R239" i="21"/>
  <c r="R240" i="21"/>
  <c r="R241" i="21"/>
  <c r="R242" i="21"/>
  <c r="R243" i="21"/>
  <c r="R244" i="21"/>
  <c r="R245" i="21"/>
  <c r="R246" i="21"/>
  <c r="R247" i="21"/>
  <c r="R248" i="21"/>
  <c r="R249" i="21"/>
  <c r="R250" i="21"/>
  <c r="R251" i="21"/>
  <c r="R252" i="21"/>
  <c r="R253" i="21"/>
  <c r="R254" i="21"/>
  <c r="R255" i="21"/>
  <c r="R256" i="21"/>
  <c r="R257" i="21"/>
  <c r="R258" i="21"/>
  <c r="R259" i="21"/>
  <c r="R260" i="21"/>
  <c r="R261" i="21"/>
  <c r="R262" i="21"/>
  <c r="R263" i="21"/>
  <c r="R264" i="21"/>
  <c r="R265" i="21"/>
  <c r="R266" i="21"/>
  <c r="R267" i="21"/>
  <c r="R268" i="21"/>
  <c r="R269" i="21"/>
  <c r="R270" i="21"/>
  <c r="R271" i="21"/>
  <c r="R272" i="21"/>
  <c r="R273" i="21"/>
  <c r="R274" i="21"/>
  <c r="R275" i="21"/>
  <c r="R276" i="21"/>
  <c r="R277" i="21"/>
  <c r="R278" i="21"/>
  <c r="R279" i="21"/>
  <c r="R280" i="21"/>
  <c r="R281" i="21"/>
  <c r="R282" i="21"/>
  <c r="R283" i="21"/>
  <c r="R284" i="21"/>
  <c r="R285" i="21"/>
  <c r="R286" i="21"/>
  <c r="R287" i="21"/>
  <c r="R288" i="21"/>
  <c r="R289" i="21"/>
  <c r="R290" i="21"/>
  <c r="R291" i="21"/>
  <c r="R292" i="21"/>
  <c r="R293" i="21"/>
  <c r="R294" i="21"/>
  <c r="R295" i="21"/>
  <c r="R296" i="21"/>
  <c r="R297" i="21"/>
  <c r="R298" i="21"/>
  <c r="R299" i="21"/>
  <c r="R300" i="21"/>
  <c r="R301" i="21"/>
  <c r="R302" i="21"/>
  <c r="R303" i="21"/>
  <c r="R304" i="21"/>
  <c r="R305" i="21"/>
  <c r="R306" i="21"/>
  <c r="R307" i="21"/>
  <c r="R308" i="21"/>
  <c r="R309" i="21"/>
  <c r="R310" i="21"/>
  <c r="R311" i="21"/>
  <c r="R312" i="21"/>
  <c r="R313" i="21"/>
  <c r="R314" i="21"/>
  <c r="R315" i="21"/>
  <c r="R316" i="21"/>
  <c r="R317" i="21"/>
  <c r="R318" i="21"/>
  <c r="R319" i="21"/>
  <c r="R320" i="21"/>
  <c r="R321" i="21"/>
  <c r="R322" i="21"/>
  <c r="R323" i="21"/>
  <c r="R324" i="21"/>
  <c r="R325" i="21"/>
  <c r="R326" i="21"/>
  <c r="R327" i="21"/>
  <c r="R328" i="21"/>
  <c r="R329" i="21"/>
  <c r="R330" i="21"/>
  <c r="R331" i="21"/>
  <c r="R332" i="21"/>
  <c r="R333" i="21"/>
  <c r="R334" i="21"/>
  <c r="R335" i="21"/>
  <c r="R336" i="21"/>
  <c r="R337" i="21"/>
  <c r="R338" i="21"/>
  <c r="R339" i="21"/>
  <c r="R340" i="21"/>
  <c r="R341" i="21"/>
  <c r="R342" i="21"/>
  <c r="R343" i="21"/>
  <c r="R344" i="21"/>
  <c r="R345" i="21"/>
  <c r="R346" i="21"/>
  <c r="R347" i="21"/>
  <c r="R348" i="21"/>
  <c r="R349" i="21"/>
  <c r="R350" i="21"/>
  <c r="R351" i="21"/>
  <c r="R352" i="21"/>
  <c r="R353" i="21"/>
  <c r="R354" i="21"/>
  <c r="R355" i="21"/>
  <c r="R356" i="21"/>
  <c r="R357" i="21"/>
  <c r="R358" i="21"/>
  <c r="R359" i="21"/>
  <c r="R360" i="21"/>
  <c r="R361" i="21"/>
  <c r="R362" i="21"/>
  <c r="R363" i="21"/>
  <c r="R364" i="21"/>
  <c r="R365" i="21"/>
  <c r="R366" i="21"/>
  <c r="R367" i="21"/>
  <c r="R368" i="21"/>
  <c r="R369" i="21"/>
  <c r="R370" i="21"/>
  <c r="R371" i="21"/>
  <c r="R372" i="21"/>
  <c r="R373" i="21"/>
  <c r="R374" i="21"/>
  <c r="R375" i="21"/>
  <c r="R376" i="21"/>
  <c r="R377" i="21"/>
  <c r="R378" i="21"/>
  <c r="R379" i="21"/>
  <c r="R380" i="21"/>
  <c r="R381" i="21"/>
  <c r="R382" i="21"/>
  <c r="R383" i="21"/>
  <c r="R384" i="21"/>
  <c r="R385" i="21"/>
  <c r="R386" i="21"/>
  <c r="R387" i="21"/>
  <c r="R388" i="21"/>
  <c r="R389" i="21"/>
  <c r="R390" i="21"/>
  <c r="R391" i="21"/>
  <c r="R392" i="21"/>
  <c r="R393" i="21"/>
  <c r="R394" i="21"/>
  <c r="R395" i="21"/>
  <c r="R396" i="21"/>
  <c r="R397" i="21"/>
  <c r="R398" i="21"/>
  <c r="R399" i="21"/>
  <c r="R400" i="21"/>
  <c r="R401" i="21"/>
  <c r="R402" i="21"/>
  <c r="R403" i="21"/>
  <c r="R404" i="21"/>
  <c r="R405" i="21"/>
  <c r="R406" i="21"/>
  <c r="R407" i="21"/>
  <c r="R408" i="21"/>
  <c r="R409" i="21"/>
  <c r="R410" i="21"/>
  <c r="R411" i="21"/>
  <c r="R412" i="21"/>
  <c r="R413" i="21"/>
  <c r="R414" i="21"/>
  <c r="R415" i="21"/>
  <c r="R416" i="21"/>
  <c r="R417" i="21"/>
  <c r="R418" i="21"/>
  <c r="R419" i="21"/>
  <c r="R420" i="21"/>
  <c r="R421" i="21"/>
  <c r="R422" i="21"/>
  <c r="R423" i="21"/>
  <c r="R424" i="21"/>
  <c r="R425" i="21"/>
  <c r="R426" i="21"/>
  <c r="R427" i="21"/>
  <c r="R428" i="21"/>
  <c r="R429" i="21"/>
  <c r="R430" i="21"/>
  <c r="R431" i="21"/>
  <c r="R432" i="21"/>
  <c r="R433" i="21"/>
  <c r="R434" i="21"/>
  <c r="R435" i="21"/>
  <c r="R436" i="21"/>
  <c r="R437" i="21"/>
  <c r="R438" i="21"/>
  <c r="R439" i="21"/>
  <c r="R440" i="21"/>
  <c r="R441" i="21"/>
  <c r="R442" i="21"/>
  <c r="R443" i="21"/>
  <c r="R444" i="21"/>
  <c r="R445" i="21"/>
  <c r="R446" i="21"/>
  <c r="R447" i="21"/>
  <c r="R448" i="21"/>
  <c r="R449" i="21"/>
  <c r="R450" i="21"/>
  <c r="R451" i="21"/>
  <c r="R452" i="21"/>
  <c r="R453" i="21"/>
  <c r="R454" i="21"/>
  <c r="R455" i="21"/>
  <c r="R456" i="21"/>
  <c r="R457" i="21"/>
  <c r="R458" i="21"/>
  <c r="R459" i="21"/>
  <c r="R460" i="21"/>
  <c r="R461" i="21"/>
  <c r="R462" i="21"/>
  <c r="R463" i="21"/>
  <c r="R464" i="21"/>
  <c r="R465" i="21"/>
  <c r="R466" i="21"/>
  <c r="R467" i="21"/>
  <c r="R468" i="21"/>
  <c r="R469" i="21"/>
  <c r="R470" i="21"/>
  <c r="R471" i="21"/>
  <c r="R472" i="21"/>
  <c r="R473" i="21"/>
  <c r="R474" i="21"/>
  <c r="R475" i="21"/>
  <c r="R476" i="21"/>
  <c r="R477" i="21"/>
  <c r="R478" i="21"/>
  <c r="R479" i="21"/>
  <c r="R480" i="21"/>
  <c r="R481" i="21"/>
  <c r="R482" i="21"/>
  <c r="R483" i="21"/>
  <c r="R484" i="21"/>
  <c r="R485" i="21"/>
  <c r="R486" i="21"/>
  <c r="R487" i="21"/>
  <c r="R488" i="21"/>
  <c r="R489" i="21"/>
  <c r="R490" i="21"/>
  <c r="R491" i="21"/>
  <c r="R492" i="21"/>
  <c r="R493" i="21"/>
  <c r="R494" i="21"/>
  <c r="R495" i="21"/>
  <c r="R496" i="21"/>
  <c r="R497" i="21"/>
  <c r="R498" i="21"/>
  <c r="R499" i="21"/>
  <c r="R500" i="21"/>
  <c r="R501" i="21"/>
  <c r="R502" i="21"/>
  <c r="R503" i="21"/>
  <c r="R504" i="21"/>
  <c r="R505" i="21"/>
  <c r="R506" i="21"/>
  <c r="R507" i="21"/>
  <c r="R508" i="21"/>
  <c r="R509" i="21"/>
  <c r="R510" i="21"/>
  <c r="R511" i="21"/>
  <c r="R512" i="21"/>
  <c r="R513" i="21"/>
  <c r="R514" i="21"/>
  <c r="R515" i="21"/>
  <c r="R516" i="21"/>
  <c r="R517" i="21"/>
  <c r="R518" i="21"/>
  <c r="R519" i="21"/>
  <c r="R520" i="21"/>
  <c r="R521" i="21"/>
  <c r="R522" i="21"/>
  <c r="R523" i="21"/>
  <c r="R524" i="21"/>
  <c r="R525" i="21"/>
  <c r="R526" i="21"/>
  <c r="R527" i="21"/>
  <c r="R528" i="21"/>
  <c r="R529" i="21"/>
  <c r="R530" i="21"/>
  <c r="R531" i="21"/>
  <c r="R532" i="21"/>
  <c r="R533" i="21"/>
  <c r="R534" i="21"/>
  <c r="R535" i="21"/>
  <c r="R536" i="21"/>
  <c r="R537" i="21"/>
  <c r="R538" i="21"/>
  <c r="R539" i="21"/>
  <c r="R540" i="21"/>
  <c r="R541" i="21"/>
  <c r="R542" i="21"/>
  <c r="R543" i="21"/>
  <c r="R544" i="21"/>
  <c r="R545" i="21"/>
  <c r="R546" i="21"/>
  <c r="R547" i="21"/>
  <c r="R548" i="21"/>
  <c r="R549" i="21"/>
  <c r="R550" i="21"/>
  <c r="R551" i="21"/>
  <c r="R552" i="21"/>
  <c r="R553" i="21"/>
  <c r="R554" i="21"/>
  <c r="R555" i="21"/>
  <c r="R556" i="21"/>
  <c r="R557" i="21"/>
  <c r="R558" i="21"/>
  <c r="R559" i="21"/>
  <c r="R560" i="21"/>
  <c r="R561" i="21"/>
  <c r="R562" i="21"/>
  <c r="R563" i="21"/>
  <c r="R564" i="21"/>
  <c r="R565" i="21"/>
  <c r="R566" i="21"/>
  <c r="R567" i="21"/>
  <c r="R568" i="21"/>
  <c r="R569" i="21"/>
  <c r="R570" i="21"/>
  <c r="R571" i="21"/>
  <c r="R572" i="21"/>
  <c r="R573" i="21"/>
  <c r="R574" i="21"/>
  <c r="R575" i="21"/>
  <c r="R576" i="21"/>
  <c r="R577" i="21"/>
  <c r="R578" i="21"/>
  <c r="R579" i="21"/>
  <c r="R580" i="21"/>
  <c r="R581" i="21"/>
  <c r="R582" i="21"/>
  <c r="R583" i="21"/>
  <c r="R584" i="21"/>
  <c r="R585" i="21"/>
  <c r="R586" i="21"/>
  <c r="R587" i="21"/>
  <c r="R588" i="21"/>
  <c r="R589" i="21"/>
  <c r="R590" i="21"/>
  <c r="R591" i="21"/>
  <c r="R592" i="21"/>
  <c r="R593" i="21"/>
  <c r="R594" i="21"/>
  <c r="R595" i="21"/>
  <c r="R596" i="21"/>
  <c r="R597" i="21"/>
  <c r="R598" i="21"/>
  <c r="R599" i="21"/>
  <c r="R600" i="21"/>
  <c r="R601" i="21"/>
  <c r="R602" i="21"/>
  <c r="R603" i="21"/>
  <c r="R604" i="21"/>
  <c r="R605" i="21"/>
  <c r="R606" i="21"/>
  <c r="R607" i="21"/>
  <c r="R608" i="21"/>
  <c r="R609" i="21"/>
  <c r="R610" i="21"/>
  <c r="R611" i="21"/>
  <c r="R612" i="21"/>
  <c r="R613" i="21"/>
  <c r="R614" i="21"/>
  <c r="R615" i="21"/>
  <c r="R616" i="21"/>
  <c r="R617" i="21"/>
  <c r="R618" i="21"/>
  <c r="R619" i="21"/>
  <c r="R620" i="21"/>
  <c r="R621" i="21"/>
  <c r="R622" i="21"/>
  <c r="R623" i="21"/>
  <c r="R624" i="21"/>
  <c r="R625" i="21"/>
  <c r="R626" i="21"/>
  <c r="R627" i="21"/>
  <c r="R628" i="21"/>
  <c r="R629" i="21"/>
  <c r="R630" i="21"/>
  <c r="R631" i="21"/>
  <c r="R632" i="21"/>
  <c r="R633" i="21"/>
  <c r="R634" i="21"/>
  <c r="R635" i="21"/>
  <c r="R636" i="21"/>
  <c r="R637" i="21"/>
  <c r="R638" i="21"/>
  <c r="R639" i="21"/>
  <c r="R640" i="21"/>
  <c r="R641" i="21"/>
  <c r="R642" i="21"/>
  <c r="R643" i="21"/>
  <c r="R644" i="21"/>
  <c r="R645" i="21"/>
  <c r="R646" i="21"/>
  <c r="R647" i="21"/>
  <c r="R648" i="21"/>
  <c r="R649" i="21"/>
  <c r="R650" i="21"/>
  <c r="R651" i="21"/>
  <c r="R652" i="21"/>
  <c r="R653" i="21"/>
  <c r="R654" i="21"/>
  <c r="R655" i="21"/>
  <c r="R656" i="21"/>
  <c r="R657" i="21"/>
  <c r="R658" i="21"/>
  <c r="R659" i="21"/>
  <c r="R660" i="21"/>
  <c r="R661" i="21"/>
  <c r="R662" i="21"/>
  <c r="R663" i="21"/>
  <c r="R664" i="21"/>
  <c r="R665" i="21"/>
  <c r="R666" i="21"/>
  <c r="R667" i="21"/>
  <c r="R668" i="21"/>
  <c r="R669" i="21"/>
  <c r="R670" i="21"/>
  <c r="R671" i="21"/>
  <c r="R672" i="21"/>
  <c r="R673" i="21"/>
  <c r="R674" i="21"/>
  <c r="R675" i="21"/>
  <c r="R676" i="21"/>
  <c r="R677" i="21"/>
  <c r="R678" i="21"/>
  <c r="R679" i="21"/>
  <c r="R680" i="21"/>
  <c r="R681" i="21"/>
  <c r="R682" i="21"/>
  <c r="R683" i="21"/>
  <c r="R684" i="21"/>
  <c r="R685" i="21"/>
  <c r="R686" i="21"/>
  <c r="R687" i="21"/>
  <c r="R688" i="21"/>
  <c r="R689" i="21"/>
  <c r="R690" i="21"/>
  <c r="R691" i="21"/>
  <c r="R692" i="21"/>
  <c r="R693" i="21"/>
  <c r="R694" i="21"/>
  <c r="R695" i="21"/>
  <c r="R696" i="21"/>
  <c r="R697" i="21"/>
  <c r="R698" i="21"/>
  <c r="R699" i="21"/>
  <c r="R700" i="21"/>
  <c r="R701" i="21"/>
  <c r="R702" i="21"/>
  <c r="R703" i="21"/>
  <c r="R704" i="21"/>
  <c r="R705" i="21"/>
  <c r="R706" i="21"/>
  <c r="R707" i="21"/>
  <c r="R708" i="21"/>
  <c r="R709" i="21"/>
  <c r="R710" i="21"/>
  <c r="R711" i="21"/>
  <c r="R712" i="21"/>
  <c r="R713" i="21"/>
  <c r="R714" i="21"/>
  <c r="R715" i="21"/>
  <c r="R716" i="21"/>
  <c r="R717" i="21"/>
  <c r="R718" i="21"/>
  <c r="R719" i="21"/>
  <c r="R720" i="21"/>
  <c r="R721" i="21"/>
  <c r="R722" i="21"/>
  <c r="R723" i="21"/>
  <c r="R724" i="21"/>
  <c r="R725" i="21"/>
  <c r="R726" i="21"/>
  <c r="R727" i="21"/>
  <c r="R728" i="21"/>
  <c r="R729" i="21"/>
  <c r="R730" i="21"/>
  <c r="R731" i="21"/>
  <c r="R732" i="21"/>
  <c r="R733" i="21"/>
  <c r="R734" i="21"/>
  <c r="R735" i="21"/>
  <c r="R736" i="21"/>
  <c r="R737" i="21"/>
  <c r="R738" i="21"/>
  <c r="R739" i="21"/>
  <c r="R740" i="21"/>
  <c r="R741" i="21"/>
  <c r="R742" i="21"/>
  <c r="R743" i="21"/>
  <c r="R744" i="21"/>
  <c r="R745" i="21"/>
  <c r="R746" i="21"/>
  <c r="R747" i="21"/>
  <c r="R748" i="21"/>
  <c r="R749" i="21"/>
  <c r="R750" i="21"/>
  <c r="R751" i="21"/>
  <c r="R752" i="21"/>
  <c r="R753" i="21"/>
  <c r="R754" i="21"/>
  <c r="R755" i="21"/>
  <c r="R756" i="21"/>
  <c r="R757" i="21"/>
  <c r="R758" i="21"/>
  <c r="R759" i="21"/>
  <c r="R760" i="21"/>
  <c r="R761" i="21"/>
  <c r="R762" i="21"/>
  <c r="R763" i="21"/>
  <c r="R764" i="21"/>
  <c r="R765" i="21"/>
  <c r="R766" i="21"/>
  <c r="R767" i="21"/>
  <c r="R768" i="21"/>
  <c r="R769" i="21"/>
  <c r="R770" i="21"/>
  <c r="R771" i="21"/>
  <c r="R772" i="21"/>
  <c r="R773" i="21"/>
  <c r="R774" i="21"/>
  <c r="R775" i="21"/>
  <c r="R776" i="21"/>
  <c r="R777" i="21"/>
  <c r="R778" i="21"/>
  <c r="R779" i="21"/>
  <c r="R780" i="21"/>
  <c r="R781" i="21"/>
  <c r="R782" i="21"/>
  <c r="R783" i="21"/>
  <c r="R784" i="21"/>
  <c r="R785" i="21"/>
  <c r="R786" i="21"/>
  <c r="R787" i="21"/>
  <c r="R788" i="21"/>
  <c r="R789" i="21"/>
  <c r="R790" i="21"/>
  <c r="R791" i="21"/>
  <c r="R792" i="21"/>
  <c r="R793" i="21"/>
  <c r="R794" i="21"/>
  <c r="R795" i="21"/>
  <c r="R796" i="21"/>
  <c r="R797" i="21"/>
  <c r="R798" i="21"/>
  <c r="R799" i="21"/>
  <c r="R800" i="21"/>
  <c r="R801" i="21"/>
  <c r="R802" i="21"/>
  <c r="R803" i="21"/>
  <c r="R804" i="21"/>
  <c r="R805" i="21"/>
  <c r="R806" i="21"/>
  <c r="R807" i="21"/>
  <c r="R808" i="21"/>
  <c r="R809" i="21"/>
  <c r="R810" i="21"/>
  <c r="R811" i="21"/>
  <c r="R812" i="21"/>
  <c r="R813" i="21"/>
  <c r="R814" i="21"/>
  <c r="R815" i="21"/>
  <c r="R816" i="21"/>
  <c r="R817" i="21"/>
  <c r="R818" i="21"/>
  <c r="R819" i="21"/>
  <c r="R820" i="21"/>
  <c r="R821" i="21"/>
  <c r="R822" i="21"/>
  <c r="R823" i="21"/>
  <c r="R824" i="21"/>
  <c r="R825" i="21"/>
  <c r="R826" i="21"/>
  <c r="R827" i="21"/>
  <c r="R828" i="21"/>
  <c r="R829" i="21"/>
  <c r="R830" i="21"/>
  <c r="R831" i="21"/>
  <c r="R832" i="21"/>
  <c r="R833" i="21"/>
  <c r="R834" i="21"/>
  <c r="R835" i="21"/>
  <c r="R836" i="21"/>
  <c r="R837" i="21"/>
  <c r="R838" i="21"/>
  <c r="R839" i="21"/>
  <c r="R840" i="21"/>
  <c r="R841" i="21"/>
  <c r="R842" i="21"/>
  <c r="R843" i="21"/>
  <c r="R844" i="21"/>
  <c r="R845" i="21"/>
  <c r="R846" i="21"/>
  <c r="R847" i="21"/>
  <c r="R848" i="21"/>
  <c r="R849" i="21"/>
  <c r="R850" i="21"/>
  <c r="R851" i="21"/>
  <c r="R852" i="21"/>
  <c r="R853" i="21"/>
  <c r="R854" i="21"/>
  <c r="R855" i="21"/>
  <c r="R856" i="21"/>
  <c r="R857" i="21"/>
  <c r="R858" i="21"/>
  <c r="R859" i="21"/>
  <c r="R860" i="21"/>
  <c r="R861" i="21"/>
  <c r="R862" i="21"/>
  <c r="R863" i="21"/>
  <c r="R864" i="21"/>
  <c r="R865" i="21"/>
  <c r="R866" i="21"/>
  <c r="R867" i="21"/>
  <c r="R868" i="21"/>
  <c r="R869" i="21"/>
  <c r="R870" i="21"/>
  <c r="R871" i="21"/>
  <c r="R872" i="21"/>
  <c r="R873" i="21"/>
  <c r="R874" i="21"/>
  <c r="R875" i="21"/>
  <c r="R876" i="21"/>
  <c r="R877" i="21"/>
  <c r="R878" i="21"/>
  <c r="R879" i="21"/>
  <c r="R880" i="21"/>
  <c r="R881" i="21"/>
  <c r="R882" i="21"/>
  <c r="R883" i="21"/>
  <c r="R884" i="21"/>
  <c r="R885" i="21"/>
  <c r="R886" i="21"/>
  <c r="R887" i="21"/>
  <c r="R888" i="21"/>
  <c r="R889" i="21"/>
  <c r="R890" i="21"/>
  <c r="R891" i="21"/>
  <c r="R892" i="21"/>
  <c r="R893" i="21"/>
  <c r="R894" i="21"/>
  <c r="R895" i="21"/>
  <c r="R896" i="21"/>
  <c r="R897" i="21"/>
  <c r="R898" i="21"/>
  <c r="R899" i="21"/>
  <c r="R900" i="21"/>
  <c r="R901" i="21"/>
  <c r="R902" i="21"/>
  <c r="R903" i="21"/>
  <c r="R904" i="21"/>
  <c r="R905" i="21"/>
  <c r="R906" i="21"/>
  <c r="R907" i="21"/>
  <c r="R908" i="21"/>
  <c r="R909" i="21"/>
  <c r="R910" i="21"/>
  <c r="R911" i="21"/>
  <c r="R912" i="21"/>
  <c r="R913" i="21"/>
  <c r="R914" i="21"/>
  <c r="R915" i="21"/>
  <c r="R916" i="21"/>
  <c r="R917" i="21"/>
  <c r="R918" i="21"/>
  <c r="R919" i="21"/>
  <c r="R920" i="21"/>
  <c r="R921" i="21"/>
  <c r="R922" i="21"/>
  <c r="R923" i="21"/>
  <c r="R924" i="21"/>
  <c r="R925" i="21"/>
  <c r="R926" i="21"/>
  <c r="R927" i="21"/>
  <c r="R928" i="21"/>
  <c r="R929" i="21"/>
  <c r="R930" i="21"/>
  <c r="R931" i="21"/>
  <c r="R932" i="21"/>
  <c r="R933" i="21"/>
  <c r="R934" i="21"/>
  <c r="R935" i="21"/>
  <c r="R936" i="21"/>
  <c r="R937" i="21"/>
  <c r="R938" i="21"/>
  <c r="R939" i="21"/>
  <c r="R940" i="21"/>
  <c r="R941" i="21"/>
  <c r="R942" i="21"/>
  <c r="R943" i="21"/>
  <c r="R944" i="21"/>
  <c r="R945" i="21"/>
  <c r="R946" i="21"/>
  <c r="R947" i="21"/>
  <c r="R948" i="21"/>
  <c r="R949" i="21"/>
  <c r="R950" i="21"/>
  <c r="R951" i="21"/>
  <c r="R952" i="21"/>
  <c r="R953" i="21"/>
  <c r="R954" i="21"/>
  <c r="R955" i="21"/>
  <c r="R956" i="21"/>
  <c r="R957" i="21"/>
  <c r="R958" i="21"/>
  <c r="R959" i="21"/>
  <c r="R960" i="21"/>
  <c r="R961" i="21"/>
  <c r="R962" i="21"/>
  <c r="R963" i="21"/>
  <c r="R964" i="21"/>
  <c r="R965" i="21"/>
  <c r="R966" i="21"/>
  <c r="R967" i="21"/>
  <c r="R968" i="21"/>
  <c r="R969" i="21"/>
  <c r="R970" i="21"/>
  <c r="R971" i="21"/>
  <c r="R972" i="21"/>
  <c r="R973" i="21"/>
  <c r="R974" i="21"/>
  <c r="R975" i="21"/>
  <c r="R976" i="21"/>
  <c r="R977" i="21"/>
  <c r="R978" i="21"/>
  <c r="R979" i="21"/>
  <c r="R980" i="21"/>
  <c r="R981" i="21"/>
  <c r="R982" i="21"/>
  <c r="R983" i="21"/>
  <c r="R984" i="21"/>
  <c r="R985" i="21"/>
  <c r="R986" i="21"/>
  <c r="R987" i="21"/>
  <c r="R988" i="21"/>
  <c r="R989" i="21"/>
  <c r="R990" i="21"/>
  <c r="R991" i="21"/>
  <c r="R992" i="21"/>
  <c r="R993" i="21"/>
  <c r="R994" i="21"/>
  <c r="R995" i="21"/>
  <c r="R996" i="21"/>
  <c r="R997" i="21"/>
  <c r="R998" i="21"/>
  <c r="R999" i="21"/>
  <c r="R1000" i="21"/>
  <c r="R1001" i="21"/>
  <c r="R1002" i="21"/>
  <c r="R1003" i="21"/>
  <c r="R1004" i="21"/>
  <c r="R1005" i="21"/>
  <c r="R1006" i="21"/>
  <c r="R1007" i="21"/>
  <c r="R1008" i="21"/>
  <c r="R1009" i="21"/>
  <c r="R1010" i="21"/>
  <c r="R1011" i="21"/>
  <c r="R1012" i="21"/>
  <c r="R1013" i="21"/>
  <c r="R1014" i="21"/>
  <c r="R1015" i="21"/>
  <c r="R1016" i="21"/>
  <c r="R1017" i="21"/>
  <c r="R1018" i="21"/>
  <c r="R1019" i="21"/>
  <c r="R1020" i="21"/>
  <c r="R1021" i="21"/>
  <c r="R1022" i="21"/>
  <c r="R1023" i="21"/>
  <c r="R1024" i="21"/>
  <c r="R1025" i="21"/>
  <c r="R1026" i="21"/>
  <c r="R1027" i="21"/>
  <c r="R1028" i="21"/>
  <c r="R1029" i="21"/>
  <c r="R1030" i="21"/>
  <c r="R1031" i="21"/>
  <c r="R1032" i="21"/>
  <c r="R1033" i="21"/>
  <c r="R1034" i="21"/>
  <c r="R1035" i="21"/>
  <c r="R1036" i="21"/>
  <c r="R1037" i="21"/>
  <c r="R1038" i="21"/>
  <c r="R1039" i="21"/>
  <c r="R1040" i="21"/>
  <c r="R1041" i="21"/>
  <c r="R1042" i="21"/>
  <c r="R1043" i="21"/>
  <c r="R1044" i="21"/>
  <c r="R1045" i="21"/>
  <c r="R1046" i="21"/>
  <c r="R1047" i="21"/>
  <c r="R1048" i="21"/>
  <c r="R1049" i="21"/>
  <c r="R1050" i="21"/>
  <c r="R1051" i="21"/>
  <c r="R1052" i="21"/>
  <c r="R1053" i="21"/>
  <c r="R1054" i="21"/>
  <c r="R1055" i="21"/>
  <c r="R1056" i="21"/>
  <c r="R1057" i="21"/>
  <c r="R1058" i="21"/>
  <c r="R1059" i="21"/>
  <c r="R1060" i="21"/>
  <c r="R1061" i="21"/>
  <c r="R1062" i="21"/>
  <c r="R1063" i="21"/>
  <c r="R1064" i="21"/>
  <c r="R1065" i="21"/>
  <c r="R1066" i="21"/>
  <c r="R1067" i="21"/>
  <c r="R1068" i="21"/>
  <c r="R1069" i="21"/>
  <c r="R1070" i="21"/>
  <c r="R1071" i="21"/>
  <c r="R1072" i="21"/>
  <c r="R1073" i="21"/>
  <c r="R1074" i="21"/>
  <c r="R1075" i="21"/>
  <c r="R1076" i="21"/>
  <c r="R1077" i="21"/>
  <c r="R1078" i="21"/>
  <c r="R1079" i="21"/>
  <c r="R1080" i="21"/>
  <c r="R1081" i="21"/>
  <c r="R1082" i="21"/>
  <c r="R1083" i="21"/>
  <c r="R1084" i="21"/>
  <c r="R1085" i="21"/>
  <c r="R1086" i="21"/>
  <c r="R1087" i="21"/>
  <c r="R1088" i="21"/>
  <c r="R1089" i="21"/>
  <c r="R1090" i="21"/>
  <c r="R1091" i="21"/>
  <c r="R1092" i="21"/>
  <c r="R1093" i="21"/>
  <c r="R1094" i="21"/>
  <c r="R1095" i="21"/>
  <c r="R1096" i="21"/>
  <c r="R1097" i="21"/>
  <c r="R1098" i="21"/>
  <c r="R1099" i="21"/>
  <c r="R1100" i="21"/>
  <c r="R1101" i="21"/>
  <c r="R1102" i="21"/>
  <c r="R1103" i="21"/>
  <c r="R1104" i="21"/>
  <c r="R1105" i="21"/>
  <c r="R1106" i="21"/>
  <c r="R1107" i="21"/>
  <c r="R1108" i="21"/>
  <c r="R1109" i="21"/>
  <c r="R1110" i="21"/>
  <c r="R1111" i="21"/>
  <c r="R1112" i="21"/>
  <c r="R1113" i="21"/>
  <c r="R1114" i="21"/>
  <c r="R1115" i="21"/>
  <c r="R1116" i="21"/>
  <c r="R1117" i="21"/>
  <c r="R1118" i="21"/>
  <c r="R1119" i="21"/>
  <c r="R1120" i="21"/>
  <c r="R1121" i="21"/>
  <c r="R1122" i="21"/>
  <c r="R1123" i="21"/>
  <c r="R1124" i="21"/>
  <c r="R1125" i="21"/>
  <c r="R1126" i="21"/>
  <c r="R1127" i="21"/>
  <c r="R1128" i="21"/>
  <c r="R1129" i="21"/>
  <c r="R1130" i="21"/>
  <c r="R1131" i="21"/>
  <c r="R1132" i="21"/>
  <c r="R1133" i="21"/>
  <c r="R1134" i="21"/>
  <c r="R1135" i="21"/>
  <c r="R1136" i="21"/>
  <c r="R1137" i="21"/>
  <c r="R1138" i="21"/>
  <c r="R1139" i="21"/>
  <c r="R1140" i="21"/>
  <c r="R1141" i="21"/>
  <c r="R1142" i="21"/>
  <c r="R1143" i="21"/>
  <c r="R1144" i="21"/>
  <c r="R1145" i="21"/>
  <c r="R1146" i="21"/>
  <c r="R1147" i="21"/>
  <c r="R1148" i="21"/>
  <c r="R1149" i="21"/>
  <c r="R1150" i="21"/>
  <c r="R1151" i="21"/>
  <c r="R1152" i="21"/>
  <c r="R1153" i="21"/>
  <c r="R1154" i="21"/>
  <c r="R1155" i="21"/>
  <c r="R1156" i="21"/>
  <c r="R1157" i="21"/>
  <c r="R1158" i="21"/>
  <c r="R1159" i="21"/>
  <c r="R1160" i="21"/>
  <c r="R1161" i="21"/>
  <c r="R1162" i="21"/>
  <c r="R1163" i="21"/>
  <c r="R1164" i="21"/>
  <c r="R1165" i="21"/>
  <c r="R1166" i="21"/>
  <c r="R1167" i="21"/>
  <c r="R1168" i="21"/>
  <c r="R1169" i="21"/>
  <c r="R1170" i="21"/>
  <c r="R1171" i="21"/>
  <c r="R1172" i="21"/>
  <c r="R1173" i="21"/>
  <c r="R1174" i="21"/>
  <c r="R1175" i="21"/>
  <c r="R1176" i="21"/>
  <c r="R1177" i="21"/>
  <c r="R1178" i="21"/>
  <c r="R1179" i="21"/>
  <c r="R1180" i="21"/>
  <c r="R1181" i="21"/>
  <c r="R1182" i="21"/>
  <c r="R1183" i="21"/>
  <c r="R1184" i="21"/>
  <c r="R1185" i="21"/>
  <c r="R1186" i="21"/>
  <c r="R1187" i="21"/>
  <c r="R1188" i="21"/>
  <c r="R1189" i="21"/>
  <c r="R1190" i="21"/>
  <c r="R1191" i="21"/>
  <c r="R1192" i="21"/>
  <c r="R1193" i="21"/>
  <c r="R1194" i="21"/>
  <c r="R1195" i="21"/>
  <c r="R1196" i="21"/>
  <c r="R1197" i="21"/>
  <c r="R1198" i="21"/>
  <c r="R1199" i="21"/>
  <c r="R1200" i="21"/>
  <c r="R1201" i="21"/>
  <c r="R1202" i="21"/>
  <c r="R1203" i="21"/>
  <c r="R1204" i="21"/>
  <c r="R1205" i="21"/>
  <c r="R1206" i="21"/>
  <c r="R1207" i="21"/>
  <c r="R1208" i="21"/>
  <c r="R1209" i="21"/>
  <c r="R1210" i="21"/>
  <c r="R1211" i="21"/>
  <c r="R1212" i="21"/>
  <c r="R1213" i="21"/>
  <c r="R1214" i="21"/>
  <c r="R1215" i="21"/>
  <c r="R1216" i="21"/>
  <c r="R1217" i="21"/>
  <c r="R1218" i="21"/>
  <c r="R1219" i="21"/>
  <c r="R1220" i="21"/>
  <c r="R1221" i="21"/>
  <c r="R1222" i="21"/>
  <c r="R1223" i="21"/>
  <c r="R1224" i="21"/>
  <c r="R1225" i="21"/>
  <c r="R1226" i="21"/>
  <c r="R1227" i="21"/>
  <c r="R1228" i="21"/>
  <c r="R1229" i="21"/>
  <c r="R1230" i="21"/>
  <c r="R1231" i="21"/>
  <c r="R1232" i="21"/>
  <c r="R1233" i="21"/>
  <c r="R1234" i="21"/>
  <c r="R1235" i="21"/>
  <c r="R1236" i="21"/>
  <c r="R1237" i="21"/>
  <c r="R1238" i="21"/>
  <c r="R1239" i="21"/>
  <c r="R1240" i="21"/>
  <c r="R1241" i="21"/>
  <c r="R1242" i="21"/>
  <c r="R1243" i="21"/>
  <c r="R1244" i="21"/>
  <c r="R1245" i="21"/>
  <c r="R1246" i="21"/>
  <c r="R1247" i="21"/>
  <c r="R1248" i="21"/>
  <c r="R1249" i="21"/>
  <c r="R1250" i="21"/>
  <c r="R1251" i="21"/>
  <c r="R1252" i="21"/>
  <c r="R1253" i="21"/>
  <c r="R1254" i="21"/>
  <c r="R1255" i="21"/>
  <c r="R1256" i="21"/>
  <c r="R1257" i="21"/>
  <c r="R1258" i="21"/>
  <c r="R1259" i="21"/>
  <c r="R1260" i="21"/>
  <c r="R1261" i="21"/>
  <c r="R1262" i="21"/>
  <c r="R1263" i="21"/>
  <c r="R1264" i="21"/>
  <c r="R1265" i="21"/>
  <c r="R1266" i="21"/>
  <c r="R1267" i="21"/>
  <c r="R1268" i="21"/>
  <c r="R1269" i="21"/>
  <c r="R1270" i="21"/>
  <c r="R1271" i="21"/>
  <c r="R1272" i="21"/>
  <c r="R1273" i="21"/>
  <c r="R1274" i="21"/>
  <c r="R1275" i="21"/>
  <c r="R1276" i="21"/>
  <c r="R1277" i="21"/>
  <c r="R1278" i="21"/>
  <c r="R1279" i="21"/>
  <c r="R1280" i="21"/>
  <c r="R1281" i="21"/>
  <c r="R1282" i="21"/>
  <c r="R1283" i="21"/>
  <c r="R1284" i="21"/>
  <c r="R1285" i="21"/>
  <c r="R1286" i="21"/>
  <c r="R1287" i="21"/>
  <c r="R1288" i="21"/>
  <c r="R1289" i="21"/>
  <c r="R1290" i="21"/>
  <c r="R1291" i="21"/>
  <c r="R1292" i="21"/>
  <c r="R1293" i="21"/>
  <c r="R1294" i="21"/>
  <c r="R1295" i="21"/>
  <c r="R1296" i="21"/>
  <c r="R1297" i="21"/>
  <c r="R1298" i="21"/>
  <c r="R1299" i="21"/>
  <c r="R1300" i="21"/>
  <c r="R1301" i="21"/>
  <c r="R1302" i="21"/>
  <c r="R1303" i="21"/>
  <c r="R1304" i="21"/>
  <c r="R1305" i="21"/>
  <c r="R1306" i="21"/>
  <c r="R1307" i="21"/>
  <c r="R1308" i="21"/>
  <c r="R1309" i="21"/>
  <c r="R1310" i="21"/>
  <c r="R1311" i="21"/>
  <c r="R1312" i="21"/>
  <c r="R1313" i="21"/>
  <c r="R1314" i="21"/>
  <c r="R1315" i="21"/>
  <c r="R1316" i="21"/>
  <c r="R1317" i="21"/>
  <c r="R1318" i="21"/>
  <c r="R1319" i="21"/>
  <c r="R1320" i="21"/>
  <c r="R1321" i="21"/>
  <c r="R1322" i="21"/>
  <c r="R1323" i="21"/>
  <c r="R1324" i="21"/>
  <c r="R1325" i="21"/>
  <c r="R1326" i="21"/>
  <c r="R1327" i="21"/>
  <c r="R1328" i="21"/>
  <c r="R1329" i="21"/>
  <c r="R1330" i="21"/>
  <c r="R1331" i="21"/>
  <c r="R1332" i="21"/>
  <c r="R1333" i="21"/>
  <c r="R1334" i="21"/>
  <c r="R1335" i="21"/>
  <c r="R1336" i="21"/>
  <c r="R1337" i="21"/>
  <c r="R1338" i="21"/>
  <c r="R1339" i="21"/>
  <c r="R1340" i="21"/>
  <c r="R1341" i="21"/>
  <c r="R1342" i="21"/>
  <c r="R1343" i="21"/>
  <c r="R1344" i="21"/>
  <c r="R1345" i="21"/>
  <c r="R1346" i="21"/>
  <c r="R1347" i="21"/>
  <c r="R1348" i="21"/>
  <c r="R1349" i="21"/>
  <c r="R1350" i="21"/>
  <c r="R1351" i="21"/>
  <c r="R1352" i="21"/>
  <c r="R1353" i="21"/>
  <c r="R1354" i="21"/>
  <c r="R1355" i="21"/>
  <c r="R1356" i="21"/>
  <c r="R1357" i="21"/>
  <c r="R1358" i="21"/>
  <c r="R1359" i="21"/>
  <c r="R1360" i="21"/>
  <c r="R1361" i="21"/>
  <c r="R1362" i="21"/>
  <c r="R1363" i="21"/>
  <c r="R1364" i="21"/>
  <c r="R1365" i="21"/>
  <c r="R1366" i="21"/>
  <c r="R1367" i="21"/>
  <c r="R1368" i="21"/>
  <c r="R1369" i="21"/>
  <c r="R1370" i="21"/>
  <c r="R1371" i="21"/>
  <c r="R1372" i="21"/>
  <c r="R1373" i="21"/>
  <c r="R1374" i="21"/>
  <c r="R1375" i="21"/>
  <c r="R1376" i="21"/>
  <c r="R1377" i="21"/>
  <c r="R1378" i="21"/>
  <c r="R1379" i="21"/>
  <c r="R1380" i="21"/>
  <c r="R1381" i="21"/>
  <c r="R1382" i="21"/>
  <c r="R1383" i="21"/>
  <c r="R1384" i="21"/>
  <c r="R1385" i="21"/>
  <c r="R1386" i="21"/>
  <c r="R1387" i="21"/>
  <c r="R1388" i="21"/>
  <c r="R1389" i="21"/>
  <c r="R1390" i="21"/>
  <c r="R1391" i="21"/>
  <c r="R1392" i="21"/>
  <c r="R1393" i="21"/>
  <c r="R1394" i="21"/>
  <c r="R1395" i="21"/>
  <c r="R1396" i="21"/>
  <c r="R1397" i="21"/>
  <c r="R1398" i="21"/>
  <c r="R1399" i="21"/>
  <c r="R1400" i="21"/>
  <c r="R1401" i="21"/>
  <c r="R1402" i="21"/>
  <c r="R1403" i="21"/>
  <c r="R1404" i="21"/>
  <c r="R1405" i="21"/>
  <c r="R1406" i="21"/>
  <c r="R1407" i="21"/>
  <c r="R1408" i="21"/>
  <c r="R1409" i="21"/>
  <c r="R1410" i="21"/>
  <c r="R1411" i="21"/>
  <c r="R1412" i="21"/>
  <c r="R1413" i="21"/>
  <c r="R1414" i="21"/>
  <c r="R1415" i="21"/>
  <c r="R1416" i="21"/>
  <c r="R1417" i="21"/>
  <c r="R1418" i="21"/>
  <c r="R1419" i="21"/>
  <c r="R1420" i="21"/>
  <c r="R1421" i="21"/>
  <c r="R1422" i="21"/>
  <c r="R1423" i="21"/>
  <c r="R1424" i="21"/>
  <c r="R1425" i="21"/>
  <c r="R1426" i="21"/>
  <c r="R1427" i="21"/>
  <c r="R1428" i="21"/>
  <c r="R1429" i="21"/>
  <c r="R1430" i="21"/>
  <c r="R1431" i="21"/>
  <c r="R1432" i="21"/>
  <c r="R1433" i="21"/>
  <c r="R1434" i="21"/>
  <c r="R1435" i="21"/>
  <c r="R1436" i="21"/>
  <c r="R1437" i="21"/>
  <c r="R1438" i="21"/>
  <c r="R1439" i="21"/>
  <c r="R1440" i="21"/>
  <c r="R1441" i="21"/>
  <c r="R1442" i="21"/>
  <c r="R1443" i="21"/>
  <c r="R1444" i="21"/>
  <c r="R1445" i="21"/>
  <c r="R1446" i="21"/>
  <c r="R1447" i="21"/>
  <c r="R1448" i="21"/>
  <c r="R1449" i="21"/>
  <c r="R1450" i="21"/>
  <c r="R1451" i="21"/>
  <c r="R1452" i="21"/>
  <c r="R1453" i="21"/>
  <c r="R1454" i="21"/>
  <c r="R1455" i="21"/>
  <c r="R1456" i="21"/>
  <c r="R1457" i="21"/>
  <c r="R1458" i="21"/>
  <c r="R1459" i="21"/>
  <c r="R1460" i="21"/>
  <c r="R1461" i="21"/>
  <c r="R1462" i="21"/>
  <c r="R1463" i="21"/>
  <c r="R1464" i="21"/>
  <c r="R1465" i="21"/>
  <c r="R1466" i="21"/>
  <c r="R1467" i="21"/>
  <c r="R1468" i="21"/>
  <c r="R1469" i="21"/>
  <c r="R1470" i="21"/>
  <c r="R1471" i="21"/>
  <c r="R1472" i="21"/>
  <c r="R1473" i="21"/>
  <c r="R1474" i="21"/>
  <c r="R1475" i="21"/>
  <c r="R1476" i="21"/>
  <c r="R1477" i="21"/>
  <c r="R1478" i="21"/>
  <c r="R1479" i="21"/>
  <c r="R1480" i="21"/>
  <c r="R1481" i="21"/>
  <c r="R1482" i="21"/>
  <c r="R1483" i="21"/>
  <c r="R1484" i="21"/>
  <c r="R1485" i="21"/>
  <c r="R1486" i="21"/>
  <c r="R1487" i="21"/>
  <c r="R1488" i="21"/>
  <c r="R1489" i="21"/>
  <c r="R1490" i="21"/>
  <c r="R1491" i="21"/>
  <c r="R1492" i="21"/>
  <c r="R1493" i="21"/>
  <c r="R1494" i="21"/>
  <c r="R1495" i="21"/>
  <c r="R1496" i="21"/>
  <c r="R1497" i="21"/>
  <c r="R1498" i="21"/>
  <c r="R1499" i="21"/>
  <c r="R1500" i="21"/>
  <c r="R1501" i="21"/>
  <c r="R1502" i="21"/>
  <c r="R1503" i="21"/>
  <c r="R1504" i="21"/>
  <c r="R1505" i="21"/>
  <c r="R1506" i="21"/>
  <c r="R1507" i="21"/>
  <c r="R1508" i="21"/>
  <c r="R1509" i="21"/>
  <c r="R1510" i="21"/>
  <c r="R1511" i="21"/>
  <c r="R1512" i="21"/>
  <c r="R1513" i="21"/>
  <c r="R1514" i="21"/>
  <c r="R1515" i="21"/>
  <c r="R1516" i="21"/>
  <c r="R1517" i="21"/>
  <c r="R1518" i="21"/>
  <c r="R1519" i="21"/>
  <c r="R1520" i="21"/>
  <c r="R1521" i="21"/>
  <c r="R1522" i="21"/>
  <c r="R1523" i="21"/>
  <c r="R1524" i="21"/>
  <c r="R1525" i="21"/>
  <c r="R1526" i="21"/>
  <c r="R1527" i="21"/>
  <c r="R1528" i="21"/>
  <c r="R1529" i="21"/>
  <c r="R1530" i="21"/>
  <c r="R1531" i="21"/>
  <c r="R1532" i="21"/>
  <c r="R1533" i="21"/>
  <c r="R1534" i="21"/>
  <c r="R1535" i="21"/>
  <c r="R1536" i="21"/>
  <c r="R1537" i="21"/>
  <c r="R1538" i="21"/>
  <c r="R1539" i="21"/>
  <c r="R1540" i="21"/>
  <c r="R1541" i="21"/>
  <c r="R1542" i="21"/>
  <c r="R1543" i="21"/>
  <c r="R1544" i="21"/>
  <c r="R1545" i="21"/>
  <c r="R1546" i="21"/>
  <c r="R1547" i="21"/>
  <c r="R1548" i="21"/>
  <c r="R1549" i="21"/>
  <c r="R1550" i="21"/>
  <c r="R1551" i="21"/>
  <c r="R1552" i="21"/>
  <c r="R1553" i="21"/>
  <c r="R1554" i="21"/>
  <c r="R1555" i="21"/>
  <c r="R1556" i="21"/>
  <c r="R1557" i="21"/>
  <c r="R1558" i="21"/>
  <c r="R1559" i="21"/>
  <c r="R1560" i="21"/>
  <c r="R1561" i="21"/>
  <c r="R1562" i="21"/>
  <c r="R1563" i="21"/>
  <c r="R1564" i="21"/>
  <c r="R1565" i="21"/>
  <c r="R1566" i="21"/>
  <c r="R1567" i="21"/>
  <c r="R1568" i="21"/>
  <c r="R1569" i="21"/>
  <c r="R1570" i="21"/>
  <c r="R1571" i="21"/>
  <c r="R1572" i="21"/>
  <c r="R1573" i="21"/>
  <c r="R1574" i="21"/>
  <c r="R1575" i="21"/>
  <c r="R1576" i="21"/>
  <c r="R1577" i="21"/>
  <c r="R1578" i="21"/>
  <c r="R1579" i="21"/>
  <c r="R1580" i="21"/>
  <c r="R1581" i="21"/>
  <c r="R1582" i="21"/>
  <c r="R1583" i="21"/>
  <c r="R1584" i="21"/>
  <c r="R1585" i="21"/>
  <c r="R1586" i="21"/>
  <c r="R1587" i="21"/>
  <c r="R1588" i="21"/>
  <c r="R1589" i="21"/>
  <c r="R1590" i="21"/>
  <c r="R1591" i="21"/>
  <c r="R1592" i="21"/>
  <c r="R1593" i="21"/>
  <c r="R1594" i="21"/>
  <c r="R1595" i="21"/>
  <c r="R1596" i="21"/>
  <c r="R1597" i="21"/>
  <c r="R1598" i="21"/>
  <c r="R1599" i="21"/>
  <c r="R1600" i="21"/>
  <c r="R1601" i="21"/>
  <c r="R1602" i="21"/>
  <c r="R1603" i="21"/>
  <c r="R1604" i="21"/>
  <c r="R1605" i="21"/>
  <c r="R1606" i="21"/>
  <c r="R1607" i="21"/>
  <c r="R1608" i="21"/>
  <c r="R1609" i="21"/>
  <c r="R1610" i="21"/>
  <c r="R1611" i="21"/>
  <c r="R1612" i="21"/>
  <c r="R1613" i="21"/>
  <c r="R1614" i="21"/>
  <c r="R1615" i="21"/>
  <c r="R1616" i="21"/>
  <c r="R1617" i="21"/>
  <c r="R1618" i="21"/>
  <c r="R1619" i="21"/>
  <c r="R1620" i="21"/>
  <c r="R1621" i="21"/>
  <c r="R1622" i="21"/>
  <c r="R1623" i="21"/>
  <c r="R1624" i="21"/>
  <c r="R1625" i="21"/>
  <c r="R1626" i="21"/>
  <c r="R1627" i="21"/>
  <c r="R1628" i="21"/>
  <c r="R1629" i="21"/>
  <c r="R1630" i="21"/>
  <c r="R1631" i="21"/>
  <c r="R1632" i="21"/>
  <c r="R1633" i="21"/>
  <c r="R1634" i="21"/>
  <c r="R1635" i="21"/>
  <c r="R1636" i="21"/>
  <c r="R1637" i="21"/>
  <c r="R1638" i="21"/>
  <c r="R1639" i="21"/>
  <c r="R1640" i="21"/>
  <c r="R1641" i="21"/>
  <c r="R1642" i="21"/>
  <c r="R1643" i="21"/>
  <c r="R1644" i="21"/>
  <c r="R1645" i="21"/>
  <c r="R1646" i="21"/>
  <c r="R1647" i="21"/>
  <c r="R1648" i="21"/>
  <c r="R1649" i="21"/>
  <c r="R1650" i="21"/>
  <c r="R1651" i="21"/>
  <c r="R1652" i="21"/>
  <c r="R1653" i="21"/>
  <c r="R1654" i="21"/>
  <c r="R1655" i="21"/>
  <c r="R1656" i="21"/>
  <c r="R1657" i="21"/>
  <c r="R1658" i="21"/>
  <c r="R1659" i="21"/>
  <c r="R1660" i="21"/>
  <c r="R1661" i="21"/>
  <c r="R1662" i="21"/>
  <c r="R1663" i="21"/>
  <c r="R1664" i="21"/>
  <c r="R1665" i="21"/>
  <c r="R1666" i="21"/>
  <c r="R1667" i="21"/>
  <c r="R1668" i="21"/>
  <c r="R1669" i="21"/>
  <c r="R1670" i="21"/>
  <c r="R1671" i="21"/>
  <c r="R1672" i="21"/>
  <c r="R1673" i="21"/>
  <c r="R1674" i="21"/>
  <c r="R1675" i="21"/>
  <c r="R1676" i="21"/>
  <c r="R1677" i="21"/>
  <c r="R1678" i="21"/>
  <c r="R1679" i="21"/>
  <c r="R1680" i="21"/>
  <c r="R1681" i="21"/>
  <c r="R1682" i="21"/>
  <c r="R1683" i="21"/>
  <c r="R1684" i="21"/>
  <c r="R1685" i="21"/>
  <c r="R1686" i="21"/>
  <c r="R1687" i="21"/>
  <c r="R1688" i="21"/>
  <c r="R1689" i="21"/>
  <c r="R1690" i="21"/>
  <c r="R1691" i="21"/>
  <c r="R1692" i="21"/>
  <c r="R1693" i="21"/>
  <c r="R1694" i="21"/>
  <c r="R1695" i="21"/>
  <c r="R1696" i="21"/>
  <c r="R1697" i="21"/>
  <c r="R1698" i="21"/>
  <c r="R1699" i="21"/>
  <c r="R1700" i="21"/>
  <c r="R1701" i="21"/>
  <c r="R1702" i="21"/>
  <c r="R1703" i="21"/>
  <c r="R1704" i="21"/>
  <c r="R1705" i="21"/>
  <c r="R1706" i="21"/>
  <c r="R1707" i="21"/>
  <c r="R1708" i="21"/>
  <c r="R1709" i="21"/>
  <c r="R1710" i="21"/>
  <c r="R1711" i="21"/>
  <c r="R1712" i="21"/>
  <c r="R1713" i="21"/>
  <c r="R1714" i="21"/>
  <c r="R1715" i="21"/>
  <c r="R1716" i="21"/>
  <c r="R1717" i="21"/>
  <c r="R1718" i="21"/>
  <c r="R1719" i="21"/>
  <c r="R1720" i="21"/>
  <c r="R1721" i="21"/>
  <c r="R1722" i="21"/>
  <c r="R1723" i="21"/>
  <c r="R1724" i="21"/>
  <c r="R1725" i="21"/>
  <c r="R1726" i="21"/>
  <c r="R1727" i="21"/>
  <c r="R1728" i="21"/>
  <c r="R1729" i="21"/>
  <c r="R1730" i="21"/>
  <c r="R1731" i="21"/>
  <c r="R1732" i="21"/>
  <c r="R1733" i="21"/>
  <c r="R1734" i="21"/>
  <c r="R1735" i="21"/>
  <c r="R1736" i="21"/>
  <c r="R1737" i="21"/>
  <c r="R1738" i="21"/>
  <c r="R1739" i="21"/>
  <c r="R1740" i="21"/>
  <c r="R1741" i="21"/>
  <c r="R1742" i="21"/>
  <c r="R1743" i="21"/>
  <c r="R1744" i="21"/>
  <c r="R1745" i="21"/>
  <c r="R1746" i="21"/>
  <c r="R1747" i="21"/>
  <c r="R1748" i="21"/>
  <c r="R1749" i="21"/>
  <c r="R1750" i="21"/>
  <c r="R1751" i="21"/>
  <c r="R1752" i="21"/>
  <c r="R1753" i="21"/>
  <c r="R1754" i="21"/>
  <c r="R1755" i="21"/>
  <c r="R1756" i="21"/>
  <c r="R1757" i="21"/>
  <c r="R1758" i="21"/>
  <c r="R1759" i="21"/>
  <c r="R1760" i="21"/>
  <c r="R1761" i="21"/>
  <c r="R1762" i="21"/>
  <c r="R1763" i="21"/>
  <c r="R1764" i="21"/>
  <c r="R1765" i="21"/>
  <c r="R1766" i="21"/>
  <c r="R1767" i="21"/>
  <c r="R1768" i="21"/>
  <c r="R1769" i="21"/>
  <c r="R1770" i="21"/>
  <c r="R1771" i="21"/>
  <c r="R1772" i="21"/>
  <c r="R1773" i="21"/>
  <c r="R1774" i="21"/>
  <c r="R1775" i="21"/>
  <c r="R1776" i="21"/>
  <c r="R1777" i="21"/>
  <c r="R1778" i="21"/>
  <c r="R1779" i="21"/>
  <c r="R1780" i="21"/>
  <c r="R1781" i="21"/>
  <c r="R1782" i="21"/>
  <c r="R1783" i="21"/>
  <c r="R1784" i="21"/>
  <c r="R1785" i="21"/>
  <c r="R1786" i="21"/>
  <c r="R1787" i="21"/>
  <c r="R1788" i="21"/>
  <c r="R1789" i="21"/>
  <c r="R1790" i="21"/>
  <c r="R1791" i="21"/>
  <c r="R1792" i="21"/>
  <c r="R1793" i="21"/>
  <c r="R1794" i="21"/>
  <c r="R1795" i="21"/>
  <c r="R1796" i="21"/>
  <c r="R1797" i="21"/>
  <c r="R1798" i="21"/>
  <c r="R1799" i="21"/>
  <c r="R1800" i="21"/>
  <c r="R1801" i="21"/>
  <c r="R1802" i="21"/>
  <c r="R1803" i="21"/>
  <c r="R1804" i="21"/>
  <c r="R1805" i="21"/>
  <c r="R1806" i="21"/>
  <c r="R1807" i="21"/>
  <c r="R1808" i="21"/>
  <c r="R1809" i="21"/>
  <c r="R1810" i="21"/>
  <c r="R1811" i="21"/>
  <c r="R1812" i="21"/>
  <c r="R1813" i="21"/>
  <c r="R1814" i="21"/>
  <c r="R1815" i="21"/>
  <c r="R1816" i="21"/>
  <c r="R1817" i="21"/>
  <c r="R1818" i="21"/>
  <c r="R1819" i="21"/>
  <c r="R1820" i="21"/>
  <c r="R1821" i="21"/>
  <c r="R1822" i="21"/>
  <c r="R1823" i="21"/>
  <c r="R1824" i="21"/>
  <c r="R1825" i="21"/>
  <c r="R1826" i="21"/>
  <c r="R1827" i="21"/>
  <c r="R1828" i="21"/>
  <c r="R1829" i="21"/>
  <c r="R1830" i="21"/>
  <c r="R1831" i="21"/>
  <c r="R1832" i="21"/>
  <c r="R1833" i="21"/>
  <c r="R1834" i="21"/>
  <c r="R1835" i="21"/>
  <c r="R1836" i="21"/>
  <c r="R1837" i="21"/>
  <c r="R1838" i="21"/>
  <c r="R1839" i="21"/>
  <c r="R1840" i="21"/>
  <c r="R1841" i="21"/>
  <c r="R1842" i="21"/>
  <c r="R1843" i="21"/>
  <c r="R1844" i="21"/>
  <c r="R1845" i="21"/>
  <c r="R1846" i="21"/>
  <c r="R1847" i="21"/>
  <c r="R1848" i="21"/>
  <c r="R1849" i="21"/>
  <c r="R1850" i="21"/>
  <c r="R1851" i="21"/>
  <c r="R1852" i="21"/>
  <c r="R1853" i="21"/>
  <c r="R1854" i="21"/>
  <c r="R1855" i="21"/>
  <c r="R1856" i="21"/>
  <c r="R1857" i="21"/>
  <c r="R1858" i="21"/>
  <c r="R1859" i="21"/>
  <c r="R1860" i="21"/>
  <c r="R1861" i="21"/>
  <c r="R1862" i="21"/>
  <c r="R1863" i="21"/>
  <c r="R1864" i="21"/>
  <c r="R1865" i="21"/>
  <c r="R1866" i="21"/>
  <c r="R1867" i="21"/>
  <c r="R1868" i="21"/>
  <c r="R1869" i="21"/>
  <c r="R1870" i="21"/>
  <c r="R1871" i="21"/>
  <c r="R1872" i="21"/>
  <c r="R1873" i="21"/>
  <c r="R1874" i="21"/>
  <c r="R1875" i="21"/>
  <c r="R1876" i="21"/>
  <c r="R1877" i="21"/>
  <c r="R1878" i="21"/>
  <c r="R1879" i="21"/>
  <c r="R1880" i="21"/>
  <c r="R1881" i="21"/>
  <c r="R1882" i="21"/>
  <c r="R1883" i="21"/>
  <c r="R1884" i="21"/>
  <c r="R1885" i="21"/>
  <c r="R1886" i="21"/>
  <c r="R1887" i="21"/>
  <c r="R1888" i="21"/>
  <c r="R1889" i="21"/>
  <c r="R1890" i="21"/>
  <c r="R1891" i="21"/>
  <c r="R1892" i="21"/>
  <c r="R1893" i="21"/>
  <c r="R1894" i="21"/>
  <c r="R1895" i="21"/>
  <c r="R1896" i="21"/>
  <c r="R1897" i="21"/>
  <c r="R1898" i="21"/>
  <c r="R1899" i="21"/>
  <c r="R1900" i="21"/>
  <c r="R1901" i="21"/>
  <c r="R1902" i="21"/>
  <c r="R1903" i="21"/>
  <c r="R1904" i="21"/>
  <c r="R1905" i="21"/>
  <c r="R1906" i="21"/>
  <c r="R1907" i="21"/>
  <c r="R1908" i="21"/>
  <c r="R1909" i="21"/>
  <c r="R1910" i="21"/>
  <c r="R1911" i="21"/>
  <c r="R1912" i="21"/>
  <c r="R1975" i="21"/>
  <c r="R1976" i="21"/>
  <c r="R1977" i="21"/>
  <c r="R1978" i="21"/>
  <c r="R1979" i="21"/>
  <c r="R1980" i="21"/>
  <c r="R1981" i="21"/>
  <c r="R1982" i="21"/>
  <c r="G97" i="20"/>
  <c r="H97" i="20" s="1"/>
  <c r="H728" i="10"/>
  <c r="I101" i="47" l="1"/>
  <c r="Q101" i="47"/>
  <c r="S225" i="36"/>
  <c r="T224" i="36"/>
  <c r="Y101" i="47"/>
  <c r="L689" i="33"/>
  <c r="L690" i="33"/>
  <c r="H179" i="27"/>
  <c r="H187" i="27"/>
  <c r="H194" i="27" s="1"/>
  <c r="H201" i="27" s="1"/>
  <c r="H208" i="27" s="1"/>
  <c r="H215" i="27" s="1"/>
  <c r="H223" i="27" s="1"/>
  <c r="H230" i="27" s="1"/>
  <c r="H237" i="27" s="1"/>
  <c r="H244" i="27" s="1"/>
  <c r="H251" i="27" s="1"/>
  <c r="H259" i="27" s="1"/>
  <c r="H266" i="27" s="1"/>
  <c r="H275" i="27" s="1"/>
  <c r="H282" i="27" s="1"/>
  <c r="H290" i="27" s="1"/>
  <c r="H297" i="27" s="1"/>
  <c r="H304" i="27" s="1"/>
  <c r="H311" i="27" s="1"/>
  <c r="H318" i="27" s="1"/>
  <c r="H326" i="27" s="1"/>
  <c r="H335" i="27" s="1"/>
  <c r="H342" i="27" s="1"/>
  <c r="H349" i="27" s="1"/>
  <c r="H356" i="27" s="1"/>
  <c r="H363" i="27" s="1"/>
  <c r="H371" i="27" s="1"/>
  <c r="H378" i="27" s="1"/>
  <c r="H387" i="27" s="1"/>
  <c r="H394" i="27" s="1"/>
  <c r="H401" i="27" s="1"/>
  <c r="H409" i="27" s="1"/>
  <c r="H416" i="27" s="1"/>
  <c r="H423" i="27" s="1"/>
  <c r="H430" i="27" s="1"/>
  <c r="H442" i="27" s="1"/>
  <c r="H449" i="27" s="1"/>
  <c r="H456" i="27" s="1"/>
  <c r="H465" i="27" s="1"/>
  <c r="H472" i="27" s="1"/>
  <c r="H479" i="27" s="1"/>
  <c r="H495" i="27" s="1"/>
  <c r="H502" i="27" s="1"/>
  <c r="H510" i="27" s="1"/>
  <c r="H517" i="27" s="1"/>
  <c r="H525" i="27" s="1"/>
  <c r="H526" i="27" s="1"/>
  <c r="S219" i="36"/>
  <c r="T219" i="36"/>
  <c r="E179" i="27"/>
  <c r="E187" i="27"/>
  <c r="E194" i="27" s="1"/>
  <c r="E201" i="27" s="1"/>
  <c r="E208" i="27" s="1"/>
  <c r="E215" i="27" s="1"/>
  <c r="E223" i="27" s="1"/>
  <c r="E230" i="27" s="1"/>
  <c r="E237" i="27" s="1"/>
  <c r="E244" i="27" s="1"/>
  <c r="E251" i="27" s="1"/>
  <c r="E259" i="27" s="1"/>
  <c r="E266" i="27" s="1"/>
  <c r="E275" i="27" s="1"/>
  <c r="E282" i="27" s="1"/>
  <c r="E290" i="27" s="1"/>
  <c r="E297" i="27" s="1"/>
  <c r="E304" i="27" s="1"/>
  <c r="E311" i="27" s="1"/>
  <c r="E318" i="27" s="1"/>
  <c r="E326" i="27" s="1"/>
  <c r="E335" i="27" s="1"/>
  <c r="E342" i="27" s="1"/>
  <c r="E349" i="27" s="1"/>
  <c r="E356" i="27" s="1"/>
  <c r="E363" i="27" s="1"/>
  <c r="E371" i="27" s="1"/>
  <c r="E378" i="27" s="1"/>
  <c r="E387" i="27" s="1"/>
  <c r="E394" i="27" s="1"/>
  <c r="E401" i="27" s="1"/>
  <c r="E409" i="27" s="1"/>
  <c r="E416" i="27" s="1"/>
  <c r="E423" i="27" s="1"/>
  <c r="E430" i="27" s="1"/>
  <c r="E442" i="27" s="1"/>
  <c r="E449" i="27" s="1"/>
  <c r="E456" i="27" s="1"/>
  <c r="E465" i="27" s="1"/>
  <c r="E472" i="27" s="1"/>
  <c r="E479" i="27" s="1"/>
  <c r="E495" i="27" s="1"/>
  <c r="E502" i="27" s="1"/>
  <c r="E510" i="27" s="1"/>
  <c r="E517" i="27" s="1"/>
  <c r="D179" i="27"/>
  <c r="D187" i="27"/>
  <c r="D194" i="27" s="1"/>
  <c r="D201" i="27" s="1"/>
  <c r="D208" i="27" s="1"/>
  <c r="D215" i="27" s="1"/>
  <c r="D223" i="27" s="1"/>
  <c r="D230" i="27" s="1"/>
  <c r="D237" i="27" s="1"/>
  <c r="D244" i="27" s="1"/>
  <c r="D251" i="27" s="1"/>
  <c r="D259" i="27" s="1"/>
  <c r="D266" i="27" s="1"/>
  <c r="D275" i="27" s="1"/>
  <c r="D282" i="27" s="1"/>
  <c r="D290" i="27" s="1"/>
  <c r="D297" i="27" s="1"/>
  <c r="D304" i="27" s="1"/>
  <c r="D311" i="27" s="1"/>
  <c r="D318" i="27" s="1"/>
  <c r="D326" i="27" s="1"/>
  <c r="D335" i="27" s="1"/>
  <c r="D342" i="27" s="1"/>
  <c r="D349" i="27" s="1"/>
  <c r="D356" i="27" s="1"/>
  <c r="D363" i="27" s="1"/>
  <c r="D371" i="27" s="1"/>
  <c r="D378" i="27" s="1"/>
  <c r="D387" i="27" s="1"/>
  <c r="D394" i="27" s="1"/>
  <c r="D401" i="27" s="1"/>
  <c r="D409" i="27" s="1"/>
  <c r="D416" i="27" s="1"/>
  <c r="D423" i="27" s="1"/>
  <c r="D430" i="27" s="1"/>
  <c r="D442" i="27" s="1"/>
  <c r="D449" i="27" s="1"/>
  <c r="D456" i="27" s="1"/>
  <c r="D465" i="27" s="1"/>
  <c r="D472" i="27" s="1"/>
  <c r="D479" i="27" s="1"/>
  <c r="D495" i="27" s="1"/>
  <c r="D502" i="27" s="1"/>
  <c r="D510" i="27" s="1"/>
  <c r="D517" i="27" s="1"/>
  <c r="O59" i="31"/>
  <c r="O60" i="31" s="1"/>
  <c r="O61" i="31" s="1"/>
  <c r="O62" i="31" s="1"/>
  <c r="O63" i="31" s="1"/>
  <c r="O64" i="31" s="1"/>
  <c r="O65" i="31" s="1"/>
  <c r="O66" i="31" s="1"/>
  <c r="O67" i="31" s="1"/>
  <c r="O68" i="31" s="1"/>
  <c r="O69" i="31" s="1"/>
  <c r="O70" i="31" s="1"/>
  <c r="G219" i="36"/>
  <c r="B233" i="36" s="1"/>
  <c r="L233" i="36" s="1"/>
  <c r="C223" i="36"/>
  <c r="R223" i="36" s="1"/>
  <c r="V213" i="36"/>
  <c r="CR136" i="36"/>
  <c r="CR133" i="36"/>
  <c r="CH133" i="36"/>
  <c r="CD134" i="36"/>
  <c r="DR131" i="36"/>
  <c r="DJ130" i="36"/>
  <c r="DA128" i="36"/>
  <c r="DR126" i="36"/>
  <c r="CR122" i="36"/>
  <c r="CR91" i="36"/>
  <c r="F187" i="27"/>
  <c r="F194" i="27" s="1"/>
  <c r="F201" i="27" s="1"/>
  <c r="F208" i="27" s="1"/>
  <c r="F215" i="27" s="1"/>
  <c r="F223" i="27" s="1"/>
  <c r="F230" i="27" s="1"/>
  <c r="F237" i="27" s="1"/>
  <c r="F244" i="27" s="1"/>
  <c r="F251" i="27" s="1"/>
  <c r="F259" i="27" s="1"/>
  <c r="F266" i="27" s="1"/>
  <c r="F275" i="27" s="1"/>
  <c r="F282" i="27" s="1"/>
  <c r="F290" i="27" s="1"/>
  <c r="F297" i="27" s="1"/>
  <c r="F304" i="27" s="1"/>
  <c r="F311" i="27" s="1"/>
  <c r="F318" i="27" s="1"/>
  <c r="F326" i="27" s="1"/>
  <c r="F335" i="27" s="1"/>
  <c r="F342" i="27" s="1"/>
  <c r="F349" i="27" s="1"/>
  <c r="F356" i="27" s="1"/>
  <c r="F363" i="27" s="1"/>
  <c r="F371" i="27" s="1"/>
  <c r="F378" i="27" s="1"/>
  <c r="F387" i="27" s="1"/>
  <c r="F394" i="27" s="1"/>
  <c r="F401" i="27" s="1"/>
  <c r="F409" i="27" s="1"/>
  <c r="F416" i="27" s="1"/>
  <c r="F423" i="27" s="1"/>
  <c r="F430" i="27" s="1"/>
  <c r="F442" i="27" s="1"/>
  <c r="F449" i="27" s="1"/>
  <c r="F456" i="27" s="1"/>
  <c r="F465" i="27" s="1"/>
  <c r="F472" i="27" s="1"/>
  <c r="F479" i="27" s="1"/>
  <c r="F495" i="27" s="1"/>
  <c r="F502" i="27" s="1"/>
  <c r="F510" i="27" s="1"/>
  <c r="F517" i="27" s="1"/>
  <c r="K24" i="27"/>
  <c r="P24" i="27"/>
  <c r="C34" i="27"/>
  <c r="K18" i="27"/>
  <c r="R18" i="27"/>
  <c r="J24" i="27"/>
  <c r="K9" i="27"/>
  <c r="Q9" i="27" s="1"/>
  <c r="R9" i="27"/>
  <c r="AD56" i="31"/>
  <c r="AD57" i="31" s="1"/>
  <c r="AD58" i="31" s="1"/>
  <c r="AD59" i="31" s="1"/>
  <c r="AD60" i="31" s="1"/>
  <c r="AD61" i="31" s="1"/>
  <c r="AD62" i="31" s="1"/>
  <c r="AD63" i="31" s="1"/>
  <c r="AD64" i="31" s="1"/>
  <c r="AD65" i="31" s="1"/>
  <c r="AD66" i="31" s="1"/>
  <c r="AD67" i="31" s="1"/>
  <c r="AD68" i="31" s="1"/>
  <c r="AD69" i="31" s="1"/>
  <c r="AD70" i="31" s="1"/>
  <c r="AC55" i="31"/>
  <c r="AS46" i="31"/>
  <c r="AO47" i="31"/>
  <c r="AF10" i="31"/>
  <c r="AH10" i="31" s="1"/>
  <c r="AK10" i="31"/>
  <c r="AM10" i="31" s="1"/>
  <c r="Q10" i="31"/>
  <c r="S10" i="31" s="1"/>
  <c r="S224" i="36"/>
  <c r="DL219" i="36"/>
  <c r="DL231" i="36" s="1"/>
  <c r="DK231" i="36"/>
  <c r="CF222" i="36"/>
  <c r="V218" i="36"/>
  <c r="W218" i="36"/>
  <c r="CN210" i="36"/>
  <c r="CP209" i="36"/>
  <c r="CP210" i="36" s="1"/>
  <c r="H223" i="36" s="1"/>
  <c r="CM202" i="36"/>
  <c r="CR201" i="36"/>
  <c r="BY201" i="36"/>
  <c r="AV210" i="36"/>
  <c r="Q7" i="27"/>
  <c r="K10" i="27"/>
  <c r="AR50" i="31"/>
  <c r="AR51" i="31"/>
  <c r="D228" i="36"/>
  <c r="BY202" i="36"/>
  <c r="BU203" i="36"/>
  <c r="DP148" i="36"/>
  <c r="DP150" i="36"/>
  <c r="DP153" i="36"/>
  <c r="DP156" i="36"/>
  <c r="DP160" i="36"/>
  <c r="DP167" i="36"/>
  <c r="DP171" i="36"/>
  <c r="DP175" i="36"/>
  <c r="DQ175" i="36" s="1"/>
  <c r="DP179" i="36"/>
  <c r="DP140" i="36"/>
  <c r="DQ140" i="36" s="1"/>
  <c r="DP143" i="36"/>
  <c r="DQ143" i="36" s="1"/>
  <c r="DP144" i="36"/>
  <c r="DQ144" i="36" s="1"/>
  <c r="DP145" i="36"/>
  <c r="DQ145" i="36" s="1"/>
  <c r="DP149" i="36"/>
  <c r="DQ149" i="36" s="1"/>
  <c r="DP157" i="36"/>
  <c r="DQ157" i="36" s="1"/>
  <c r="DP161" i="36"/>
  <c r="DQ161" i="36" s="1"/>
  <c r="DP164" i="36"/>
  <c r="DQ164" i="36" s="1"/>
  <c r="DP168" i="36"/>
  <c r="DQ168" i="36" s="1"/>
  <c r="DP172" i="36"/>
  <c r="DQ172" i="36" s="1"/>
  <c r="DP176" i="36"/>
  <c r="DQ176" i="36" s="1"/>
  <c r="DP180" i="36"/>
  <c r="DQ180" i="36" s="1"/>
  <c r="DP139" i="36"/>
  <c r="DQ139" i="36" s="1"/>
  <c r="DP141" i="36"/>
  <c r="DQ141" i="36" s="1"/>
  <c r="DP146" i="36"/>
  <c r="DQ146" i="36" s="1"/>
  <c r="DP151" i="36"/>
  <c r="DQ151" i="36" s="1"/>
  <c r="DP142" i="36"/>
  <c r="DP152" i="36"/>
  <c r="DQ152" i="36" s="1"/>
  <c r="DP155" i="36"/>
  <c r="DQ155" i="36" s="1"/>
  <c r="DP162" i="36"/>
  <c r="DQ162" i="36" s="1"/>
  <c r="DP185" i="36"/>
  <c r="DP187" i="36"/>
  <c r="DP138" i="36"/>
  <c r="DP158" i="36"/>
  <c r="DQ158" i="36" s="1"/>
  <c r="DP184" i="36"/>
  <c r="DQ184" i="36" s="1"/>
  <c r="DP166" i="36"/>
  <c r="DP169" i="36"/>
  <c r="DQ169" i="36" s="1"/>
  <c r="DP173" i="36"/>
  <c r="DQ173" i="36" s="1"/>
  <c r="DP177" i="36"/>
  <c r="DQ177" i="36" s="1"/>
  <c r="DP170" i="36"/>
  <c r="DP174" i="36"/>
  <c r="DP178" i="36"/>
  <c r="DP181" i="36"/>
  <c r="DQ181" i="36" s="1"/>
  <c r="DP182" i="36"/>
  <c r="DP183" i="36"/>
  <c r="DQ183" i="36" s="1"/>
  <c r="DP188" i="36"/>
  <c r="DQ188" i="36" s="1"/>
  <c r="DP189" i="36"/>
  <c r="DQ189" i="36" s="1"/>
  <c r="DP190" i="36"/>
  <c r="DQ190" i="36" s="1"/>
  <c r="DP191" i="36"/>
  <c r="DQ191" i="36" s="1"/>
  <c r="DP192" i="36"/>
  <c r="DQ192" i="36" s="1"/>
  <c r="DP193" i="36"/>
  <c r="DQ193" i="36" s="1"/>
  <c r="DP194" i="36"/>
  <c r="DQ194" i="36" s="1"/>
  <c r="DP195" i="36"/>
  <c r="DQ195" i="36" s="1"/>
  <c r="DP196" i="36"/>
  <c r="DQ196" i="36" s="1"/>
  <c r="DP197" i="36"/>
  <c r="DQ197" i="36" s="1"/>
  <c r="DP198" i="36"/>
  <c r="DQ198" i="36" s="1"/>
  <c r="DP201" i="36"/>
  <c r="DQ201" i="36" s="1"/>
  <c r="DR201" i="36" s="1"/>
  <c r="DP202" i="36"/>
  <c r="DP203" i="36"/>
  <c r="DQ203" i="36" s="1"/>
  <c r="DP204" i="36"/>
  <c r="DP205" i="36"/>
  <c r="DQ205" i="36" s="1"/>
  <c r="DP206" i="36"/>
  <c r="DP207" i="36"/>
  <c r="DQ207" i="36" s="1"/>
  <c r="DM210" i="36"/>
  <c r="J225" i="36" s="1"/>
  <c r="DP147" i="36"/>
  <c r="DQ147" i="36" s="1"/>
  <c r="DP165" i="36"/>
  <c r="DQ165" i="36" s="1"/>
  <c r="DP199" i="36"/>
  <c r="DQ199" i="36" s="1"/>
  <c r="DR199" i="36" s="1"/>
  <c r="DP208" i="36"/>
  <c r="DQ208" i="36" s="1"/>
  <c r="DP154" i="36"/>
  <c r="DQ154" i="36" s="1"/>
  <c r="DP186" i="36"/>
  <c r="DP209" i="36"/>
  <c r="DQ209" i="36" s="1"/>
  <c r="DQ210" i="36" s="1"/>
  <c r="H225" i="36" s="1"/>
  <c r="DP159" i="36"/>
  <c r="DR136" i="36"/>
  <c r="DJ124" i="36"/>
  <c r="DA113" i="36"/>
  <c r="DA102" i="36"/>
  <c r="G40" i="27"/>
  <c r="H19" i="28"/>
  <c r="J219" i="29"/>
  <c r="D31" i="30"/>
  <c r="AF14" i="31"/>
  <c r="AH14" i="31" s="1"/>
  <c r="AK14" i="31"/>
  <c r="AM14" i="31" s="1"/>
  <c r="Q14" i="31"/>
  <c r="S14" i="31" s="1"/>
  <c r="AF7" i="31"/>
  <c r="AH7" i="31" s="1"/>
  <c r="AK7" i="31"/>
  <c r="AM7" i="31" s="1"/>
  <c r="U7" i="31"/>
  <c r="W7" i="31" s="1"/>
  <c r="M7" i="31"/>
  <c r="O7" i="31" s="1"/>
  <c r="N234" i="36"/>
  <c r="K234" i="36"/>
  <c r="H234" i="36"/>
  <c r="C243" i="36"/>
  <c r="I224" i="36"/>
  <c r="S220" i="36"/>
  <c r="T220" i="36"/>
  <c r="DP163" i="36"/>
  <c r="I143" i="27"/>
  <c r="I150" i="27" s="1"/>
  <c r="I158" i="27" s="1"/>
  <c r="I165" i="27" s="1"/>
  <c r="I172" i="27" s="1"/>
  <c r="M6" i="31"/>
  <c r="O6" i="31" s="1"/>
  <c r="AF6" i="31"/>
  <c r="AH6" i="31" s="1"/>
  <c r="AK6" i="31"/>
  <c r="AM6" i="31" s="1"/>
  <c r="Q6" i="31"/>
  <c r="S6" i="31" s="1"/>
  <c r="U6" i="31"/>
  <c r="W6" i="31" s="1"/>
  <c r="K240" i="36"/>
  <c r="L240" i="36"/>
  <c r="N240" i="36"/>
  <c r="AD213" i="36"/>
  <c r="E226" i="36"/>
  <c r="E228" i="36" s="1"/>
  <c r="G221" i="36"/>
  <c r="B235" i="36" s="1"/>
  <c r="R221" i="36"/>
  <c r="E227" i="36"/>
  <c r="AI211" i="36"/>
  <c r="CR137" i="36"/>
  <c r="DR133" i="36"/>
  <c r="CR131" i="36"/>
  <c r="DP137" i="36"/>
  <c r="DQ137" i="36" s="1"/>
  <c r="DS161" i="36" s="1"/>
  <c r="K201" i="29"/>
  <c r="K206" i="29"/>
  <c r="E206" i="29"/>
  <c r="E207" i="29" s="1"/>
  <c r="C31" i="30"/>
  <c r="S73" i="31"/>
  <c r="S74" i="31" s="1"/>
  <c r="S75" i="31" s="1"/>
  <c r="S76" i="31" s="1"/>
  <c r="S77" i="31" s="1"/>
  <c r="S78" i="31" s="1"/>
  <c r="S79" i="31" s="1"/>
  <c r="S80" i="31" s="1"/>
  <c r="S81" i="31" s="1"/>
  <c r="S82" i="31" s="1"/>
  <c r="S83" i="31" s="1"/>
  <c r="S84" i="31" s="1"/>
  <c r="S85" i="31" s="1"/>
  <c r="S86" i="31" s="1"/>
  <c r="S87" i="31" s="1"/>
  <c r="S88" i="31" s="1"/>
  <c r="N56" i="31"/>
  <c r="AT42" i="31"/>
  <c r="AB43" i="31"/>
  <c r="AF42" i="31"/>
  <c r="AF27" i="31"/>
  <c r="AH27" i="31" s="1"/>
  <c r="AK27" i="31"/>
  <c r="AM27" i="31" s="1"/>
  <c r="Q27" i="31"/>
  <c r="S27" i="31" s="1"/>
  <c r="AF19" i="31"/>
  <c r="AH19" i="31" s="1"/>
  <c r="AK19" i="31"/>
  <c r="AM19" i="31" s="1"/>
  <c r="Q19" i="31"/>
  <c r="S19" i="31" s="1"/>
  <c r="U10" i="31"/>
  <c r="W10" i="31" s="1"/>
  <c r="H3" i="31"/>
  <c r="H4" i="31" s="1"/>
  <c r="H5" i="31" s="1"/>
  <c r="H6" i="31" s="1"/>
  <c r="H7" i="31" s="1"/>
  <c r="H8" i="31" s="1"/>
  <c r="H9" i="31" s="1"/>
  <c r="H10" i="31" s="1"/>
  <c r="H11" i="31" s="1"/>
  <c r="H12" i="31" s="1"/>
  <c r="H13" i="31" s="1"/>
  <c r="H14" i="31" s="1"/>
  <c r="H15" i="31" s="1"/>
  <c r="H16" i="31" s="1"/>
  <c r="H17" i="31" s="1"/>
  <c r="H18" i="31" s="1"/>
  <c r="H19" i="31" s="1"/>
  <c r="H20" i="31" s="1"/>
  <c r="H21" i="31" s="1"/>
  <c r="H22" i="31" s="1"/>
  <c r="H23" i="31" s="1"/>
  <c r="H24" i="31" s="1"/>
  <c r="H25" i="31" s="1"/>
  <c r="H26" i="31" s="1"/>
  <c r="H27" i="31" s="1"/>
  <c r="H28" i="31" s="1"/>
  <c r="H29" i="31" s="1"/>
  <c r="H30" i="31" s="1"/>
  <c r="AF3" i="31"/>
  <c r="AH3" i="31" s="1"/>
  <c r="AI3" i="31" s="1"/>
  <c r="AI4" i="31" s="1"/>
  <c r="AI5" i="31" s="1"/>
  <c r="AI6" i="31" s="1"/>
  <c r="AI7" i="31" s="1"/>
  <c r="AI8" i="31" s="1"/>
  <c r="AI9" i="31" s="1"/>
  <c r="AI10" i="31" s="1"/>
  <c r="AI11" i="31" s="1"/>
  <c r="AI12" i="31" s="1"/>
  <c r="AI13" i="31" s="1"/>
  <c r="AI14" i="31" s="1"/>
  <c r="AI15" i="31" s="1"/>
  <c r="AI16" i="31" s="1"/>
  <c r="AK3" i="31"/>
  <c r="AM3" i="31" s="1"/>
  <c r="AN3" i="31" s="1"/>
  <c r="AN4" i="31" s="1"/>
  <c r="AN5" i="31" s="1"/>
  <c r="AN6" i="31" s="1"/>
  <c r="AN7" i="31" s="1"/>
  <c r="AN8" i="31" s="1"/>
  <c r="AN9" i="31" s="1"/>
  <c r="AN10" i="31" s="1"/>
  <c r="AN11" i="31" s="1"/>
  <c r="J3" i="31"/>
  <c r="J4" i="31" s="1"/>
  <c r="J5" i="31" s="1"/>
  <c r="J6" i="31" s="1"/>
  <c r="J7" i="31" s="1"/>
  <c r="J8" i="31" s="1"/>
  <c r="J9" i="31" s="1"/>
  <c r="J10" i="31" s="1"/>
  <c r="J11" i="31" s="1"/>
  <c r="J12" i="31" s="1"/>
  <c r="J13" i="31" s="1"/>
  <c r="J14" i="31" s="1"/>
  <c r="J15" i="31" s="1"/>
  <c r="J16" i="31" s="1"/>
  <c r="J17" i="31" s="1"/>
  <c r="J18" i="31" s="1"/>
  <c r="J19" i="31" s="1"/>
  <c r="J20" i="31" s="1"/>
  <c r="J21" i="31" s="1"/>
  <c r="J22" i="31" s="1"/>
  <c r="J23" i="31" s="1"/>
  <c r="J24" i="31" s="1"/>
  <c r="J25" i="31" s="1"/>
  <c r="J26" i="31" s="1"/>
  <c r="J27" i="31" s="1"/>
  <c r="J28" i="31" s="1"/>
  <c r="J29" i="31" s="1"/>
  <c r="J30" i="31" s="1"/>
  <c r="U3" i="31"/>
  <c r="W3" i="31" s="1"/>
  <c r="X3" i="31" s="1"/>
  <c r="X4" i="31" s="1"/>
  <c r="X5" i="31" s="1"/>
  <c r="X6" i="31" s="1"/>
  <c r="X7" i="31" s="1"/>
  <c r="X8" i="31" s="1"/>
  <c r="X9" i="31" s="1"/>
  <c r="X10" i="31" s="1"/>
  <c r="X11" i="31" s="1"/>
  <c r="X12" i="31" s="1"/>
  <c r="X13" i="31" s="1"/>
  <c r="X14" i="31" s="1"/>
  <c r="X15" i="31" s="1"/>
  <c r="X16" i="31" s="1"/>
  <c r="X17" i="31" s="1"/>
  <c r="X18" i="31" s="1"/>
  <c r="X19" i="31" s="1"/>
  <c r="X20" i="31" s="1"/>
  <c r="X21" i="31" s="1"/>
  <c r="X22" i="31" s="1"/>
  <c r="X23" i="31" s="1"/>
  <c r="X24" i="31" s="1"/>
  <c r="X25" i="31" s="1"/>
  <c r="X26" i="31" s="1"/>
  <c r="X27" i="31" s="1"/>
  <c r="X28" i="31" s="1"/>
  <c r="X29" i="31" s="1"/>
  <c r="X30" i="31" s="1"/>
  <c r="F3" i="31"/>
  <c r="F4" i="31" s="1"/>
  <c r="F5" i="31" s="1"/>
  <c r="F6" i="31" s="1"/>
  <c r="F7" i="31" s="1"/>
  <c r="F8" i="31" s="1"/>
  <c r="F9" i="31" s="1"/>
  <c r="F10" i="31" s="1"/>
  <c r="F11" i="31" s="1"/>
  <c r="F12" i="31" s="1"/>
  <c r="F13" i="31" s="1"/>
  <c r="F14" i="31" s="1"/>
  <c r="F15" i="31" s="1"/>
  <c r="F16" i="31" s="1"/>
  <c r="F17" i="31" s="1"/>
  <c r="F18" i="31" s="1"/>
  <c r="F19" i="31" s="1"/>
  <c r="F20" i="31" s="1"/>
  <c r="F21" i="31" s="1"/>
  <c r="F22" i="31" s="1"/>
  <c r="F23" i="31" s="1"/>
  <c r="F24" i="31" s="1"/>
  <c r="F25" i="31" s="1"/>
  <c r="F26" i="31" s="1"/>
  <c r="F27" i="31" s="1"/>
  <c r="F28" i="31" s="1"/>
  <c r="F29" i="31" s="1"/>
  <c r="F30" i="31" s="1"/>
  <c r="L3" i="31"/>
  <c r="L4" i="31" s="1"/>
  <c r="L5" i="31" s="1"/>
  <c r="L6" i="31" s="1"/>
  <c r="L7" i="31" s="1"/>
  <c r="L8" i="31" s="1"/>
  <c r="L9" i="31" s="1"/>
  <c r="L10" i="31" s="1"/>
  <c r="L11" i="31" s="1"/>
  <c r="L12" i="31" s="1"/>
  <c r="L13" i="31" s="1"/>
  <c r="L14" i="31" s="1"/>
  <c r="L15" i="31" s="1"/>
  <c r="L16" i="31" s="1"/>
  <c r="L17" i="31" s="1"/>
  <c r="L18" i="31" s="1"/>
  <c r="L19" i="31" s="1"/>
  <c r="L20" i="31" s="1"/>
  <c r="L21" i="31" s="1"/>
  <c r="L22" i="31" s="1"/>
  <c r="L23" i="31" s="1"/>
  <c r="L24" i="31" s="1"/>
  <c r="L25" i="31" s="1"/>
  <c r="L26" i="31" s="1"/>
  <c r="L27" i="31" s="1"/>
  <c r="L28" i="31" s="1"/>
  <c r="L29" i="31" s="1"/>
  <c r="L30" i="31" s="1"/>
  <c r="M3" i="31"/>
  <c r="O3" i="31" s="1"/>
  <c r="P3" i="31" s="1"/>
  <c r="O238" i="36"/>
  <c r="I238" i="36"/>
  <c r="H243" i="36"/>
  <c r="S222" i="36"/>
  <c r="T222" i="36"/>
  <c r="J218" i="36"/>
  <c r="L218" i="36" s="1"/>
  <c r="B240" i="36"/>
  <c r="I240" i="36" s="1"/>
  <c r="I222" i="36"/>
  <c r="DN203" i="36"/>
  <c r="DQ187" i="36"/>
  <c r="P9" i="27"/>
  <c r="S9" i="27" s="1"/>
  <c r="AQ55" i="31"/>
  <c r="AE52" i="31"/>
  <c r="AS45" i="31"/>
  <c r="AT45" i="31" s="1"/>
  <c r="AS43" i="31"/>
  <c r="AF24" i="31"/>
  <c r="AH24" i="31" s="1"/>
  <c r="Q23" i="31"/>
  <c r="S23" i="31" s="1"/>
  <c r="Q5" i="31"/>
  <c r="S5" i="31" s="1"/>
  <c r="T5" i="31" s="1"/>
  <c r="M5" i="31"/>
  <c r="O5" i="31" s="1"/>
  <c r="N241" i="36"/>
  <c r="K241" i="36"/>
  <c r="CZ234" i="36"/>
  <c r="I233" i="36"/>
  <c r="N233" i="36"/>
  <c r="K233" i="36"/>
  <c r="DR234" i="36"/>
  <c r="BW226" i="36"/>
  <c r="I221" i="36"/>
  <c r="G220" i="36"/>
  <c r="B234" i="36" s="1"/>
  <c r="O234" i="36" s="1"/>
  <c r="R218" i="36"/>
  <c r="CH208" i="36"/>
  <c r="CD209" i="36"/>
  <c r="DQ204" i="36"/>
  <c r="BO194" i="36"/>
  <c r="CQ203" i="36"/>
  <c r="AF29" i="31"/>
  <c r="AH29" i="31" s="1"/>
  <c r="AK29" i="31"/>
  <c r="AM29" i="31" s="1"/>
  <c r="AF25" i="31"/>
  <c r="AH25" i="31" s="1"/>
  <c r="AK25" i="31"/>
  <c r="AM25" i="31" s="1"/>
  <c r="AF23" i="31"/>
  <c r="AH23" i="31" s="1"/>
  <c r="AF21" i="31"/>
  <c r="AH21" i="31" s="1"/>
  <c r="AK21" i="31"/>
  <c r="AM21" i="31" s="1"/>
  <c r="AF17" i="31"/>
  <c r="AH17" i="31" s="1"/>
  <c r="AK17" i="31"/>
  <c r="AM17" i="31" s="1"/>
  <c r="AF12" i="31"/>
  <c r="AH12" i="31" s="1"/>
  <c r="AK12" i="31"/>
  <c r="AM12" i="31" s="1"/>
  <c r="T555" i="33"/>
  <c r="BL237" i="36"/>
  <c r="DB224" i="36"/>
  <c r="DC224" i="36"/>
  <c r="I223" i="36"/>
  <c r="C229" i="36"/>
  <c r="BC202" i="36"/>
  <c r="DH181" i="36"/>
  <c r="CM156" i="36"/>
  <c r="DA140" i="36"/>
  <c r="Q41" i="31"/>
  <c r="M42" i="31"/>
  <c r="T266" i="33"/>
  <c r="I1109" i="33"/>
  <c r="G227" i="36"/>
  <c r="CQ246" i="36"/>
  <c r="I220" i="36"/>
  <c r="CG209" i="36"/>
  <c r="CG210" i="36" s="1"/>
  <c r="DQ206" i="36"/>
  <c r="DQ202" i="36"/>
  <c r="DR202" i="36" s="1"/>
  <c r="DE202" i="36"/>
  <c r="DJ201" i="36"/>
  <c r="DA200" i="36"/>
  <c r="CV201" i="36"/>
  <c r="BL202" i="36"/>
  <c r="DQ186" i="36"/>
  <c r="DQ163" i="36"/>
  <c r="CY160" i="36"/>
  <c r="DQ159" i="36"/>
  <c r="CG158" i="36"/>
  <c r="CV158" i="36"/>
  <c r="G225" i="36"/>
  <c r="B239" i="36" s="1"/>
  <c r="CQ205" i="36"/>
  <c r="CP192" i="36"/>
  <c r="CP191" i="36"/>
  <c r="CP190" i="36"/>
  <c r="CP189" i="36"/>
  <c r="BO188" i="36"/>
  <c r="BO175" i="36"/>
  <c r="DN170" i="36"/>
  <c r="CR166" i="36"/>
  <c r="CM167" i="36"/>
  <c r="CD168" i="36"/>
  <c r="CH167" i="36"/>
  <c r="DQ160" i="36"/>
  <c r="BP159" i="36"/>
  <c r="BL160" i="36"/>
  <c r="DN157" i="36"/>
  <c r="DQ153" i="36"/>
  <c r="BN147" i="36"/>
  <c r="BO147" i="36" s="1"/>
  <c r="BP147" i="36" s="1"/>
  <c r="BN149" i="36"/>
  <c r="BN152" i="36"/>
  <c r="BN153" i="36"/>
  <c r="BN157" i="36"/>
  <c r="BO157" i="36" s="1"/>
  <c r="BP157" i="36" s="1"/>
  <c r="BN161" i="36"/>
  <c r="BN168" i="36"/>
  <c r="BO168" i="36" s="1"/>
  <c r="BP168" i="36" s="1"/>
  <c r="BN172" i="36"/>
  <c r="BO172" i="36" s="1"/>
  <c r="BN176" i="36"/>
  <c r="BO176" i="36" s="1"/>
  <c r="BN180" i="36"/>
  <c r="BO180" i="36" s="1"/>
  <c r="BN158" i="36"/>
  <c r="BO158" i="36" s="1"/>
  <c r="BP158" i="36" s="1"/>
  <c r="BN162" i="36"/>
  <c r="BO162" i="36" s="1"/>
  <c r="BN164" i="36"/>
  <c r="BO164" i="36" s="1"/>
  <c r="BP164" i="36" s="1"/>
  <c r="BN169" i="36"/>
  <c r="BO169" i="36" s="1"/>
  <c r="BN173" i="36"/>
  <c r="BO173" i="36" s="1"/>
  <c r="BN177" i="36"/>
  <c r="BO177" i="36" s="1"/>
  <c r="BN181" i="36"/>
  <c r="BO181" i="36" s="1"/>
  <c r="BN151" i="36"/>
  <c r="BO151" i="36" s="1"/>
  <c r="BP151" i="36" s="1"/>
  <c r="BN145" i="36"/>
  <c r="BO145" i="36" s="1"/>
  <c r="BP145" i="36" s="1"/>
  <c r="BN148" i="36"/>
  <c r="BN150" i="36"/>
  <c r="BO150" i="36" s="1"/>
  <c r="BP150" i="36" s="1"/>
  <c r="BN146" i="36"/>
  <c r="BN165" i="36"/>
  <c r="BO165" i="36" s="1"/>
  <c r="BP165" i="36" s="1"/>
  <c r="BN167" i="36"/>
  <c r="BN171" i="36"/>
  <c r="BO171" i="36" s="1"/>
  <c r="BN175" i="36"/>
  <c r="BN179" i="36"/>
  <c r="BO179" i="36" s="1"/>
  <c r="BN183" i="36"/>
  <c r="BO183" i="36" s="1"/>
  <c r="BN187" i="36"/>
  <c r="BO187" i="36" s="1"/>
  <c r="BN154" i="36"/>
  <c r="BO154" i="36" s="1"/>
  <c r="BP154" i="36" s="1"/>
  <c r="BN155" i="36"/>
  <c r="BO155" i="36" s="1"/>
  <c r="BP155" i="36" s="1"/>
  <c r="BN160" i="36"/>
  <c r="BN170" i="36"/>
  <c r="BO170" i="36" s="1"/>
  <c r="BN174" i="36"/>
  <c r="BO174" i="36" s="1"/>
  <c r="BN178" i="36"/>
  <c r="BO178" i="36" s="1"/>
  <c r="BN182" i="36"/>
  <c r="BO182" i="36" s="1"/>
  <c r="BN186" i="36"/>
  <c r="BO186" i="36" s="1"/>
  <c r="BN189" i="36"/>
  <c r="BO189" i="36" s="1"/>
  <c r="BN190" i="36"/>
  <c r="BO190" i="36" s="1"/>
  <c r="BN191" i="36"/>
  <c r="BO191" i="36" s="1"/>
  <c r="BN192" i="36"/>
  <c r="BO192" i="36" s="1"/>
  <c r="BN193" i="36"/>
  <c r="BO193" i="36" s="1"/>
  <c r="BN194" i="36"/>
  <c r="BN195" i="36"/>
  <c r="BO195" i="36" s="1"/>
  <c r="BN196" i="36"/>
  <c r="BO196" i="36" s="1"/>
  <c r="BN197" i="36"/>
  <c r="BO197" i="36" s="1"/>
  <c r="BN198" i="36"/>
  <c r="BO198" i="36" s="1"/>
  <c r="BN200" i="36"/>
  <c r="BO200" i="36" s="1"/>
  <c r="BP200" i="36" s="1"/>
  <c r="BN201" i="36"/>
  <c r="BO201" i="36" s="1"/>
  <c r="BP201" i="36" s="1"/>
  <c r="BL142" i="36"/>
  <c r="BP142" i="36" s="1"/>
  <c r="DQ185" i="36"/>
  <c r="DQ182" i="36"/>
  <c r="BL169" i="36"/>
  <c r="BO167" i="36"/>
  <c r="DE156" i="36"/>
  <c r="BO152" i="36"/>
  <c r="BP152" i="36" s="1"/>
  <c r="DR149" i="36"/>
  <c r="BO148" i="36"/>
  <c r="BP148" i="36" s="1"/>
  <c r="CG185" i="36"/>
  <c r="CP180" i="36"/>
  <c r="DQ179" i="36"/>
  <c r="DQ178" i="36"/>
  <c r="DG176" i="36"/>
  <c r="CP176" i="36"/>
  <c r="CQ206" i="36" s="1"/>
  <c r="DQ174" i="36"/>
  <c r="DG172" i="36"/>
  <c r="CP172" i="36"/>
  <c r="CQ202" i="36" s="1"/>
  <c r="DQ171" i="36"/>
  <c r="DQ170" i="36"/>
  <c r="CP168" i="36"/>
  <c r="BY169" i="36"/>
  <c r="BU170" i="36"/>
  <c r="DQ167" i="36"/>
  <c r="DQ166" i="36"/>
  <c r="CY166" i="36"/>
  <c r="BX166" i="36"/>
  <c r="BY166" i="36" s="1"/>
  <c r="CP165" i="36"/>
  <c r="BX165" i="36"/>
  <c r="BY165" i="36" s="1"/>
  <c r="CY164" i="36"/>
  <c r="CX162" i="36"/>
  <c r="CY162" i="36" s="1"/>
  <c r="CG162" i="36"/>
  <c r="DH161" i="36"/>
  <c r="BX159" i="36"/>
  <c r="BO156" i="36"/>
  <c r="BP156" i="36" s="1"/>
  <c r="CX153" i="36"/>
  <c r="CY153" i="36" s="1"/>
  <c r="CX152" i="36"/>
  <c r="CY152" i="36" s="1"/>
  <c r="CP151" i="36"/>
  <c r="CQ177" i="36" s="1"/>
  <c r="DH150" i="36"/>
  <c r="CV150" i="36"/>
  <c r="DA150" i="36" s="1"/>
  <c r="CP146" i="36"/>
  <c r="CQ163" i="36" s="1"/>
  <c r="BX146" i="36"/>
  <c r="BY146" i="36" s="1"/>
  <c r="CX145" i="36"/>
  <c r="CX144" i="36"/>
  <c r="DH143" i="36"/>
  <c r="CQ171" i="36"/>
  <c r="BY142" i="36"/>
  <c r="CY139" i="36"/>
  <c r="CG139" i="36"/>
  <c r="CH139" i="36" s="1"/>
  <c r="BO139" i="36"/>
  <c r="BP139" i="36" s="1"/>
  <c r="CR135" i="36"/>
  <c r="DJ132" i="36"/>
  <c r="DJ129" i="36"/>
  <c r="DA125" i="36"/>
  <c r="DA124" i="36"/>
  <c r="DR119" i="36"/>
  <c r="DE121" i="36"/>
  <c r="DJ121" i="36" s="1"/>
  <c r="DR116" i="36"/>
  <c r="DH176" i="36"/>
  <c r="DH172" i="36"/>
  <c r="DH168" i="36"/>
  <c r="CV169" i="36"/>
  <c r="DE167" i="36"/>
  <c r="BP167" i="36"/>
  <c r="BC168" i="36"/>
  <c r="DH162" i="36"/>
  <c r="BO161" i="36"/>
  <c r="BO160" i="36"/>
  <c r="CY156" i="36"/>
  <c r="CQ180" i="36"/>
  <c r="BO149" i="36"/>
  <c r="BP149" i="36" s="1"/>
  <c r="DQ148" i="36"/>
  <c r="CR148" i="36"/>
  <c r="CY145" i="36"/>
  <c r="CY144" i="36"/>
  <c r="CZ162" i="36" s="1"/>
  <c r="CY142" i="36"/>
  <c r="DQ138" i="36"/>
  <c r="DJ137" i="36"/>
  <c r="CX139" i="36"/>
  <c r="CX146" i="36"/>
  <c r="CX148" i="36"/>
  <c r="CY148" i="36" s="1"/>
  <c r="CX151" i="36"/>
  <c r="CY151" i="36" s="1"/>
  <c r="CX154" i="36"/>
  <c r="CX156" i="36"/>
  <c r="CX160" i="36"/>
  <c r="CX165" i="36"/>
  <c r="CY165" i="36" s="1"/>
  <c r="CX167" i="36"/>
  <c r="CY167" i="36" s="1"/>
  <c r="CX171" i="36"/>
  <c r="CY171" i="36" s="1"/>
  <c r="CX175" i="36"/>
  <c r="CY175" i="36" s="1"/>
  <c r="CX179" i="36"/>
  <c r="CY179" i="36" s="1"/>
  <c r="CX137" i="36"/>
  <c r="CY137" i="36" s="1"/>
  <c r="CZ155" i="36" s="1"/>
  <c r="CX138" i="36"/>
  <c r="CY138" i="36" s="1"/>
  <c r="CX147" i="36"/>
  <c r="CY147" i="36" s="1"/>
  <c r="CX149" i="36"/>
  <c r="CY149" i="36" s="1"/>
  <c r="DA149" i="36" s="1"/>
  <c r="CX157" i="36"/>
  <c r="CY157" i="36" s="1"/>
  <c r="DA157" i="36" s="1"/>
  <c r="CX161" i="36"/>
  <c r="CY161" i="36" s="1"/>
  <c r="CX168" i="36"/>
  <c r="CY168" i="36" s="1"/>
  <c r="CX172" i="36"/>
  <c r="CY172" i="36" s="1"/>
  <c r="CX176" i="36"/>
  <c r="CY176" i="36" s="1"/>
  <c r="CX180" i="36"/>
  <c r="CY180" i="36" s="1"/>
  <c r="CX141" i="36"/>
  <c r="CY141" i="36" s="1"/>
  <c r="CX143" i="36"/>
  <c r="CY143" i="36" s="1"/>
  <c r="CZ159" i="36" s="1"/>
  <c r="CX150" i="36"/>
  <c r="CY150" i="36" s="1"/>
  <c r="DA136" i="36"/>
  <c r="DA134" i="36"/>
  <c r="DA133" i="36"/>
  <c r="DA132" i="36"/>
  <c r="DA129" i="36"/>
  <c r="DR124" i="36"/>
  <c r="CR120" i="36"/>
  <c r="CM121" i="36"/>
  <c r="BY158" i="36"/>
  <c r="BU159" i="36"/>
  <c r="DQ156" i="36"/>
  <c r="BC157" i="36"/>
  <c r="CY154" i="36"/>
  <c r="BO153" i="36"/>
  <c r="BP153" i="36" s="1"/>
  <c r="DG169" i="36"/>
  <c r="DH169" i="36" s="1"/>
  <c r="DG173" i="36"/>
  <c r="DH173" i="36" s="1"/>
  <c r="DG177" i="36"/>
  <c r="DH177" i="36" s="1"/>
  <c r="DI207" i="36" s="1"/>
  <c r="DG181" i="36"/>
  <c r="DG174" i="36"/>
  <c r="DH174" i="36" s="1"/>
  <c r="DG178" i="36"/>
  <c r="DH178" i="36" s="1"/>
  <c r="DG182" i="36"/>
  <c r="DH182" i="36" s="1"/>
  <c r="DG183" i="36"/>
  <c r="DH183" i="36" s="1"/>
  <c r="DG184" i="36"/>
  <c r="DH184" i="36" s="1"/>
  <c r="DG185" i="36"/>
  <c r="DH185" i="36" s="1"/>
  <c r="DG186" i="36"/>
  <c r="DH186" i="36" s="1"/>
  <c r="DQ150" i="36"/>
  <c r="CQ179" i="36"/>
  <c r="DJ148" i="36"/>
  <c r="CH149" i="36"/>
  <c r="CD150" i="36"/>
  <c r="CY146" i="36"/>
  <c r="BO146" i="36"/>
  <c r="BP146" i="36" s="1"/>
  <c r="CR145" i="36"/>
  <c r="DQ142" i="36"/>
  <c r="DR142" i="36" s="1"/>
  <c r="DJ138" i="36"/>
  <c r="DR135" i="36"/>
  <c r="CQ165" i="36"/>
  <c r="DR134" i="36"/>
  <c r="DR132" i="36"/>
  <c r="CR130" i="36"/>
  <c r="CP126" i="36"/>
  <c r="DR113" i="36"/>
  <c r="CR110" i="36"/>
  <c r="CR109" i="36"/>
  <c r="DR86" i="36"/>
  <c r="DJ71" i="36"/>
  <c r="DP128" i="36"/>
  <c r="DQ128" i="36" s="1"/>
  <c r="DP127" i="36"/>
  <c r="DQ127" i="36" s="1"/>
  <c r="CO126" i="36"/>
  <c r="BX123" i="36"/>
  <c r="BY123" i="36" s="1"/>
  <c r="CY122" i="36"/>
  <c r="CO121" i="36"/>
  <c r="CP121" i="36" s="1"/>
  <c r="DP120" i="36"/>
  <c r="DQ120" i="36" s="1"/>
  <c r="BC120" i="36"/>
  <c r="CF119" i="36"/>
  <c r="CP118" i="36"/>
  <c r="BX118" i="36"/>
  <c r="BY118" i="36" s="1"/>
  <c r="CP116" i="36"/>
  <c r="BX116" i="36"/>
  <c r="BY116" i="36" s="1"/>
  <c r="DQ114" i="36"/>
  <c r="CY114" i="36"/>
  <c r="DH113" i="36"/>
  <c r="CG112" i="36"/>
  <c r="CH112" i="36" s="1"/>
  <c r="BO112" i="36"/>
  <c r="BP112" i="36" s="1"/>
  <c r="DQ111" i="36"/>
  <c r="DS133" i="36" s="1"/>
  <c r="CF111" i="36"/>
  <c r="CG111" i="36" s="1"/>
  <c r="CH111" i="36" s="1"/>
  <c r="CP108" i="36"/>
  <c r="BX108" i="36"/>
  <c r="BY108" i="36" s="1"/>
  <c r="DN107" i="36"/>
  <c r="DR107" i="36" s="1"/>
  <c r="CV107" i="36"/>
  <c r="DG105" i="36"/>
  <c r="DH105" i="36" s="1"/>
  <c r="CP104" i="36"/>
  <c r="BX104" i="36"/>
  <c r="BY104" i="36" s="1"/>
  <c r="DR103" i="36"/>
  <c r="DG102" i="36"/>
  <c r="BO101" i="36"/>
  <c r="BP101" i="36" s="1"/>
  <c r="DR99" i="36"/>
  <c r="DG99" i="36"/>
  <c r="DE100" i="36"/>
  <c r="CD100" i="36"/>
  <c r="CH100" i="36" s="1"/>
  <c r="CP97" i="36"/>
  <c r="CO95" i="36"/>
  <c r="CG94" i="36"/>
  <c r="CH92" i="36"/>
  <c r="CD93" i="36"/>
  <c r="CO89" i="36"/>
  <c r="CP89" i="36" s="1"/>
  <c r="DH88" i="36"/>
  <c r="CO82" i="36"/>
  <c r="CP82" i="36" s="1"/>
  <c r="DQ73" i="36"/>
  <c r="CO71" i="36"/>
  <c r="DG70" i="36"/>
  <c r="DH70" i="36" s="1"/>
  <c r="DJ70" i="36" s="1"/>
  <c r="CG119" i="36"/>
  <c r="CH119" i="36" s="1"/>
  <c r="BP114" i="36"/>
  <c r="CY108" i="36"/>
  <c r="DH99" i="36"/>
  <c r="CO99" i="36"/>
  <c r="CM99" i="36"/>
  <c r="DG97" i="36"/>
  <c r="DH97" i="36" s="1"/>
  <c r="CO96" i="36"/>
  <c r="CP95" i="36"/>
  <c r="DN94" i="36"/>
  <c r="DR94" i="36" s="1"/>
  <c r="DG92" i="36"/>
  <c r="DH92" i="36" s="1"/>
  <c r="CY91" i="36"/>
  <c r="CO90" i="36"/>
  <c r="CP90" i="36" s="1"/>
  <c r="DG86" i="36"/>
  <c r="DH86" i="36" s="1"/>
  <c r="CV86" i="36"/>
  <c r="DA86" i="36" s="1"/>
  <c r="CG86" i="36"/>
  <c r="CH86" i="36" s="1"/>
  <c r="CO85" i="36"/>
  <c r="CP85" i="36" s="1"/>
  <c r="DR84" i="36"/>
  <c r="DH84" i="36"/>
  <c r="CF81" i="36"/>
  <c r="CG81" i="36" s="1"/>
  <c r="CH81" i="36" s="1"/>
  <c r="CF87" i="36"/>
  <c r="CF93" i="36"/>
  <c r="CG93" i="36" s="1"/>
  <c r="CF98" i="36"/>
  <c r="CF105" i="36"/>
  <c r="CF114" i="36"/>
  <c r="CF117" i="36"/>
  <c r="CF120" i="36"/>
  <c r="CG120" i="36" s="1"/>
  <c r="CH120" i="36" s="1"/>
  <c r="CF92" i="36"/>
  <c r="CG92" i="36" s="1"/>
  <c r="CF100" i="36"/>
  <c r="CG100" i="36" s="1"/>
  <c r="CF101" i="36"/>
  <c r="CG101" i="36" s="1"/>
  <c r="CH101" i="36" s="1"/>
  <c r="CF102" i="36"/>
  <c r="CG102" i="36" s="1"/>
  <c r="CH102" i="36" s="1"/>
  <c r="CF106" i="36"/>
  <c r="CG106" i="36" s="1"/>
  <c r="CH106" i="36" s="1"/>
  <c r="CF115" i="36"/>
  <c r="CG115" i="36" s="1"/>
  <c r="CH115" i="36" s="1"/>
  <c r="CF121" i="36"/>
  <c r="CG121" i="36" s="1"/>
  <c r="CH121" i="36" s="1"/>
  <c r="CF85" i="36"/>
  <c r="CG85" i="36" s="1"/>
  <c r="CH85" i="36" s="1"/>
  <c r="CF89" i="36"/>
  <c r="CG89" i="36" s="1"/>
  <c r="CH89" i="36" s="1"/>
  <c r="CF99" i="36"/>
  <c r="CG99" i="36" s="1"/>
  <c r="CH99" i="36" s="1"/>
  <c r="CF103" i="36"/>
  <c r="CG103" i="36" s="1"/>
  <c r="CH103" i="36" s="1"/>
  <c r="CO79" i="36"/>
  <c r="CP79" i="36" s="1"/>
  <c r="DQ75" i="36"/>
  <c r="DG74" i="36"/>
  <c r="CP71" i="36"/>
  <c r="CO70" i="36"/>
  <c r="DG64" i="36"/>
  <c r="DH64" i="36" s="1"/>
  <c r="DJ64" i="36" s="1"/>
  <c r="CO88" i="36"/>
  <c r="CP88" i="36" s="1"/>
  <c r="DG170" i="36"/>
  <c r="DH170" i="36" s="1"/>
  <c r="DG166" i="36"/>
  <c r="DH166" i="36" s="1"/>
  <c r="DG165" i="36"/>
  <c r="DH165" i="36" s="1"/>
  <c r="DG163" i="36"/>
  <c r="DH163" i="36" s="1"/>
  <c r="DG159" i="36"/>
  <c r="DH159" i="36" s="1"/>
  <c r="DG155" i="36"/>
  <c r="DH155" i="36" s="1"/>
  <c r="DJ155" i="36" s="1"/>
  <c r="CO155" i="36"/>
  <c r="CP155" i="36" s="1"/>
  <c r="DG154" i="36"/>
  <c r="DH154" i="36" s="1"/>
  <c r="DG152" i="36"/>
  <c r="DH152" i="36" s="1"/>
  <c r="DG151" i="36"/>
  <c r="DH151" i="36" s="1"/>
  <c r="DE149" i="36"/>
  <c r="DJ149" i="36" s="1"/>
  <c r="CM149" i="36"/>
  <c r="CR149" i="36" s="1"/>
  <c r="BW149" i="36"/>
  <c r="BX149" i="36" s="1"/>
  <c r="BY149" i="36" s="1"/>
  <c r="DG146" i="36"/>
  <c r="DH146" i="36" s="1"/>
  <c r="BW144" i="36"/>
  <c r="BX144" i="36" s="1"/>
  <c r="BY144" i="36" s="1"/>
  <c r="BN144" i="36"/>
  <c r="BO144" i="36" s="1"/>
  <c r="BP144" i="36" s="1"/>
  <c r="BN143" i="36"/>
  <c r="BO143" i="36" s="1"/>
  <c r="BP143" i="36" s="1"/>
  <c r="CV142" i="36"/>
  <c r="DA142" i="36" s="1"/>
  <c r="BN141" i="36"/>
  <c r="BO141" i="36" s="1"/>
  <c r="BP141" i="36" s="1"/>
  <c r="CO132" i="36"/>
  <c r="CP132" i="36" s="1"/>
  <c r="DP130" i="36"/>
  <c r="DQ130" i="36" s="1"/>
  <c r="CO129" i="36"/>
  <c r="CP129" i="36" s="1"/>
  <c r="CO128" i="36"/>
  <c r="CP128" i="36" s="1"/>
  <c r="CO127" i="36"/>
  <c r="CP127" i="36" s="1"/>
  <c r="DP125" i="36"/>
  <c r="DQ125" i="36" s="1"/>
  <c r="CO124" i="36"/>
  <c r="CP124" i="36" s="1"/>
  <c r="CF124" i="36"/>
  <c r="CG124" i="36" s="1"/>
  <c r="CH124" i="36" s="1"/>
  <c r="CG123" i="36"/>
  <c r="CH123" i="36" s="1"/>
  <c r="BO123" i="36"/>
  <c r="BP123" i="36" s="1"/>
  <c r="DQ121" i="36"/>
  <c r="BO121" i="36"/>
  <c r="BP121" i="36" s="1"/>
  <c r="DP118" i="36"/>
  <c r="DQ118" i="36" s="1"/>
  <c r="CG118" i="36"/>
  <c r="CH118" i="36" s="1"/>
  <c r="CG117" i="36"/>
  <c r="CH117" i="36" s="1"/>
  <c r="CG116" i="36"/>
  <c r="CH116" i="36" s="1"/>
  <c r="BO116" i="36"/>
  <c r="BP116" i="36" s="1"/>
  <c r="DH115" i="36"/>
  <c r="BX114" i="36"/>
  <c r="BY114" i="36" s="1"/>
  <c r="BC114" i="36"/>
  <c r="CF113" i="36"/>
  <c r="DH112" i="36"/>
  <c r="BX112" i="36"/>
  <c r="BY112" i="36" s="1"/>
  <c r="DG110" i="36"/>
  <c r="DH110" i="36" s="1"/>
  <c r="CF110" i="36"/>
  <c r="CG110" i="36" s="1"/>
  <c r="CH110" i="36" s="1"/>
  <c r="DG109" i="36"/>
  <c r="CF109" i="36"/>
  <c r="CG109" i="36" s="1"/>
  <c r="CH109" i="36" s="1"/>
  <c r="CG108" i="36"/>
  <c r="CH108" i="36" s="1"/>
  <c r="BO108" i="36"/>
  <c r="BP108" i="36" s="1"/>
  <c r="DG107" i="36"/>
  <c r="CO107" i="36"/>
  <c r="CP107" i="36" s="1"/>
  <c r="CY104" i="36"/>
  <c r="DQ100" i="36"/>
  <c r="CO100" i="36"/>
  <c r="CP100" i="36" s="1"/>
  <c r="CP99" i="36"/>
  <c r="DQ97" i="36"/>
  <c r="BC98" i="36"/>
  <c r="BB97" i="36"/>
  <c r="CP96" i="36"/>
  <c r="CV93" i="36"/>
  <c r="CF91" i="36"/>
  <c r="CG91" i="36" s="1"/>
  <c r="CH91" i="36" s="1"/>
  <c r="DR89" i="36"/>
  <c r="CY88" i="36"/>
  <c r="CF88" i="36"/>
  <c r="CG88" i="36" s="1"/>
  <c r="CH88" i="36" s="1"/>
  <c r="CO83" i="36"/>
  <c r="CP83" i="36" s="1"/>
  <c r="DS112" i="36"/>
  <c r="CF82" i="36"/>
  <c r="CG82" i="36" s="1"/>
  <c r="CH82" i="36" s="1"/>
  <c r="DR81" i="36"/>
  <c r="DQ77" i="36"/>
  <c r="DG76" i="36"/>
  <c r="DH76" i="36" s="1"/>
  <c r="DH74" i="36"/>
  <c r="DR71" i="36"/>
  <c r="CP70" i="36"/>
  <c r="DA68" i="36"/>
  <c r="DA60" i="36"/>
  <c r="CR59" i="36"/>
  <c r="CP34" i="36"/>
  <c r="DG164" i="36"/>
  <c r="DH164" i="36" s="1"/>
  <c r="DG162" i="36"/>
  <c r="DG158" i="36"/>
  <c r="DH158" i="36" s="1"/>
  <c r="DG145" i="36"/>
  <c r="DH145" i="36" s="1"/>
  <c r="DG144" i="36"/>
  <c r="DH144" i="36" s="1"/>
  <c r="BX121" i="36"/>
  <c r="BY121" i="36" s="1"/>
  <c r="DA119" i="36"/>
  <c r="CG114" i="36"/>
  <c r="CH114" i="36" s="1"/>
  <c r="CG113" i="36"/>
  <c r="CH113" i="36" s="1"/>
  <c r="DP117" i="36"/>
  <c r="DQ117" i="36" s="1"/>
  <c r="DP121" i="36"/>
  <c r="DP112" i="36"/>
  <c r="DQ112" i="36" s="1"/>
  <c r="DP115" i="36"/>
  <c r="DQ115" i="36" s="1"/>
  <c r="DP122" i="36"/>
  <c r="DQ122" i="36" s="1"/>
  <c r="DH109" i="36"/>
  <c r="DH107" i="36"/>
  <c r="DI136" i="36" s="1"/>
  <c r="DJ106" i="36"/>
  <c r="CR106" i="36"/>
  <c r="CY95" i="36"/>
  <c r="CM94" i="36"/>
  <c r="DR92" i="36"/>
  <c r="CR92" i="36"/>
  <c r="DH91" i="36"/>
  <c r="CY85" i="36"/>
  <c r="DA85" i="36" s="1"/>
  <c r="DA84" i="36"/>
  <c r="DH81" i="36"/>
  <c r="CP72" i="36"/>
  <c r="DG61" i="36"/>
  <c r="DH61" i="36" s="1"/>
  <c r="DJ61" i="36" s="1"/>
  <c r="DG67" i="36"/>
  <c r="DG78" i="36"/>
  <c r="DH78" i="36" s="1"/>
  <c r="DG82" i="36"/>
  <c r="DH82" i="36" s="1"/>
  <c r="DG83" i="36"/>
  <c r="DH83" i="36" s="1"/>
  <c r="DG84" i="36"/>
  <c r="DG87" i="36"/>
  <c r="DH87" i="36" s="1"/>
  <c r="DG88" i="36"/>
  <c r="DG89" i="36"/>
  <c r="DH89" i="36" s="1"/>
  <c r="DG90" i="36"/>
  <c r="DH90" i="36" s="1"/>
  <c r="DG91" i="36"/>
  <c r="DG94" i="36"/>
  <c r="DG98" i="36"/>
  <c r="DH98" i="36" s="1"/>
  <c r="DG113" i="36"/>
  <c r="DG119" i="36"/>
  <c r="DH119" i="36" s="1"/>
  <c r="DG122" i="36"/>
  <c r="DH122" i="36" s="1"/>
  <c r="DG72" i="36"/>
  <c r="DH72" i="36" s="1"/>
  <c r="DG79" i="36"/>
  <c r="DH79" i="36" s="1"/>
  <c r="DG80" i="36"/>
  <c r="DH80" i="36" s="1"/>
  <c r="DG85" i="36"/>
  <c r="DH85" i="36" s="1"/>
  <c r="DG93" i="36"/>
  <c r="DH93" i="36" s="1"/>
  <c r="DG95" i="36"/>
  <c r="DH95" i="36" s="1"/>
  <c r="DG96" i="36"/>
  <c r="DH96" i="36" s="1"/>
  <c r="DG101" i="36"/>
  <c r="DH101" i="36" s="1"/>
  <c r="DG104" i="36"/>
  <c r="DH104" i="36" s="1"/>
  <c r="DG108" i="36"/>
  <c r="DH108" i="36" s="1"/>
  <c r="DG111" i="36"/>
  <c r="DH111" i="36" s="1"/>
  <c r="DG114" i="36"/>
  <c r="DH114" i="36" s="1"/>
  <c r="DG116" i="36"/>
  <c r="DH116" i="36" s="1"/>
  <c r="DG118" i="36"/>
  <c r="DH118" i="36" s="1"/>
  <c r="DG120" i="36"/>
  <c r="DH120" i="36" s="1"/>
  <c r="DG68" i="36"/>
  <c r="DG73" i="36"/>
  <c r="DH73" i="36" s="1"/>
  <c r="DG75" i="36"/>
  <c r="DG77" i="36"/>
  <c r="DG81" i="36"/>
  <c r="DG100" i="36"/>
  <c r="DH100" i="36" s="1"/>
  <c r="DG103" i="36"/>
  <c r="DH103" i="36" s="1"/>
  <c r="DG62" i="36"/>
  <c r="DH62" i="36" s="1"/>
  <c r="DJ62" i="36" s="1"/>
  <c r="DG63" i="36"/>
  <c r="DG65" i="36"/>
  <c r="DH65" i="36" s="1"/>
  <c r="DJ65" i="36" s="1"/>
  <c r="DG69" i="36"/>
  <c r="DH69" i="36" s="1"/>
  <c r="DJ69" i="36" s="1"/>
  <c r="CO101" i="36"/>
  <c r="CP101" i="36" s="1"/>
  <c r="CO103" i="36"/>
  <c r="CP103" i="36" s="1"/>
  <c r="CY57" i="36"/>
  <c r="CR39" i="36"/>
  <c r="CR23" i="36"/>
  <c r="AE136" i="37"/>
  <c r="AE137" i="37" s="1"/>
  <c r="AE138" i="37" s="1"/>
  <c r="AE139" i="37" s="1"/>
  <c r="AE140" i="37" s="1"/>
  <c r="AE141" i="37" s="1"/>
  <c r="AE142" i="37" s="1"/>
  <c r="AE143" i="37" s="1"/>
  <c r="AE144" i="37" s="1"/>
  <c r="AE145" i="37" s="1"/>
  <c r="AE146" i="37" s="1"/>
  <c r="AE147" i="37" s="1"/>
  <c r="AE148" i="37" s="1"/>
  <c r="AE149" i="37" s="1"/>
  <c r="AE150" i="37" s="1"/>
  <c r="AE151" i="37" s="1"/>
  <c r="AE152" i="37" s="1"/>
  <c r="AE153" i="37" s="1"/>
  <c r="AE154" i="37" s="1"/>
  <c r="AE155" i="37" s="1"/>
  <c r="AE156" i="37" s="1"/>
  <c r="AE157" i="37" s="1"/>
  <c r="AE158" i="37" s="1"/>
  <c r="AE159" i="37" s="1"/>
  <c r="AE160" i="37" s="1"/>
  <c r="AE161" i="37" s="1"/>
  <c r="AE163" i="37" s="1"/>
  <c r="AE164" i="37" s="1"/>
  <c r="AE165" i="37" s="1"/>
  <c r="AE166" i="37" s="1"/>
  <c r="AE167" i="37" s="1"/>
  <c r="AE168" i="37" s="1"/>
  <c r="AE169" i="37" s="1"/>
  <c r="DQ68" i="36"/>
  <c r="DR68" i="36" s="1"/>
  <c r="DH66" i="36"/>
  <c r="DJ66" i="36" s="1"/>
  <c r="DQ64" i="36"/>
  <c r="DR64" i="36" s="1"/>
  <c r="DQ60" i="36"/>
  <c r="DA54" i="36"/>
  <c r="DA52" i="36"/>
  <c r="CY51" i="36"/>
  <c r="CX116" i="36"/>
  <c r="CY116" i="36" s="1"/>
  <c r="CX118" i="36"/>
  <c r="CY118" i="36" s="1"/>
  <c r="CX121" i="36"/>
  <c r="CY121" i="36" s="1"/>
  <c r="CX117" i="36"/>
  <c r="CY117" i="36" s="1"/>
  <c r="CX51" i="36"/>
  <c r="CX53" i="36"/>
  <c r="CY53" i="36" s="1"/>
  <c r="CX56" i="36"/>
  <c r="CY56" i="36" s="1"/>
  <c r="CX58" i="36"/>
  <c r="CY58" i="36" s="1"/>
  <c r="CO105" i="36"/>
  <c r="CP105" i="36" s="1"/>
  <c r="CO111" i="36"/>
  <c r="CP111" i="36" s="1"/>
  <c r="CO112" i="36"/>
  <c r="CP112" i="36" s="1"/>
  <c r="CO113" i="36"/>
  <c r="CP113" i="36" s="1"/>
  <c r="CO117" i="36"/>
  <c r="CP117" i="36" s="1"/>
  <c r="CO119" i="36"/>
  <c r="CP119" i="36" s="1"/>
  <c r="CO123" i="36"/>
  <c r="CP123" i="36" s="1"/>
  <c r="CO102" i="36"/>
  <c r="CP102" i="36" s="1"/>
  <c r="CO114" i="36"/>
  <c r="CP114" i="36" s="1"/>
  <c r="CR114" i="36" s="1"/>
  <c r="CO115" i="36"/>
  <c r="CP115" i="36" s="1"/>
  <c r="CO120" i="36"/>
  <c r="CP120" i="36" s="1"/>
  <c r="CO28" i="36"/>
  <c r="CO32" i="36"/>
  <c r="CP32" i="36" s="1"/>
  <c r="CO42" i="36"/>
  <c r="CP42" i="36" s="1"/>
  <c r="CO45" i="36"/>
  <c r="CO47" i="36"/>
  <c r="CO48" i="36"/>
  <c r="CP48" i="36" s="1"/>
  <c r="AW7" i="36"/>
  <c r="AW8" i="36" s="1"/>
  <c r="AW9" i="36" s="1"/>
  <c r="AW10" i="36" s="1"/>
  <c r="AW11" i="36" s="1"/>
  <c r="AW12" i="36" s="1"/>
  <c r="AW13" i="36" s="1"/>
  <c r="AW14" i="36" s="1"/>
  <c r="AW15" i="36" s="1"/>
  <c r="AW16" i="36" s="1"/>
  <c r="AW17" i="36" s="1"/>
  <c r="AW18" i="36" s="1"/>
  <c r="AW19" i="36" s="1"/>
  <c r="AW20" i="36" s="1"/>
  <c r="AW21" i="36" s="1"/>
  <c r="AW22" i="36" s="1"/>
  <c r="AW23" i="36" s="1"/>
  <c r="AW24" i="36" s="1"/>
  <c r="AW25" i="36" s="1"/>
  <c r="AW26" i="36" s="1"/>
  <c r="AW27" i="36" s="1"/>
  <c r="AW28" i="36" s="1"/>
  <c r="AW29" i="36" s="1"/>
  <c r="AW30" i="36" s="1"/>
  <c r="AW31" i="36" s="1"/>
  <c r="AW32" i="36" s="1"/>
  <c r="AW33" i="36" s="1"/>
  <c r="AW34" i="36" s="1"/>
  <c r="AW35" i="36" s="1"/>
  <c r="AW36" i="36" s="1"/>
  <c r="AW37" i="36" s="1"/>
  <c r="AW38" i="36" s="1"/>
  <c r="AW39" i="36" s="1"/>
  <c r="AW40" i="36" s="1"/>
  <c r="AW41" i="36" s="1"/>
  <c r="AW42" i="36" s="1"/>
  <c r="AW43" i="36" s="1"/>
  <c r="AW44" i="36" s="1"/>
  <c r="AW45" i="36" s="1"/>
  <c r="AW46" i="36" s="1"/>
  <c r="AW47" i="36" s="1"/>
  <c r="AW48" i="36" s="1"/>
  <c r="AW49" i="36" s="1"/>
  <c r="AW50" i="36" s="1"/>
  <c r="AW51" i="36" s="1"/>
  <c r="AW52" i="36" s="1"/>
  <c r="AW53" i="36" s="1"/>
  <c r="AW54" i="36" s="1"/>
  <c r="AW55" i="36" s="1"/>
  <c r="AW56" i="36" s="1"/>
  <c r="AW57" i="36" s="1"/>
  <c r="AW58" i="36" s="1"/>
  <c r="AW59" i="36" s="1"/>
  <c r="AW60" i="36" s="1"/>
  <c r="AW61" i="36" s="1"/>
  <c r="AW62" i="36" s="1"/>
  <c r="AW63" i="36" s="1"/>
  <c r="AW64" i="36" s="1"/>
  <c r="AW65" i="36" s="1"/>
  <c r="AW66" i="36" s="1"/>
  <c r="AW67" i="36" s="1"/>
  <c r="AW68" i="36" s="1"/>
  <c r="AW69" i="36" s="1"/>
  <c r="AW70" i="36" s="1"/>
  <c r="AW71" i="36" s="1"/>
  <c r="AW72" i="36" s="1"/>
  <c r="AW73" i="36" s="1"/>
  <c r="AW74" i="36" s="1"/>
  <c r="AW75" i="36" s="1"/>
  <c r="AW76" i="36" s="1"/>
  <c r="AW77" i="36" s="1"/>
  <c r="AW78" i="36" s="1"/>
  <c r="AW79" i="36" s="1"/>
  <c r="AW80" i="36" s="1"/>
  <c r="AW81" i="36" s="1"/>
  <c r="AW82" i="36" s="1"/>
  <c r="AW83" i="36" s="1"/>
  <c r="AW84" i="36" s="1"/>
  <c r="AW85" i="36" s="1"/>
  <c r="AW86" i="36" s="1"/>
  <c r="AW87" i="36" s="1"/>
  <c r="AW88" i="36" s="1"/>
  <c r="AW89" i="36" s="1"/>
  <c r="AW90" i="36" s="1"/>
  <c r="AW91" i="36" s="1"/>
  <c r="AW92" i="36" s="1"/>
  <c r="AW93" i="36" s="1"/>
  <c r="AW94" i="36" s="1"/>
  <c r="AW95" i="36" s="1"/>
  <c r="AW96" i="36" s="1"/>
  <c r="AW97" i="36" s="1"/>
  <c r="AW98" i="36" s="1"/>
  <c r="AW99" i="36" s="1"/>
  <c r="AW100" i="36" s="1"/>
  <c r="AW101" i="36" s="1"/>
  <c r="AW102" i="36" s="1"/>
  <c r="AW103" i="36" s="1"/>
  <c r="AW104" i="36" s="1"/>
  <c r="AW105" i="36" s="1"/>
  <c r="AW106" i="36" s="1"/>
  <c r="AW107" i="36" s="1"/>
  <c r="AW108" i="36" s="1"/>
  <c r="AW109" i="36" s="1"/>
  <c r="AW110" i="36" s="1"/>
  <c r="AW111" i="36" s="1"/>
  <c r="AW112" i="36" s="1"/>
  <c r="AW113" i="36" s="1"/>
  <c r="AW114" i="36" s="1"/>
  <c r="AW115" i="36" s="1"/>
  <c r="AW116" i="36" s="1"/>
  <c r="AW117" i="36" s="1"/>
  <c r="AW118" i="36" s="1"/>
  <c r="AW119" i="36" s="1"/>
  <c r="AW120" i="36" s="1"/>
  <c r="AW121" i="36" s="1"/>
  <c r="AW122" i="36" s="1"/>
  <c r="AW123" i="36" s="1"/>
  <c r="AW124" i="36" s="1"/>
  <c r="AW125" i="36" s="1"/>
  <c r="AW126" i="36" s="1"/>
  <c r="AW127" i="36" s="1"/>
  <c r="AW128" i="36" s="1"/>
  <c r="AW129" i="36" s="1"/>
  <c r="AW130" i="36" s="1"/>
  <c r="AW131" i="36" s="1"/>
  <c r="AW132" i="36" s="1"/>
  <c r="AW133" i="36" s="1"/>
  <c r="AW134" i="36" s="1"/>
  <c r="AW135" i="36" s="1"/>
  <c r="AW136" i="36" s="1"/>
  <c r="AW137" i="36" s="1"/>
  <c r="AW138" i="36" s="1"/>
  <c r="AW139" i="36" s="1"/>
  <c r="AW140" i="36" s="1"/>
  <c r="AW141" i="36" s="1"/>
  <c r="AW142" i="36" s="1"/>
  <c r="AW143" i="36" s="1"/>
  <c r="AW144" i="36" s="1"/>
  <c r="AW145" i="36" s="1"/>
  <c r="AW146" i="36" s="1"/>
  <c r="AW147" i="36" s="1"/>
  <c r="AW148" i="36" s="1"/>
  <c r="AW149" i="36" s="1"/>
  <c r="AW150" i="36" s="1"/>
  <c r="AW151" i="36" s="1"/>
  <c r="AW152" i="36" s="1"/>
  <c r="AW153" i="36" s="1"/>
  <c r="AW154" i="36" s="1"/>
  <c r="AW155" i="36" s="1"/>
  <c r="AW156" i="36" s="1"/>
  <c r="AW157" i="36" s="1"/>
  <c r="AW158" i="36" s="1"/>
  <c r="AW159" i="36" s="1"/>
  <c r="AW160" i="36" s="1"/>
  <c r="AW161" i="36" s="1"/>
  <c r="AW162" i="36" s="1"/>
  <c r="AW163" i="36" s="1"/>
  <c r="AW164" i="36" s="1"/>
  <c r="AW165" i="36" s="1"/>
  <c r="AW166" i="36" s="1"/>
  <c r="AW167" i="36" s="1"/>
  <c r="AW168" i="36" s="1"/>
  <c r="AW169" i="36" s="1"/>
  <c r="AW170" i="36" s="1"/>
  <c r="AW171" i="36" s="1"/>
  <c r="AW172" i="36" s="1"/>
  <c r="AW173" i="36" s="1"/>
  <c r="AW174" i="36" s="1"/>
  <c r="AW175" i="36" s="1"/>
  <c r="AW176" i="36" s="1"/>
  <c r="AW177" i="36" s="1"/>
  <c r="AW178" i="36" s="1"/>
  <c r="AW179" i="36" s="1"/>
  <c r="AW180" i="36" s="1"/>
  <c r="AW181" i="36" s="1"/>
  <c r="AW182" i="36" s="1"/>
  <c r="AW208" i="36" s="1"/>
  <c r="AW209" i="36" s="1"/>
  <c r="AW210" i="36" s="1"/>
  <c r="CH107" i="36"/>
  <c r="CG105" i="36"/>
  <c r="CH105" i="36" s="1"/>
  <c r="CG104" i="36"/>
  <c r="CH104" i="36" s="1"/>
  <c r="BO104" i="36"/>
  <c r="BP104" i="36" s="1"/>
  <c r="DH102" i="36"/>
  <c r="BW101" i="36"/>
  <c r="BX101" i="36" s="1"/>
  <c r="BY101" i="36" s="1"/>
  <c r="BW105" i="36"/>
  <c r="BX105" i="36" s="1"/>
  <c r="BY105" i="36" s="1"/>
  <c r="BW106" i="36"/>
  <c r="BX106" i="36" s="1"/>
  <c r="BY106" i="36" s="1"/>
  <c r="BW117" i="36"/>
  <c r="BX117" i="36" s="1"/>
  <c r="BY117" i="36" s="1"/>
  <c r="BW121" i="36"/>
  <c r="BW102" i="36"/>
  <c r="BX102" i="36" s="1"/>
  <c r="BY102" i="36" s="1"/>
  <c r="BW103" i="36"/>
  <c r="BX103" i="36" s="1"/>
  <c r="BY103" i="36" s="1"/>
  <c r="BW107" i="36"/>
  <c r="BX107" i="36" s="1"/>
  <c r="BY107" i="36" s="1"/>
  <c r="BW109" i="36"/>
  <c r="BX109" i="36" s="1"/>
  <c r="BY109" i="36" s="1"/>
  <c r="BW115" i="36"/>
  <c r="BX115" i="36" s="1"/>
  <c r="BY115" i="36" s="1"/>
  <c r="CG98" i="36"/>
  <c r="CH98" i="36" s="1"/>
  <c r="CG96" i="36"/>
  <c r="CH96" i="36" s="1"/>
  <c r="CG95" i="36"/>
  <c r="CH95" i="36" s="1"/>
  <c r="DH94" i="36"/>
  <c r="CX93" i="36"/>
  <c r="CY93" i="36" s="1"/>
  <c r="CX91" i="36"/>
  <c r="CY90" i="36"/>
  <c r="CG87" i="36"/>
  <c r="CH87" i="36" s="1"/>
  <c r="CO86" i="36"/>
  <c r="CP86" i="36" s="1"/>
  <c r="CO84" i="36"/>
  <c r="CP84" i="36" s="1"/>
  <c r="CX83" i="36"/>
  <c r="CY83" i="36" s="1"/>
  <c r="CY82" i="36"/>
  <c r="CO80" i="36"/>
  <c r="CY79" i="36"/>
  <c r="CX78" i="36"/>
  <c r="CY72" i="36"/>
  <c r="DH67" i="36"/>
  <c r="DJ67" i="36" s="1"/>
  <c r="DH63" i="36"/>
  <c r="DJ63" i="36" s="1"/>
  <c r="DQ62" i="36"/>
  <c r="DR62" i="36" s="1"/>
  <c r="CX61" i="36"/>
  <c r="CY61" i="36" s="1"/>
  <c r="CO58" i="36"/>
  <c r="CP58" i="36" s="1"/>
  <c r="CO57" i="36"/>
  <c r="CP57" i="36" s="1"/>
  <c r="CO56" i="36"/>
  <c r="CP56" i="36" s="1"/>
  <c r="CO51" i="36"/>
  <c r="CP51" i="36" s="1"/>
  <c r="CO50" i="36"/>
  <c r="CP50" i="36" s="1"/>
  <c r="CP47" i="36"/>
  <c r="CP45" i="36"/>
  <c r="CO35" i="36"/>
  <c r="CP35" i="36" s="1"/>
  <c r="CO29" i="36"/>
  <c r="CP29" i="36" s="1"/>
  <c r="CP28" i="36"/>
  <c r="CP21" i="36"/>
  <c r="O56" i="39"/>
  <c r="CP80" i="36"/>
  <c r="CY78" i="36"/>
  <c r="DH77" i="36"/>
  <c r="DH75" i="36"/>
  <c r="DR74" i="36"/>
  <c r="DH68" i="36"/>
  <c r="DJ68" i="36" s="1"/>
  <c r="CR49" i="36"/>
  <c r="CO36" i="36"/>
  <c r="CP36" i="36" s="1"/>
  <c r="CP24" i="36"/>
  <c r="CR22" i="36"/>
  <c r="CR20" i="36"/>
  <c r="I77" i="39"/>
  <c r="J77" i="39" s="1"/>
  <c r="N56" i="39"/>
  <c r="O9" i="39"/>
  <c r="N9" i="39"/>
  <c r="O4" i="39"/>
  <c r="N4" i="39"/>
  <c r="I111" i="40"/>
  <c r="J111" i="40" s="1"/>
  <c r="F91" i="40"/>
  <c r="F93" i="40"/>
  <c r="K201" i="50"/>
  <c r="K206" i="50" s="1"/>
  <c r="I110" i="40"/>
  <c r="J110" i="40" s="1"/>
  <c r="H17" i="40"/>
  <c r="H21" i="40"/>
  <c r="H25" i="40"/>
  <c r="H29" i="40"/>
  <c r="H33" i="40"/>
  <c r="H37" i="40"/>
  <c r="H41" i="40"/>
  <c r="H44" i="40"/>
  <c r="H48" i="40"/>
  <c r="H52" i="40"/>
  <c r="H55" i="40"/>
  <c r="H59" i="40"/>
  <c r="H63" i="40"/>
  <c r="G93" i="40"/>
  <c r="H12" i="40"/>
  <c r="H66" i="40"/>
  <c r="H70" i="40"/>
  <c r="H73" i="40"/>
  <c r="H77" i="40"/>
  <c r="H81" i="40"/>
  <c r="H85" i="40"/>
  <c r="H89" i="40"/>
  <c r="G91" i="40"/>
  <c r="CX107" i="36"/>
  <c r="CY107" i="36" s="1"/>
  <c r="CX105" i="36"/>
  <c r="CY105" i="36" s="1"/>
  <c r="CX103" i="36"/>
  <c r="CY103" i="36" s="1"/>
  <c r="CX99" i="36"/>
  <c r="CY99" i="36" s="1"/>
  <c r="CO98" i="36"/>
  <c r="CP98" i="36" s="1"/>
  <c r="CO93" i="36"/>
  <c r="CP93" i="36" s="1"/>
  <c r="CR93" i="36" s="1"/>
  <c r="CX86" i="36"/>
  <c r="CY86" i="36" s="1"/>
  <c r="CO78" i="36"/>
  <c r="CP78" i="36" s="1"/>
  <c r="CO77" i="36"/>
  <c r="CP77" i="36" s="1"/>
  <c r="CO76" i="36"/>
  <c r="CP76" i="36" s="1"/>
  <c r="CO75" i="36"/>
  <c r="CP75" i="36" s="1"/>
  <c r="CO74" i="36"/>
  <c r="CP74" i="36" s="1"/>
  <c r="CX73" i="36"/>
  <c r="CY73" i="36" s="1"/>
  <c r="CX70" i="36"/>
  <c r="CY70" i="36" s="1"/>
  <c r="CX69" i="36"/>
  <c r="CY69" i="36" s="1"/>
  <c r="CO68" i="36"/>
  <c r="CP68" i="36" s="1"/>
  <c r="CO67" i="36"/>
  <c r="CP67" i="36" s="1"/>
  <c r="CX66" i="36"/>
  <c r="CY66" i="36" s="1"/>
  <c r="CX65" i="36"/>
  <c r="CY65" i="36" s="1"/>
  <c r="CX64" i="36"/>
  <c r="CY64" i="36" s="1"/>
  <c r="CX63" i="36"/>
  <c r="CY63" i="36" s="1"/>
  <c r="CX62" i="36"/>
  <c r="CY62" i="36" s="1"/>
  <c r="CO60" i="36"/>
  <c r="CP60" i="36" s="1"/>
  <c r="CX55" i="36"/>
  <c r="CY55" i="36" s="1"/>
  <c r="CO54" i="36"/>
  <c r="CP54" i="36" s="1"/>
  <c r="CO53" i="36"/>
  <c r="CP53" i="36" s="1"/>
  <c r="CO52" i="36"/>
  <c r="CP52" i="36" s="1"/>
  <c r="CX47" i="36"/>
  <c r="CY47" i="36" s="1"/>
  <c r="CX46" i="36"/>
  <c r="CY46" i="36" s="1"/>
  <c r="CO43" i="36"/>
  <c r="CP43" i="36" s="1"/>
  <c r="CX42" i="36"/>
  <c r="CO41" i="36"/>
  <c r="CP41" i="36" s="1"/>
  <c r="CO40" i="36"/>
  <c r="CP40" i="36" s="1"/>
  <c r="CO33" i="36"/>
  <c r="CP33" i="36" s="1"/>
  <c r="CO30" i="36"/>
  <c r="CP30" i="36" s="1"/>
  <c r="CO26" i="36"/>
  <c r="CP26" i="36" s="1"/>
  <c r="E169" i="37"/>
  <c r="O55" i="39"/>
  <c r="O44" i="39"/>
  <c r="O36" i="39"/>
  <c r="O28" i="39"/>
  <c r="O20" i="39"/>
  <c r="O12" i="39"/>
  <c r="H15" i="39"/>
  <c r="H19" i="39"/>
  <c r="H23" i="39"/>
  <c r="H27" i="39"/>
  <c r="H31" i="39"/>
  <c r="H35" i="39"/>
  <c r="H39" i="39"/>
  <c r="H43" i="39"/>
  <c r="H47" i="39"/>
  <c r="H11" i="39"/>
  <c r="H14" i="39"/>
  <c r="H18" i="39"/>
  <c r="H22" i="39"/>
  <c r="H26" i="39"/>
  <c r="H30" i="39"/>
  <c r="H34" i="39"/>
  <c r="H38" i="39"/>
  <c r="H42" i="39"/>
  <c r="H46" i="39"/>
  <c r="H50" i="39"/>
  <c r="N10" i="39"/>
  <c r="N5" i="39"/>
  <c r="O5" i="39"/>
  <c r="G95" i="40"/>
  <c r="F92" i="40"/>
  <c r="H54" i="40"/>
  <c r="N52" i="40"/>
  <c r="H47" i="40"/>
  <c r="H42" i="40"/>
  <c r="H23" i="40"/>
  <c r="H16" i="40"/>
  <c r="P8" i="47"/>
  <c r="P9" i="47" s="1"/>
  <c r="P10" i="47" s="1"/>
  <c r="P11" i="47" s="1"/>
  <c r="P12" i="47" s="1"/>
  <c r="P13" i="47" s="1"/>
  <c r="P14" i="47" s="1"/>
  <c r="P15" i="47" s="1"/>
  <c r="P16" i="47" s="1"/>
  <c r="P17" i="47" s="1"/>
  <c r="P18" i="47" s="1"/>
  <c r="P19" i="47" s="1"/>
  <c r="P20" i="47" s="1"/>
  <c r="P21" i="47" s="1"/>
  <c r="P22" i="47" s="1"/>
  <c r="P23" i="47" s="1"/>
  <c r="P24" i="47" s="1"/>
  <c r="P25" i="47" s="1"/>
  <c r="P26" i="47" s="1"/>
  <c r="P27" i="47" s="1"/>
  <c r="P28" i="47" s="1"/>
  <c r="P29" i="47" s="1"/>
  <c r="P30" i="47" s="1"/>
  <c r="P31" i="47" s="1"/>
  <c r="P32" i="47" s="1"/>
  <c r="P33" i="47" s="1"/>
  <c r="P34" i="47" s="1"/>
  <c r="P35" i="47" s="1"/>
  <c r="P36" i="47" s="1"/>
  <c r="P37" i="47" s="1"/>
  <c r="P38" i="47" s="1"/>
  <c r="P39" i="47" s="1"/>
  <c r="P40" i="47" s="1"/>
  <c r="P41" i="47" s="1"/>
  <c r="P42" i="47" s="1"/>
  <c r="P43" i="47" s="1"/>
  <c r="P44" i="47" s="1"/>
  <c r="P45" i="47" s="1"/>
  <c r="P46" i="47" s="1"/>
  <c r="P47" i="47" s="1"/>
  <c r="P48" i="47" s="1"/>
  <c r="P49" i="47" s="1"/>
  <c r="P50" i="47" s="1"/>
  <c r="P51" i="47" s="1"/>
  <c r="P52" i="47" s="1"/>
  <c r="P53" i="47" s="1"/>
  <c r="P54" i="47" s="1"/>
  <c r="P55" i="47" s="1"/>
  <c r="P56" i="47" s="1"/>
  <c r="P57" i="47" s="1"/>
  <c r="P58" i="47" s="1"/>
  <c r="P59" i="47" s="1"/>
  <c r="P60" i="47" s="1"/>
  <c r="P61" i="47" s="1"/>
  <c r="P62" i="47" s="1"/>
  <c r="P63" i="47" s="1"/>
  <c r="P64" i="47" s="1"/>
  <c r="P65" i="47" s="1"/>
  <c r="P66" i="47" s="1"/>
  <c r="P67" i="47" s="1"/>
  <c r="P68" i="47" s="1"/>
  <c r="P69" i="47" s="1"/>
  <c r="P70" i="47" s="1"/>
  <c r="P71" i="47" s="1"/>
  <c r="P72" i="47" s="1"/>
  <c r="P73" i="47" s="1"/>
  <c r="P74" i="47" s="1"/>
  <c r="P75" i="47" s="1"/>
  <c r="P76" i="47" s="1"/>
  <c r="P77" i="47" s="1"/>
  <c r="P78" i="47" s="1"/>
  <c r="P79" i="47" s="1"/>
  <c r="P80" i="47" s="1"/>
  <c r="P81" i="47" s="1"/>
  <c r="P82" i="47" s="1"/>
  <c r="P83" i="47" s="1"/>
  <c r="P84" i="47" s="1"/>
  <c r="P85" i="47" s="1"/>
  <c r="P86" i="47" s="1"/>
  <c r="P87" i="47" s="1"/>
  <c r="P88" i="47" s="1"/>
  <c r="M3" i="48"/>
  <c r="M4" i="48" s="1"/>
  <c r="M5" i="48" s="1"/>
  <c r="M6" i="48" s="1"/>
  <c r="M7" i="48" s="1"/>
  <c r="M8" i="48" s="1"/>
  <c r="M9" i="48" s="1"/>
  <c r="M10" i="48" s="1"/>
  <c r="M11" i="48" s="1"/>
  <c r="M12" i="48" s="1"/>
  <c r="M13" i="48" s="1"/>
  <c r="M14" i="48" s="1"/>
  <c r="M15" i="48" s="1"/>
  <c r="M16" i="48" s="1"/>
  <c r="M17" i="48" s="1"/>
  <c r="M18" i="48" s="1"/>
  <c r="M19" i="48" s="1"/>
  <c r="CX108" i="36"/>
  <c r="CX106" i="36"/>
  <c r="CY106" i="36" s="1"/>
  <c r="CX104" i="36"/>
  <c r="CX100" i="36"/>
  <c r="CY100" i="36" s="1"/>
  <c r="CX97" i="36"/>
  <c r="CY97" i="36" s="1"/>
  <c r="CX96" i="36"/>
  <c r="CY96" i="36" s="1"/>
  <c r="CX95" i="36"/>
  <c r="CO94" i="36"/>
  <c r="CP94" i="36" s="1"/>
  <c r="BC93" i="36"/>
  <c r="CX92" i="36"/>
  <c r="CY92" i="36" s="1"/>
  <c r="CO87" i="36"/>
  <c r="CP87" i="36" s="1"/>
  <c r="CX85" i="36"/>
  <c r="CO81" i="36"/>
  <c r="CP81" i="36" s="1"/>
  <c r="CX80" i="36"/>
  <c r="CY80" i="36" s="1"/>
  <c r="CX79" i="36"/>
  <c r="CO73" i="36"/>
  <c r="CP73" i="36" s="1"/>
  <c r="CX72" i="36"/>
  <c r="CX71" i="36"/>
  <c r="CY71" i="36" s="1"/>
  <c r="CO69" i="36"/>
  <c r="CP69" i="36" s="1"/>
  <c r="CO66" i="36"/>
  <c r="CP66" i="36" s="1"/>
  <c r="CO65" i="36"/>
  <c r="CP65" i="36" s="1"/>
  <c r="CO64" i="36"/>
  <c r="CP64" i="36" s="1"/>
  <c r="CO63" i="36"/>
  <c r="CP63" i="36" s="1"/>
  <c r="CO62" i="36"/>
  <c r="CP62" i="36" s="1"/>
  <c r="CO61" i="36"/>
  <c r="CP61" i="36" s="1"/>
  <c r="CX59" i="36"/>
  <c r="CY59" i="36" s="1"/>
  <c r="CX57" i="36"/>
  <c r="CO55" i="36"/>
  <c r="CP55" i="36" s="1"/>
  <c r="CX50" i="36"/>
  <c r="CY50" i="36" s="1"/>
  <c r="CX48" i="36"/>
  <c r="CY48" i="36" s="1"/>
  <c r="CO46" i="36"/>
  <c r="CP46" i="36" s="1"/>
  <c r="CO38" i="36"/>
  <c r="CP38" i="36" s="1"/>
  <c r="CO34" i="36"/>
  <c r="CO31" i="36"/>
  <c r="CP31" i="36" s="1"/>
  <c r="CO27" i="36"/>
  <c r="CP27" i="36" s="1"/>
  <c r="CO24" i="36"/>
  <c r="L169" i="37"/>
  <c r="J59" i="39"/>
  <c r="J57" i="39"/>
  <c r="H54" i="39"/>
  <c r="H49" i="39"/>
  <c r="H48" i="39"/>
  <c r="H41" i="39"/>
  <c r="H40" i="39"/>
  <c r="H33" i="39"/>
  <c r="H32" i="39"/>
  <c r="H25" i="39"/>
  <c r="H24" i="39"/>
  <c r="H17" i="39"/>
  <c r="H16" i="39"/>
  <c r="O10" i="39"/>
  <c r="N6" i="39"/>
  <c r="H88" i="40"/>
  <c r="H80" i="40"/>
  <c r="H72" i="40"/>
  <c r="H58" i="40"/>
  <c r="H30" i="40"/>
  <c r="H27" i="40"/>
  <c r="N25" i="40"/>
  <c r="H20" i="40"/>
  <c r="N3" i="40"/>
  <c r="J92" i="40"/>
  <c r="B96" i="47"/>
  <c r="P89" i="47" s="1"/>
  <c r="B96" i="40"/>
  <c r="N69" i="40"/>
  <c r="N15" i="40"/>
  <c r="N11" i="40"/>
  <c r="H4" i="40"/>
  <c r="H7" i="40"/>
  <c r="H18" i="40"/>
  <c r="H22" i="40"/>
  <c r="H24" i="40"/>
  <c r="H26" i="40"/>
  <c r="H28" i="40"/>
  <c r="H31" i="40"/>
  <c r="H35" i="40"/>
  <c r="H39" i="40"/>
  <c r="H43" i="40"/>
  <c r="H45" i="40"/>
  <c r="H49" i="40"/>
  <c r="H51" i="40"/>
  <c r="H53" i="40"/>
  <c r="H56" i="40"/>
  <c r="H60" i="40"/>
  <c r="H64" i="40"/>
  <c r="H71" i="40"/>
  <c r="H74" i="40"/>
  <c r="H78" i="40"/>
  <c r="H82" i="40"/>
  <c r="H86" i="40"/>
  <c r="G92" i="40"/>
  <c r="G94" i="40"/>
  <c r="H8" i="40"/>
  <c r="H11" i="40"/>
  <c r="H13" i="40"/>
  <c r="H15" i="40"/>
  <c r="H19" i="40"/>
  <c r="H32" i="40"/>
  <c r="H36" i="40"/>
  <c r="H40" i="40"/>
  <c r="H46" i="40"/>
  <c r="H57" i="40"/>
  <c r="H61" i="40"/>
  <c r="H65" i="40"/>
  <c r="H67" i="40"/>
  <c r="H69" i="40"/>
  <c r="H75" i="40"/>
  <c r="H79" i="40"/>
  <c r="H83" i="40"/>
  <c r="H87" i="40"/>
  <c r="N92" i="40"/>
  <c r="O49" i="40" s="1"/>
  <c r="H90" i="47"/>
  <c r="J91" i="40"/>
  <c r="J93" i="40"/>
  <c r="B102" i="47"/>
  <c r="J201" i="50"/>
  <c r="J206" i="50" s="1"/>
  <c r="J207" i="50" s="1"/>
  <c r="J210" i="50"/>
  <c r="F187" i="51"/>
  <c r="F194" i="51" s="1"/>
  <c r="F201" i="51" s="1"/>
  <c r="F208" i="51" s="1"/>
  <c r="F215" i="51" s="1"/>
  <c r="F223" i="51" s="1"/>
  <c r="F230" i="51" s="1"/>
  <c r="F237" i="51" s="1"/>
  <c r="F244" i="51" s="1"/>
  <c r="F251" i="51" s="1"/>
  <c r="F259" i="51" s="1"/>
  <c r="F266" i="51" s="1"/>
  <c r="F275" i="51" s="1"/>
  <c r="F282" i="51" s="1"/>
  <c r="F290" i="51" s="1"/>
  <c r="F297" i="51" s="1"/>
  <c r="F304" i="51" s="1"/>
  <c r="F311" i="51" s="1"/>
  <c r="F318" i="51" s="1"/>
  <c r="F326" i="51" s="1"/>
  <c r="F335" i="51" s="1"/>
  <c r="F342" i="51" s="1"/>
  <c r="F349" i="51" s="1"/>
  <c r="F356" i="51" s="1"/>
  <c r="F363" i="51" s="1"/>
  <c r="F371" i="51" s="1"/>
  <c r="F378" i="51" s="1"/>
  <c r="F387" i="51" s="1"/>
  <c r="F394" i="51" s="1"/>
  <c r="F401" i="51" s="1"/>
  <c r="F409" i="51" s="1"/>
  <c r="F416" i="51" s="1"/>
  <c r="F423" i="51" s="1"/>
  <c r="F430" i="51" s="1"/>
  <c r="F442" i="51" s="1"/>
  <c r="F449" i="51" s="1"/>
  <c r="F456" i="51" s="1"/>
  <c r="F465" i="51" s="1"/>
  <c r="F472" i="51" s="1"/>
  <c r="F479" i="51" s="1"/>
  <c r="F495" i="51" s="1"/>
  <c r="F502" i="51" s="1"/>
  <c r="F510" i="51" s="1"/>
  <c r="F517" i="51" s="1"/>
  <c r="E179" i="51"/>
  <c r="E187" i="51"/>
  <c r="E194" i="51" s="1"/>
  <c r="E201" i="51" s="1"/>
  <c r="E208" i="51" s="1"/>
  <c r="E215" i="51" s="1"/>
  <c r="E223" i="51" s="1"/>
  <c r="E230" i="51" s="1"/>
  <c r="E237" i="51" s="1"/>
  <c r="E244" i="51" s="1"/>
  <c r="E251" i="51" s="1"/>
  <c r="E259" i="51" s="1"/>
  <c r="E266" i="51" s="1"/>
  <c r="E275" i="51" s="1"/>
  <c r="E282" i="51" s="1"/>
  <c r="E290" i="51" s="1"/>
  <c r="E297" i="51" s="1"/>
  <c r="E304" i="51" s="1"/>
  <c r="E311" i="51" s="1"/>
  <c r="E318" i="51" s="1"/>
  <c r="E326" i="51" s="1"/>
  <c r="E335" i="51" s="1"/>
  <c r="E342" i="51" s="1"/>
  <c r="E349" i="51" s="1"/>
  <c r="E356" i="51" s="1"/>
  <c r="E363" i="51" s="1"/>
  <c r="E371" i="51" s="1"/>
  <c r="E378" i="51" s="1"/>
  <c r="E387" i="51" s="1"/>
  <c r="E394" i="51" s="1"/>
  <c r="E401" i="51" s="1"/>
  <c r="E409" i="51" s="1"/>
  <c r="E416" i="51" s="1"/>
  <c r="E423" i="51" s="1"/>
  <c r="E430" i="51" s="1"/>
  <c r="E442" i="51" s="1"/>
  <c r="E449" i="51" s="1"/>
  <c r="E456" i="51" s="1"/>
  <c r="E465" i="51" s="1"/>
  <c r="E472" i="51" s="1"/>
  <c r="E479" i="51" s="1"/>
  <c r="E495" i="51" s="1"/>
  <c r="E502" i="51" s="1"/>
  <c r="E510" i="51" s="1"/>
  <c r="E517" i="51" s="1"/>
  <c r="H19" i="52"/>
  <c r="J76" i="51"/>
  <c r="J83" i="51" s="1"/>
  <c r="J90" i="51" s="1"/>
  <c r="J105" i="51" s="1"/>
  <c r="J110" i="51" s="1"/>
  <c r="J119" i="51" s="1"/>
  <c r="J124" i="51" s="1"/>
  <c r="J131" i="51" s="1"/>
  <c r="J136" i="51" s="1"/>
  <c r="J143" i="51" s="1"/>
  <c r="J150" i="51" s="1"/>
  <c r="J158" i="51" s="1"/>
  <c r="J165" i="51" s="1"/>
  <c r="J172" i="51" s="1"/>
  <c r="Q4" i="51"/>
  <c r="K6" i="51"/>
  <c r="K7" i="51" s="1"/>
  <c r="I40" i="51"/>
  <c r="I45" i="51" s="1"/>
  <c r="I52" i="51" s="1"/>
  <c r="I62" i="51" s="1"/>
  <c r="I68" i="51" s="1"/>
  <c r="I76" i="51" s="1"/>
  <c r="I83" i="51" s="1"/>
  <c r="I90" i="51" s="1"/>
  <c r="I105" i="51" s="1"/>
  <c r="I110" i="51" s="1"/>
  <c r="I119" i="51" s="1"/>
  <c r="I124" i="51" s="1"/>
  <c r="I131" i="51" s="1"/>
  <c r="I136" i="51" s="1"/>
  <c r="I143" i="51" s="1"/>
  <c r="I150" i="51" s="1"/>
  <c r="I158" i="51" s="1"/>
  <c r="I165" i="51" s="1"/>
  <c r="I172" i="51" s="1"/>
  <c r="P9" i="51"/>
  <c r="S9" i="51" s="1"/>
  <c r="D18" i="51"/>
  <c r="D24" i="51" s="1"/>
  <c r="D34" i="51" s="1"/>
  <c r="D40" i="51" s="1"/>
  <c r="D45" i="51" s="1"/>
  <c r="D52" i="51" s="1"/>
  <c r="D62" i="51" s="1"/>
  <c r="D68" i="51" s="1"/>
  <c r="D76" i="51" s="1"/>
  <c r="D83" i="51" s="1"/>
  <c r="D90" i="51" s="1"/>
  <c r="D105" i="51" s="1"/>
  <c r="D110" i="51" s="1"/>
  <c r="D119" i="51" s="1"/>
  <c r="D124" i="51" s="1"/>
  <c r="D131" i="51" s="1"/>
  <c r="D136" i="51" s="1"/>
  <c r="D143" i="51" s="1"/>
  <c r="D150" i="51" s="1"/>
  <c r="D158" i="51" s="1"/>
  <c r="D165" i="51" s="1"/>
  <c r="D172" i="51" s="1"/>
  <c r="D31" i="53"/>
  <c r="H34" i="51"/>
  <c r="H40" i="51" s="1"/>
  <c r="H45" i="51" s="1"/>
  <c r="H52" i="51" s="1"/>
  <c r="H62" i="51" s="1"/>
  <c r="H68" i="51" s="1"/>
  <c r="H76" i="51" s="1"/>
  <c r="H83" i="51" s="1"/>
  <c r="H90" i="51" s="1"/>
  <c r="H105" i="51" s="1"/>
  <c r="H110" i="51" s="1"/>
  <c r="H119" i="51" s="1"/>
  <c r="H124" i="51" s="1"/>
  <c r="H131" i="51" s="1"/>
  <c r="H136" i="51" s="1"/>
  <c r="H143" i="51" s="1"/>
  <c r="H150" i="51" s="1"/>
  <c r="H158" i="51" s="1"/>
  <c r="H165" i="51" s="1"/>
  <c r="H172" i="51" s="1"/>
  <c r="C18" i="51"/>
  <c r="K9" i="51"/>
  <c r="Q9" i="51" s="1"/>
  <c r="R9" i="51"/>
  <c r="G18" i="51"/>
  <c r="CQ91" i="36" l="1"/>
  <c r="CR61" i="36"/>
  <c r="CQ69" i="36"/>
  <c r="CZ86" i="36"/>
  <c r="DA56" i="36"/>
  <c r="DJ144" i="36"/>
  <c r="DI174" i="36"/>
  <c r="DI168" i="36"/>
  <c r="DI156" i="36"/>
  <c r="DI171" i="36"/>
  <c r="DI154" i="36"/>
  <c r="DI162" i="36"/>
  <c r="DI165" i="36"/>
  <c r="DI164" i="36"/>
  <c r="DI172" i="36"/>
  <c r="DI161" i="36"/>
  <c r="DI157" i="36"/>
  <c r="DI167" i="36"/>
  <c r="DI160" i="36"/>
  <c r="DR120" i="36"/>
  <c r="DS150" i="36"/>
  <c r="DS149" i="36"/>
  <c r="CR38" i="36"/>
  <c r="CQ67" i="36"/>
  <c r="CQ68" i="36"/>
  <c r="CZ123" i="36"/>
  <c r="CQ72" i="36"/>
  <c r="CR42" i="36"/>
  <c r="CQ149" i="36"/>
  <c r="CR119" i="36"/>
  <c r="CQ141" i="36"/>
  <c r="CR111" i="36"/>
  <c r="CQ140" i="36"/>
  <c r="CQ139" i="36"/>
  <c r="CZ83" i="36"/>
  <c r="DA53" i="36"/>
  <c r="CZ82" i="36"/>
  <c r="DA118" i="36"/>
  <c r="CZ148" i="36"/>
  <c r="DJ73" i="36"/>
  <c r="DI103" i="36"/>
  <c r="DI128" i="36"/>
  <c r="DJ98" i="36"/>
  <c r="DJ89" i="36"/>
  <c r="DI119" i="36"/>
  <c r="DI113" i="36"/>
  <c r="DJ83" i="36"/>
  <c r="DI175" i="36"/>
  <c r="DJ145" i="36"/>
  <c r="DS157" i="36"/>
  <c r="DR127" i="36"/>
  <c r="DS156" i="36"/>
  <c r="DI203" i="36"/>
  <c r="DA167" i="36"/>
  <c r="CZ197" i="36"/>
  <c r="DI205" i="36"/>
  <c r="DI177" i="36"/>
  <c r="DR147" i="36"/>
  <c r="DS177" i="36"/>
  <c r="DR155" i="36"/>
  <c r="DS185" i="36"/>
  <c r="DS205" i="36"/>
  <c r="DA50" i="36"/>
  <c r="CZ80" i="36"/>
  <c r="CZ79" i="36"/>
  <c r="CQ111" i="36"/>
  <c r="CR81" i="36"/>
  <c r="CQ79" i="36"/>
  <c r="CR112" i="36"/>
  <c r="CQ142" i="36"/>
  <c r="DJ103" i="36"/>
  <c r="DI133" i="36"/>
  <c r="DJ90" i="36"/>
  <c r="DI120" i="36"/>
  <c r="DJ164" i="36"/>
  <c r="DI194" i="36"/>
  <c r="CZ201" i="36"/>
  <c r="CZ200" i="36"/>
  <c r="CZ199" i="36"/>
  <c r="CQ85" i="36"/>
  <c r="CR55" i="36"/>
  <c r="CQ96" i="36"/>
  <c r="CR66" i="36"/>
  <c r="CQ124" i="36"/>
  <c r="CQ121" i="36"/>
  <c r="CQ53" i="36"/>
  <c r="CQ116" i="36"/>
  <c r="CR86" i="36"/>
  <c r="CQ57" i="36"/>
  <c r="CR27" i="36"/>
  <c r="CQ50" i="36"/>
  <c r="CR46" i="36"/>
  <c r="CQ76" i="36"/>
  <c r="CR63" i="36"/>
  <c r="CQ93" i="36"/>
  <c r="CQ99" i="36"/>
  <c r="CR69" i="36"/>
  <c r="CR87" i="36"/>
  <c r="CQ117" i="36"/>
  <c r="CR36" i="36"/>
  <c r="CQ66" i="36"/>
  <c r="CR48" i="36"/>
  <c r="CQ78" i="36"/>
  <c r="CQ62" i="36"/>
  <c r="CR32" i="36"/>
  <c r="CR117" i="36"/>
  <c r="CQ147" i="36"/>
  <c r="CR105" i="36"/>
  <c r="CQ135" i="36"/>
  <c r="DA116" i="36"/>
  <c r="CZ145" i="36"/>
  <c r="CZ146" i="36"/>
  <c r="CZ140" i="36"/>
  <c r="CR103" i="36"/>
  <c r="CQ133" i="36"/>
  <c r="DJ122" i="36"/>
  <c r="DI152" i="36"/>
  <c r="DI151" i="36"/>
  <c r="DI112" i="36"/>
  <c r="DJ82" i="36"/>
  <c r="DI188" i="36"/>
  <c r="DI186" i="36"/>
  <c r="DI187" i="36"/>
  <c r="DS118" i="36"/>
  <c r="DJ110" i="36"/>
  <c r="DI140" i="36"/>
  <c r="DR128" i="36"/>
  <c r="DS158" i="36"/>
  <c r="DI199" i="36"/>
  <c r="CZ209" i="36"/>
  <c r="CZ208" i="36"/>
  <c r="CZ207" i="36"/>
  <c r="CZ195" i="36"/>
  <c r="DA165" i="36"/>
  <c r="CZ181" i="36"/>
  <c r="DA151" i="36"/>
  <c r="DI209" i="36"/>
  <c r="CQ95" i="36"/>
  <c r="CR65" i="36"/>
  <c r="CZ127" i="36"/>
  <c r="DA97" i="36"/>
  <c r="CR123" i="36"/>
  <c r="CQ153" i="36"/>
  <c r="CQ152" i="36"/>
  <c r="DA121" i="36"/>
  <c r="CZ150" i="36"/>
  <c r="CZ149" i="36"/>
  <c r="CZ151" i="36"/>
  <c r="DI106" i="36"/>
  <c r="DJ76" i="36"/>
  <c r="CQ92" i="36"/>
  <c r="CR62" i="36"/>
  <c r="CQ103" i="36"/>
  <c r="CR73" i="36"/>
  <c r="CZ130" i="36"/>
  <c r="DA100" i="36"/>
  <c r="CR31" i="36"/>
  <c r="CQ61" i="36"/>
  <c r="CZ78" i="36"/>
  <c r="DA48" i="36"/>
  <c r="CZ89" i="36"/>
  <c r="DA59" i="36"/>
  <c r="CR64" i="36"/>
  <c r="CQ94" i="36"/>
  <c r="CZ101" i="36"/>
  <c r="DA71" i="36"/>
  <c r="CZ110" i="36"/>
  <c r="DA80" i="36"/>
  <c r="CZ122" i="36"/>
  <c r="DA92" i="36"/>
  <c r="DA96" i="36"/>
  <c r="CZ126" i="36"/>
  <c r="CZ136" i="36"/>
  <c r="DA106" i="36"/>
  <c r="CZ113" i="36"/>
  <c r="DA83" i="36"/>
  <c r="CQ143" i="36"/>
  <c r="CR113" i="36"/>
  <c r="CZ88" i="36"/>
  <c r="DA58" i="36"/>
  <c r="DI149" i="36"/>
  <c r="DJ119" i="36"/>
  <c r="DI117" i="36"/>
  <c r="DJ87" i="36"/>
  <c r="DJ78" i="36"/>
  <c r="DI108" i="36"/>
  <c r="DR117" i="36"/>
  <c r="DS147" i="36"/>
  <c r="DS146" i="36"/>
  <c r="DS122" i="36"/>
  <c r="CQ137" i="36"/>
  <c r="CR107" i="36"/>
  <c r="CQ136" i="36"/>
  <c r="DI179" i="36"/>
  <c r="CZ205" i="36"/>
  <c r="CZ204" i="36"/>
  <c r="CZ203" i="36"/>
  <c r="CZ178" i="36"/>
  <c r="DA148" i="36"/>
  <c r="DI158" i="36"/>
  <c r="CZ182" i="36"/>
  <c r="DA152" i="36"/>
  <c r="S223" i="36"/>
  <c r="T223" i="36"/>
  <c r="C24" i="51"/>
  <c r="P18" i="51"/>
  <c r="O55" i="40"/>
  <c r="O87" i="40"/>
  <c r="O43" i="40"/>
  <c r="O69" i="40"/>
  <c r="O26" i="40"/>
  <c r="O49" i="39"/>
  <c r="N49" i="39"/>
  <c r="CZ52" i="36"/>
  <c r="CZ54" i="36"/>
  <c r="CZ60" i="36"/>
  <c r="CZ61" i="36"/>
  <c r="CZ67" i="36"/>
  <c r="CZ68" i="36"/>
  <c r="CZ74" i="36"/>
  <c r="CZ75" i="36"/>
  <c r="CZ76" i="36"/>
  <c r="CZ49" i="36"/>
  <c r="CZ51" i="36"/>
  <c r="CZ53" i="36"/>
  <c r="CZ56" i="36"/>
  <c r="CZ58" i="36"/>
  <c r="DA46" i="36"/>
  <c r="CZ47" i="36"/>
  <c r="CZ55" i="36"/>
  <c r="CZ50" i="36"/>
  <c r="CZ57" i="36"/>
  <c r="CZ62" i="36"/>
  <c r="CZ65" i="36"/>
  <c r="CZ66" i="36"/>
  <c r="CZ69" i="36"/>
  <c r="CZ70" i="36"/>
  <c r="CZ64" i="36"/>
  <c r="CZ59" i="36"/>
  <c r="CZ48" i="36"/>
  <c r="CZ73" i="36"/>
  <c r="CZ71" i="36"/>
  <c r="CZ63" i="36"/>
  <c r="CZ72" i="36"/>
  <c r="DA63" i="36"/>
  <c r="CZ93" i="36"/>
  <c r="CQ128" i="36"/>
  <c r="O29" i="40"/>
  <c r="O65" i="40"/>
  <c r="CQ51" i="36"/>
  <c r="CR21" i="36"/>
  <c r="CZ109" i="36"/>
  <c r="DA79" i="36"/>
  <c r="DI130" i="36"/>
  <c r="DJ116" i="36"/>
  <c r="DI146" i="36"/>
  <c r="DI102" i="36"/>
  <c r="DJ72" i="36"/>
  <c r="DS145" i="36"/>
  <c r="DR115" i="36"/>
  <c r="CQ130" i="36"/>
  <c r="CZ134" i="36"/>
  <c r="DA104" i="36"/>
  <c r="DJ112" i="36"/>
  <c r="DI142" i="36"/>
  <c r="CR127" i="36"/>
  <c r="CQ157" i="36"/>
  <c r="DJ152" i="36"/>
  <c r="DI182" i="36"/>
  <c r="DI114" i="36"/>
  <c r="DJ84" i="36"/>
  <c r="DA91" i="36"/>
  <c r="CZ121" i="36"/>
  <c r="DI129" i="36"/>
  <c r="DJ88" i="36"/>
  <c r="DI118" i="36"/>
  <c r="DI204" i="36"/>
  <c r="DS186" i="36"/>
  <c r="CZ164" i="36"/>
  <c r="CZ202" i="36"/>
  <c r="DS168" i="36"/>
  <c r="DR138" i="36"/>
  <c r="CZ186" i="36"/>
  <c r="DA156" i="36"/>
  <c r="DI191" i="36"/>
  <c r="CR165" i="36"/>
  <c r="CQ190" i="36"/>
  <c r="CQ192" i="36"/>
  <c r="CQ194" i="36"/>
  <c r="CQ191" i="36"/>
  <c r="CQ189" i="36"/>
  <c r="CQ193" i="36"/>
  <c r="CQ195" i="36"/>
  <c r="DR166" i="36"/>
  <c r="DS196" i="36"/>
  <c r="CQ196" i="36"/>
  <c r="CQ198" i="36"/>
  <c r="CQ197" i="36"/>
  <c r="DS208" i="36"/>
  <c r="CZ165" i="36"/>
  <c r="DR153" i="36"/>
  <c r="DS183" i="36"/>
  <c r="BP160" i="36"/>
  <c r="BL161" i="36"/>
  <c r="CH168" i="36"/>
  <c r="CD169" i="36"/>
  <c r="DR170" i="36"/>
  <c r="DN171" i="36"/>
  <c r="DA158" i="36"/>
  <c r="CV159" i="36"/>
  <c r="CZ189" i="36"/>
  <c r="CZ190" i="36"/>
  <c r="CQ201" i="36"/>
  <c r="DE203" i="36"/>
  <c r="DJ202" i="36"/>
  <c r="H222" i="36"/>
  <c r="N57" i="31"/>
  <c r="G45" i="27"/>
  <c r="DR154" i="36"/>
  <c r="DS184" i="36"/>
  <c r="DS199" i="36"/>
  <c r="DS206" i="36"/>
  <c r="DR144" i="36"/>
  <c r="DS174" i="36"/>
  <c r="G24" i="51"/>
  <c r="K18" i="51"/>
  <c r="R18" i="51"/>
  <c r="H179" i="51"/>
  <c r="H187" i="51"/>
  <c r="H194" i="51" s="1"/>
  <c r="H201" i="51" s="1"/>
  <c r="H208" i="51" s="1"/>
  <c r="H215" i="51" s="1"/>
  <c r="H223" i="51" s="1"/>
  <c r="H230" i="51" s="1"/>
  <c r="H237" i="51" s="1"/>
  <c r="H244" i="51" s="1"/>
  <c r="H251" i="51" s="1"/>
  <c r="H259" i="51" s="1"/>
  <c r="H266" i="51" s="1"/>
  <c r="H275" i="51" s="1"/>
  <c r="H282" i="51" s="1"/>
  <c r="H290" i="51" s="1"/>
  <c r="H297" i="51" s="1"/>
  <c r="H304" i="51" s="1"/>
  <c r="H311" i="51" s="1"/>
  <c r="H318" i="51" s="1"/>
  <c r="H326" i="51" s="1"/>
  <c r="H335" i="51" s="1"/>
  <c r="H342" i="51" s="1"/>
  <c r="H349" i="51" s="1"/>
  <c r="H356" i="51" s="1"/>
  <c r="H363" i="51" s="1"/>
  <c r="H371" i="51" s="1"/>
  <c r="H378" i="51" s="1"/>
  <c r="H387" i="51" s="1"/>
  <c r="H394" i="51" s="1"/>
  <c r="H401" i="51" s="1"/>
  <c r="H409" i="51" s="1"/>
  <c r="H416" i="51" s="1"/>
  <c r="H423" i="51" s="1"/>
  <c r="H430" i="51" s="1"/>
  <c r="H442" i="51" s="1"/>
  <c r="H449" i="51" s="1"/>
  <c r="H456" i="51" s="1"/>
  <c r="H465" i="51" s="1"/>
  <c r="H472" i="51" s="1"/>
  <c r="H479" i="51" s="1"/>
  <c r="H495" i="51" s="1"/>
  <c r="H502" i="51" s="1"/>
  <c r="H510" i="51" s="1"/>
  <c r="H517" i="51" s="1"/>
  <c r="H525" i="51" s="1"/>
  <c r="H526" i="51" s="1"/>
  <c r="I179" i="51"/>
  <c r="I187" i="51"/>
  <c r="I194" i="51" s="1"/>
  <c r="I201" i="51" s="1"/>
  <c r="I208" i="51" s="1"/>
  <c r="I215" i="51" s="1"/>
  <c r="I223" i="51" s="1"/>
  <c r="I230" i="51" s="1"/>
  <c r="I237" i="51" s="1"/>
  <c r="I244" i="51" s="1"/>
  <c r="I251" i="51" s="1"/>
  <c r="I259" i="51" s="1"/>
  <c r="I266" i="51" s="1"/>
  <c r="I275" i="51" s="1"/>
  <c r="I282" i="51" s="1"/>
  <c r="I290" i="51" s="1"/>
  <c r="I297" i="51" s="1"/>
  <c r="I304" i="51" s="1"/>
  <c r="I311" i="51" s="1"/>
  <c r="I318" i="51" s="1"/>
  <c r="I326" i="51" s="1"/>
  <c r="I335" i="51" s="1"/>
  <c r="I342" i="51" s="1"/>
  <c r="I349" i="51" s="1"/>
  <c r="I356" i="51" s="1"/>
  <c r="I363" i="51" s="1"/>
  <c r="I371" i="51" s="1"/>
  <c r="I378" i="51" s="1"/>
  <c r="I387" i="51" s="1"/>
  <c r="I394" i="51" s="1"/>
  <c r="I401" i="51" s="1"/>
  <c r="I409" i="51" s="1"/>
  <c r="I416" i="51" s="1"/>
  <c r="I423" i="51" s="1"/>
  <c r="I430" i="51" s="1"/>
  <c r="I442" i="51" s="1"/>
  <c r="I449" i="51" s="1"/>
  <c r="I456" i="51" s="1"/>
  <c r="I465" i="51" s="1"/>
  <c r="I472" i="51" s="1"/>
  <c r="I479" i="51" s="1"/>
  <c r="I495" i="51" s="1"/>
  <c r="I502" i="51" s="1"/>
  <c r="I510" i="51" s="1"/>
  <c r="I517" i="51" s="1"/>
  <c r="I525" i="51" s="1"/>
  <c r="I526" i="51" s="1"/>
  <c r="O59" i="40"/>
  <c r="O75" i="40"/>
  <c r="O15" i="40"/>
  <c r="O28" i="40"/>
  <c r="O39" i="40"/>
  <c r="O96" i="40"/>
  <c r="E96" i="40"/>
  <c r="O61" i="40"/>
  <c r="N24" i="39"/>
  <c r="O24" i="39"/>
  <c r="N40" i="39"/>
  <c r="O40" i="39"/>
  <c r="O54" i="39"/>
  <c r="N54" i="39"/>
  <c r="BB93" i="36"/>
  <c r="BC94" i="36"/>
  <c r="BB94" i="36" s="1"/>
  <c r="O53" i="40"/>
  <c r="O57" i="40"/>
  <c r="O38" i="39"/>
  <c r="N38" i="39"/>
  <c r="O22" i="39"/>
  <c r="N22" i="39"/>
  <c r="O47" i="39"/>
  <c r="N47" i="39"/>
  <c r="O31" i="39"/>
  <c r="N31" i="39"/>
  <c r="O15" i="39"/>
  <c r="N15" i="39"/>
  <c r="CR26" i="36"/>
  <c r="CQ56" i="36"/>
  <c r="CQ55" i="36"/>
  <c r="CR41" i="36"/>
  <c r="CQ71" i="36"/>
  <c r="DA47" i="36"/>
  <c r="CZ77" i="36"/>
  <c r="DA55" i="36"/>
  <c r="CZ85" i="36"/>
  <c r="DA64" i="36"/>
  <c r="CZ94" i="36"/>
  <c r="CR68" i="36"/>
  <c r="CQ98" i="36"/>
  <c r="CR74" i="36"/>
  <c r="CQ104" i="36"/>
  <c r="CR78" i="36"/>
  <c r="CQ108" i="36"/>
  <c r="CZ129" i="36"/>
  <c r="CZ128" i="36"/>
  <c r="O41" i="40"/>
  <c r="O78" i="40"/>
  <c r="O37" i="40"/>
  <c r="O45" i="40"/>
  <c r="O73" i="40"/>
  <c r="O84" i="40"/>
  <c r="CQ48" i="36"/>
  <c r="CQ49" i="36"/>
  <c r="DJ77" i="36"/>
  <c r="DI107" i="36"/>
  <c r="CQ58" i="36"/>
  <c r="CR28" i="36"/>
  <c r="CR50" i="36"/>
  <c r="CQ80" i="36"/>
  <c r="CQ88" i="36"/>
  <c r="CR58" i="36"/>
  <c r="DS113" i="36"/>
  <c r="DI124" i="36"/>
  <c r="CR102" i="36"/>
  <c r="CQ132" i="36"/>
  <c r="DI144" i="36"/>
  <c r="DI131" i="36"/>
  <c r="DI115" i="36"/>
  <c r="DJ85" i="36"/>
  <c r="CR94" i="36"/>
  <c r="DS142" i="36"/>
  <c r="DR112" i="36"/>
  <c r="DS101" i="36"/>
  <c r="DS107" i="36"/>
  <c r="DR77" i="36"/>
  <c r="DS106" i="36"/>
  <c r="CR83" i="36"/>
  <c r="CQ113" i="36"/>
  <c r="DS130" i="36"/>
  <c r="DS128" i="36"/>
  <c r="DS129" i="36"/>
  <c r="DI145" i="36"/>
  <c r="DJ115" i="36"/>
  <c r="CR128" i="36"/>
  <c r="CQ158" i="36"/>
  <c r="DJ154" i="36"/>
  <c r="DI184" i="36"/>
  <c r="DI183" i="36"/>
  <c r="DI193" i="36"/>
  <c r="CR88" i="36"/>
  <c r="CQ118" i="36"/>
  <c r="CQ101" i="36"/>
  <c r="CR71" i="36"/>
  <c r="DJ86" i="36"/>
  <c r="DI116" i="36"/>
  <c r="CM100" i="36"/>
  <c r="CR99" i="36"/>
  <c r="CR89" i="36"/>
  <c r="CQ119" i="36"/>
  <c r="DA99" i="36"/>
  <c r="DA114" i="36"/>
  <c r="CZ144" i="36"/>
  <c r="CR116" i="36"/>
  <c r="CQ146" i="36"/>
  <c r="CQ151" i="36"/>
  <c r="DS143" i="36"/>
  <c r="DS162" i="36"/>
  <c r="CQ164" i="36"/>
  <c r="CQ175" i="36"/>
  <c r="CD151" i="36"/>
  <c r="CH150" i="36"/>
  <c r="DS180" i="36"/>
  <c r="DR150" i="36"/>
  <c r="BY159" i="36"/>
  <c r="BU160" i="36"/>
  <c r="CZ171" i="36"/>
  <c r="CZ198" i="36"/>
  <c r="DA147" i="36"/>
  <c r="CZ177" i="36"/>
  <c r="DA141" i="36"/>
  <c r="DA145" i="36"/>
  <c r="CZ175" i="36"/>
  <c r="DA169" i="36"/>
  <c r="CV170" i="36"/>
  <c r="DI202" i="36"/>
  <c r="CZ169" i="36"/>
  <c r="DA139" i="36"/>
  <c r="CZ156" i="36"/>
  <c r="DS197" i="36"/>
  <c r="DR167" i="36"/>
  <c r="CQ169" i="36"/>
  <c r="DS209" i="36"/>
  <c r="DJ156" i="36"/>
  <c r="DE157" i="36"/>
  <c r="DN158" i="36"/>
  <c r="DR157" i="36"/>
  <c r="CR167" i="36"/>
  <c r="CM168" i="36"/>
  <c r="DR169" i="36"/>
  <c r="L239" i="36"/>
  <c r="I239" i="36"/>
  <c r="DS193" i="36"/>
  <c r="CQ172" i="36"/>
  <c r="DA201" i="36"/>
  <c r="CV202" i="36"/>
  <c r="CZ170" i="36"/>
  <c r="CR156" i="36"/>
  <c r="CM157" i="36"/>
  <c r="DI190" i="36"/>
  <c r="CH209" i="36"/>
  <c r="CD210" i="36"/>
  <c r="K222" i="36" s="1"/>
  <c r="O233" i="36"/>
  <c r="T6" i="31"/>
  <c r="T7" i="31" s="1"/>
  <c r="T8" i="31" s="1"/>
  <c r="T9" i="31" s="1"/>
  <c r="T10" i="31" s="1"/>
  <c r="T11" i="31" s="1"/>
  <c r="T12" i="31" s="1"/>
  <c r="T13" i="31" s="1"/>
  <c r="T14" i="31" s="1"/>
  <c r="T15" i="31" s="1"/>
  <c r="T16" i="31" s="1"/>
  <c r="T17" i="31" s="1"/>
  <c r="T18" i="31" s="1"/>
  <c r="T19" i="31" s="1"/>
  <c r="T20" i="31" s="1"/>
  <c r="T21" i="31" s="1"/>
  <c r="T22" i="31" s="1"/>
  <c r="T23" i="31" s="1"/>
  <c r="T24" i="31" s="1"/>
  <c r="T25" i="31" s="1"/>
  <c r="T26" i="31" s="1"/>
  <c r="T27" i="31" s="1"/>
  <c r="T28" i="31" s="1"/>
  <c r="T29" i="31" s="1"/>
  <c r="T30" i="31" s="1"/>
  <c r="DR203" i="36"/>
  <c r="DN204" i="36"/>
  <c r="AO3" i="31"/>
  <c r="AO4" i="31" s="1"/>
  <c r="AO5" i="31" s="1"/>
  <c r="AO6" i="31" s="1"/>
  <c r="AO7" i="31" s="1"/>
  <c r="AO8" i="31" s="1"/>
  <c r="AO9" i="31" s="1"/>
  <c r="AO10" i="31" s="1"/>
  <c r="AO11" i="31" s="1"/>
  <c r="AO12" i="31" s="1"/>
  <c r="AO13" i="31" s="1"/>
  <c r="AO14" i="31" s="1"/>
  <c r="AO15" i="31" s="1"/>
  <c r="AO16" i="31" s="1"/>
  <c r="AO17" i="31" s="1"/>
  <c r="AO18" i="31" s="1"/>
  <c r="AO19" i="31" s="1"/>
  <c r="AO20" i="31" s="1"/>
  <c r="AO21" i="31" s="1"/>
  <c r="AO22" i="31" s="1"/>
  <c r="AO23" i="31" s="1"/>
  <c r="AO24" i="31" s="1"/>
  <c r="AO25" i="31" s="1"/>
  <c r="AO26" i="31" s="1"/>
  <c r="AO27" i="31" s="1"/>
  <c r="AO28" i="31" s="1"/>
  <c r="AO29" i="31" s="1"/>
  <c r="AO30" i="31" s="1"/>
  <c r="R227" i="36"/>
  <c r="L227" i="36"/>
  <c r="O240" i="36"/>
  <c r="I179" i="27"/>
  <c r="I187" i="27"/>
  <c r="I194" i="27" s="1"/>
  <c r="I201" i="27" s="1"/>
  <c r="I208" i="27" s="1"/>
  <c r="I215" i="27" s="1"/>
  <c r="I223" i="27" s="1"/>
  <c r="I230" i="27" s="1"/>
  <c r="I237" i="27" s="1"/>
  <c r="I244" i="27" s="1"/>
  <c r="I251" i="27" s="1"/>
  <c r="I259" i="27" s="1"/>
  <c r="I266" i="27" s="1"/>
  <c r="I275" i="27" s="1"/>
  <c r="I282" i="27" s="1"/>
  <c r="I290" i="27" s="1"/>
  <c r="I297" i="27" s="1"/>
  <c r="I304" i="27" s="1"/>
  <c r="I311" i="27" s="1"/>
  <c r="I318" i="27" s="1"/>
  <c r="I326" i="27" s="1"/>
  <c r="I335" i="27" s="1"/>
  <c r="I342" i="27" s="1"/>
  <c r="I349" i="27" s="1"/>
  <c r="I356" i="27" s="1"/>
  <c r="I363" i="27" s="1"/>
  <c r="I371" i="27" s="1"/>
  <c r="I378" i="27" s="1"/>
  <c r="I387" i="27" s="1"/>
  <c r="I394" i="27" s="1"/>
  <c r="I401" i="27" s="1"/>
  <c r="I409" i="27" s="1"/>
  <c r="I416" i="27" s="1"/>
  <c r="I423" i="27" s="1"/>
  <c r="I430" i="27" s="1"/>
  <c r="I442" i="27" s="1"/>
  <c r="I449" i="27" s="1"/>
  <c r="I456" i="27" s="1"/>
  <c r="I465" i="27" s="1"/>
  <c r="I472" i="27" s="1"/>
  <c r="I479" i="27" s="1"/>
  <c r="I495" i="27" s="1"/>
  <c r="I502" i="27" s="1"/>
  <c r="I510" i="27" s="1"/>
  <c r="I517" i="27" s="1"/>
  <c r="I525" i="27" s="1"/>
  <c r="I526" i="27" s="1"/>
  <c r="L234" i="36"/>
  <c r="DJ94" i="36"/>
  <c r="CZ143" i="36"/>
  <c r="I225" i="36"/>
  <c r="DR152" i="36"/>
  <c r="DS182" i="36"/>
  <c r="DR141" i="36"/>
  <c r="DS171" i="36"/>
  <c r="DS202" i="36"/>
  <c r="DS187" i="36"/>
  <c r="DS173" i="36"/>
  <c r="DR143" i="36"/>
  <c r="CM203" i="36"/>
  <c r="CR202" i="36"/>
  <c r="AO48" i="31"/>
  <c r="AS47" i="31"/>
  <c r="AT47" i="31" s="1"/>
  <c r="CZ158" i="36"/>
  <c r="T73" i="31"/>
  <c r="T74" i="31" s="1"/>
  <c r="T75" i="31" s="1"/>
  <c r="T76" i="31" s="1"/>
  <c r="T77" i="31" s="1"/>
  <c r="T78" i="31" s="1"/>
  <c r="T79" i="31" s="1"/>
  <c r="T80" i="31" s="1"/>
  <c r="T81" i="31" s="1"/>
  <c r="T82" i="31" s="1"/>
  <c r="T83" i="31" s="1"/>
  <c r="T84" i="31" s="1"/>
  <c r="T85" i="31" s="1"/>
  <c r="T86" i="31" s="1"/>
  <c r="T87" i="31" s="1"/>
  <c r="T88" i="31" s="1"/>
  <c r="J179" i="51"/>
  <c r="J187" i="51"/>
  <c r="J194" i="51" s="1"/>
  <c r="J201" i="51" s="1"/>
  <c r="J208" i="51" s="1"/>
  <c r="J215" i="51" s="1"/>
  <c r="J223" i="51" s="1"/>
  <c r="J230" i="51" s="1"/>
  <c r="J237" i="51" s="1"/>
  <c r="J244" i="51" s="1"/>
  <c r="J251" i="51" s="1"/>
  <c r="J259" i="51" s="1"/>
  <c r="J266" i="51" s="1"/>
  <c r="J275" i="51" s="1"/>
  <c r="J282" i="51" s="1"/>
  <c r="J290" i="51" s="1"/>
  <c r="J297" i="51" s="1"/>
  <c r="J304" i="51" s="1"/>
  <c r="J311" i="51" s="1"/>
  <c r="J318" i="51" s="1"/>
  <c r="J326" i="51" s="1"/>
  <c r="J335" i="51" s="1"/>
  <c r="J342" i="51" s="1"/>
  <c r="J349" i="51" s="1"/>
  <c r="J356" i="51" s="1"/>
  <c r="J363" i="51" s="1"/>
  <c r="J371" i="51" s="1"/>
  <c r="J378" i="51" s="1"/>
  <c r="J387" i="51" s="1"/>
  <c r="J394" i="51" s="1"/>
  <c r="J401" i="51" s="1"/>
  <c r="J409" i="51" s="1"/>
  <c r="J416" i="51" s="1"/>
  <c r="J423" i="51" s="1"/>
  <c r="J430" i="51" s="1"/>
  <c r="J442" i="51" s="1"/>
  <c r="J449" i="51" s="1"/>
  <c r="J456" i="51" s="1"/>
  <c r="J465" i="51" s="1"/>
  <c r="J472" i="51" s="1"/>
  <c r="J479" i="51" s="1"/>
  <c r="J495" i="51" s="1"/>
  <c r="J502" i="51" s="1"/>
  <c r="J510" i="51" s="1"/>
  <c r="J517" i="51" s="1"/>
  <c r="J525" i="51" s="1"/>
  <c r="J526" i="51" s="1"/>
  <c r="O16" i="40"/>
  <c r="O23" i="40"/>
  <c r="O47" i="40"/>
  <c r="O54" i="40"/>
  <c r="O5" i="40"/>
  <c r="O9" i="40"/>
  <c r="O42" i="40"/>
  <c r="O50" i="40"/>
  <c r="O14" i="40"/>
  <c r="O38" i="40"/>
  <c r="O62" i="40"/>
  <c r="O68" i="40"/>
  <c r="O6" i="40"/>
  <c r="O10" i="40"/>
  <c r="O20" i="40"/>
  <c r="O27" i="40"/>
  <c r="O34" i="40"/>
  <c r="O58" i="40"/>
  <c r="O32" i="40"/>
  <c r="O33" i="40"/>
  <c r="O74" i="40"/>
  <c r="O17" i="39"/>
  <c r="N17" i="39"/>
  <c r="O33" i="39"/>
  <c r="N33" i="39"/>
  <c r="O42" i="39"/>
  <c r="N42" i="39"/>
  <c r="O35" i="39"/>
  <c r="N35" i="39"/>
  <c r="CR54" i="36"/>
  <c r="CQ84" i="36"/>
  <c r="DA73" i="36"/>
  <c r="CZ103" i="36"/>
  <c r="CR77" i="36"/>
  <c r="CQ107" i="36"/>
  <c r="CR35" i="36"/>
  <c r="CQ65" i="36"/>
  <c r="CQ77" i="36"/>
  <c r="CR47" i="36"/>
  <c r="CZ102" i="36"/>
  <c r="DA72" i="36"/>
  <c r="CQ144" i="36"/>
  <c r="DJ104" i="36"/>
  <c r="DI134" i="36"/>
  <c r="DJ81" i="36"/>
  <c r="DI111" i="36"/>
  <c r="DI121" i="36"/>
  <c r="DJ91" i="36"/>
  <c r="DJ109" i="36"/>
  <c r="DI139" i="36"/>
  <c r="CR34" i="36"/>
  <c r="CQ64" i="36"/>
  <c r="CQ100" i="36"/>
  <c r="CR70" i="36"/>
  <c r="DR97" i="36"/>
  <c r="DS120" i="36"/>
  <c r="DS125" i="36"/>
  <c r="DS126" i="36"/>
  <c r="DS127" i="36"/>
  <c r="DS121" i="36"/>
  <c r="DS124" i="36"/>
  <c r="DS114" i="36"/>
  <c r="DS151" i="36"/>
  <c r="DR121" i="36"/>
  <c r="CR132" i="36"/>
  <c r="CQ162" i="36"/>
  <c r="DI189" i="36"/>
  <c r="DJ97" i="36"/>
  <c r="DI127" i="36"/>
  <c r="DJ105" i="36"/>
  <c r="DI135" i="36"/>
  <c r="DR111" i="36"/>
  <c r="DS137" i="36"/>
  <c r="DS140" i="36"/>
  <c r="DS139" i="36"/>
  <c r="DS141" i="36"/>
  <c r="DS134" i="36"/>
  <c r="DS138" i="36"/>
  <c r="DS132" i="36"/>
  <c r="DS135" i="36"/>
  <c r="DS116" i="36"/>
  <c r="CQ156" i="36"/>
  <c r="CR126" i="36"/>
  <c r="CQ155" i="36"/>
  <c r="DS111" i="36"/>
  <c r="CZ173" i="36"/>
  <c r="DA143" i="36"/>
  <c r="CZ179" i="36"/>
  <c r="DR148" i="36"/>
  <c r="DS178" i="36"/>
  <c r="DI192" i="36"/>
  <c r="CZ153" i="36"/>
  <c r="CQ176" i="36"/>
  <c r="CR146" i="36"/>
  <c r="CZ193" i="36"/>
  <c r="CZ194" i="36"/>
  <c r="DA164" i="36"/>
  <c r="DS204" i="36"/>
  <c r="CQ199" i="36"/>
  <c r="CQ170" i="36"/>
  <c r="CZ188" i="36"/>
  <c r="DI178" i="36"/>
  <c r="AT43" i="31"/>
  <c r="AT44" i="31"/>
  <c r="AQ56" i="31"/>
  <c r="AQ57" i="31" s="1"/>
  <c r="AQ58" i="31" s="1"/>
  <c r="AQ59" i="31" s="1"/>
  <c r="AQ60" i="31" s="1"/>
  <c r="AQ61" i="31" s="1"/>
  <c r="AQ62" i="31" s="1"/>
  <c r="AQ63" i="31" s="1"/>
  <c r="AQ64" i="31" s="1"/>
  <c r="AQ65" i="31" s="1"/>
  <c r="AQ66" i="31" s="1"/>
  <c r="AQ67" i="31" s="1"/>
  <c r="AQ68" i="31" s="1"/>
  <c r="AQ69" i="31" s="1"/>
  <c r="AQ70" i="31" s="1"/>
  <c r="AP55" i="31"/>
  <c r="AI17" i="31"/>
  <c r="AI18" i="31" s="1"/>
  <c r="AI19" i="31" s="1"/>
  <c r="AI20" i="31" s="1"/>
  <c r="AI21" i="31" s="1"/>
  <c r="AI22" i="31" s="1"/>
  <c r="AI23" i="31" s="1"/>
  <c r="AI24" i="31" s="1"/>
  <c r="AI25" i="31" s="1"/>
  <c r="AI26" i="31" s="1"/>
  <c r="AI27" i="31" s="1"/>
  <c r="AI28" i="31" s="1"/>
  <c r="AI29" i="31" s="1"/>
  <c r="AI30" i="31" s="1"/>
  <c r="DR137" i="36"/>
  <c r="DS167" i="36"/>
  <c r="I226" i="36"/>
  <c r="R226" i="36"/>
  <c r="DR146" i="36"/>
  <c r="DS176" i="36"/>
  <c r="DS191" i="36"/>
  <c r="BY203" i="36"/>
  <c r="BU204" i="36"/>
  <c r="K10" i="51"/>
  <c r="Q7" i="51"/>
  <c r="J203" i="50"/>
  <c r="J219" i="50"/>
  <c r="O17" i="40"/>
  <c r="O48" i="40"/>
  <c r="O63" i="40"/>
  <c r="O79" i="40"/>
  <c r="O24" i="40"/>
  <c r="O35" i="40"/>
  <c r="O40" i="40"/>
  <c r="O51" i="40"/>
  <c r="Q25" i="40"/>
  <c r="P25" i="40"/>
  <c r="O25" i="40"/>
  <c r="O70" i="40"/>
  <c r="O25" i="39"/>
  <c r="N25" i="39"/>
  <c r="O41" i="39"/>
  <c r="N41" i="39"/>
  <c r="M20" i="48"/>
  <c r="M21" i="48" s="1"/>
  <c r="N19" i="48"/>
  <c r="O19" i="40"/>
  <c r="O66" i="40"/>
  <c r="O71" i="40"/>
  <c r="O50" i="39"/>
  <c r="N50" i="39"/>
  <c r="O34" i="39"/>
  <c r="N34" i="39"/>
  <c r="O18" i="39"/>
  <c r="N18" i="39"/>
  <c r="O43" i="39"/>
  <c r="N43" i="39"/>
  <c r="O27" i="39"/>
  <c r="N27" i="39"/>
  <c r="CR30" i="36"/>
  <c r="CQ60" i="36"/>
  <c r="CR52" i="36"/>
  <c r="CQ82" i="36"/>
  <c r="CR60" i="36"/>
  <c r="CQ90" i="36"/>
  <c r="DA65" i="36"/>
  <c r="CZ95" i="36"/>
  <c r="DA69" i="36"/>
  <c r="CZ99" i="36"/>
  <c r="CZ97" i="36"/>
  <c r="CR75" i="36"/>
  <c r="CQ105" i="36"/>
  <c r="CZ116" i="36"/>
  <c r="CZ133" i="36"/>
  <c r="O8" i="40"/>
  <c r="O13" i="40"/>
  <c r="O46" i="40"/>
  <c r="O81" i="40"/>
  <c r="O60" i="40"/>
  <c r="O77" i="40"/>
  <c r="CQ47" i="36"/>
  <c r="CQ52" i="36"/>
  <c r="DS104" i="36"/>
  <c r="CZ104" i="36"/>
  <c r="CZ106" i="36"/>
  <c r="CZ107" i="36"/>
  <c r="DA78" i="36"/>
  <c r="CZ108" i="36"/>
  <c r="O64" i="40"/>
  <c r="CQ59" i="36"/>
  <c r="CR29" i="36"/>
  <c r="CQ75" i="36"/>
  <c r="CR45" i="36"/>
  <c r="CQ74" i="36"/>
  <c r="CR51" i="36"/>
  <c r="CQ81" i="36"/>
  <c r="CR84" i="36"/>
  <c r="CQ114" i="36"/>
  <c r="CZ120" i="36"/>
  <c r="DA90" i="36"/>
  <c r="CQ150" i="36"/>
  <c r="CQ131" i="36"/>
  <c r="DI150" i="36"/>
  <c r="DJ111" i="36"/>
  <c r="DI141" i="36"/>
  <c r="DJ96" i="36"/>
  <c r="DI126" i="36"/>
  <c r="DI110" i="36"/>
  <c r="DJ80" i="36"/>
  <c r="CR72" i="36"/>
  <c r="CQ102" i="36"/>
  <c r="CQ122" i="36"/>
  <c r="DR100" i="36"/>
  <c r="CV94" i="36"/>
  <c r="DA94" i="36" s="1"/>
  <c r="DA93" i="36"/>
  <c r="BC99" i="36"/>
  <c r="BB98" i="36"/>
  <c r="DA103" i="36"/>
  <c r="CR124" i="36"/>
  <c r="CQ154" i="36"/>
  <c r="CR129" i="36"/>
  <c r="CQ159" i="36"/>
  <c r="CQ185" i="36"/>
  <c r="CQ184" i="36"/>
  <c r="CQ183" i="36"/>
  <c r="DJ165" i="36"/>
  <c r="DI195" i="36"/>
  <c r="CR85" i="36"/>
  <c r="CQ115" i="36"/>
  <c r="DJ92" i="36"/>
  <c r="DI122" i="36"/>
  <c r="CR95" i="36"/>
  <c r="CQ125" i="36"/>
  <c r="CR98" i="36"/>
  <c r="DJ114" i="36"/>
  <c r="DS103" i="36"/>
  <c r="DR73" i="36"/>
  <c r="DS102" i="36"/>
  <c r="DA107" i="36"/>
  <c r="CR108" i="36"/>
  <c r="CQ138" i="36"/>
  <c r="DR114" i="36"/>
  <c r="DS144" i="36"/>
  <c r="CQ148" i="36"/>
  <c r="CR118" i="36"/>
  <c r="BC121" i="36"/>
  <c r="DA122" i="36"/>
  <c r="CZ152" i="36"/>
  <c r="DS110" i="36"/>
  <c r="DS131" i="36"/>
  <c r="CQ160" i="36"/>
  <c r="CZ184" i="36"/>
  <c r="DA154" i="36"/>
  <c r="CZ185" i="36"/>
  <c r="CZ163" i="36"/>
  <c r="CZ166" i="36"/>
  <c r="CZ191" i="36"/>
  <c r="DA138" i="36"/>
  <c r="CZ168" i="36"/>
  <c r="DJ167" i="36"/>
  <c r="DE168" i="36"/>
  <c r="DA168" i="36"/>
  <c r="DI169" i="36"/>
  <c r="DI170" i="36"/>
  <c r="DI173" i="36"/>
  <c r="DI166" i="36"/>
  <c r="DJ143" i="36"/>
  <c r="DI180" i="36"/>
  <c r="DJ150" i="36"/>
  <c r="DA153" i="36"/>
  <c r="CZ183" i="36"/>
  <c r="CZ192" i="36"/>
  <c r="BY170" i="36"/>
  <c r="BU171" i="36"/>
  <c r="DS200" i="36"/>
  <c r="CQ173" i="36"/>
  <c r="CQ209" i="36"/>
  <c r="BL170" i="36"/>
  <c r="BP169" i="36"/>
  <c r="DR156" i="36"/>
  <c r="DS190" i="36"/>
  <c r="O239" i="36"/>
  <c r="CQ188" i="36"/>
  <c r="M43" i="31"/>
  <c r="Q42" i="31"/>
  <c r="R42" i="31" s="1"/>
  <c r="CR155" i="36"/>
  <c r="DI201" i="36"/>
  <c r="BC203" i="36"/>
  <c r="S218" i="36"/>
  <c r="T218" i="36"/>
  <c r="K243" i="36"/>
  <c r="K244" i="36" s="1"/>
  <c r="CQ204" i="36"/>
  <c r="AJ3" i="31"/>
  <c r="AJ4" i="31" s="1"/>
  <c r="AJ5" i="31" s="1"/>
  <c r="AJ6" i="31" s="1"/>
  <c r="AJ7" i="31" s="1"/>
  <c r="AJ8" i="31" s="1"/>
  <c r="AJ9" i="31" s="1"/>
  <c r="AJ10" i="31" s="1"/>
  <c r="AJ11" i="31" s="1"/>
  <c r="AJ12" i="31" s="1"/>
  <c r="AJ13" i="31" s="1"/>
  <c r="AJ14" i="31" s="1"/>
  <c r="AJ15" i="31" s="1"/>
  <c r="AJ16" i="31" s="1"/>
  <c r="AJ17" i="31" s="1"/>
  <c r="AJ18" i="31" s="1"/>
  <c r="AJ19" i="31" s="1"/>
  <c r="AJ20" i="31" s="1"/>
  <c r="AJ21" i="31" s="1"/>
  <c r="AJ22" i="31" s="1"/>
  <c r="AJ23" i="31" s="1"/>
  <c r="AJ24" i="31" s="1"/>
  <c r="AJ25" i="31" s="1"/>
  <c r="AJ26" i="31" s="1"/>
  <c r="AJ27" i="31" s="1"/>
  <c r="AJ28" i="31" s="1"/>
  <c r="AJ29" i="31" s="1"/>
  <c r="AJ30" i="31" s="1"/>
  <c r="AB44" i="31"/>
  <c r="AF43" i="31"/>
  <c r="CQ161" i="36"/>
  <c r="CQ167" i="36"/>
  <c r="S221" i="36"/>
  <c r="T221" i="36"/>
  <c r="I234" i="36"/>
  <c r="CZ131" i="36"/>
  <c r="CZ139" i="36"/>
  <c r="CZ141" i="36"/>
  <c r="DI153" i="36"/>
  <c r="DS207" i="36"/>
  <c r="DR139" i="36"/>
  <c r="DS169" i="36"/>
  <c r="DS198" i="36"/>
  <c r="DR168" i="36"/>
  <c r="DS179" i="36"/>
  <c r="DR140" i="36"/>
  <c r="DS170" i="36"/>
  <c r="Q10" i="27"/>
  <c r="K11" i="27"/>
  <c r="AT46" i="31"/>
  <c r="P34" i="27"/>
  <c r="C40" i="27"/>
  <c r="DI159" i="36"/>
  <c r="L693" i="33"/>
  <c r="L694" i="33" s="1"/>
  <c r="L695" i="33" s="1"/>
  <c r="L696" i="33" s="1"/>
  <c r="L697" i="33" s="1"/>
  <c r="L698" i="33" s="1"/>
  <c r="L699" i="33" s="1"/>
  <c r="L700" i="33" s="1"/>
  <c r="L701" i="33" s="1"/>
  <c r="L702" i="33" s="1"/>
  <c r="L703" i="33" s="1"/>
  <c r="L704" i="33" s="1"/>
  <c r="L705" i="33" s="1"/>
  <c r="L706" i="33" s="1"/>
  <c r="L707" i="33" s="1"/>
  <c r="L708" i="33" s="1"/>
  <c r="L709" i="33" s="1"/>
  <c r="L710" i="33" s="1"/>
  <c r="L711" i="33" s="1"/>
  <c r="L712" i="33" s="1"/>
  <c r="L713" i="33" s="1"/>
  <c r="L714" i="33" s="1"/>
  <c r="L715" i="33" s="1"/>
  <c r="L716" i="33" s="1"/>
  <c r="L718" i="33" s="1"/>
  <c r="L721" i="33" s="1"/>
  <c r="L722" i="33" s="1"/>
  <c r="L723" i="33" s="1"/>
  <c r="L724" i="33" s="1"/>
  <c r="L725" i="33" s="1"/>
  <c r="L726" i="33" s="1"/>
  <c r="L727" i="33" s="1"/>
  <c r="L728" i="33" s="1"/>
  <c r="L729" i="33" s="1"/>
  <c r="L730" i="33" s="1"/>
  <c r="L731" i="33" s="1"/>
  <c r="L732" i="33" s="1"/>
  <c r="L733" i="33" s="1"/>
  <c r="L734" i="33" s="1"/>
  <c r="L735" i="33" s="1"/>
  <c r="L736" i="33" s="1"/>
  <c r="L737" i="33" s="1"/>
  <c r="L738" i="33" s="1"/>
  <c r="L739" i="33" s="1"/>
  <c r="L740" i="33" s="1"/>
  <c r="L741" i="33" s="1"/>
  <c r="L742" i="33" s="1"/>
  <c r="L743" i="33" s="1"/>
  <c r="L744" i="33" s="1"/>
  <c r="L745" i="33" s="1"/>
  <c r="L746" i="33" s="1"/>
  <c r="L747" i="33" s="1"/>
  <c r="L748" i="33" s="1"/>
  <c r="L749" i="33" s="1"/>
  <c r="L755" i="33" s="1"/>
  <c r="L756" i="33" s="1"/>
  <c r="L757" i="33" s="1"/>
  <c r="L758" i="33" s="1"/>
  <c r="L759" i="33" s="1"/>
  <c r="L760" i="33" s="1"/>
  <c r="L761" i="33" s="1"/>
  <c r="L762" i="33" s="1"/>
  <c r="L764" i="33" s="1"/>
  <c r="L765" i="33" s="1"/>
  <c r="L767" i="33" s="1"/>
  <c r="L768" i="33" s="1"/>
  <c r="L769" i="33" s="1"/>
  <c r="L770" i="33" s="1"/>
  <c r="L772" i="33" s="1"/>
  <c r="L773" i="33" s="1"/>
  <c r="L774" i="33" s="1"/>
  <c r="L775" i="33" s="1"/>
  <c r="L778" i="33" s="1"/>
  <c r="L780" i="33" s="1"/>
  <c r="L781" i="33" s="1"/>
  <c r="L782" i="33" s="1"/>
  <c r="L783" i="33" s="1"/>
  <c r="L784" i="33" s="1"/>
  <c r="L785" i="33" s="1"/>
  <c r="L786" i="33" s="1"/>
  <c r="L787" i="33" s="1"/>
  <c r="L788" i="33" s="1"/>
  <c r="L789" i="33" s="1"/>
  <c r="L790" i="33" s="1"/>
  <c r="L791" i="33" s="1"/>
  <c r="L792" i="33" s="1"/>
  <c r="L793" i="33" s="1"/>
  <c r="L794" i="33" s="1"/>
  <c r="L795" i="33" s="1"/>
  <c r="L796" i="33" s="1"/>
  <c r="L797" i="33" s="1"/>
  <c r="L798" i="33" s="1"/>
  <c r="L799" i="33" s="1"/>
  <c r="L800" i="33" s="1"/>
  <c r="L801" i="33" s="1"/>
  <c r="L802" i="33" s="1"/>
  <c r="L803" i="33" s="1"/>
  <c r="L805" i="33" s="1"/>
  <c r="L825" i="33" s="1"/>
  <c r="L826" i="33" s="1"/>
  <c r="L827" i="33" s="1"/>
  <c r="L828" i="33" s="1"/>
  <c r="L829" i="33" s="1"/>
  <c r="L830" i="33" s="1"/>
  <c r="L831" i="33" s="1"/>
  <c r="L832" i="33" s="1"/>
  <c r="L833" i="33" s="1"/>
  <c r="L834" i="33" s="1"/>
  <c r="L835" i="33" s="1"/>
  <c r="L836" i="33" s="1"/>
  <c r="L841" i="33" s="1"/>
  <c r="L842" i="33" s="1"/>
  <c r="L843" i="33" s="1"/>
  <c r="L844" i="33" s="1"/>
  <c r="L845" i="33" s="1"/>
  <c r="L846" i="33" s="1"/>
  <c r="L847" i="33" s="1"/>
  <c r="L848" i="33" s="1"/>
  <c r="L849" i="33" s="1"/>
  <c r="L856" i="33" s="1"/>
  <c r="L857" i="33" s="1"/>
  <c r="L858" i="33" s="1"/>
  <c r="L859" i="33" s="1"/>
  <c r="L860" i="33" s="1"/>
  <c r="L861" i="33" s="1"/>
  <c r="L862" i="33" s="1"/>
  <c r="L863" i="33" s="1"/>
  <c r="L864" i="33" s="1"/>
  <c r="L865" i="33" s="1"/>
  <c r="L866" i="33" s="1"/>
  <c r="L868" i="33" s="1"/>
  <c r="L869" i="33" s="1"/>
  <c r="L870" i="33" s="1"/>
  <c r="L871" i="33" s="1"/>
  <c r="L872" i="33" s="1"/>
  <c r="L873" i="33" s="1"/>
  <c r="L874" i="33" s="1"/>
  <c r="L878" i="33" s="1"/>
  <c r="L879" i="33" s="1"/>
  <c r="L880" i="33" s="1"/>
  <c r="L881" i="33" s="1"/>
  <c r="L882" i="33" s="1"/>
  <c r="L891" i="33" s="1"/>
  <c r="L898" i="33" s="1"/>
  <c r="L899" i="33" s="1"/>
  <c r="L900" i="33" s="1"/>
  <c r="L938" i="33" s="1"/>
  <c r="L939" i="33" s="1"/>
  <c r="L940" i="33" s="1"/>
  <c r="L941" i="33" s="1"/>
  <c r="L942" i="33" s="1"/>
  <c r="L943" i="33" s="1"/>
  <c r="L944" i="33" s="1"/>
  <c r="L945" i="33" s="1"/>
  <c r="L946" i="33" s="1"/>
  <c r="L947" i="33" s="1"/>
  <c r="L948" i="33" s="1"/>
  <c r="L949" i="33" s="1"/>
  <c r="L950" i="33" s="1"/>
  <c r="L951" i="33" s="1"/>
  <c r="L952" i="33" s="1"/>
  <c r="L953" i="33" s="1"/>
  <c r="L954" i="33" s="1"/>
  <c r="L955" i="33" s="1"/>
  <c r="L956" i="33" s="1"/>
  <c r="L1108" i="33" s="1"/>
  <c r="L691" i="33"/>
  <c r="O11" i="40"/>
  <c r="Q11" i="40"/>
  <c r="P11" i="40"/>
  <c r="O3" i="40"/>
  <c r="N93" i="40"/>
  <c r="P69" i="40" s="1"/>
  <c r="P3" i="40"/>
  <c r="N91" i="40"/>
  <c r="O12" i="40"/>
  <c r="O26" i="39"/>
  <c r="N26" i="39"/>
  <c r="O11" i="39"/>
  <c r="N11" i="39"/>
  <c r="H57" i="39"/>
  <c r="H59" i="39"/>
  <c r="O19" i="39"/>
  <c r="N19" i="39"/>
  <c r="CR40" i="36"/>
  <c r="CQ70" i="36"/>
  <c r="CR67" i="36"/>
  <c r="CQ97" i="36"/>
  <c r="CZ137" i="36"/>
  <c r="O76" i="40"/>
  <c r="CQ54" i="36"/>
  <c r="CR24" i="36"/>
  <c r="DI105" i="36"/>
  <c r="DJ75" i="36"/>
  <c r="CR57" i="36"/>
  <c r="CQ87" i="36"/>
  <c r="DJ102" i="36"/>
  <c r="DI132" i="36"/>
  <c r="O18" i="40"/>
  <c r="O85" i="40"/>
  <c r="CZ87" i="36"/>
  <c r="DA57" i="36"/>
  <c r="DJ93" i="36"/>
  <c r="DI123" i="36"/>
  <c r="CZ115" i="36"/>
  <c r="CZ124" i="36"/>
  <c r="CZ125" i="36"/>
  <c r="DA95" i="36"/>
  <c r="CZ90" i="36"/>
  <c r="DA88" i="36"/>
  <c r="CZ117" i="36"/>
  <c r="CZ118" i="36"/>
  <c r="CR96" i="36"/>
  <c r="CQ126" i="36"/>
  <c r="DR118" i="36"/>
  <c r="DS148" i="36"/>
  <c r="DI200" i="36"/>
  <c r="CQ109" i="36"/>
  <c r="CR79" i="36"/>
  <c r="DS123" i="36"/>
  <c r="DA108" i="36"/>
  <c r="CZ138" i="36"/>
  <c r="CR82" i="36"/>
  <c r="CQ112" i="36"/>
  <c r="CR97" i="36"/>
  <c r="CQ127" i="36"/>
  <c r="DJ100" i="36"/>
  <c r="DE101" i="36"/>
  <c r="DJ101" i="36" s="1"/>
  <c r="DI143" i="36"/>
  <c r="DS117" i="36"/>
  <c r="DI101" i="36"/>
  <c r="DJ113" i="36"/>
  <c r="CZ174" i="36"/>
  <c r="DA144" i="36"/>
  <c r="D187" i="51"/>
  <c r="D194" i="51" s="1"/>
  <c r="D201" i="51" s="1"/>
  <c r="D208" i="51" s="1"/>
  <c r="D215" i="51" s="1"/>
  <c r="D223" i="51" s="1"/>
  <c r="D230" i="51" s="1"/>
  <c r="D237" i="51" s="1"/>
  <c r="D244" i="51" s="1"/>
  <c r="D251" i="51" s="1"/>
  <c r="D259" i="51" s="1"/>
  <c r="D266" i="51" s="1"/>
  <c r="D275" i="51" s="1"/>
  <c r="D282" i="51" s="1"/>
  <c r="D290" i="51" s="1"/>
  <c r="D297" i="51" s="1"/>
  <c r="D304" i="51" s="1"/>
  <c r="D311" i="51" s="1"/>
  <c r="D318" i="51" s="1"/>
  <c r="D326" i="51" s="1"/>
  <c r="D335" i="51" s="1"/>
  <c r="D342" i="51" s="1"/>
  <c r="D349" i="51" s="1"/>
  <c r="D356" i="51" s="1"/>
  <c r="D363" i="51" s="1"/>
  <c r="D371" i="51" s="1"/>
  <c r="D378" i="51" s="1"/>
  <c r="D387" i="51" s="1"/>
  <c r="D394" i="51" s="1"/>
  <c r="D401" i="51" s="1"/>
  <c r="D409" i="51" s="1"/>
  <c r="D416" i="51" s="1"/>
  <c r="D423" i="51" s="1"/>
  <c r="D430" i="51" s="1"/>
  <c r="D442" i="51" s="1"/>
  <c r="D449" i="51" s="1"/>
  <c r="D456" i="51" s="1"/>
  <c r="D465" i="51" s="1"/>
  <c r="D472" i="51" s="1"/>
  <c r="D479" i="51" s="1"/>
  <c r="D495" i="51" s="1"/>
  <c r="D502" i="51" s="1"/>
  <c r="D510" i="51" s="1"/>
  <c r="D517" i="51" s="1"/>
  <c r="D179" i="51"/>
  <c r="O21" i="40"/>
  <c r="O83" i="40"/>
  <c r="O2" i="40"/>
  <c r="O31" i="40"/>
  <c r="O36" i="40"/>
  <c r="O7" i="40"/>
  <c r="O30" i="40"/>
  <c r="O82" i="40"/>
  <c r="N16" i="39"/>
  <c r="O16" i="39"/>
  <c r="N32" i="39"/>
  <c r="O32" i="39"/>
  <c r="N48" i="39"/>
  <c r="O48" i="39"/>
  <c r="H58" i="39"/>
  <c r="O44" i="40"/>
  <c r="Q52" i="40"/>
  <c r="P52" i="40"/>
  <c r="O52" i="40"/>
  <c r="O72" i="40"/>
  <c r="O80" i="40"/>
  <c r="O88" i="40"/>
  <c r="O46" i="39"/>
  <c r="N46" i="39"/>
  <c r="O30" i="39"/>
  <c r="N30" i="39"/>
  <c r="O14" i="39"/>
  <c r="O59" i="39" s="1"/>
  <c r="N14" i="39"/>
  <c r="O39" i="39"/>
  <c r="N39" i="39"/>
  <c r="O23" i="39"/>
  <c r="N23" i="39"/>
  <c r="CR33" i="36"/>
  <c r="CQ63" i="36"/>
  <c r="CR43" i="36"/>
  <c r="CQ73" i="36"/>
  <c r="CR53" i="36"/>
  <c r="CQ83" i="36"/>
  <c r="DA62" i="36"/>
  <c r="CZ92" i="36"/>
  <c r="DA66" i="36"/>
  <c r="CZ96" i="36"/>
  <c r="DA70" i="36"/>
  <c r="CZ100" i="36"/>
  <c r="CR76" i="36"/>
  <c r="CQ106" i="36"/>
  <c r="CQ123" i="36"/>
  <c r="DA105" i="36"/>
  <c r="CZ135" i="36"/>
  <c r="O67" i="40"/>
  <c r="O86" i="40"/>
  <c r="O4" i="40"/>
  <c r="O89" i="40"/>
  <c r="O22" i="40"/>
  <c r="CQ110" i="36"/>
  <c r="CR80" i="36"/>
  <c r="CR56" i="36"/>
  <c r="CQ86" i="36"/>
  <c r="DA61" i="36"/>
  <c r="CZ91" i="36"/>
  <c r="DS108" i="36"/>
  <c r="CZ112" i="36"/>
  <c r="CZ111" i="36"/>
  <c r="DA82" i="36"/>
  <c r="O56" i="40"/>
  <c r="CR115" i="36"/>
  <c r="CQ145" i="36"/>
  <c r="DA117" i="36"/>
  <c r="CZ147" i="36"/>
  <c r="CZ81" i="36"/>
  <c r="DA51" i="36"/>
  <c r="CZ84" i="36"/>
  <c r="DJ118" i="36"/>
  <c r="DI147" i="36"/>
  <c r="DI148" i="36"/>
  <c r="DJ108" i="36"/>
  <c r="DI138" i="36"/>
  <c r="DJ95" i="36"/>
  <c r="DI125" i="36"/>
  <c r="DI109" i="36"/>
  <c r="DJ79" i="36"/>
  <c r="CZ114" i="36"/>
  <c r="CZ119" i="36"/>
  <c r="DI137" i="36"/>
  <c r="DJ107" i="36"/>
  <c r="DS152" i="36"/>
  <c r="DR122" i="36"/>
  <c r="CQ89" i="36"/>
  <c r="CZ98" i="36"/>
  <c r="DJ74" i="36"/>
  <c r="DI104" i="36"/>
  <c r="DS119" i="36"/>
  <c r="CQ129" i="36"/>
  <c r="CZ105" i="36"/>
  <c r="DR125" i="36"/>
  <c r="DS153" i="36"/>
  <c r="DS155" i="36"/>
  <c r="DR130" i="36"/>
  <c r="DS159" i="36"/>
  <c r="DS160" i="36"/>
  <c r="DJ146" i="36"/>
  <c r="DI176" i="36"/>
  <c r="DJ151" i="36"/>
  <c r="DI181" i="36"/>
  <c r="DI185" i="36"/>
  <c r="DI196" i="36"/>
  <c r="DR75" i="36"/>
  <c r="DS105" i="36"/>
  <c r="CR90" i="36"/>
  <c r="CQ120" i="36"/>
  <c r="DS115" i="36"/>
  <c r="CD94" i="36"/>
  <c r="CH94" i="36" s="1"/>
  <c r="CH93" i="36"/>
  <c r="DJ99" i="36"/>
  <c r="CR104" i="36"/>
  <c r="CQ134" i="36"/>
  <c r="DS109" i="36"/>
  <c r="DS136" i="36"/>
  <c r="DS164" i="36"/>
  <c r="DS165" i="36"/>
  <c r="DS172" i="36"/>
  <c r="DA146" i="36"/>
  <c r="CZ176" i="36"/>
  <c r="DI208" i="36"/>
  <c r="BC158" i="36"/>
  <c r="CR121" i="36"/>
  <c r="DS154" i="36"/>
  <c r="CZ180" i="36"/>
  <c r="CZ206" i="36"/>
  <c r="CZ187" i="36"/>
  <c r="DA137" i="36"/>
  <c r="CZ160" i="36"/>
  <c r="CZ161" i="36"/>
  <c r="CZ167" i="36"/>
  <c r="CQ168" i="36"/>
  <c r="CZ172" i="36"/>
  <c r="BC169" i="36"/>
  <c r="DJ166" i="36"/>
  <c r="DI197" i="36"/>
  <c r="DI198" i="36"/>
  <c r="DI206" i="36"/>
  <c r="DJ120" i="36"/>
  <c r="CR151" i="36"/>
  <c r="CQ181" i="36"/>
  <c r="DI155" i="36"/>
  <c r="CZ157" i="36"/>
  <c r="DI163" i="36"/>
  <c r="DA166" i="36"/>
  <c r="CZ196" i="36"/>
  <c r="DS201" i="36"/>
  <c r="CQ174" i="36"/>
  <c r="CQ178" i="36"/>
  <c r="DS189" i="36"/>
  <c r="CQ182" i="36"/>
  <c r="CQ187" i="36"/>
  <c r="CQ208" i="36"/>
  <c r="BP202" i="36"/>
  <c r="BL203" i="36"/>
  <c r="CQ186" i="36"/>
  <c r="G226" i="36"/>
  <c r="B241" i="36" s="1"/>
  <c r="CQ200" i="36"/>
  <c r="N243" i="36"/>
  <c r="N244" i="36" s="1"/>
  <c r="CQ207" i="36"/>
  <c r="M218" i="36"/>
  <c r="H244" i="36"/>
  <c r="Y3" i="31"/>
  <c r="P4" i="31"/>
  <c r="AN12" i="31"/>
  <c r="AN13" i="31" s="1"/>
  <c r="AN14" i="31" s="1"/>
  <c r="AN15" i="31" s="1"/>
  <c r="AN16" i="31" s="1"/>
  <c r="AN17" i="31" s="1"/>
  <c r="AN18" i="31" s="1"/>
  <c r="AN19" i="31" s="1"/>
  <c r="AN20" i="31" s="1"/>
  <c r="AN21" i="31" s="1"/>
  <c r="AN22" i="31" s="1"/>
  <c r="AN23" i="31" s="1"/>
  <c r="AN24" i="31" s="1"/>
  <c r="AN25" i="31" s="1"/>
  <c r="AN26" i="31" s="1"/>
  <c r="AN27" i="31" s="1"/>
  <c r="AN28" i="31" s="1"/>
  <c r="AN29" i="31" s="1"/>
  <c r="AN30" i="31" s="1"/>
  <c r="DS163" i="36"/>
  <c r="I235" i="36"/>
  <c r="O235" i="36"/>
  <c r="CZ132" i="36"/>
  <c r="CZ142" i="36"/>
  <c r="DS166" i="36"/>
  <c r="DR165" i="36"/>
  <c r="DS195" i="36"/>
  <c r="DS203" i="36"/>
  <c r="DS188" i="36"/>
  <c r="DS192" i="36"/>
  <c r="DR151" i="36"/>
  <c r="DS181" i="36"/>
  <c r="DR164" i="36"/>
  <c r="DS194" i="36"/>
  <c r="DR145" i="36"/>
  <c r="DS175" i="36"/>
  <c r="AC56" i="31"/>
  <c r="AG55" i="31"/>
  <c r="J34" i="27"/>
  <c r="R24" i="27"/>
  <c r="CZ154" i="36"/>
  <c r="CH134" i="36"/>
  <c r="CD135" i="36"/>
  <c r="CQ166" i="36"/>
  <c r="G223" i="36"/>
  <c r="B237" i="36" s="1"/>
  <c r="C228" i="36"/>
  <c r="B223" i="36"/>
  <c r="L235" i="36"/>
  <c r="N227" i="36" l="1"/>
  <c r="U227" i="36" s="1"/>
  <c r="M227" i="36"/>
  <c r="BP161" i="36"/>
  <c r="BL162" i="36"/>
  <c r="L241" i="36"/>
  <c r="O241" i="36"/>
  <c r="I241" i="36"/>
  <c r="BC159" i="36"/>
  <c r="CD136" i="36"/>
  <c r="CH135" i="36"/>
  <c r="AG56" i="31"/>
  <c r="AC57" i="31"/>
  <c r="O57" i="39"/>
  <c r="P40" i="27"/>
  <c r="C45" i="27"/>
  <c r="BP170" i="36"/>
  <c r="BL171" i="36"/>
  <c r="BY171" i="36"/>
  <c r="BU172" i="36"/>
  <c r="BB99" i="36"/>
  <c r="BE112" i="36" s="1"/>
  <c r="BF112" i="36" s="1"/>
  <c r="BG112" i="36" s="1"/>
  <c r="BC100" i="36"/>
  <c r="BB100" i="36" s="1"/>
  <c r="BY204" i="36"/>
  <c r="BU205" i="36"/>
  <c r="DA202" i="36"/>
  <c r="CV203" i="36"/>
  <c r="BE110" i="36"/>
  <c r="BF110" i="36" s="1"/>
  <c r="BG110" i="36" s="1"/>
  <c r="BE132" i="36"/>
  <c r="BF132" i="36" s="1"/>
  <c r="BG132" i="36" s="1"/>
  <c r="BE152" i="36"/>
  <c r="BF152" i="36" s="1"/>
  <c r="BG152" i="36" s="1"/>
  <c r="BE169" i="36"/>
  <c r="BF169" i="36" s="1"/>
  <c r="BG169" i="36" s="1"/>
  <c r="BE127" i="36"/>
  <c r="BF127" i="36" s="1"/>
  <c r="BG127" i="36" s="1"/>
  <c r="BE137" i="36"/>
  <c r="BF137" i="36" s="1"/>
  <c r="BG137" i="36" s="1"/>
  <c r="BE145" i="36"/>
  <c r="BF145" i="36" s="1"/>
  <c r="BG145" i="36" s="1"/>
  <c r="BE164" i="36"/>
  <c r="BF164" i="36" s="1"/>
  <c r="BG164" i="36" s="1"/>
  <c r="BE178" i="36"/>
  <c r="BF178" i="36" s="1"/>
  <c r="BE185" i="36"/>
  <c r="BF185" i="36" s="1"/>
  <c r="BE124" i="36"/>
  <c r="BF124" i="36" s="1"/>
  <c r="BG124" i="36" s="1"/>
  <c r="BE135" i="36"/>
  <c r="BF135" i="36" s="1"/>
  <c r="BG135" i="36" s="1"/>
  <c r="BE151" i="36"/>
  <c r="BF151" i="36" s="1"/>
  <c r="BG151" i="36" s="1"/>
  <c r="BE157" i="36"/>
  <c r="BF157" i="36" s="1"/>
  <c r="BG157" i="36" s="1"/>
  <c r="BE168" i="36"/>
  <c r="BF168" i="36" s="1"/>
  <c r="BG168" i="36" s="1"/>
  <c r="BE176" i="36"/>
  <c r="BF176" i="36" s="1"/>
  <c r="BE201" i="36"/>
  <c r="BF201" i="36" s="1"/>
  <c r="BG201" i="36" s="1"/>
  <c r="BE146" i="36"/>
  <c r="BF146" i="36" s="1"/>
  <c r="BG146" i="36" s="1"/>
  <c r="BE190" i="36"/>
  <c r="BF190" i="36" s="1"/>
  <c r="BE194" i="36"/>
  <c r="BF194" i="36" s="1"/>
  <c r="BE198" i="36"/>
  <c r="BF198" i="36" s="1"/>
  <c r="BE188" i="36"/>
  <c r="BF188" i="36" s="1"/>
  <c r="BE208" i="36"/>
  <c r="BF208" i="36" s="1"/>
  <c r="BE101" i="36"/>
  <c r="BF101" i="36" s="1"/>
  <c r="BG101" i="36" s="1"/>
  <c r="BE120" i="36"/>
  <c r="BF120" i="36" s="1"/>
  <c r="BG120" i="36" s="1"/>
  <c r="BE115" i="36"/>
  <c r="BF115" i="36" s="1"/>
  <c r="BG115" i="36" s="1"/>
  <c r="BE111" i="36"/>
  <c r="BF111" i="36" s="1"/>
  <c r="BG111" i="36" s="1"/>
  <c r="P15" i="40"/>
  <c r="G52" i="27"/>
  <c r="DE204" i="36"/>
  <c r="DJ203" i="36"/>
  <c r="DA159" i="36"/>
  <c r="CV160" i="36"/>
  <c r="CH169" i="36"/>
  <c r="CD170" i="36"/>
  <c r="L237" i="36"/>
  <c r="I237" i="36"/>
  <c r="O237" i="36"/>
  <c r="BC170" i="36"/>
  <c r="DN205" i="36"/>
  <c r="DR204" i="36"/>
  <c r="DR158" i="36"/>
  <c r="DN159" i="36"/>
  <c r="CK210" i="36"/>
  <c r="DN172" i="36"/>
  <c r="DR171" i="36"/>
  <c r="AE3" i="31"/>
  <c r="Z3" i="31"/>
  <c r="B220" i="36"/>
  <c r="B221" i="36"/>
  <c r="B222" i="36"/>
  <c r="B227" i="36"/>
  <c r="B225" i="36"/>
  <c r="B226" i="36"/>
  <c r="B218" i="36"/>
  <c r="B228" i="36" s="1"/>
  <c r="B219" i="36"/>
  <c r="B224" i="36"/>
  <c r="J40" i="27"/>
  <c r="K34" i="27"/>
  <c r="R34" i="27"/>
  <c r="BP203" i="36"/>
  <c r="BL204" i="36"/>
  <c r="O58" i="39"/>
  <c r="R2" i="40"/>
  <c r="R8" i="40"/>
  <c r="R11" i="40"/>
  <c r="R13" i="40"/>
  <c r="R15" i="40"/>
  <c r="R19" i="40"/>
  <c r="R32" i="40"/>
  <c r="R36" i="40"/>
  <c r="R40" i="40"/>
  <c r="R46" i="40"/>
  <c r="R57" i="40"/>
  <c r="R61" i="40"/>
  <c r="R65" i="40"/>
  <c r="R67" i="40"/>
  <c r="R69" i="40"/>
  <c r="R75" i="40"/>
  <c r="R79" i="40"/>
  <c r="R83" i="40"/>
  <c r="R87" i="40"/>
  <c r="R3" i="40"/>
  <c r="R5" i="40"/>
  <c r="R9" i="40"/>
  <c r="R16" i="40"/>
  <c r="R20" i="40"/>
  <c r="R23" i="40"/>
  <c r="R25" i="40"/>
  <c r="R27" i="40"/>
  <c r="R29" i="40"/>
  <c r="R33" i="40"/>
  <c r="R37" i="40"/>
  <c r="R41" i="40"/>
  <c r="R44" i="40"/>
  <c r="R47" i="40"/>
  <c r="R50" i="40"/>
  <c r="R52" i="40"/>
  <c r="R54" i="40"/>
  <c r="R58" i="40"/>
  <c r="R62" i="40"/>
  <c r="R72" i="40"/>
  <c r="R76" i="40"/>
  <c r="R80" i="40"/>
  <c r="R84" i="40"/>
  <c r="R88" i="40"/>
  <c r="R4" i="40"/>
  <c r="R7" i="40"/>
  <c r="R12" i="40"/>
  <c r="R66" i="40"/>
  <c r="R70" i="40"/>
  <c r="R73" i="40"/>
  <c r="R77" i="40"/>
  <c r="R81" i="40"/>
  <c r="R85" i="40"/>
  <c r="R89" i="40"/>
  <c r="Q2" i="40"/>
  <c r="R18" i="40"/>
  <c r="R22" i="40"/>
  <c r="R26" i="40"/>
  <c r="R30" i="40"/>
  <c r="R34" i="40"/>
  <c r="R38" i="40"/>
  <c r="R42" i="40"/>
  <c r="R45" i="40"/>
  <c r="R49" i="40"/>
  <c r="R53" i="40"/>
  <c r="R56" i="40"/>
  <c r="R60" i="40"/>
  <c r="R64" i="40"/>
  <c r="Q75" i="40"/>
  <c r="Q79" i="40"/>
  <c r="Q83" i="40"/>
  <c r="Q87" i="40"/>
  <c r="R6" i="40"/>
  <c r="R10" i="40"/>
  <c r="R35" i="40"/>
  <c r="Q40" i="40"/>
  <c r="R51" i="40"/>
  <c r="R63" i="40"/>
  <c r="R74" i="40"/>
  <c r="R82" i="40"/>
  <c r="R21" i="40"/>
  <c r="Q26" i="40"/>
  <c r="R31" i="40"/>
  <c r="Q36" i="40"/>
  <c r="R59" i="40"/>
  <c r="R71" i="40"/>
  <c r="R17" i="40"/>
  <c r="R28" i="40"/>
  <c r="Q32" i="40"/>
  <c r="R43" i="40"/>
  <c r="R48" i="40"/>
  <c r="Q53" i="40"/>
  <c r="R55" i="40"/>
  <c r="R78" i="40"/>
  <c r="R86" i="40"/>
  <c r="Q13" i="40"/>
  <c r="R14" i="40"/>
  <c r="R24" i="40"/>
  <c r="R39" i="40"/>
  <c r="Q67" i="40"/>
  <c r="R68" i="40"/>
  <c r="Q74" i="40"/>
  <c r="Q82" i="40"/>
  <c r="Q77" i="40"/>
  <c r="Q49" i="40"/>
  <c r="Q81" i="40"/>
  <c r="Q65" i="40"/>
  <c r="Q37" i="40"/>
  <c r="Q30" i="40"/>
  <c r="Q41" i="40"/>
  <c r="Q34" i="40"/>
  <c r="Q66" i="40"/>
  <c r="Q70" i="40"/>
  <c r="Q42" i="40"/>
  <c r="Q59" i="40"/>
  <c r="Q54" i="40"/>
  <c r="Q27" i="40"/>
  <c r="Q17" i="40"/>
  <c r="Q68" i="40"/>
  <c r="Q51" i="40"/>
  <c r="Q35" i="40"/>
  <c r="Q6" i="40"/>
  <c r="Q80" i="40"/>
  <c r="Q57" i="40"/>
  <c r="Q61" i="40"/>
  <c r="Q39" i="40"/>
  <c r="Q24" i="40"/>
  <c r="Q18" i="40"/>
  <c r="Q84" i="40"/>
  <c r="Q73" i="40"/>
  <c r="Q29" i="40"/>
  <c r="Q86" i="40"/>
  <c r="Q78" i="40"/>
  <c r="Q33" i="40"/>
  <c r="Q63" i="40"/>
  <c r="Q58" i="40"/>
  <c r="Q48" i="40"/>
  <c r="Q21" i="40"/>
  <c r="Q16" i="40"/>
  <c r="Q31" i="40"/>
  <c r="Q10" i="40"/>
  <c r="Q5" i="40"/>
  <c r="Q60" i="40"/>
  <c r="Q89" i="40"/>
  <c r="Q88" i="40"/>
  <c r="Q72" i="40"/>
  <c r="Q38" i="40"/>
  <c r="Q8" i="40"/>
  <c r="Q55" i="40"/>
  <c r="Q50" i="40"/>
  <c r="Q23" i="40"/>
  <c r="Q85" i="40"/>
  <c r="Q56" i="40"/>
  <c r="Q22" i="40"/>
  <c r="Q76" i="40"/>
  <c r="Q4" i="40"/>
  <c r="Q46" i="40"/>
  <c r="Q44" i="40"/>
  <c r="Q19" i="40"/>
  <c r="Q12" i="40"/>
  <c r="Q71" i="40"/>
  <c r="Q45" i="40"/>
  <c r="Q7" i="40"/>
  <c r="Q62" i="40"/>
  <c r="Q47" i="40"/>
  <c r="Q20" i="40"/>
  <c r="Q43" i="40"/>
  <c r="Q28" i="40"/>
  <c r="Q9" i="40"/>
  <c r="Q64" i="40"/>
  <c r="Q14" i="40"/>
  <c r="Q3" i="40"/>
  <c r="BC204" i="36"/>
  <c r="DJ168" i="36"/>
  <c r="DE169" i="36"/>
  <c r="T226" i="36"/>
  <c r="S226" i="36"/>
  <c r="CM204" i="36"/>
  <c r="CR203" i="36"/>
  <c r="G228" i="36"/>
  <c r="CM158" i="36"/>
  <c r="CR157" i="36"/>
  <c r="DA170" i="36"/>
  <c r="CV171" i="36"/>
  <c r="CM101" i="36"/>
  <c r="CR101" i="36" s="1"/>
  <c r="CR100" i="36"/>
  <c r="Q15" i="40"/>
  <c r="Q69" i="40"/>
  <c r="O92" i="40"/>
  <c r="O93" i="40"/>
  <c r="O91" i="40"/>
  <c r="M44" i="31"/>
  <c r="Q43" i="31"/>
  <c r="R43" i="31" s="1"/>
  <c r="AU55" i="31"/>
  <c r="AP56" i="31"/>
  <c r="P222" i="36"/>
  <c r="L222" i="36"/>
  <c r="BY160" i="36"/>
  <c r="BU161" i="36"/>
  <c r="P5" i="31"/>
  <c r="Y4" i="31"/>
  <c r="P5" i="40"/>
  <c r="P9" i="40"/>
  <c r="P20" i="40"/>
  <c r="P27" i="40"/>
  <c r="P36" i="40"/>
  <c r="P58" i="40"/>
  <c r="P75" i="40"/>
  <c r="P83" i="40"/>
  <c r="P2" i="40"/>
  <c r="P16" i="40"/>
  <c r="P23" i="40"/>
  <c r="P32" i="40"/>
  <c r="P47" i="40"/>
  <c r="P54" i="40"/>
  <c r="P13" i="40"/>
  <c r="P50" i="40"/>
  <c r="P67" i="40"/>
  <c r="P79" i="40"/>
  <c r="P87" i="40"/>
  <c r="P40" i="40"/>
  <c r="P62" i="40"/>
  <c r="P72" i="40"/>
  <c r="P80" i="40"/>
  <c r="P88" i="40"/>
  <c r="P18" i="40"/>
  <c r="P73" i="40"/>
  <c r="P57" i="40"/>
  <c r="P74" i="40"/>
  <c r="P61" i="40"/>
  <c r="P26" i="40"/>
  <c r="P63" i="40"/>
  <c r="P48" i="40"/>
  <c r="P43" i="40"/>
  <c r="P21" i="40"/>
  <c r="P10" i="40"/>
  <c r="P49" i="40"/>
  <c r="P30" i="40"/>
  <c r="P44" i="40"/>
  <c r="P39" i="40"/>
  <c r="P68" i="40"/>
  <c r="P6" i="40"/>
  <c r="P85" i="40"/>
  <c r="P56" i="40"/>
  <c r="P22" i="40"/>
  <c r="P65" i="40"/>
  <c r="P37" i="40"/>
  <c r="P4" i="40"/>
  <c r="P86" i="40"/>
  <c r="P41" i="40"/>
  <c r="P12" i="40"/>
  <c r="P82" i="40"/>
  <c r="P7" i="40"/>
  <c r="P31" i="40"/>
  <c r="P81" i="40"/>
  <c r="P45" i="40"/>
  <c r="P66" i="40"/>
  <c r="P53" i="40"/>
  <c r="P70" i="40"/>
  <c r="P42" i="40"/>
  <c r="P59" i="40"/>
  <c r="P64" i="40"/>
  <c r="P60" i="40"/>
  <c r="P89" i="40"/>
  <c r="P29" i="40"/>
  <c r="P8" i="40"/>
  <c r="P84" i="40"/>
  <c r="P76" i="40"/>
  <c r="P71" i="40"/>
  <c r="P38" i="40"/>
  <c r="P33" i="40"/>
  <c r="P55" i="40"/>
  <c r="P51" i="40"/>
  <c r="P35" i="40"/>
  <c r="P24" i="40"/>
  <c r="P14" i="40"/>
  <c r="P77" i="40"/>
  <c r="P78" i="40"/>
  <c r="P46" i="40"/>
  <c r="P34" i="40"/>
  <c r="P19" i="40"/>
  <c r="P28" i="40"/>
  <c r="P17" i="40"/>
  <c r="K12" i="27"/>
  <c r="Q11" i="27"/>
  <c r="AB45" i="31"/>
  <c r="AF44" i="31"/>
  <c r="N21" i="48"/>
  <c r="M22" i="48"/>
  <c r="M23" i="48" s="1"/>
  <c r="M24" i="48" s="1"/>
  <c r="M25" i="48" s="1"/>
  <c r="M26" i="48" s="1"/>
  <c r="M27" i="48" s="1"/>
  <c r="M28" i="48" s="1"/>
  <c r="M29" i="48" s="1"/>
  <c r="M30" i="48" s="1"/>
  <c r="M31" i="48" s="1"/>
  <c r="M32" i="48" s="1"/>
  <c r="M33" i="48" s="1"/>
  <c r="M34" i="48" s="1"/>
  <c r="M35" i="48" s="1"/>
  <c r="M36" i="48" s="1"/>
  <c r="M37" i="48" s="1"/>
  <c r="M38" i="48" s="1"/>
  <c r="M39" i="48" s="1"/>
  <c r="M40" i="48" s="1"/>
  <c r="M41" i="48" s="1"/>
  <c r="M42" i="48" s="1"/>
  <c r="K11" i="51"/>
  <c r="Q10" i="51"/>
  <c r="AO49" i="31"/>
  <c r="AS48" i="31"/>
  <c r="AT48" i="31" s="1"/>
  <c r="T227" i="36"/>
  <c r="S227" i="36"/>
  <c r="CR168" i="36"/>
  <c r="CM169" i="36"/>
  <c r="DJ157" i="36"/>
  <c r="DE158" i="36"/>
  <c r="CH151" i="36"/>
  <c r="CD152" i="36"/>
  <c r="K24" i="51"/>
  <c r="R24" i="51"/>
  <c r="G34" i="51"/>
  <c r="N58" i="31"/>
  <c r="C34" i="51"/>
  <c r="P24" i="51"/>
  <c r="K34" i="51" l="1"/>
  <c r="G40" i="51"/>
  <c r="R34" i="51"/>
  <c r="AS49" i="31"/>
  <c r="AT49" i="31" s="1"/>
  <c r="AO50" i="31"/>
  <c r="P6" i="31"/>
  <c r="Y5" i="31"/>
  <c r="CR158" i="36"/>
  <c r="CM159" i="36"/>
  <c r="DR205" i="36"/>
  <c r="DN206" i="36"/>
  <c r="DE205" i="36"/>
  <c r="DJ204" i="36"/>
  <c r="P34" i="51"/>
  <c r="C40" i="51"/>
  <c r="DJ158" i="36"/>
  <c r="DE159" i="36"/>
  <c r="BU162" i="36"/>
  <c r="BY161" i="36"/>
  <c r="AU56" i="31"/>
  <c r="AP57" i="31"/>
  <c r="Q44" i="31"/>
  <c r="R44" i="31" s="1"/>
  <c r="M45" i="31"/>
  <c r="DA171" i="36"/>
  <c r="CV172" i="36"/>
  <c r="BP204" i="36"/>
  <c r="BL205" i="36"/>
  <c r="J45" i="27"/>
  <c r="K40" i="27"/>
  <c r="R40" i="27"/>
  <c r="DR159" i="36"/>
  <c r="DN160" i="36"/>
  <c r="BC171" i="36"/>
  <c r="DA160" i="36"/>
  <c r="CV161" i="36"/>
  <c r="BE105" i="36"/>
  <c r="BF105" i="36" s="1"/>
  <c r="BG105" i="36" s="1"/>
  <c r="BE122" i="36"/>
  <c r="BF122" i="36" s="1"/>
  <c r="BG122" i="36" s="1"/>
  <c r="BE113" i="36"/>
  <c r="BF113" i="36" s="1"/>
  <c r="BG113" i="36" s="1"/>
  <c r="BE106" i="36"/>
  <c r="BF106" i="36" s="1"/>
  <c r="BG106" i="36" s="1"/>
  <c r="BE203" i="36"/>
  <c r="BF203" i="36" s="1"/>
  <c r="BG203" i="36" s="1"/>
  <c r="BE204" i="36"/>
  <c r="BF204" i="36" s="1"/>
  <c r="BE206" i="36"/>
  <c r="BF206" i="36" s="1"/>
  <c r="BE197" i="36"/>
  <c r="BF197" i="36" s="1"/>
  <c r="BE193" i="36"/>
  <c r="BF193" i="36" s="1"/>
  <c r="BE189" i="36"/>
  <c r="BF189" i="36" s="1"/>
  <c r="BE209" i="36"/>
  <c r="BE160" i="36"/>
  <c r="BF160" i="36" s="1"/>
  <c r="BE175" i="36"/>
  <c r="BF175" i="36" s="1"/>
  <c r="BE167" i="36"/>
  <c r="BF167" i="36" s="1"/>
  <c r="BG167" i="36" s="1"/>
  <c r="BE156" i="36"/>
  <c r="BF156" i="36" s="1"/>
  <c r="BG156" i="36" s="1"/>
  <c r="BE148" i="36"/>
  <c r="BF148" i="36" s="1"/>
  <c r="BG148" i="36" s="1"/>
  <c r="BE133" i="36"/>
  <c r="BF133" i="36" s="1"/>
  <c r="BG133" i="36" s="1"/>
  <c r="BE121" i="36"/>
  <c r="BF121" i="36" s="1"/>
  <c r="BG121" i="36" s="1"/>
  <c r="BE184" i="36"/>
  <c r="BF184" i="36" s="1"/>
  <c r="BE174" i="36"/>
  <c r="BF174" i="36" s="1"/>
  <c r="BE163" i="36"/>
  <c r="BF163" i="36" s="1"/>
  <c r="BE143" i="36"/>
  <c r="BF143" i="36" s="1"/>
  <c r="BG143" i="36" s="1"/>
  <c r="BE134" i="36"/>
  <c r="BF134" i="36" s="1"/>
  <c r="BG134" i="36" s="1"/>
  <c r="BE181" i="36"/>
  <c r="BF181" i="36" s="1"/>
  <c r="BE162" i="36"/>
  <c r="BF162" i="36" s="1"/>
  <c r="BE147" i="36"/>
  <c r="BF147" i="36" s="1"/>
  <c r="BG147" i="36" s="1"/>
  <c r="BE123" i="36"/>
  <c r="BF123" i="36" s="1"/>
  <c r="BG123" i="36" s="1"/>
  <c r="BE108" i="36"/>
  <c r="BF108" i="36" s="1"/>
  <c r="BG108" i="36" s="1"/>
  <c r="BY205" i="36"/>
  <c r="BU206" i="36"/>
  <c r="BU173" i="36"/>
  <c r="BY172" i="36"/>
  <c r="P45" i="27"/>
  <c r="C52" i="27"/>
  <c r="AC58" i="31"/>
  <c r="AG57" i="31"/>
  <c r="BC160" i="36"/>
  <c r="BG159" i="36"/>
  <c r="Q12" i="27"/>
  <c r="K13" i="27"/>
  <c r="DJ169" i="36"/>
  <c r="DE170" i="36"/>
  <c r="CH136" i="36"/>
  <c r="CD137" i="36"/>
  <c r="Q11" i="51"/>
  <c r="K12" i="51"/>
  <c r="AF45" i="31"/>
  <c r="AB46" i="31"/>
  <c r="P91" i="40"/>
  <c r="P93" i="40"/>
  <c r="Q91" i="40"/>
  <c r="Q93" i="40"/>
  <c r="P92" i="40"/>
  <c r="Q92" i="40"/>
  <c r="BG204" i="36"/>
  <c r="BC205" i="36"/>
  <c r="DN173" i="36"/>
  <c r="DR172" i="36"/>
  <c r="BE119" i="36"/>
  <c r="BF119" i="36" s="1"/>
  <c r="BG119" i="36" s="1"/>
  <c r="BE107" i="36"/>
  <c r="BF107" i="36" s="1"/>
  <c r="BG107" i="36" s="1"/>
  <c r="BE118" i="36"/>
  <c r="BF118" i="36" s="1"/>
  <c r="BG118" i="36" s="1"/>
  <c r="BE114" i="36"/>
  <c r="BF114" i="36" s="1"/>
  <c r="BG114" i="36" s="1"/>
  <c r="BE207" i="36"/>
  <c r="BF207" i="36" s="1"/>
  <c r="BE161" i="36"/>
  <c r="BF161" i="36" s="1"/>
  <c r="BE202" i="36"/>
  <c r="BF202" i="36" s="1"/>
  <c r="BG202" i="36" s="1"/>
  <c r="BE196" i="36"/>
  <c r="BF196" i="36" s="1"/>
  <c r="BE192" i="36"/>
  <c r="BF192" i="36" s="1"/>
  <c r="BE154" i="36"/>
  <c r="BF154" i="36" s="1"/>
  <c r="BG154" i="36" s="1"/>
  <c r="BE199" i="36"/>
  <c r="BF199" i="36" s="1"/>
  <c r="BG199" i="36" s="1"/>
  <c r="BE180" i="36"/>
  <c r="BF180" i="36" s="1"/>
  <c r="BE172" i="36"/>
  <c r="BF172" i="36" s="1"/>
  <c r="BE150" i="36"/>
  <c r="BF150" i="36" s="1"/>
  <c r="BG150" i="36" s="1"/>
  <c r="BE131" i="36"/>
  <c r="BF131" i="36" s="1"/>
  <c r="BG131" i="36" s="1"/>
  <c r="BE139" i="36"/>
  <c r="BF139" i="36" s="1"/>
  <c r="BG139" i="36" s="1"/>
  <c r="BE130" i="36"/>
  <c r="BF130" i="36" s="1"/>
  <c r="BG130" i="36" s="1"/>
  <c r="BE187" i="36"/>
  <c r="BF187" i="36" s="1"/>
  <c r="BE183" i="36"/>
  <c r="BF183" i="36" s="1"/>
  <c r="BE170" i="36"/>
  <c r="BF170" i="36" s="1"/>
  <c r="BG170" i="36" s="1"/>
  <c r="BE159" i="36"/>
  <c r="BF159" i="36" s="1"/>
  <c r="BE142" i="36"/>
  <c r="BF142" i="36" s="1"/>
  <c r="BG142" i="36" s="1"/>
  <c r="BE129" i="36"/>
  <c r="BF129" i="36" s="1"/>
  <c r="BG129" i="36" s="1"/>
  <c r="BE177" i="36"/>
  <c r="BF177" i="36" s="1"/>
  <c r="BE158" i="36"/>
  <c r="BF158" i="36" s="1"/>
  <c r="BG158" i="36" s="1"/>
  <c r="BE144" i="36"/>
  <c r="BF144" i="36" s="1"/>
  <c r="BG144" i="36" s="1"/>
  <c r="BE116" i="36"/>
  <c r="BF116" i="36" s="1"/>
  <c r="BG116" i="36" s="1"/>
  <c r="BE104" i="36"/>
  <c r="BF104" i="36" s="1"/>
  <c r="BG104" i="36" s="1"/>
  <c r="V227" i="36"/>
  <c r="W227" i="36"/>
  <c r="CM205" i="36"/>
  <c r="CR204" i="36"/>
  <c r="N59" i="31"/>
  <c r="CH152" i="36"/>
  <c r="CD153" i="36"/>
  <c r="CM170" i="36"/>
  <c r="CR169" i="36"/>
  <c r="M222" i="36"/>
  <c r="B236" i="36"/>
  <c r="N222" i="36"/>
  <c r="U222" i="36" s="1"/>
  <c r="Z4" i="31"/>
  <c r="AE4" i="31"/>
  <c r="CH170" i="36"/>
  <c r="CD171" i="36"/>
  <c r="G62" i="27"/>
  <c r="BE117" i="36"/>
  <c r="BF117" i="36" s="1"/>
  <c r="BG117" i="36" s="1"/>
  <c r="BE102" i="36"/>
  <c r="BF102" i="36" s="1"/>
  <c r="BG102" i="36" s="1"/>
  <c r="BE103" i="36"/>
  <c r="BF103" i="36" s="1"/>
  <c r="BG103" i="36" s="1"/>
  <c r="BE109" i="36"/>
  <c r="BF109" i="36" s="1"/>
  <c r="BG109" i="36" s="1"/>
  <c r="BE200" i="36"/>
  <c r="BF200" i="36" s="1"/>
  <c r="BG200" i="36" s="1"/>
  <c r="BE205" i="36"/>
  <c r="BF205" i="36" s="1"/>
  <c r="BB210" i="36"/>
  <c r="J219" i="36" s="1"/>
  <c r="BE195" i="36"/>
  <c r="BF195" i="36" s="1"/>
  <c r="BE191" i="36"/>
  <c r="BF191" i="36" s="1"/>
  <c r="BE149" i="36"/>
  <c r="BF149" i="36" s="1"/>
  <c r="BG149" i="36" s="1"/>
  <c r="BE165" i="36"/>
  <c r="BF165" i="36" s="1"/>
  <c r="BG165" i="36" s="1"/>
  <c r="BE179" i="36"/>
  <c r="BF179" i="36" s="1"/>
  <c r="BE171" i="36"/>
  <c r="BF171" i="36" s="1"/>
  <c r="BE138" i="36"/>
  <c r="BF138" i="36" s="1"/>
  <c r="BG138" i="36" s="1"/>
  <c r="BE126" i="36"/>
  <c r="BF126" i="36" s="1"/>
  <c r="BG126" i="36" s="1"/>
  <c r="BE136" i="36"/>
  <c r="BF136" i="36" s="1"/>
  <c r="BG136" i="36" s="1"/>
  <c r="BE125" i="36"/>
  <c r="BF125" i="36" s="1"/>
  <c r="BG125" i="36" s="1"/>
  <c r="BE186" i="36"/>
  <c r="BF186" i="36" s="1"/>
  <c r="BE182" i="36"/>
  <c r="BF182" i="36" s="1"/>
  <c r="BE166" i="36"/>
  <c r="BF166" i="36" s="1"/>
  <c r="BG166" i="36" s="1"/>
  <c r="BE155" i="36"/>
  <c r="BF155" i="36" s="1"/>
  <c r="BG155" i="36" s="1"/>
  <c r="BE140" i="36"/>
  <c r="BF140" i="36" s="1"/>
  <c r="BG140" i="36" s="1"/>
  <c r="BE128" i="36"/>
  <c r="BF128" i="36" s="1"/>
  <c r="BG128" i="36" s="1"/>
  <c r="BE173" i="36"/>
  <c r="BF173" i="36" s="1"/>
  <c r="BE153" i="36"/>
  <c r="BF153" i="36" s="1"/>
  <c r="BG153" i="36" s="1"/>
  <c r="BE141" i="36"/>
  <c r="BF141" i="36" s="1"/>
  <c r="BG141" i="36" s="1"/>
  <c r="DA203" i="36"/>
  <c r="CV204" i="36"/>
  <c r="BP171" i="36"/>
  <c r="BL172" i="36"/>
  <c r="BL163" i="36"/>
  <c r="BP163" i="36" s="1"/>
  <c r="BP162" i="36"/>
  <c r="DR173" i="36" l="1"/>
  <c r="DN174" i="36"/>
  <c r="AG58" i="31"/>
  <c r="AC59" i="31"/>
  <c r="BY173" i="36"/>
  <c r="BU174" i="36"/>
  <c r="BP205" i="36"/>
  <c r="BL206" i="36"/>
  <c r="I219" i="36"/>
  <c r="BG205" i="36"/>
  <c r="BC206" i="36"/>
  <c r="AB47" i="31"/>
  <c r="AF46" i="31"/>
  <c r="BG160" i="36"/>
  <c r="BC161" i="36"/>
  <c r="P52" i="27"/>
  <c r="C62" i="27"/>
  <c r="BY206" i="36"/>
  <c r="BU207" i="36"/>
  <c r="P40" i="51"/>
  <c r="C45" i="51"/>
  <c r="DR206" i="36"/>
  <c r="DN207" i="36"/>
  <c r="DA204" i="36"/>
  <c r="CV205" i="36"/>
  <c r="I236" i="36"/>
  <c r="I243" i="36" s="1"/>
  <c r="O236" i="36"/>
  <c r="O243" i="36" s="1"/>
  <c r="L236" i="36"/>
  <c r="L243" i="36" s="1"/>
  <c r="DJ170" i="36"/>
  <c r="DE171" i="36"/>
  <c r="M46" i="31"/>
  <c r="Q45" i="31"/>
  <c r="R45" i="31" s="1"/>
  <c r="DE206" i="36"/>
  <c r="DJ205" i="36"/>
  <c r="BP172" i="36"/>
  <c r="BL173" i="36"/>
  <c r="G68" i="27"/>
  <c r="AE5" i="31"/>
  <c r="Z5" i="31"/>
  <c r="N60" i="31"/>
  <c r="CM206" i="36"/>
  <c r="CR205" i="36"/>
  <c r="CH137" i="36"/>
  <c r="CD138" i="36"/>
  <c r="CH138" i="36" s="1"/>
  <c r="Q13" i="27"/>
  <c r="K14" i="27"/>
  <c r="BG171" i="36"/>
  <c r="BC172" i="36"/>
  <c r="DA172" i="36"/>
  <c r="CV173" i="36"/>
  <c r="BY162" i="36"/>
  <c r="BU163" i="36"/>
  <c r="BY163" i="36" s="1"/>
  <c r="Y6" i="31"/>
  <c r="P7" i="31"/>
  <c r="G45" i="51"/>
  <c r="R40" i="51"/>
  <c r="K40" i="51"/>
  <c r="CD154" i="36"/>
  <c r="CH153" i="36"/>
  <c r="BE210" i="36"/>
  <c r="BF209" i="36"/>
  <c r="BF210" i="36" s="1"/>
  <c r="H219" i="36" s="1"/>
  <c r="CD172" i="36"/>
  <c r="CH171" i="36"/>
  <c r="W222" i="36"/>
  <c r="V222" i="36"/>
  <c r="CR170" i="36"/>
  <c r="CM171" i="36"/>
  <c r="Q12" i="51"/>
  <c r="K13" i="51"/>
  <c r="DA161" i="36"/>
  <c r="CV162" i="36"/>
  <c r="DN161" i="36"/>
  <c r="DR160" i="36"/>
  <c r="J52" i="27"/>
  <c r="K45" i="27"/>
  <c r="R45" i="27"/>
  <c r="AU57" i="31"/>
  <c r="AP58" i="31"/>
  <c r="DJ159" i="36"/>
  <c r="DE160" i="36"/>
  <c r="CR159" i="36"/>
  <c r="CM160" i="36"/>
  <c r="AS50" i="31"/>
  <c r="AT50" i="31" s="1"/>
  <c r="AO51" i="31"/>
  <c r="D244" i="36" l="1"/>
  <c r="I244" i="36"/>
  <c r="DA162" i="36"/>
  <c r="CV163" i="36"/>
  <c r="DA163" i="36" s="1"/>
  <c r="CR171" i="36"/>
  <c r="CM172" i="36"/>
  <c r="K45" i="51"/>
  <c r="R45" i="51"/>
  <c r="G52" i="51"/>
  <c r="Q14" i="27"/>
  <c r="K15" i="27"/>
  <c r="AE6" i="31"/>
  <c r="Z6" i="31"/>
  <c r="DE207" i="36"/>
  <c r="DJ206" i="36"/>
  <c r="DA205" i="36"/>
  <c r="CV206" i="36"/>
  <c r="C52" i="51"/>
  <c r="P45" i="51"/>
  <c r="P62" i="27"/>
  <c r="C68" i="27"/>
  <c r="BY174" i="36"/>
  <c r="BU175" i="36"/>
  <c r="DN162" i="36"/>
  <c r="DR161" i="36"/>
  <c r="DJ171" i="36"/>
  <c r="DE172" i="36"/>
  <c r="CR160" i="36"/>
  <c r="CM161" i="36"/>
  <c r="AU58" i="31"/>
  <c r="AP59" i="31"/>
  <c r="J62" i="27"/>
  <c r="R52" i="27"/>
  <c r="K52" i="27"/>
  <c r="CH172" i="36"/>
  <c r="CD173" i="36"/>
  <c r="CH154" i="36"/>
  <c r="CD155" i="36"/>
  <c r="Y7" i="31"/>
  <c r="P8" i="31"/>
  <c r="BG172" i="36"/>
  <c r="BC173" i="36"/>
  <c r="CM207" i="36"/>
  <c r="CR206" i="36"/>
  <c r="BL174" i="36"/>
  <c r="BP173" i="36"/>
  <c r="L244" i="36"/>
  <c r="AB48" i="31"/>
  <c r="AF47" i="31"/>
  <c r="DR174" i="36"/>
  <c r="DN175" i="36"/>
  <c r="N61" i="31"/>
  <c r="AC60" i="31"/>
  <c r="AG59" i="31"/>
  <c r="AO52" i="31"/>
  <c r="AS51" i="31"/>
  <c r="AT51" i="31" s="1"/>
  <c r="DJ160" i="36"/>
  <c r="DE161" i="36"/>
  <c r="Q13" i="51"/>
  <c r="K14" i="51"/>
  <c r="DA173" i="36"/>
  <c r="CV174" i="36"/>
  <c r="G76" i="27"/>
  <c r="M47" i="31"/>
  <c r="Q46" i="31"/>
  <c r="R46" i="31" s="1"/>
  <c r="O244" i="36"/>
  <c r="DR207" i="36"/>
  <c r="DN208" i="36"/>
  <c r="BY207" i="36"/>
  <c r="BU208" i="36"/>
  <c r="BG161" i="36"/>
  <c r="BC162" i="36"/>
  <c r="BG206" i="36"/>
  <c r="BC207" i="36"/>
  <c r="BP206" i="36"/>
  <c r="BL207" i="36"/>
  <c r="DN176" i="36" l="1"/>
  <c r="DR175" i="36"/>
  <c r="BP174" i="36"/>
  <c r="BL175" i="36"/>
  <c r="AG60" i="31"/>
  <c r="AC61" i="31"/>
  <c r="P9" i="31"/>
  <c r="Y8" i="31"/>
  <c r="CH173" i="36"/>
  <c r="CD174" i="36"/>
  <c r="J68" i="27"/>
  <c r="R62" i="27"/>
  <c r="K62" i="27"/>
  <c r="CR161" i="36"/>
  <c r="CM162" i="36"/>
  <c r="P68" i="27"/>
  <c r="C76" i="27"/>
  <c r="DA206" i="36"/>
  <c r="CV207" i="36"/>
  <c r="Z7" i="31"/>
  <c r="AE7" i="31"/>
  <c r="K52" i="51"/>
  <c r="R52" i="51"/>
  <c r="G62" i="51"/>
  <c r="BG207" i="36"/>
  <c r="BC208" i="36"/>
  <c r="P52" i="51"/>
  <c r="C62" i="51"/>
  <c r="BP207" i="36"/>
  <c r="BL208" i="36"/>
  <c r="BG162" i="36"/>
  <c r="BC163" i="36"/>
  <c r="BG163" i="36" s="1"/>
  <c r="DN209" i="36"/>
  <c r="DR208" i="36"/>
  <c r="DA174" i="36"/>
  <c r="CV175" i="36"/>
  <c r="AS52" i="31"/>
  <c r="AT52" i="31" s="1"/>
  <c r="AO53" i="31"/>
  <c r="N62" i="31"/>
  <c r="CR207" i="36"/>
  <c r="CM208" i="36"/>
  <c r="DR162" i="36"/>
  <c r="DN163" i="36"/>
  <c r="DR163" i="36" s="1"/>
  <c r="BU209" i="36"/>
  <c r="BY208" i="36"/>
  <c r="DJ207" i="36"/>
  <c r="DE208" i="36"/>
  <c r="CR172" i="36"/>
  <c r="CM173" i="36"/>
  <c r="K15" i="51"/>
  <c r="Q14" i="51"/>
  <c r="M48" i="31"/>
  <c r="Q47" i="31"/>
  <c r="R47" i="31" s="1"/>
  <c r="G83" i="27"/>
  <c r="DE162" i="36"/>
  <c r="DJ161" i="36"/>
  <c r="AB49" i="31"/>
  <c r="AF48" i="31"/>
  <c r="BG173" i="36"/>
  <c r="BC174" i="36"/>
  <c r="CD156" i="36"/>
  <c r="CH155" i="36"/>
  <c r="AU59" i="31"/>
  <c r="AP60" i="31"/>
  <c r="DJ172" i="36"/>
  <c r="DE173" i="36"/>
  <c r="BY175" i="36"/>
  <c r="BU176" i="36"/>
  <c r="K16" i="27"/>
  <c r="Q15" i="27"/>
  <c r="CM163" i="36" l="1"/>
  <c r="CR163" i="36" s="1"/>
  <c r="CR162" i="36"/>
  <c r="J76" i="27"/>
  <c r="K68" i="27"/>
  <c r="R68" i="27"/>
  <c r="G90" i="27"/>
  <c r="Q48" i="31"/>
  <c r="R48" i="31" s="1"/>
  <c r="M49" i="31"/>
  <c r="BY209" i="36"/>
  <c r="BU210" i="36"/>
  <c r="CR208" i="36"/>
  <c r="CM209" i="36"/>
  <c r="AS53" i="31"/>
  <c r="AT53" i="31" s="1"/>
  <c r="AO54" i="31"/>
  <c r="BL209" i="36"/>
  <c r="BP208" i="36"/>
  <c r="BG208" i="36"/>
  <c r="BC209" i="36"/>
  <c r="CH174" i="36"/>
  <c r="CD175" i="36"/>
  <c r="Q16" i="27"/>
  <c r="N18" i="27"/>
  <c r="Q18" i="27" s="1"/>
  <c r="S18" i="27" s="1"/>
  <c r="K19" i="27"/>
  <c r="P10" i="31"/>
  <c r="Y9" i="31"/>
  <c r="BU177" i="36"/>
  <c r="BY176" i="36"/>
  <c r="AU60" i="31"/>
  <c r="AP61" i="31"/>
  <c r="CD157" i="36"/>
  <c r="CH156" i="36"/>
  <c r="AF49" i="31"/>
  <c r="AB50" i="31"/>
  <c r="DJ208" i="36"/>
  <c r="DE209" i="36"/>
  <c r="DR209" i="36"/>
  <c r="DN210" i="36"/>
  <c r="P76" i="27"/>
  <c r="C83" i="27"/>
  <c r="AC62" i="31"/>
  <c r="AG61" i="31"/>
  <c r="DJ173" i="36"/>
  <c r="DE174" i="36"/>
  <c r="DE163" i="36"/>
  <c r="DJ163" i="36" s="1"/>
  <c r="DJ162" i="36"/>
  <c r="CM174" i="36"/>
  <c r="CR173" i="36"/>
  <c r="N63" i="31"/>
  <c r="DA207" i="36"/>
  <c r="CV208" i="36"/>
  <c r="BP175" i="36"/>
  <c r="BL176" i="36"/>
  <c r="BC175" i="36"/>
  <c r="BG174" i="36"/>
  <c r="Q15" i="51"/>
  <c r="K16" i="51"/>
  <c r="DA175" i="36"/>
  <c r="CV176" i="36"/>
  <c r="P62" i="51"/>
  <c r="C68" i="51"/>
  <c r="G68" i="51"/>
  <c r="K62" i="51"/>
  <c r="R62" i="51"/>
  <c r="Z8" i="31"/>
  <c r="AE8" i="31"/>
  <c r="DN177" i="36"/>
  <c r="DR176" i="36"/>
  <c r="DJ174" i="36" l="1"/>
  <c r="DE175" i="36"/>
  <c r="AU61" i="31"/>
  <c r="AP62" i="31"/>
  <c r="BC210" i="36"/>
  <c r="BG209" i="36"/>
  <c r="K68" i="51"/>
  <c r="R68" i="51"/>
  <c r="G76" i="51"/>
  <c r="BG175" i="36"/>
  <c r="BC176" i="36"/>
  <c r="CR174" i="36"/>
  <c r="CM175" i="36"/>
  <c r="P83" i="27"/>
  <c r="C90" i="27"/>
  <c r="DJ209" i="36"/>
  <c r="DE210" i="36"/>
  <c r="Y10" i="31"/>
  <c r="P11" i="31"/>
  <c r="G105" i="27"/>
  <c r="J83" i="27"/>
  <c r="K76" i="27"/>
  <c r="R76" i="27"/>
  <c r="DA176" i="36"/>
  <c r="CV177" i="36"/>
  <c r="DA208" i="36"/>
  <c r="CV209" i="36"/>
  <c r="AG62" i="31"/>
  <c r="AC63" i="31"/>
  <c r="AO55" i="31"/>
  <c r="AS54" i="31"/>
  <c r="AT54" i="31" s="1"/>
  <c r="AE9" i="31"/>
  <c r="Z9" i="31"/>
  <c r="C76" i="51"/>
  <c r="P68" i="51"/>
  <c r="Q16" i="51"/>
  <c r="K19" i="51"/>
  <c r="N18" i="51"/>
  <c r="Q18" i="51" s="1"/>
  <c r="S18" i="51" s="1"/>
  <c r="BP176" i="36"/>
  <c r="BL177" i="36"/>
  <c r="N64" i="31"/>
  <c r="CH157" i="36"/>
  <c r="CD158" i="36"/>
  <c r="CD176" i="36"/>
  <c r="CH175" i="36"/>
  <c r="CR209" i="36"/>
  <c r="CM210" i="36"/>
  <c r="Q49" i="31"/>
  <c r="R49" i="31" s="1"/>
  <c r="M50" i="31"/>
  <c r="BZ218" i="36"/>
  <c r="BZ220" i="36"/>
  <c r="K221" i="36"/>
  <c r="BZ219" i="36"/>
  <c r="DR177" i="36"/>
  <c r="DN178" i="36"/>
  <c r="K225" i="36"/>
  <c r="DS229" i="36"/>
  <c r="DT229" i="36" s="1"/>
  <c r="DU229" i="36" s="1"/>
  <c r="DS224" i="36"/>
  <c r="DS228" i="36"/>
  <c r="DT228" i="36" s="1"/>
  <c r="DU228" i="36" s="1"/>
  <c r="DS231" i="36"/>
  <c r="DT231" i="36" s="1"/>
  <c r="DU231" i="36" s="1"/>
  <c r="DS226" i="36"/>
  <c r="DT226" i="36" s="1"/>
  <c r="DU226" i="36" s="1"/>
  <c r="DS227" i="36"/>
  <c r="DT227" i="36" s="1"/>
  <c r="DU227" i="36" s="1"/>
  <c r="DS230" i="36"/>
  <c r="DT230" i="36" s="1"/>
  <c r="DU230" i="36" s="1"/>
  <c r="DS225" i="36"/>
  <c r="DT225" i="36" s="1"/>
  <c r="DU225" i="36" s="1"/>
  <c r="AF50" i="31"/>
  <c r="AB51" i="31"/>
  <c r="BY177" i="36"/>
  <c r="BU178" i="36"/>
  <c r="Q19" i="27"/>
  <c r="K20" i="27"/>
  <c r="BP209" i="36"/>
  <c r="BL210" i="36"/>
  <c r="P12" i="31" l="1"/>
  <c r="Y11" i="31"/>
  <c r="Q50" i="31"/>
  <c r="R50" i="31" s="1"/>
  <c r="M51" i="31"/>
  <c r="BL178" i="36"/>
  <c r="BP177" i="36"/>
  <c r="AG63" i="31"/>
  <c r="AC64" i="31"/>
  <c r="J90" i="27"/>
  <c r="R83" i="27"/>
  <c r="K83" i="27"/>
  <c r="BG176" i="36"/>
  <c r="BC177" i="36"/>
  <c r="K220" i="36"/>
  <c r="BQ220" i="36"/>
  <c r="BQ223" i="36"/>
  <c r="BQ229" i="36"/>
  <c r="BR229" i="36" s="1"/>
  <c r="BS229" i="36" s="1"/>
  <c r="BS234" i="36" s="1"/>
  <c r="BQ230" i="36"/>
  <c r="BR230" i="36" s="1"/>
  <c r="BS230" i="36" s="1"/>
  <c r="BQ216" i="36"/>
  <c r="BQ225" i="36"/>
  <c r="BQ227" i="36"/>
  <c r="BQ232" i="36"/>
  <c r="BQ231" i="36"/>
  <c r="BR231" i="36" s="1"/>
  <c r="BS231" i="36" s="1"/>
  <c r="BQ218" i="36"/>
  <c r="BQ221" i="36"/>
  <c r="BQ226" i="36"/>
  <c r="BQ217" i="36"/>
  <c r="BQ219" i="36"/>
  <c r="BQ222" i="36"/>
  <c r="BQ224" i="36"/>
  <c r="BQ228" i="36"/>
  <c r="BY178" i="36"/>
  <c r="BU179" i="36"/>
  <c r="L221" i="36"/>
  <c r="P221" i="36"/>
  <c r="CH176" i="36"/>
  <c r="CD177" i="36"/>
  <c r="C83" i="51"/>
  <c r="P76" i="51"/>
  <c r="AO56" i="31"/>
  <c r="AS55" i="31"/>
  <c r="AT55" i="31" s="1"/>
  <c r="DA209" i="36"/>
  <c r="CV210" i="36"/>
  <c r="DJ216" i="36"/>
  <c r="DJ218" i="36"/>
  <c r="K226" i="36"/>
  <c r="DJ217" i="36"/>
  <c r="CR175" i="36"/>
  <c r="CM176" i="36"/>
  <c r="K76" i="51"/>
  <c r="R76" i="51"/>
  <c r="G83" i="51"/>
  <c r="BH216" i="36"/>
  <c r="BH224" i="36"/>
  <c r="BI224" i="36" s="1"/>
  <c r="BH226" i="36"/>
  <c r="BI226" i="36" s="1"/>
  <c r="BH228" i="36"/>
  <c r="BI228" i="36" s="1"/>
  <c r="BJ228" i="36" s="1"/>
  <c r="BH229" i="36"/>
  <c r="BI229" i="36" s="1"/>
  <c r="BJ229" i="36" s="1"/>
  <c r="BH230" i="36"/>
  <c r="BI230" i="36" s="1"/>
  <c r="BJ230" i="36" s="1"/>
  <c r="BH232" i="36"/>
  <c r="BH215" i="36"/>
  <c r="BH219" i="36"/>
  <c r="BH221" i="36"/>
  <c r="BH222" i="36"/>
  <c r="BH218" i="36"/>
  <c r="K219" i="36"/>
  <c r="BH217" i="36"/>
  <c r="BH225" i="36"/>
  <c r="BI225" i="36" s="1"/>
  <c r="BH231" i="36"/>
  <c r="BI231" i="36" s="1"/>
  <c r="BJ231" i="36" s="1"/>
  <c r="BH227" i="36"/>
  <c r="BI227" i="36" s="1"/>
  <c r="BH220" i="36"/>
  <c r="BH223" i="36"/>
  <c r="BI223" i="36" s="1"/>
  <c r="DJ175" i="36"/>
  <c r="DE176" i="36"/>
  <c r="DA177" i="36"/>
  <c r="CV178" i="36"/>
  <c r="P90" i="27"/>
  <c r="C105" i="27"/>
  <c r="P225" i="36"/>
  <c r="L225" i="36"/>
  <c r="K21" i="27"/>
  <c r="Q20" i="27"/>
  <c r="AF51" i="31"/>
  <c r="AB52" i="31"/>
  <c r="DS234" i="36"/>
  <c r="DT224" i="36"/>
  <c r="DR178" i="36"/>
  <c r="DN179" i="36"/>
  <c r="CA220" i="36"/>
  <c r="CB220" i="36"/>
  <c r="CB223" i="36" s="1"/>
  <c r="CR216" i="36"/>
  <c r="CR224" i="36"/>
  <c r="CS224" i="36" s="1"/>
  <c r="CT224" i="36" s="1"/>
  <c r="CR229" i="36"/>
  <c r="CS229" i="36" s="1"/>
  <c r="CT229" i="36" s="1"/>
  <c r="CR230" i="36"/>
  <c r="CS230" i="36" s="1"/>
  <c r="CT230" i="36" s="1"/>
  <c r="CR236" i="36"/>
  <c r="CS236" i="36" s="1"/>
  <c r="CT236" i="36" s="1"/>
  <c r="CR237" i="36"/>
  <c r="CS237" i="36" s="1"/>
  <c r="CT237" i="36" s="1"/>
  <c r="CR220" i="36"/>
  <c r="CS220" i="36" s="1"/>
  <c r="CT220" i="36" s="1"/>
  <c r="CR223" i="36"/>
  <c r="CS223" i="36" s="1"/>
  <c r="CT223" i="36" s="1"/>
  <c r="CR228" i="36"/>
  <c r="CS228" i="36" s="1"/>
  <c r="CT228" i="36" s="1"/>
  <c r="CR235" i="36"/>
  <c r="CS235" i="36" s="1"/>
  <c r="CT235" i="36" s="1"/>
  <c r="CR238" i="36"/>
  <c r="CS238" i="36" s="1"/>
  <c r="CT238" i="36" s="1"/>
  <c r="CR226" i="36"/>
  <c r="CS226" i="36" s="1"/>
  <c r="CT226" i="36" s="1"/>
  <c r="CR227" i="36"/>
  <c r="CS227" i="36" s="1"/>
  <c r="CT227" i="36" s="1"/>
  <c r="CR240" i="36"/>
  <c r="CS240" i="36" s="1"/>
  <c r="CT240" i="36" s="1"/>
  <c r="CR243" i="36"/>
  <c r="CR215" i="36"/>
  <c r="CR217" i="36"/>
  <c r="CR219" i="36"/>
  <c r="CS219" i="36" s="1"/>
  <c r="CT219" i="36" s="1"/>
  <c r="CR221" i="36"/>
  <c r="CS221" i="36" s="1"/>
  <c r="CT221" i="36" s="1"/>
  <c r="CR222" i="36"/>
  <c r="CS222" i="36" s="1"/>
  <c r="CT222" i="36" s="1"/>
  <c r="CR233" i="36"/>
  <c r="CS233" i="36" s="1"/>
  <c r="CT233" i="36" s="1"/>
  <c r="CR239" i="36"/>
  <c r="CS239" i="36" s="1"/>
  <c r="CT239" i="36" s="1"/>
  <c r="CR242" i="36"/>
  <c r="CS242" i="36" s="1"/>
  <c r="CT242" i="36" s="1"/>
  <c r="K223" i="36"/>
  <c r="CR234" i="36"/>
  <c r="CS234" i="36" s="1"/>
  <c r="CT234" i="36" s="1"/>
  <c r="CR218" i="36"/>
  <c r="CS218" i="36" s="1"/>
  <c r="CR232" i="36"/>
  <c r="CS232" i="36" s="1"/>
  <c r="CT232" i="36" s="1"/>
  <c r="CR231" i="36"/>
  <c r="CS231" i="36" s="1"/>
  <c r="CT231" i="36" s="1"/>
  <c r="CR225" i="36"/>
  <c r="CS225" i="36" s="1"/>
  <c r="CT225" i="36" s="1"/>
  <c r="CR241" i="36"/>
  <c r="CS241" i="36" s="1"/>
  <c r="CT241" i="36" s="1"/>
  <c r="CH158" i="36"/>
  <c r="CD159" i="36"/>
  <c r="N65" i="31"/>
  <c r="K20" i="51"/>
  <c r="Q19" i="51"/>
  <c r="AE10" i="31"/>
  <c r="Z10" i="31"/>
  <c r="G110" i="27"/>
  <c r="AU62" i="31"/>
  <c r="AP63" i="31"/>
  <c r="CH159" i="36" l="1"/>
  <c r="CD160" i="36"/>
  <c r="P223" i="36"/>
  <c r="L223" i="36"/>
  <c r="BY179" i="36"/>
  <c r="BU180" i="36"/>
  <c r="BG177" i="36"/>
  <c r="BC178" i="36"/>
  <c r="J105" i="27"/>
  <c r="R90" i="27"/>
  <c r="K90" i="27"/>
  <c r="Q20" i="51"/>
  <c r="K21" i="51"/>
  <c r="Q21" i="27"/>
  <c r="K22" i="27"/>
  <c r="BJ233" i="36"/>
  <c r="K83" i="51"/>
  <c r="R83" i="51"/>
  <c r="G90" i="51"/>
  <c r="DJ231" i="36"/>
  <c r="AO57" i="31"/>
  <c r="AS56" i="31"/>
  <c r="AT56" i="31" s="1"/>
  <c r="AC65" i="31"/>
  <c r="AG64" i="31"/>
  <c r="BP178" i="36"/>
  <c r="BL179" i="36"/>
  <c r="DT234" i="36"/>
  <c r="DU224" i="36"/>
  <c r="DU234" i="36" s="1"/>
  <c r="Q51" i="31"/>
  <c r="R51" i="31" s="1"/>
  <c r="M52" i="31"/>
  <c r="AP64" i="31"/>
  <c r="Z11" i="31"/>
  <c r="AE11" i="31"/>
  <c r="CT218" i="36"/>
  <c r="CT246" i="36" s="1"/>
  <c r="CS246" i="36"/>
  <c r="DN180" i="36"/>
  <c r="DR179" i="36"/>
  <c r="AB53" i="31"/>
  <c r="AF52" i="31"/>
  <c r="M225" i="36"/>
  <c r="N225" i="36"/>
  <c r="U225" i="36" s="1"/>
  <c r="DA178" i="36"/>
  <c r="CV179" i="36"/>
  <c r="DA217" i="36"/>
  <c r="DB217" i="36" s="1"/>
  <c r="DA220" i="36"/>
  <c r="DB220" i="36" s="1"/>
  <c r="DC220" i="36" s="1"/>
  <c r="K224" i="36"/>
  <c r="DA219" i="36"/>
  <c r="DB219" i="36" s="1"/>
  <c r="DC219" i="36" s="1"/>
  <c r="DA221" i="36"/>
  <c r="DB221" i="36" s="1"/>
  <c r="DC221" i="36" s="1"/>
  <c r="DA218" i="36"/>
  <c r="DB218" i="36" s="1"/>
  <c r="DC218" i="36" s="1"/>
  <c r="P105" i="27"/>
  <c r="C110" i="27"/>
  <c r="DJ176" i="36"/>
  <c r="DE177" i="36"/>
  <c r="P219" i="36"/>
  <c r="L219" i="36"/>
  <c r="CR176" i="36"/>
  <c r="CM177" i="36"/>
  <c r="CH177" i="36"/>
  <c r="CD178" i="36"/>
  <c r="G119" i="27"/>
  <c r="N66" i="31"/>
  <c r="P226" i="36"/>
  <c r="L226" i="36"/>
  <c r="C90" i="51"/>
  <c r="P83" i="51"/>
  <c r="M221" i="36"/>
  <c r="N221" i="36"/>
  <c r="U221" i="36" s="1"/>
  <c r="P220" i="36"/>
  <c r="L220" i="36"/>
  <c r="Y12" i="31"/>
  <c r="P13" i="31"/>
  <c r="P110" i="27" l="1"/>
  <c r="C119" i="27"/>
  <c r="N24" i="27"/>
  <c r="Q24" i="27" s="1"/>
  <c r="S24" i="27" s="1"/>
  <c r="Q22" i="27"/>
  <c r="K25" i="27"/>
  <c r="N226" i="36"/>
  <c r="U226" i="36" s="1"/>
  <c r="M226" i="36"/>
  <c r="DA179" i="36"/>
  <c r="CV180" i="36"/>
  <c r="AP65" i="31"/>
  <c r="AO58" i="31"/>
  <c r="AS57" i="31"/>
  <c r="AT57" i="31" s="1"/>
  <c r="BU181" i="36"/>
  <c r="BY180" i="36"/>
  <c r="CD161" i="36"/>
  <c r="CH160" i="36"/>
  <c r="Z12" i="31"/>
  <c r="AE12" i="31"/>
  <c r="W221" i="36"/>
  <c r="V221" i="36"/>
  <c r="CM178" i="36"/>
  <c r="CR177" i="36"/>
  <c r="DJ177" i="36"/>
  <c r="DE178" i="36"/>
  <c r="P224" i="36"/>
  <c r="L224" i="36"/>
  <c r="AF53" i="31"/>
  <c r="AB54" i="31"/>
  <c r="Q21" i="51"/>
  <c r="K22" i="51"/>
  <c r="J110" i="27"/>
  <c r="K105" i="27"/>
  <c r="R105" i="27"/>
  <c r="P90" i="51"/>
  <c r="C105" i="51"/>
  <c r="CH178" i="36"/>
  <c r="CD179" i="36"/>
  <c r="M219" i="36"/>
  <c r="N219" i="36"/>
  <c r="L228" i="36"/>
  <c r="DB234" i="36"/>
  <c r="DC217" i="36"/>
  <c r="DC234" i="36" s="1"/>
  <c r="DN181" i="36"/>
  <c r="DR180" i="36"/>
  <c r="P14" i="31"/>
  <c r="Y13" i="31"/>
  <c r="G124" i="27"/>
  <c r="M220" i="36"/>
  <c r="N220" i="36"/>
  <c r="U220" i="36" s="1"/>
  <c r="N67" i="31"/>
  <c r="V225" i="36"/>
  <c r="W225" i="36"/>
  <c r="Q52" i="31"/>
  <c r="R52" i="31" s="1"/>
  <c r="M53" i="31"/>
  <c r="BP179" i="36"/>
  <c r="BL180" i="36"/>
  <c r="AG65" i="31"/>
  <c r="AC66" i="31"/>
  <c r="K90" i="51"/>
  <c r="G105" i="51"/>
  <c r="R90" i="51"/>
  <c r="BC179" i="36"/>
  <c r="BG178" i="36"/>
  <c r="M223" i="36"/>
  <c r="N223" i="36"/>
  <c r="U223" i="36" s="1"/>
  <c r="CD180" i="36" l="1"/>
  <c r="CH179" i="36"/>
  <c r="AE13" i="31"/>
  <c r="Z13" i="31"/>
  <c r="BP180" i="36"/>
  <c r="BL181" i="36"/>
  <c r="AF54" i="31"/>
  <c r="AB55" i="31"/>
  <c r="DJ178" i="36"/>
  <c r="DE179" i="36"/>
  <c r="DA180" i="36"/>
  <c r="CV181" i="36"/>
  <c r="W226" i="36"/>
  <c r="V226" i="36"/>
  <c r="P119" i="27"/>
  <c r="C124" i="27"/>
  <c r="G131" i="27"/>
  <c r="BG179" i="36"/>
  <c r="BC180" i="36"/>
  <c r="V220" i="36"/>
  <c r="W220" i="36"/>
  <c r="DR181" i="36"/>
  <c r="DN182" i="36"/>
  <c r="U219" i="36"/>
  <c r="P105" i="51"/>
  <c r="C110" i="51"/>
  <c r="J119" i="27"/>
  <c r="K110" i="27"/>
  <c r="R110" i="27"/>
  <c r="CH161" i="36"/>
  <c r="CD162" i="36"/>
  <c r="AO59" i="31"/>
  <c r="AS58" i="31"/>
  <c r="AT58" i="31" s="1"/>
  <c r="Q25" i="27"/>
  <c r="K26" i="27"/>
  <c r="G110" i="51"/>
  <c r="K105" i="51"/>
  <c r="R105" i="51"/>
  <c r="Y14" i="31"/>
  <c r="P15" i="31"/>
  <c r="CR178" i="36"/>
  <c r="CM179" i="36"/>
  <c r="BY181" i="36"/>
  <c r="BU182" i="36"/>
  <c r="V223" i="36"/>
  <c r="W223" i="36"/>
  <c r="AG66" i="31"/>
  <c r="AC67" i="31"/>
  <c r="Q53" i="31"/>
  <c r="R53" i="31" s="1"/>
  <c r="M54" i="31"/>
  <c r="N68" i="31"/>
  <c r="N24" i="51"/>
  <c r="Q24" i="51" s="1"/>
  <c r="S24" i="51" s="1"/>
  <c r="Q22" i="51"/>
  <c r="K25" i="51"/>
  <c r="N224" i="36"/>
  <c r="U224" i="36" s="1"/>
  <c r="M224" i="36"/>
  <c r="M228" i="36" s="1"/>
  <c r="M229" i="36" s="1"/>
  <c r="AP66" i="31"/>
  <c r="N228" i="36" l="1"/>
  <c r="N229" i="36" s="1"/>
  <c r="G136" i="27"/>
  <c r="Q25" i="51"/>
  <c r="K26" i="51"/>
  <c r="CR179" i="36"/>
  <c r="CM180" i="36"/>
  <c r="Q26" i="27"/>
  <c r="K27" i="27"/>
  <c r="CH162" i="36"/>
  <c r="CD163" i="36"/>
  <c r="J124" i="27"/>
  <c r="K119" i="27"/>
  <c r="R119" i="27"/>
  <c r="W219" i="36"/>
  <c r="V219" i="36"/>
  <c r="DJ179" i="36"/>
  <c r="DE180" i="36"/>
  <c r="BL182" i="36"/>
  <c r="BP181" i="36"/>
  <c r="Q54" i="31"/>
  <c r="R54" i="31" s="1"/>
  <c r="M55" i="31"/>
  <c r="AP67" i="31"/>
  <c r="AG67" i="31"/>
  <c r="AC68" i="31"/>
  <c r="P110" i="51"/>
  <c r="C119" i="51"/>
  <c r="DR182" i="36"/>
  <c r="DN183" i="36"/>
  <c r="BG180" i="36"/>
  <c r="BC181" i="36"/>
  <c r="CH180" i="36"/>
  <c r="CD181" i="36"/>
  <c r="V224" i="36"/>
  <c r="W224" i="36"/>
  <c r="AO60" i="31"/>
  <c r="AS59" i="31"/>
  <c r="AT59" i="31" s="1"/>
  <c r="N69" i="31"/>
  <c r="BY182" i="36"/>
  <c r="BU183" i="36"/>
  <c r="P16" i="31"/>
  <c r="Y15" i="31"/>
  <c r="K110" i="51"/>
  <c r="R110" i="51"/>
  <c r="G119" i="51"/>
  <c r="P124" i="27"/>
  <c r="C131" i="27"/>
  <c r="DA181" i="36"/>
  <c r="CV182" i="36"/>
  <c r="AB56" i="31"/>
  <c r="AF55" i="31"/>
  <c r="AE14" i="31"/>
  <c r="Z14" i="31"/>
  <c r="AB57" i="31" l="1"/>
  <c r="AF56" i="31"/>
  <c r="CH181" i="36"/>
  <c r="CD182" i="36"/>
  <c r="DR183" i="36"/>
  <c r="DN184" i="36"/>
  <c r="AC69" i="31"/>
  <c r="AG68" i="31"/>
  <c r="AP68" i="31"/>
  <c r="BL183" i="36"/>
  <c r="BP182" i="36"/>
  <c r="CD164" i="36"/>
  <c r="CH164" i="36" s="1"/>
  <c r="CH163" i="36"/>
  <c r="CM181" i="36"/>
  <c r="CR180" i="36"/>
  <c r="G143" i="27"/>
  <c r="Z15" i="31"/>
  <c r="AE15" i="31"/>
  <c r="CV183" i="36"/>
  <c r="DA182" i="36"/>
  <c r="AO61" i="31"/>
  <c r="AS60" i="31"/>
  <c r="AT60" i="31" s="1"/>
  <c r="M56" i="31"/>
  <c r="Q55" i="31"/>
  <c r="R55" i="31" s="1"/>
  <c r="DJ180" i="36"/>
  <c r="DE181" i="36"/>
  <c r="C124" i="51"/>
  <c r="P119" i="51"/>
  <c r="K28" i="27"/>
  <c r="Q27" i="27"/>
  <c r="K27" i="51"/>
  <c r="Q26" i="51"/>
  <c r="R119" i="51"/>
  <c r="K119" i="51"/>
  <c r="G124" i="51"/>
  <c r="P17" i="31"/>
  <c r="Y16" i="31"/>
  <c r="N70" i="31"/>
  <c r="BG181" i="36"/>
  <c r="BC182" i="36"/>
  <c r="P131" i="27"/>
  <c r="C136" i="27"/>
  <c r="BY183" i="36"/>
  <c r="BU184" i="36"/>
  <c r="J131" i="27"/>
  <c r="K124" i="27"/>
  <c r="R124" i="27"/>
  <c r="P136" i="27" l="1"/>
  <c r="C143" i="27"/>
  <c r="R124" i="51"/>
  <c r="G131" i="51"/>
  <c r="K124" i="51"/>
  <c r="G150" i="27"/>
  <c r="CH182" i="36"/>
  <c r="CD183" i="36"/>
  <c r="Q27" i="51"/>
  <c r="K28" i="51"/>
  <c r="P124" i="51"/>
  <c r="C131" i="51"/>
  <c r="M57" i="31"/>
  <c r="Q56" i="31"/>
  <c r="R56" i="31" s="1"/>
  <c r="CV184" i="36"/>
  <c r="DA183" i="36"/>
  <c r="AP69" i="31"/>
  <c r="AG69" i="31"/>
  <c r="AC70" i="31"/>
  <c r="J136" i="27"/>
  <c r="K131" i="27"/>
  <c r="R131" i="27"/>
  <c r="N71" i="31"/>
  <c r="N72" i="31" s="1"/>
  <c r="N73" i="31" s="1"/>
  <c r="N74" i="31" s="1"/>
  <c r="N75" i="31" s="1"/>
  <c r="N76" i="31" s="1"/>
  <c r="N77" i="31" s="1"/>
  <c r="N78" i="31" s="1"/>
  <c r="N79" i="31" s="1"/>
  <c r="N80" i="31" s="1"/>
  <c r="N81" i="31" s="1"/>
  <c r="N82" i="31" s="1"/>
  <c r="N83" i="31" s="1"/>
  <c r="N84" i="31" s="1"/>
  <c r="N85" i="31" s="1"/>
  <c r="N86" i="31" s="1"/>
  <c r="N87" i="31" s="1"/>
  <c r="N88" i="31" s="1"/>
  <c r="CM182" i="36"/>
  <c r="CR181" i="36"/>
  <c r="BY184" i="36"/>
  <c r="BU185" i="36"/>
  <c r="BC183" i="36"/>
  <c r="BG182" i="36"/>
  <c r="DJ181" i="36"/>
  <c r="DE182" i="36"/>
  <c r="DR184" i="36"/>
  <c r="DN185" i="36"/>
  <c r="BL184" i="36"/>
  <c r="BP183" i="36"/>
  <c r="Y17" i="31"/>
  <c r="P18" i="31"/>
  <c r="Q28" i="27"/>
  <c r="K29" i="27"/>
  <c r="AO62" i="31"/>
  <c r="AS61" i="31"/>
  <c r="AT61" i="31" s="1"/>
  <c r="Z16" i="31"/>
  <c r="AE16" i="31"/>
  <c r="AB58" i="31"/>
  <c r="AF57" i="31"/>
  <c r="AB59" i="31" l="1"/>
  <c r="AF58" i="31"/>
  <c r="DR185" i="36"/>
  <c r="DN186" i="36"/>
  <c r="AG70" i="31"/>
  <c r="C136" i="51"/>
  <c r="P131" i="51"/>
  <c r="Q29" i="27"/>
  <c r="K30" i="27"/>
  <c r="BG183" i="36"/>
  <c r="BC184" i="36"/>
  <c r="CR182" i="36"/>
  <c r="CM183" i="36"/>
  <c r="CV185" i="36"/>
  <c r="DA184" i="36"/>
  <c r="CH183" i="36"/>
  <c r="CD184" i="36"/>
  <c r="G158" i="27"/>
  <c r="P143" i="27"/>
  <c r="C150" i="27"/>
  <c r="AO63" i="31"/>
  <c r="AS62" i="31"/>
  <c r="AT62" i="31" s="1"/>
  <c r="J143" i="27"/>
  <c r="K136" i="27"/>
  <c r="R136" i="27"/>
  <c r="AP70" i="31"/>
  <c r="Q28" i="51"/>
  <c r="K29" i="51"/>
  <c r="Z17" i="31"/>
  <c r="AE17" i="31"/>
  <c r="BL185" i="36"/>
  <c r="BP184" i="36"/>
  <c r="DE183" i="36"/>
  <c r="DJ182" i="36"/>
  <c r="BY185" i="36"/>
  <c r="BU186" i="36"/>
  <c r="P19" i="31"/>
  <c r="Y18" i="31"/>
  <c r="M58" i="31"/>
  <c r="Q57" i="31"/>
  <c r="R57" i="31" s="1"/>
  <c r="R131" i="51"/>
  <c r="K131" i="51"/>
  <c r="G136" i="51"/>
  <c r="AE18" i="31" l="1"/>
  <c r="Z18" i="31"/>
  <c r="J150" i="27"/>
  <c r="R143" i="27"/>
  <c r="K143" i="27"/>
  <c r="CH184" i="36"/>
  <c r="CD185" i="36"/>
  <c r="BY186" i="36"/>
  <c r="BU187" i="36"/>
  <c r="BY187" i="36" s="1"/>
  <c r="G165" i="27"/>
  <c r="CM184" i="36"/>
  <c r="CR183" i="36"/>
  <c r="Q30" i="27"/>
  <c r="K31" i="27"/>
  <c r="Y19" i="31"/>
  <c r="P20" i="31"/>
  <c r="CV186" i="36"/>
  <c r="DA185" i="36"/>
  <c r="M59" i="31"/>
  <c r="Q58" i="31"/>
  <c r="R58" i="31" s="1"/>
  <c r="BP185" i="36"/>
  <c r="BL186" i="36"/>
  <c r="K30" i="51"/>
  <c r="Q29" i="51"/>
  <c r="AO64" i="31"/>
  <c r="AS63" i="31"/>
  <c r="AT63" i="31" s="1"/>
  <c r="AB60" i="31"/>
  <c r="AF59" i="31"/>
  <c r="DJ183" i="36"/>
  <c r="DE184" i="36"/>
  <c r="P136" i="51"/>
  <c r="C143" i="51"/>
  <c r="R136" i="51"/>
  <c r="G143" i="51"/>
  <c r="K136" i="51"/>
  <c r="C158" i="27"/>
  <c r="P150" i="27"/>
  <c r="BG184" i="36"/>
  <c r="BC185" i="36"/>
  <c r="DR186" i="36"/>
  <c r="DN187" i="36"/>
  <c r="CV187" i="36" l="1"/>
  <c r="DA186" i="36"/>
  <c r="G172" i="27"/>
  <c r="C165" i="27"/>
  <c r="P158" i="27"/>
  <c r="C150" i="51"/>
  <c r="P143" i="51"/>
  <c r="CD186" i="36"/>
  <c r="CH185" i="36"/>
  <c r="J158" i="27"/>
  <c r="K150" i="27"/>
  <c r="R150" i="27"/>
  <c r="K32" i="27"/>
  <c r="Q31" i="27"/>
  <c r="BG185" i="36"/>
  <c r="BC186" i="36"/>
  <c r="AB61" i="31"/>
  <c r="AF60" i="31"/>
  <c r="K31" i="51"/>
  <c r="Q30" i="51"/>
  <c r="M60" i="31"/>
  <c r="Q59" i="31"/>
  <c r="R59" i="31" s="1"/>
  <c r="P21" i="31"/>
  <c r="Y20" i="31"/>
  <c r="AE19" i="31"/>
  <c r="Z19" i="31"/>
  <c r="AO65" i="31"/>
  <c r="AS64" i="31"/>
  <c r="AT64" i="31" s="1"/>
  <c r="DR187" i="36"/>
  <c r="DN188" i="36"/>
  <c r="R143" i="51"/>
  <c r="K143" i="51"/>
  <c r="G150" i="51"/>
  <c r="DJ184" i="36"/>
  <c r="DE185" i="36"/>
  <c r="BP186" i="36"/>
  <c r="BL187" i="36"/>
  <c r="CM185" i="36"/>
  <c r="CR184" i="36"/>
  <c r="DE186" i="36" l="1"/>
  <c r="DJ185" i="36"/>
  <c r="Y21" i="31"/>
  <c r="P22" i="31"/>
  <c r="P165" i="27"/>
  <c r="C172" i="27"/>
  <c r="DR188" i="36"/>
  <c r="DN189" i="36"/>
  <c r="Z20" i="31"/>
  <c r="AE20" i="31"/>
  <c r="CV188" i="36"/>
  <c r="DA187" i="36"/>
  <c r="Q31" i="51"/>
  <c r="K32" i="51"/>
  <c r="BG186" i="36"/>
  <c r="BC187" i="36"/>
  <c r="G158" i="51"/>
  <c r="R150" i="51"/>
  <c r="K150" i="51"/>
  <c r="M61" i="31"/>
  <c r="Q60" i="31"/>
  <c r="R60" i="31" s="1"/>
  <c r="AB62" i="31"/>
  <c r="AF61" i="31"/>
  <c r="J165" i="27"/>
  <c r="K158" i="27"/>
  <c r="R158" i="27"/>
  <c r="C158" i="51"/>
  <c r="P150" i="51"/>
  <c r="AO66" i="31"/>
  <c r="AS65" i="31"/>
  <c r="AT65" i="31" s="1"/>
  <c r="CD187" i="36"/>
  <c r="CH186" i="36"/>
  <c r="CR185" i="36"/>
  <c r="CM186" i="36"/>
  <c r="BL188" i="36"/>
  <c r="BP187" i="36"/>
  <c r="Q32" i="27"/>
  <c r="K35" i="27"/>
  <c r="N34" i="27"/>
  <c r="Q34" i="27" s="1"/>
  <c r="S34" i="27" s="1"/>
  <c r="G187" i="27"/>
  <c r="G179" i="27"/>
  <c r="N34" i="51" l="1"/>
  <c r="Q34" i="51" s="1"/>
  <c r="S34" i="51" s="1"/>
  <c r="Q32" i="51"/>
  <c r="K35" i="51"/>
  <c r="G194" i="27"/>
  <c r="AO67" i="31"/>
  <c r="AS66" i="31"/>
  <c r="AT66" i="31" s="1"/>
  <c r="K158" i="51"/>
  <c r="R158" i="51"/>
  <c r="G165" i="51"/>
  <c r="C187" i="27"/>
  <c r="P172" i="27"/>
  <c r="C179" i="27"/>
  <c r="P179" i="27" s="1"/>
  <c r="CR186" i="36"/>
  <c r="CM187" i="36"/>
  <c r="AB63" i="31"/>
  <c r="AF62" i="31"/>
  <c r="J172" i="27"/>
  <c r="K165" i="27"/>
  <c r="R165" i="27"/>
  <c r="M62" i="31"/>
  <c r="Q61" i="31"/>
  <c r="R61" i="31" s="1"/>
  <c r="BC188" i="36"/>
  <c r="BG187" i="36"/>
  <c r="Z21" i="31"/>
  <c r="AE21" i="31"/>
  <c r="DE187" i="36"/>
  <c r="DJ187" i="36" s="1"/>
  <c r="DJ186" i="36"/>
  <c r="Q35" i="27"/>
  <c r="K36" i="27"/>
  <c r="BP188" i="36"/>
  <c r="BL189" i="36"/>
  <c r="CH187" i="36"/>
  <c r="CD188" i="36"/>
  <c r="P158" i="51"/>
  <c r="C165" i="51"/>
  <c r="CV189" i="36"/>
  <c r="DA188" i="36"/>
  <c r="DR189" i="36"/>
  <c r="DN190" i="36"/>
  <c r="Y22" i="31"/>
  <c r="P23" i="31"/>
  <c r="G172" i="51" l="1"/>
  <c r="K165" i="51"/>
  <c r="R165" i="51"/>
  <c r="J179" i="27"/>
  <c r="J187" i="27"/>
  <c r="R172" i="27"/>
  <c r="K172" i="27"/>
  <c r="G201" i="27"/>
  <c r="Y23" i="31"/>
  <c r="P24" i="31"/>
  <c r="CD189" i="36"/>
  <c r="CH188" i="36"/>
  <c r="BG188" i="36"/>
  <c r="BC189" i="36"/>
  <c r="AO68" i="31"/>
  <c r="AS67" i="31"/>
  <c r="AT67" i="31" s="1"/>
  <c r="DA189" i="36"/>
  <c r="CV190" i="36"/>
  <c r="DR190" i="36"/>
  <c r="DN191" i="36"/>
  <c r="AE22" i="31"/>
  <c r="Z22" i="31"/>
  <c r="M63" i="31"/>
  <c r="Q62" i="31"/>
  <c r="R62" i="31" s="1"/>
  <c r="AB64" i="31"/>
  <c r="AF63" i="31"/>
  <c r="Q36" i="27"/>
  <c r="K37" i="27"/>
  <c r="Q35" i="51"/>
  <c r="K36" i="51"/>
  <c r="P165" i="51"/>
  <c r="C172" i="51"/>
  <c r="BL190" i="36"/>
  <c r="BP189" i="36"/>
  <c r="CM188" i="36"/>
  <c r="CR187" i="36"/>
  <c r="C194" i="27"/>
  <c r="P187" i="27"/>
  <c r="Q37" i="27" l="1"/>
  <c r="K38" i="27"/>
  <c r="DN192" i="36"/>
  <c r="DR191" i="36"/>
  <c r="G208" i="27"/>
  <c r="P172" i="51"/>
  <c r="C179" i="51"/>
  <c r="P179" i="51" s="1"/>
  <c r="C187" i="51"/>
  <c r="AB65" i="31"/>
  <c r="AF64" i="31"/>
  <c r="P194" i="27"/>
  <c r="C201" i="27"/>
  <c r="K37" i="51"/>
  <c r="Q36" i="51"/>
  <c r="M64" i="31"/>
  <c r="Q63" i="31"/>
  <c r="R63" i="31" s="1"/>
  <c r="AO69" i="31"/>
  <c r="AS68" i="31"/>
  <c r="AT68" i="31" s="1"/>
  <c r="CH189" i="36"/>
  <c r="CD190" i="36"/>
  <c r="CM189" i="36"/>
  <c r="CR188" i="36"/>
  <c r="R179" i="27"/>
  <c r="K179" i="27"/>
  <c r="BL191" i="36"/>
  <c r="BP190" i="36"/>
  <c r="AE23" i="31"/>
  <c r="Z23" i="31"/>
  <c r="DA190" i="36"/>
  <c r="CV191" i="36"/>
  <c r="BC190" i="36"/>
  <c r="BG189" i="36"/>
  <c r="P25" i="31"/>
  <c r="Y24" i="31"/>
  <c r="J194" i="27"/>
  <c r="K187" i="27"/>
  <c r="R187" i="27"/>
  <c r="K172" i="51"/>
  <c r="R172" i="51"/>
  <c r="G179" i="51"/>
  <c r="G187" i="51"/>
  <c r="M65" i="31" l="1"/>
  <c r="Q64" i="31"/>
  <c r="R64" i="31" s="1"/>
  <c r="P187" i="51"/>
  <c r="C194" i="51"/>
  <c r="AE24" i="31"/>
  <c r="Z24" i="31"/>
  <c r="CH190" i="36"/>
  <c r="CD191" i="36"/>
  <c r="C208" i="27"/>
  <c r="P201" i="27"/>
  <c r="BC191" i="36"/>
  <c r="BG190" i="36"/>
  <c r="DA191" i="36"/>
  <c r="CV192" i="36"/>
  <c r="G215" i="27"/>
  <c r="N40" i="27"/>
  <c r="Q40" i="27" s="1"/>
  <c r="S40" i="27" s="1"/>
  <c r="Q38" i="27"/>
  <c r="K41" i="27"/>
  <c r="R179" i="51"/>
  <c r="K179" i="51"/>
  <c r="AB66" i="31"/>
  <c r="AF65" i="31"/>
  <c r="DR192" i="36"/>
  <c r="DN193" i="36"/>
  <c r="J201" i="27"/>
  <c r="K194" i="27"/>
  <c r="R194" i="27"/>
  <c r="K187" i="51"/>
  <c r="R187" i="51"/>
  <c r="G194" i="51"/>
  <c r="Y25" i="31"/>
  <c r="P26" i="31"/>
  <c r="BL192" i="36"/>
  <c r="BP191" i="36"/>
  <c r="CR189" i="36"/>
  <c r="CM190" i="36"/>
  <c r="AO70" i="31"/>
  <c r="AS69" i="31"/>
  <c r="AT69" i="31" s="1"/>
  <c r="K38" i="51"/>
  <c r="Q37" i="51"/>
  <c r="K42" i="27" l="1"/>
  <c r="Q41" i="27"/>
  <c r="C215" i="27"/>
  <c r="P208" i="27"/>
  <c r="J208" i="27"/>
  <c r="K201" i="27"/>
  <c r="R201" i="27"/>
  <c r="AB67" i="31"/>
  <c r="AF66" i="31"/>
  <c r="CH191" i="36"/>
  <c r="CD192" i="36"/>
  <c r="P194" i="51"/>
  <c r="C201" i="51"/>
  <c r="M66" i="31"/>
  <c r="Q65" i="31"/>
  <c r="R65" i="31" s="1"/>
  <c r="R194" i="51"/>
  <c r="K194" i="51"/>
  <c r="G201" i="51"/>
  <c r="CR190" i="36"/>
  <c r="CM191" i="36"/>
  <c r="P27" i="31"/>
  <c r="Y26" i="31"/>
  <c r="DN194" i="36"/>
  <c r="DR193" i="36"/>
  <c r="BC192" i="36"/>
  <c r="BG191" i="36"/>
  <c r="BL193" i="36"/>
  <c r="BP192" i="36"/>
  <c r="Q38" i="51"/>
  <c r="K41" i="51"/>
  <c r="N40" i="51"/>
  <c r="Q40" i="51" s="1"/>
  <c r="S40" i="51" s="1"/>
  <c r="G223" i="27"/>
  <c r="DA192" i="36"/>
  <c r="CV193" i="36"/>
  <c r="Z25" i="31"/>
  <c r="AE25" i="31"/>
  <c r="M67" i="31" l="1"/>
  <c r="Q66" i="31"/>
  <c r="R66" i="31" s="1"/>
  <c r="BC193" i="36"/>
  <c r="BG192" i="36"/>
  <c r="Y27" i="31"/>
  <c r="P28" i="31"/>
  <c r="P201" i="51"/>
  <c r="C208" i="51"/>
  <c r="J215" i="27"/>
  <c r="R208" i="27"/>
  <c r="K208" i="27"/>
  <c r="Q42" i="27"/>
  <c r="K43" i="27"/>
  <c r="R201" i="51"/>
  <c r="K201" i="51"/>
  <c r="G208" i="51"/>
  <c r="BL194" i="36"/>
  <c r="BP193" i="36"/>
  <c r="CR191" i="36"/>
  <c r="CM192" i="36"/>
  <c r="AB68" i="31"/>
  <c r="AF67" i="31"/>
  <c r="DA193" i="36"/>
  <c r="CV194" i="36"/>
  <c r="AE26" i="31"/>
  <c r="Z26" i="31"/>
  <c r="G230" i="27"/>
  <c r="Q41" i="51"/>
  <c r="K42" i="51"/>
  <c r="DR194" i="36"/>
  <c r="DN195" i="36"/>
  <c r="CH192" i="36"/>
  <c r="CD193" i="36"/>
  <c r="C223" i="27"/>
  <c r="P215" i="27"/>
  <c r="AE27" i="31" l="1"/>
  <c r="Z27" i="31"/>
  <c r="CR192" i="36"/>
  <c r="CM193" i="36"/>
  <c r="P208" i="51"/>
  <c r="C215" i="51"/>
  <c r="DN196" i="36"/>
  <c r="DR195" i="36"/>
  <c r="BC194" i="36"/>
  <c r="BG193" i="36"/>
  <c r="C230" i="27"/>
  <c r="P223" i="27"/>
  <c r="DA194" i="36"/>
  <c r="CV195" i="36"/>
  <c r="AB69" i="31"/>
  <c r="AF68" i="31"/>
  <c r="P29" i="31"/>
  <c r="Y28" i="31"/>
  <c r="R208" i="51"/>
  <c r="K208" i="51"/>
  <c r="G215" i="51"/>
  <c r="CH193" i="36"/>
  <c r="CD194" i="36"/>
  <c r="Q42" i="51"/>
  <c r="K43" i="51"/>
  <c r="G237" i="27"/>
  <c r="BL195" i="36"/>
  <c r="BP194" i="36"/>
  <c r="N45" i="27"/>
  <c r="Q45" i="27" s="1"/>
  <c r="S45" i="27" s="1"/>
  <c r="Q43" i="27"/>
  <c r="K46" i="27"/>
  <c r="J223" i="27"/>
  <c r="R215" i="27"/>
  <c r="K215" i="27"/>
  <c r="M68" i="31"/>
  <c r="Q67" i="31"/>
  <c r="R67" i="31" s="1"/>
  <c r="J230" i="27" l="1"/>
  <c r="K223" i="27"/>
  <c r="R223" i="27"/>
  <c r="DA195" i="36"/>
  <c r="CV196" i="36"/>
  <c r="DR196" i="36"/>
  <c r="DN197" i="36"/>
  <c r="CR193" i="36"/>
  <c r="CM194" i="36"/>
  <c r="M69" i="31"/>
  <c r="Q68" i="31"/>
  <c r="R68" i="31" s="1"/>
  <c r="Q46" i="27"/>
  <c r="K47" i="27"/>
  <c r="BL196" i="36"/>
  <c r="BP195" i="36"/>
  <c r="N45" i="51"/>
  <c r="Q45" i="51" s="1"/>
  <c r="S45" i="51" s="1"/>
  <c r="Q43" i="51"/>
  <c r="K46" i="51"/>
  <c r="G223" i="51"/>
  <c r="R215" i="51"/>
  <c r="K215" i="51"/>
  <c r="Y29" i="31"/>
  <c r="P30" i="31"/>
  <c r="Y30" i="31" s="1"/>
  <c r="BC195" i="36"/>
  <c r="BG194" i="36"/>
  <c r="G244" i="27"/>
  <c r="C223" i="51"/>
  <c r="P215" i="51"/>
  <c r="Z28" i="31"/>
  <c r="AE28" i="31"/>
  <c r="CH194" i="36"/>
  <c r="CD195" i="36"/>
  <c r="AB70" i="31"/>
  <c r="AF70" i="31" s="1"/>
  <c r="AF69" i="31"/>
  <c r="P230" i="27"/>
  <c r="C237" i="27"/>
  <c r="P237" i="27" l="1"/>
  <c r="C244" i="27"/>
  <c r="C230" i="51"/>
  <c r="P223" i="51"/>
  <c r="G251" i="27"/>
  <c r="K47" i="51"/>
  <c r="Q46" i="51"/>
  <c r="BL197" i="36"/>
  <c r="BP196" i="36"/>
  <c r="M70" i="31"/>
  <c r="Q69" i="31"/>
  <c r="R69" i="31" s="1"/>
  <c r="CH195" i="36"/>
  <c r="CD196" i="36"/>
  <c r="Q47" i="27"/>
  <c r="K48" i="27"/>
  <c r="CR194" i="36"/>
  <c r="CM195" i="36"/>
  <c r="DA196" i="36"/>
  <c r="CV197" i="36"/>
  <c r="J237" i="27"/>
  <c r="R230" i="27"/>
  <c r="K230" i="27"/>
  <c r="K223" i="51"/>
  <c r="R223" i="51"/>
  <c r="G230" i="51"/>
  <c r="DR197" i="36"/>
  <c r="DN198" i="36"/>
  <c r="DR198" i="36" s="1"/>
  <c r="Z29" i="31"/>
  <c r="AE29" i="31"/>
  <c r="BC196" i="36"/>
  <c r="BG195" i="36"/>
  <c r="J244" i="27" l="1"/>
  <c r="K237" i="27"/>
  <c r="R237" i="27"/>
  <c r="P230" i="51"/>
  <c r="C237" i="51"/>
  <c r="BC197" i="36"/>
  <c r="BG196" i="36"/>
  <c r="DA197" i="36"/>
  <c r="CV198" i="36"/>
  <c r="DA198" i="36" s="1"/>
  <c r="K49" i="27"/>
  <c r="Q48" i="27"/>
  <c r="BL198" i="36"/>
  <c r="BP198" i="36" s="1"/>
  <c r="BP197" i="36"/>
  <c r="P244" i="27"/>
  <c r="C251" i="27"/>
  <c r="CH196" i="36"/>
  <c r="CD197" i="36"/>
  <c r="K230" i="51"/>
  <c r="G237" i="51"/>
  <c r="R230" i="51"/>
  <c r="G259" i="27"/>
  <c r="AE30" i="31"/>
  <c r="Z30" i="31"/>
  <c r="CR195" i="36"/>
  <c r="CM196" i="36"/>
  <c r="M71" i="31"/>
  <c r="M72" i="31" s="1"/>
  <c r="M73" i="31" s="1"/>
  <c r="M74" i="31" s="1"/>
  <c r="M75" i="31" s="1"/>
  <c r="M76" i="31" s="1"/>
  <c r="M77" i="31" s="1"/>
  <c r="M78" i="31" s="1"/>
  <c r="M79" i="31" s="1"/>
  <c r="M80" i="31" s="1"/>
  <c r="M81" i="31" s="1"/>
  <c r="M82" i="31" s="1"/>
  <c r="M83" i="31" s="1"/>
  <c r="M84" i="31" s="1"/>
  <c r="M85" i="31" s="1"/>
  <c r="M86" i="31" s="1"/>
  <c r="M87" i="31" s="1"/>
  <c r="M88" i="31" s="1"/>
  <c r="Q70" i="31"/>
  <c r="R70" i="31" s="1"/>
  <c r="K48" i="51"/>
  <c r="Q47" i="51"/>
  <c r="P251" i="27" l="1"/>
  <c r="C259" i="27"/>
  <c r="Q49" i="27"/>
  <c r="K50" i="27"/>
  <c r="BC198" i="36"/>
  <c r="BG198" i="36" s="1"/>
  <c r="BG197" i="36"/>
  <c r="CH197" i="36"/>
  <c r="CD198" i="36"/>
  <c r="CH198" i="36" s="1"/>
  <c r="P237" i="51"/>
  <c r="C244" i="51"/>
  <c r="J251" i="27"/>
  <c r="K244" i="27"/>
  <c r="R244" i="27"/>
  <c r="Q48" i="51"/>
  <c r="K49" i="51"/>
  <c r="G244" i="51"/>
  <c r="R237" i="51"/>
  <c r="K237" i="51"/>
  <c r="CR196" i="36"/>
  <c r="CM197" i="36"/>
  <c r="G266" i="27"/>
  <c r="G275" i="27" l="1"/>
  <c r="C251" i="51"/>
  <c r="P244" i="51"/>
  <c r="P259" i="27"/>
  <c r="C266" i="27"/>
  <c r="K244" i="51"/>
  <c r="R244" i="51"/>
  <c r="G251" i="51"/>
  <c r="K53" i="27"/>
  <c r="Q50" i="27"/>
  <c r="N52" i="27"/>
  <c r="Q52" i="27" s="1"/>
  <c r="S52" i="27" s="1"/>
  <c r="CR197" i="36"/>
  <c r="CM198" i="36"/>
  <c r="CR198" i="36" s="1"/>
  <c r="Q49" i="51"/>
  <c r="K50" i="51"/>
  <c r="J259" i="27"/>
  <c r="R251" i="27"/>
  <c r="K251" i="27"/>
  <c r="Q53" i="27" l="1"/>
  <c r="K54" i="27"/>
  <c r="P266" i="27"/>
  <c r="C275" i="27"/>
  <c r="P251" i="51"/>
  <c r="C259" i="51"/>
  <c r="N52" i="51"/>
  <c r="Q52" i="51" s="1"/>
  <c r="S52" i="51" s="1"/>
  <c r="K53" i="51"/>
  <c r="Q50" i="51"/>
  <c r="K251" i="51"/>
  <c r="R251" i="51"/>
  <c r="G259" i="51"/>
  <c r="J266" i="27"/>
  <c r="K259" i="27"/>
  <c r="R259" i="27"/>
  <c r="G282" i="27"/>
  <c r="G290" i="27" l="1"/>
  <c r="P259" i="51"/>
  <c r="C266" i="51"/>
  <c r="Q54" i="27"/>
  <c r="K55" i="27"/>
  <c r="J275" i="27"/>
  <c r="K266" i="27"/>
  <c r="R266" i="27"/>
  <c r="R259" i="51"/>
  <c r="G266" i="51"/>
  <c r="K259" i="51"/>
  <c r="Q53" i="51"/>
  <c r="K54" i="51"/>
  <c r="C282" i="27"/>
  <c r="P275" i="27"/>
  <c r="J282" i="27" l="1"/>
  <c r="R275" i="27"/>
  <c r="K275" i="27"/>
  <c r="Q55" i="27"/>
  <c r="K56" i="27"/>
  <c r="G297" i="27"/>
  <c r="G275" i="51"/>
  <c r="R266" i="51"/>
  <c r="K266" i="51"/>
  <c r="P282" i="27"/>
  <c r="C290" i="27"/>
  <c r="K55" i="51"/>
  <c r="Q54" i="51"/>
  <c r="P266" i="51"/>
  <c r="C275" i="51"/>
  <c r="C282" i="51" l="1"/>
  <c r="P275" i="51"/>
  <c r="K275" i="51"/>
  <c r="R275" i="51"/>
  <c r="G282" i="51"/>
  <c r="G304" i="27"/>
  <c r="Q55" i="51"/>
  <c r="K56" i="51"/>
  <c r="P290" i="27"/>
  <c r="C297" i="27"/>
  <c r="K57" i="27"/>
  <c r="Q56" i="27"/>
  <c r="J290" i="27"/>
  <c r="K282" i="27"/>
  <c r="R282" i="27"/>
  <c r="Q57" i="27" l="1"/>
  <c r="K58" i="27"/>
  <c r="G311" i="27"/>
  <c r="P297" i="27"/>
  <c r="C304" i="27"/>
  <c r="Q56" i="51"/>
  <c r="K57" i="51"/>
  <c r="J297" i="27"/>
  <c r="R290" i="27"/>
  <c r="K290" i="27"/>
  <c r="K282" i="51"/>
  <c r="R282" i="51"/>
  <c r="G290" i="51"/>
  <c r="P282" i="51"/>
  <c r="C290" i="51"/>
  <c r="K58" i="51" l="1"/>
  <c r="Q57" i="51"/>
  <c r="P290" i="51"/>
  <c r="C297" i="51"/>
  <c r="C311" i="27"/>
  <c r="P304" i="27"/>
  <c r="Q58" i="27"/>
  <c r="K59" i="27"/>
  <c r="G297" i="51"/>
  <c r="K290" i="51"/>
  <c r="R290" i="51"/>
  <c r="J304" i="27"/>
  <c r="R297" i="27"/>
  <c r="K297" i="27"/>
  <c r="G318" i="27"/>
  <c r="P311" i="27" l="1"/>
  <c r="C318" i="27"/>
  <c r="J311" i="27"/>
  <c r="K304" i="27"/>
  <c r="R304" i="27"/>
  <c r="Q59" i="27"/>
  <c r="K60" i="27"/>
  <c r="K59" i="51"/>
  <c r="Q58" i="51"/>
  <c r="G326" i="27"/>
  <c r="G304" i="51"/>
  <c r="K297" i="51"/>
  <c r="R297" i="51"/>
  <c r="C304" i="51"/>
  <c r="P297" i="51"/>
  <c r="K304" i="51" l="1"/>
  <c r="R304" i="51"/>
  <c r="G311" i="51"/>
  <c r="Q59" i="51"/>
  <c r="K60" i="51"/>
  <c r="C311" i="51"/>
  <c r="P304" i="51"/>
  <c r="N62" i="27"/>
  <c r="Q62" i="27" s="1"/>
  <c r="S62" i="27" s="1"/>
  <c r="K63" i="27"/>
  <c r="Q60" i="27"/>
  <c r="J318" i="27"/>
  <c r="R311" i="27"/>
  <c r="K311" i="27"/>
  <c r="P318" i="27"/>
  <c r="C326" i="27"/>
  <c r="G335" i="27"/>
  <c r="P311" i="51" l="1"/>
  <c r="C318" i="51"/>
  <c r="Q63" i="27"/>
  <c r="K64" i="27"/>
  <c r="K311" i="51"/>
  <c r="G318" i="51"/>
  <c r="R311" i="51"/>
  <c r="P326" i="27"/>
  <c r="C335" i="27"/>
  <c r="K63" i="51"/>
  <c r="Q60" i="51"/>
  <c r="N62" i="51"/>
  <c r="Q62" i="51" s="1"/>
  <c r="S62" i="51" s="1"/>
  <c r="G342" i="27"/>
  <c r="J326" i="27"/>
  <c r="R318" i="27"/>
  <c r="K318" i="27"/>
  <c r="Q63" i="51" l="1"/>
  <c r="K64" i="51"/>
  <c r="G326" i="51"/>
  <c r="R318" i="51"/>
  <c r="K318" i="51"/>
  <c r="P318" i="51"/>
  <c r="C326" i="51"/>
  <c r="J335" i="27"/>
  <c r="R326" i="27"/>
  <c r="K326" i="27"/>
  <c r="G349" i="27"/>
  <c r="P335" i="27"/>
  <c r="C342" i="27"/>
  <c r="K65" i="27"/>
  <c r="Q64" i="27"/>
  <c r="J342" i="27" l="1"/>
  <c r="K335" i="27"/>
  <c r="R335" i="27"/>
  <c r="P342" i="27"/>
  <c r="C349" i="27"/>
  <c r="C335" i="51"/>
  <c r="P326" i="51"/>
  <c r="K326" i="51"/>
  <c r="R326" i="51"/>
  <c r="G335" i="51"/>
  <c r="Q64" i="51"/>
  <c r="K65" i="51"/>
  <c r="Q65" i="27"/>
  <c r="K66" i="27"/>
  <c r="G356" i="27"/>
  <c r="K69" i="27" l="1"/>
  <c r="Q66" i="27"/>
  <c r="N68" i="27"/>
  <c r="Q68" i="27" s="1"/>
  <c r="S68" i="27" s="1"/>
  <c r="K66" i="51"/>
  <c r="Q65" i="51"/>
  <c r="G342" i="51"/>
  <c r="K335" i="51"/>
  <c r="R335" i="51"/>
  <c r="P335" i="51"/>
  <c r="C342" i="51"/>
  <c r="G363" i="27"/>
  <c r="P349" i="27"/>
  <c r="C356" i="27"/>
  <c r="J349" i="27"/>
  <c r="R342" i="27"/>
  <c r="K342" i="27"/>
  <c r="R342" i="51" l="1"/>
  <c r="G349" i="51"/>
  <c r="K342" i="51"/>
  <c r="P342" i="51"/>
  <c r="C349" i="51"/>
  <c r="J356" i="27"/>
  <c r="K349" i="27"/>
  <c r="R349" i="27"/>
  <c r="N68" i="51"/>
  <c r="Q68" i="51" s="1"/>
  <c r="S68" i="51" s="1"/>
  <c r="Q66" i="51"/>
  <c r="K69" i="51"/>
  <c r="G371" i="27"/>
  <c r="P356" i="27"/>
  <c r="C363" i="27"/>
  <c r="Q69" i="27"/>
  <c r="K70" i="27"/>
  <c r="P349" i="51" l="1"/>
  <c r="C356" i="51"/>
  <c r="R349" i="51"/>
  <c r="G356" i="51"/>
  <c r="K349" i="51"/>
  <c r="J363" i="27"/>
  <c r="R356" i="27"/>
  <c r="K356" i="27"/>
  <c r="C371" i="27"/>
  <c r="P363" i="27"/>
  <c r="G378" i="27"/>
  <c r="Q70" i="27"/>
  <c r="K71" i="27"/>
  <c r="Q69" i="51"/>
  <c r="K70" i="51"/>
  <c r="K356" i="51" l="1"/>
  <c r="R356" i="51"/>
  <c r="G363" i="51"/>
  <c r="G387" i="27"/>
  <c r="J371" i="27"/>
  <c r="K363" i="27"/>
  <c r="R363" i="27"/>
  <c r="P356" i="51"/>
  <c r="C363" i="51"/>
  <c r="K71" i="51"/>
  <c r="Q70" i="51"/>
  <c r="Q71" i="27"/>
  <c r="K72" i="27"/>
  <c r="C378" i="27"/>
  <c r="P371" i="27"/>
  <c r="Q71" i="51" l="1"/>
  <c r="K72" i="51"/>
  <c r="K363" i="51"/>
  <c r="R363" i="51"/>
  <c r="G371" i="51"/>
  <c r="G394" i="27"/>
  <c r="P378" i="27"/>
  <c r="C387" i="27"/>
  <c r="K73" i="27"/>
  <c r="Q72" i="27"/>
  <c r="P363" i="51"/>
  <c r="C371" i="51"/>
  <c r="J378" i="27"/>
  <c r="K371" i="27"/>
  <c r="R371" i="27"/>
  <c r="P387" i="27" l="1"/>
  <c r="C394" i="27"/>
  <c r="K371" i="51"/>
  <c r="R371" i="51"/>
  <c r="G378" i="51"/>
  <c r="Q72" i="51"/>
  <c r="K73" i="51"/>
  <c r="P371" i="51"/>
  <c r="C378" i="51"/>
  <c r="G401" i="27"/>
  <c r="J387" i="27"/>
  <c r="K378" i="27"/>
  <c r="R378" i="27"/>
  <c r="Q73" i="27"/>
  <c r="K74" i="27"/>
  <c r="P378" i="51" l="1"/>
  <c r="C387" i="51"/>
  <c r="P394" i="27"/>
  <c r="C401" i="27"/>
  <c r="N76" i="27"/>
  <c r="Q76" i="27" s="1"/>
  <c r="S76" i="27" s="1"/>
  <c r="Q74" i="27"/>
  <c r="K77" i="27"/>
  <c r="K378" i="51"/>
  <c r="G387" i="51"/>
  <c r="R378" i="51"/>
  <c r="G409" i="27"/>
  <c r="J394" i="27"/>
  <c r="R387" i="27"/>
  <c r="K387" i="27"/>
  <c r="K74" i="51"/>
  <c r="Q73" i="51"/>
  <c r="N76" i="51" l="1"/>
  <c r="Q76" i="51" s="1"/>
  <c r="S76" i="51" s="1"/>
  <c r="K77" i="51"/>
  <c r="Q74" i="51"/>
  <c r="G416" i="27"/>
  <c r="R387" i="51"/>
  <c r="G394" i="51"/>
  <c r="K387" i="51"/>
  <c r="P387" i="51"/>
  <c r="C394" i="51"/>
  <c r="P401" i="27"/>
  <c r="C409" i="27"/>
  <c r="J401" i="27"/>
  <c r="K394" i="27"/>
  <c r="R394" i="27"/>
  <c r="Q77" i="27"/>
  <c r="K78" i="27"/>
  <c r="K394" i="51" l="1"/>
  <c r="R394" i="51"/>
  <c r="G401" i="51"/>
  <c r="Q78" i="27"/>
  <c r="K79" i="27"/>
  <c r="J409" i="27"/>
  <c r="K401" i="27"/>
  <c r="R401" i="27"/>
  <c r="P394" i="51"/>
  <c r="C401" i="51"/>
  <c r="K78" i="51"/>
  <c r="Q77" i="51"/>
  <c r="P409" i="27"/>
  <c r="C416" i="27"/>
  <c r="G423" i="27"/>
  <c r="P416" i="27" l="1"/>
  <c r="C423" i="27"/>
  <c r="G409" i="51"/>
  <c r="K401" i="51"/>
  <c r="R401" i="51"/>
  <c r="C409" i="51"/>
  <c r="P401" i="51"/>
  <c r="J416" i="27"/>
  <c r="K409" i="27"/>
  <c r="R409" i="27"/>
  <c r="K80" i="27"/>
  <c r="Q79" i="27"/>
  <c r="G430" i="27"/>
  <c r="Q78" i="51"/>
  <c r="K79" i="51"/>
  <c r="Q79" i="51" l="1"/>
  <c r="K80" i="51"/>
  <c r="C416" i="51"/>
  <c r="P409" i="51"/>
  <c r="P423" i="27"/>
  <c r="C430" i="27"/>
  <c r="G442" i="27"/>
  <c r="K409" i="51"/>
  <c r="R409" i="51"/>
  <c r="G416" i="51"/>
  <c r="Q80" i="27"/>
  <c r="K81" i="27"/>
  <c r="J423" i="27"/>
  <c r="K416" i="27"/>
  <c r="R416" i="27"/>
  <c r="N83" i="27" l="1"/>
  <c r="Q83" i="27" s="1"/>
  <c r="S83" i="27" s="1"/>
  <c r="Q81" i="27"/>
  <c r="K84" i="27"/>
  <c r="G449" i="27"/>
  <c r="C423" i="51"/>
  <c r="P416" i="51"/>
  <c r="P430" i="27"/>
  <c r="C442" i="27"/>
  <c r="Q80" i="51"/>
  <c r="K81" i="51"/>
  <c r="K416" i="51"/>
  <c r="R416" i="51"/>
  <c r="G423" i="51"/>
  <c r="J430" i="27"/>
  <c r="K423" i="27"/>
  <c r="R423" i="27"/>
  <c r="C449" i="27" l="1"/>
  <c r="P442" i="27"/>
  <c r="G456" i="27"/>
  <c r="C430" i="51"/>
  <c r="P423" i="51"/>
  <c r="J442" i="27"/>
  <c r="R430" i="27"/>
  <c r="K430" i="27"/>
  <c r="K84" i="51"/>
  <c r="N83" i="51"/>
  <c r="Q83" i="51" s="1"/>
  <c r="S83" i="51" s="1"/>
  <c r="Q81" i="51"/>
  <c r="Q84" i="27"/>
  <c r="K85" i="27"/>
  <c r="K423" i="51"/>
  <c r="R423" i="51"/>
  <c r="G430" i="51"/>
  <c r="G465" i="27" l="1"/>
  <c r="C442" i="51"/>
  <c r="P430" i="51"/>
  <c r="J449" i="27"/>
  <c r="K442" i="27"/>
  <c r="R442" i="27"/>
  <c r="C456" i="27"/>
  <c r="P449" i="27"/>
  <c r="K430" i="51"/>
  <c r="R430" i="51"/>
  <c r="G442" i="51"/>
  <c r="Q85" i="27"/>
  <c r="K86" i="27"/>
  <c r="K85" i="51"/>
  <c r="Q84" i="51"/>
  <c r="J456" i="27" l="1"/>
  <c r="K449" i="27"/>
  <c r="R449" i="27"/>
  <c r="G472" i="27"/>
  <c r="K87" i="27"/>
  <c r="Q86" i="27"/>
  <c r="P456" i="27"/>
  <c r="C465" i="27"/>
  <c r="R442" i="51"/>
  <c r="G449" i="51"/>
  <c r="K442" i="51"/>
  <c r="Q85" i="51"/>
  <c r="K86" i="51"/>
  <c r="P442" i="51"/>
  <c r="C449" i="51"/>
  <c r="P449" i="51" l="1"/>
  <c r="C456" i="51"/>
  <c r="P465" i="27"/>
  <c r="C472" i="27"/>
  <c r="G479" i="27"/>
  <c r="J465" i="27"/>
  <c r="K456" i="27"/>
  <c r="R456" i="27"/>
  <c r="Q87" i="27"/>
  <c r="K88" i="27"/>
  <c r="R449" i="51"/>
  <c r="G456" i="51"/>
  <c r="K449" i="51"/>
  <c r="Q86" i="51"/>
  <c r="K87" i="51"/>
  <c r="N90" i="27" l="1"/>
  <c r="Q90" i="27" s="1"/>
  <c r="S90" i="27" s="1"/>
  <c r="Q88" i="27"/>
  <c r="K91" i="27"/>
  <c r="G495" i="27"/>
  <c r="P456" i="51"/>
  <c r="C465" i="51"/>
  <c r="J472" i="27"/>
  <c r="K465" i="27"/>
  <c r="R465" i="27"/>
  <c r="Q87" i="51"/>
  <c r="K88" i="51"/>
  <c r="G465" i="51"/>
  <c r="K456" i="51"/>
  <c r="R456" i="51"/>
  <c r="P472" i="27"/>
  <c r="C479" i="27"/>
  <c r="C495" i="27" l="1"/>
  <c r="P479" i="27"/>
  <c r="C472" i="51"/>
  <c r="P465" i="51"/>
  <c r="Q88" i="51"/>
  <c r="K91" i="51"/>
  <c r="N90" i="51"/>
  <c r="Q90" i="51" s="1"/>
  <c r="S90" i="51" s="1"/>
  <c r="Q91" i="27"/>
  <c r="K92" i="27"/>
  <c r="J479" i="27"/>
  <c r="K472" i="27"/>
  <c r="R472" i="27"/>
  <c r="K465" i="51"/>
  <c r="R465" i="51"/>
  <c r="G472" i="51"/>
  <c r="G502" i="27"/>
  <c r="Q91" i="51" l="1"/>
  <c r="K92" i="51"/>
  <c r="Q92" i="27"/>
  <c r="K93" i="27"/>
  <c r="K472" i="51"/>
  <c r="R472" i="51"/>
  <c r="G479" i="51"/>
  <c r="C502" i="27"/>
  <c r="P495" i="27"/>
  <c r="C479" i="51"/>
  <c r="P472" i="51"/>
  <c r="G510" i="27"/>
  <c r="J495" i="27"/>
  <c r="R479" i="27"/>
  <c r="K479" i="27"/>
  <c r="J502" i="27" l="1"/>
  <c r="K495" i="27"/>
  <c r="R495" i="27"/>
  <c r="G517" i="27"/>
  <c r="C495" i="51"/>
  <c r="P479" i="51"/>
  <c r="K93" i="51"/>
  <c r="Q92" i="51"/>
  <c r="K479" i="51"/>
  <c r="R479" i="51"/>
  <c r="G495" i="51"/>
  <c r="C510" i="27"/>
  <c r="P502" i="27"/>
  <c r="K94" i="27"/>
  <c r="K95" i="27" s="1"/>
  <c r="Q93" i="27"/>
  <c r="Q93" i="51" l="1"/>
  <c r="K94" i="51"/>
  <c r="K95" i="51" s="1"/>
  <c r="G525" i="27"/>
  <c r="C502" i="51"/>
  <c r="P495" i="51"/>
  <c r="J510" i="27"/>
  <c r="K502" i="27"/>
  <c r="R502" i="27"/>
  <c r="K495" i="51"/>
  <c r="R495" i="51"/>
  <c r="G502" i="51"/>
  <c r="Q95" i="27"/>
  <c r="K96" i="27"/>
  <c r="C517" i="27"/>
  <c r="P517" i="27" s="1"/>
  <c r="P510" i="27"/>
  <c r="C510" i="51" l="1"/>
  <c r="P502" i="51"/>
  <c r="K96" i="51"/>
  <c r="Q95" i="51"/>
  <c r="J517" i="27"/>
  <c r="K510" i="27"/>
  <c r="R510" i="27"/>
  <c r="G526" i="27"/>
  <c r="K502" i="51"/>
  <c r="R502" i="51"/>
  <c r="G510" i="51"/>
  <c r="Q96" i="27"/>
  <c r="K97" i="27"/>
  <c r="J525" i="27" l="1"/>
  <c r="R517" i="27"/>
  <c r="K517" i="27"/>
  <c r="C517" i="51"/>
  <c r="P517" i="51" s="1"/>
  <c r="P510" i="51"/>
  <c r="K510" i="51"/>
  <c r="R510" i="51"/>
  <c r="G517" i="51"/>
  <c r="Q97" i="27"/>
  <c r="K98" i="27"/>
  <c r="Q96" i="51"/>
  <c r="K97" i="51"/>
  <c r="K99" i="27" l="1"/>
  <c r="Q98" i="27"/>
  <c r="Q97" i="51"/>
  <c r="K98" i="51"/>
  <c r="K517" i="51"/>
  <c r="R517" i="51"/>
  <c r="G525" i="51"/>
  <c r="J526" i="27"/>
  <c r="K525" i="27"/>
  <c r="K526" i="27" l="1"/>
  <c r="K527" i="27"/>
  <c r="G526" i="51"/>
  <c r="K525" i="51"/>
  <c r="Q99" i="27"/>
  <c r="K100" i="27"/>
  <c r="Q98" i="51"/>
  <c r="K99" i="51"/>
  <c r="K100" i="51" l="1"/>
  <c r="Q99" i="51"/>
  <c r="Q100" i="27"/>
  <c r="K101" i="27"/>
  <c r="K526" i="51"/>
  <c r="K527" i="51"/>
  <c r="Q101" i="27" l="1"/>
  <c r="K102" i="27"/>
  <c r="Q100" i="51"/>
  <c r="K101" i="51"/>
  <c r="K102" i="51" l="1"/>
  <c r="Q101" i="51"/>
  <c r="K103" i="27"/>
  <c r="Q102" i="27"/>
  <c r="Q103" i="27" l="1"/>
  <c r="K106" i="27"/>
  <c r="N105" i="27"/>
  <c r="Q105" i="27" s="1"/>
  <c r="S105" i="27" s="1"/>
  <c r="K103" i="51"/>
  <c r="Q102" i="51"/>
  <c r="N105" i="51" l="1"/>
  <c r="Q105" i="51" s="1"/>
  <c r="S105" i="51" s="1"/>
  <c r="K106" i="51"/>
  <c r="Q103" i="51"/>
  <c r="Q106" i="27"/>
  <c r="K107" i="27"/>
  <c r="K107" i="51" l="1"/>
  <c r="Q106" i="51"/>
  <c r="Q107" i="27"/>
  <c r="K108" i="27"/>
  <c r="K111" i="27" l="1"/>
  <c r="Q108" i="27"/>
  <c r="N110" i="27"/>
  <c r="Q110" i="27" s="1"/>
  <c r="S110" i="27" s="1"/>
  <c r="Q107" i="51"/>
  <c r="K108" i="51"/>
  <c r="N110" i="51" l="1"/>
  <c r="Q110" i="51" s="1"/>
  <c r="S110" i="51" s="1"/>
  <c r="K111" i="51"/>
  <c r="Q108" i="51"/>
  <c r="Q111" i="27"/>
  <c r="K112" i="27"/>
  <c r="K113" i="27" s="1"/>
  <c r="K112" i="51" l="1"/>
  <c r="K113" i="51" s="1"/>
  <c r="Q111" i="51"/>
  <c r="Q113" i="27"/>
  <c r="K114" i="27"/>
  <c r="K115" i="27" s="1"/>
  <c r="Q115" i="27" l="1"/>
  <c r="K116" i="27"/>
  <c r="Q113" i="51"/>
  <c r="K114" i="51"/>
  <c r="K115" i="51" s="1"/>
  <c r="K117" i="27" l="1"/>
  <c r="Q116" i="27"/>
  <c r="Q115" i="51"/>
  <c r="K116" i="51"/>
  <c r="Q116" i="51" l="1"/>
  <c r="K117" i="51"/>
  <c r="Q117" i="27"/>
  <c r="K120" i="27"/>
  <c r="N119" i="27"/>
  <c r="Q119" i="27" s="1"/>
  <c r="S119" i="27" s="1"/>
  <c r="Q120" i="27" l="1"/>
  <c r="K121" i="27"/>
  <c r="Q117" i="51"/>
  <c r="N119" i="51"/>
  <c r="Q119" i="51" s="1"/>
  <c r="S119" i="51" s="1"/>
  <c r="K120" i="51"/>
  <c r="Q121" i="27" l="1"/>
  <c r="K122" i="27"/>
  <c r="K121" i="51"/>
  <c r="Q120" i="51"/>
  <c r="Q121" i="51" l="1"/>
  <c r="K122" i="51"/>
  <c r="K125" i="27"/>
  <c r="Q122" i="27"/>
  <c r="N124" i="27"/>
  <c r="Q124" i="27" s="1"/>
  <c r="S124" i="27" s="1"/>
  <c r="Q125" i="27" l="1"/>
  <c r="K126" i="27"/>
  <c r="Q122" i="51"/>
  <c r="K125" i="51"/>
  <c r="N124" i="51"/>
  <c r="Q124" i="51" s="1"/>
  <c r="S124" i="51" s="1"/>
  <c r="K126" i="51" l="1"/>
  <c r="Q125" i="51"/>
  <c r="Q126" i="27"/>
  <c r="K127" i="27"/>
  <c r="Q127" i="27" l="1"/>
  <c r="K128" i="27"/>
  <c r="Q126" i="51"/>
  <c r="K127" i="51"/>
  <c r="Q127" i="51" l="1"/>
  <c r="K128" i="51"/>
  <c r="K129" i="27"/>
  <c r="Q128" i="27"/>
  <c r="Q128" i="51" l="1"/>
  <c r="K129" i="51"/>
  <c r="Q129" i="27"/>
  <c r="K132" i="27"/>
  <c r="N131" i="27"/>
  <c r="Q131" i="27" s="1"/>
  <c r="S131" i="27" s="1"/>
  <c r="Q132" i="27" l="1"/>
  <c r="K133" i="27"/>
  <c r="Q129" i="51"/>
  <c r="K132" i="51"/>
  <c r="N131" i="51"/>
  <c r="Q131" i="51" s="1"/>
  <c r="S131" i="51" s="1"/>
  <c r="Q133" i="27" l="1"/>
  <c r="K134" i="27"/>
  <c r="K133" i="51"/>
  <c r="Q132" i="51"/>
  <c r="Q133" i="51" l="1"/>
  <c r="K134" i="51"/>
  <c r="K137" i="27"/>
  <c r="Q134" i="27"/>
  <c r="N136" i="27"/>
  <c r="Q136" i="27" s="1"/>
  <c r="S136" i="27" s="1"/>
  <c r="Q137" i="27" l="1"/>
  <c r="K138" i="27"/>
  <c r="Q134" i="51"/>
  <c r="N136" i="51"/>
  <c r="Q136" i="51" s="1"/>
  <c r="S136" i="51" s="1"/>
  <c r="K137" i="51"/>
  <c r="Q138" i="27" l="1"/>
  <c r="K139" i="27"/>
  <c r="K138" i="51"/>
  <c r="Q137" i="51"/>
  <c r="Q139" i="27" l="1"/>
  <c r="K140" i="27"/>
  <c r="Q138" i="51"/>
  <c r="K139" i="51"/>
  <c r="Q139" i="51" l="1"/>
  <c r="K140" i="51"/>
  <c r="K141" i="27"/>
  <c r="Q140" i="27"/>
  <c r="Q141" i="27" l="1"/>
  <c r="K144" i="27"/>
  <c r="N143" i="27"/>
  <c r="Q143" i="27" s="1"/>
  <c r="S143" i="27" s="1"/>
  <c r="Q140" i="51"/>
  <c r="K141" i="51"/>
  <c r="Q144" i="27" l="1"/>
  <c r="K145" i="27"/>
  <c r="Q141" i="51"/>
  <c r="K144" i="51"/>
  <c r="N143" i="51"/>
  <c r="Q143" i="51" s="1"/>
  <c r="S143" i="51" s="1"/>
  <c r="Q145" i="27" l="1"/>
  <c r="K146" i="27"/>
  <c r="K145" i="51"/>
  <c r="Q144" i="51"/>
  <c r="Q146" i="27" l="1"/>
  <c r="K147" i="27"/>
  <c r="Q145" i="51"/>
  <c r="K146" i="51"/>
  <c r="Q146" i="51" l="1"/>
  <c r="K147" i="51"/>
  <c r="K148" i="27"/>
  <c r="Q147" i="27"/>
  <c r="Q148" i="27" l="1"/>
  <c r="N150" i="27"/>
  <c r="Q150" i="27" s="1"/>
  <c r="S150" i="27" s="1"/>
  <c r="K151" i="27"/>
  <c r="K529" i="27"/>
  <c r="Q147" i="51"/>
  <c r="K148" i="51"/>
  <c r="Q151" i="27" l="1"/>
  <c r="K152" i="27"/>
  <c r="N150" i="51"/>
  <c r="Q150" i="51" s="1"/>
  <c r="S150" i="51" s="1"/>
  <c r="Q148" i="51"/>
  <c r="K151" i="51"/>
  <c r="K529" i="51"/>
  <c r="K153" i="27" l="1"/>
  <c r="Q152" i="27"/>
  <c r="Q151" i="51"/>
  <c r="K152" i="51"/>
  <c r="Q152" i="51" l="1"/>
  <c r="K153" i="51"/>
  <c r="Q153" i="27"/>
  <c r="K154" i="27"/>
  <c r="Q154" i="27" l="1"/>
  <c r="K155" i="27"/>
  <c r="K154" i="51"/>
  <c r="Q153" i="51"/>
  <c r="Q155" i="27" l="1"/>
  <c r="K156" i="27"/>
  <c r="Q154" i="51"/>
  <c r="K155" i="51"/>
  <c r="K156" i="51" l="1"/>
  <c r="Q155" i="51"/>
  <c r="N158" i="27"/>
  <c r="Q158" i="27" s="1"/>
  <c r="S158" i="27" s="1"/>
  <c r="Q156" i="27"/>
  <c r="K159" i="27"/>
  <c r="K160" i="27" l="1"/>
  <c r="Q159" i="27"/>
  <c r="Q156" i="51"/>
  <c r="K159" i="51"/>
  <c r="N158" i="51"/>
  <c r="Q158" i="51" s="1"/>
  <c r="S158" i="51" s="1"/>
  <c r="Q159" i="51" l="1"/>
  <c r="K160" i="51"/>
  <c r="Q160" i="27"/>
  <c r="K161" i="27"/>
  <c r="Q161" i="27" l="1"/>
  <c r="K162" i="27"/>
  <c r="K161" i="51"/>
  <c r="Q160" i="51"/>
  <c r="Q161" i="51" l="1"/>
  <c r="K162" i="51"/>
  <c r="Q162" i="27"/>
  <c r="K163" i="27"/>
  <c r="N165" i="27" l="1"/>
  <c r="Q165" i="27" s="1"/>
  <c r="S165" i="27" s="1"/>
  <c r="K166" i="27"/>
  <c r="Q163" i="27"/>
  <c r="Q162" i="51"/>
  <c r="K163" i="51"/>
  <c r="Q166" i="27" l="1"/>
  <c r="K167" i="27"/>
  <c r="K166" i="51"/>
  <c r="N165" i="51"/>
  <c r="Q165" i="51" s="1"/>
  <c r="S165" i="51" s="1"/>
  <c r="Q163" i="51"/>
  <c r="Q166" i="51" l="1"/>
  <c r="K167" i="51"/>
  <c r="Q167" i="27"/>
  <c r="K168" i="27"/>
  <c r="K169" i="27" l="1"/>
  <c r="Q168" i="27"/>
  <c r="Q167" i="51"/>
  <c r="K168" i="51"/>
  <c r="K169" i="51" l="1"/>
  <c r="Q168" i="51"/>
  <c r="Q169" i="27"/>
  <c r="K170" i="27"/>
  <c r="Q170" i="27" l="1"/>
  <c r="N172" i="27"/>
  <c r="Q172" i="27" s="1"/>
  <c r="S172" i="27" s="1"/>
  <c r="K173" i="27"/>
  <c r="K170" i="51"/>
  <c r="Q169" i="51"/>
  <c r="Q170" i="51" l="1"/>
  <c r="K173" i="51"/>
  <c r="N172" i="51"/>
  <c r="Q172" i="51" s="1"/>
  <c r="S172" i="51" s="1"/>
  <c r="K174" i="27"/>
  <c r="Q173" i="27"/>
  <c r="Q173" i="51" l="1"/>
  <c r="K174" i="51"/>
  <c r="Q174" i="27"/>
  <c r="K175" i="27"/>
  <c r="Q175" i="27" l="1"/>
  <c r="K176" i="27"/>
  <c r="K175" i="51"/>
  <c r="Q174" i="51"/>
  <c r="Q175" i="51" l="1"/>
  <c r="K176" i="51"/>
  <c r="Q176" i="27"/>
  <c r="K177" i="27"/>
  <c r="Q176" i="51" l="1"/>
  <c r="K177" i="51"/>
  <c r="N179" i="27"/>
  <c r="Q179" i="27" s="1"/>
  <c r="S179" i="27" s="1"/>
  <c r="K180" i="27"/>
  <c r="Q177" i="27"/>
  <c r="Q180" i="27" l="1"/>
  <c r="K181" i="27"/>
  <c r="K180" i="51"/>
  <c r="N179" i="51"/>
  <c r="Q179" i="51" s="1"/>
  <c r="S179" i="51" s="1"/>
  <c r="Q177" i="51"/>
  <c r="Q180" i="51" l="1"/>
  <c r="K181" i="51"/>
  <c r="Q181" i="27"/>
  <c r="K182" i="27"/>
  <c r="K183" i="27" l="1"/>
  <c r="Q182" i="27"/>
  <c r="Q181" i="51"/>
  <c r="K182" i="51"/>
  <c r="Q182" i="51" l="1"/>
  <c r="K183" i="51"/>
  <c r="Q183" i="27"/>
  <c r="K184" i="27"/>
  <c r="Q184" i="27" l="1"/>
  <c r="K185" i="27"/>
  <c r="Q183" i="51"/>
  <c r="K184" i="51"/>
  <c r="K185" i="51" l="1"/>
  <c r="Q184" i="51"/>
  <c r="N187" i="27"/>
  <c r="Q187" i="27" s="1"/>
  <c r="S187" i="27" s="1"/>
  <c r="Q185" i="27"/>
  <c r="K188" i="27"/>
  <c r="Q188" i="27" l="1"/>
  <c r="K189" i="27"/>
  <c r="Q185" i="51"/>
  <c r="K188" i="51"/>
  <c r="N187" i="51"/>
  <c r="Q187" i="51" s="1"/>
  <c r="S187" i="51" s="1"/>
  <c r="Q188" i="51" l="1"/>
  <c r="K189" i="51"/>
  <c r="K190" i="27"/>
  <c r="Q189" i="27"/>
  <c r="Q190" i="27" l="1"/>
  <c r="K191" i="27"/>
  <c r="Q189" i="51"/>
  <c r="K190" i="51"/>
  <c r="K191" i="51" l="1"/>
  <c r="Q190" i="51"/>
  <c r="Q191" i="27"/>
  <c r="K192" i="27"/>
  <c r="N194" i="27" l="1"/>
  <c r="Q194" i="27" s="1"/>
  <c r="S194" i="27" s="1"/>
  <c r="Q192" i="27"/>
  <c r="K195" i="27"/>
  <c r="K192" i="51"/>
  <c r="Q191" i="51"/>
  <c r="Q192" i="51" l="1"/>
  <c r="K195" i="51"/>
  <c r="N194" i="51"/>
  <c r="Q194" i="51" s="1"/>
  <c r="S194" i="51" s="1"/>
  <c r="Q195" i="27"/>
  <c r="K196" i="27"/>
  <c r="Q195" i="51" l="1"/>
  <c r="K196" i="51"/>
  <c r="K197" i="27"/>
  <c r="Q196" i="27"/>
  <c r="Q197" i="27" l="1"/>
  <c r="K198" i="27"/>
  <c r="Q196" i="51"/>
  <c r="K197" i="51"/>
  <c r="Q197" i="51" l="1"/>
  <c r="K198" i="51"/>
  <c r="Q198" i="27"/>
  <c r="K199" i="27"/>
  <c r="N201" i="27" l="1"/>
  <c r="Q201" i="27" s="1"/>
  <c r="S201" i="27" s="1"/>
  <c r="K202" i="27"/>
  <c r="Q199" i="27"/>
  <c r="K199" i="51"/>
  <c r="Q198" i="51"/>
  <c r="Q199" i="51" l="1"/>
  <c r="K202" i="51"/>
  <c r="N201" i="51"/>
  <c r="Q201" i="51" s="1"/>
  <c r="S201" i="51" s="1"/>
  <c r="Q202" i="27"/>
  <c r="K203" i="27"/>
  <c r="K203" i="51" l="1"/>
  <c r="Q202" i="51"/>
  <c r="K204" i="27"/>
  <c r="Q203" i="27"/>
  <c r="Q204" i="27" l="1"/>
  <c r="K205" i="27"/>
  <c r="Q203" i="51"/>
  <c r="K204" i="51"/>
  <c r="Q204" i="51" l="1"/>
  <c r="K205" i="51"/>
  <c r="Q205" i="27"/>
  <c r="K206" i="27"/>
  <c r="N208" i="27" l="1"/>
  <c r="Q208" i="27" s="1"/>
  <c r="S208" i="27" s="1"/>
  <c r="Q206" i="27"/>
  <c r="K209" i="27"/>
  <c r="K206" i="51"/>
  <c r="Q205" i="51"/>
  <c r="Q206" i="51" l="1"/>
  <c r="K209" i="51"/>
  <c r="N208" i="51"/>
  <c r="Q208" i="51" s="1"/>
  <c r="S208" i="51" s="1"/>
  <c r="Q209" i="27"/>
  <c r="K210" i="27"/>
  <c r="Q209" i="51" l="1"/>
  <c r="K210" i="51"/>
  <c r="K211" i="27"/>
  <c r="Q210" i="27"/>
  <c r="Q210" i="51" l="1"/>
  <c r="K211" i="51"/>
  <c r="Q211" i="27"/>
  <c r="K212" i="27"/>
  <c r="Q212" i="27" l="1"/>
  <c r="K213" i="27"/>
  <c r="Q211" i="51"/>
  <c r="K212" i="51"/>
  <c r="Q212" i="51" l="1"/>
  <c r="K213" i="51"/>
  <c r="N215" i="27"/>
  <c r="Q215" i="27" s="1"/>
  <c r="S215" i="27" s="1"/>
  <c r="Q213" i="27"/>
  <c r="K216" i="27"/>
  <c r="N215" i="51" l="1"/>
  <c r="Q215" i="51" s="1"/>
  <c r="S215" i="51" s="1"/>
  <c r="Q213" i="51"/>
  <c r="K216" i="51"/>
  <c r="Q216" i="27"/>
  <c r="K217" i="27"/>
  <c r="Q216" i="51" l="1"/>
  <c r="K217" i="51"/>
  <c r="K218" i="27"/>
  <c r="Q217" i="27"/>
  <c r="Q218" i="27" l="1"/>
  <c r="K219" i="27"/>
  <c r="Q217" i="51"/>
  <c r="K218" i="51"/>
  <c r="K219" i="51" l="1"/>
  <c r="Q218" i="51"/>
  <c r="Q219" i="27"/>
  <c r="K220" i="27"/>
  <c r="Q220" i="27" l="1"/>
  <c r="N223" i="27"/>
  <c r="Q223" i="27" s="1"/>
  <c r="S223" i="27" s="1"/>
  <c r="K221" i="27"/>
  <c r="Q219" i="51"/>
  <c r="K220" i="51"/>
  <c r="Q221" i="27" l="1"/>
  <c r="K224" i="27"/>
  <c r="Q220" i="51"/>
  <c r="N223" i="51"/>
  <c r="Q223" i="51" s="1"/>
  <c r="S223" i="51" s="1"/>
  <c r="K221" i="51"/>
  <c r="K225" i="27" l="1"/>
  <c r="Q224" i="27"/>
  <c r="K224" i="51"/>
  <c r="Q221" i="51"/>
  <c r="Q224" i="51" l="1"/>
  <c r="K225" i="51"/>
  <c r="Q225" i="27"/>
  <c r="K226" i="27"/>
  <c r="Q226" i="27" l="1"/>
  <c r="K227" i="27"/>
  <c r="K226" i="51"/>
  <c r="Q225" i="51"/>
  <c r="Q226" i="51" l="1"/>
  <c r="K227" i="51"/>
  <c r="Q227" i="27"/>
  <c r="K228" i="27"/>
  <c r="N230" i="27" l="1"/>
  <c r="Q230" i="27" s="1"/>
  <c r="S230" i="27" s="1"/>
  <c r="K231" i="27"/>
  <c r="Q228" i="27"/>
  <c r="Q227" i="51"/>
  <c r="K228" i="51"/>
  <c r="Q231" i="27" l="1"/>
  <c r="K232" i="27"/>
  <c r="N230" i="51"/>
  <c r="Q230" i="51" s="1"/>
  <c r="S230" i="51" s="1"/>
  <c r="K231" i="51"/>
  <c r="Q228" i="51"/>
  <c r="Q231" i="51" l="1"/>
  <c r="K232" i="51"/>
  <c r="K233" i="27"/>
  <c r="Q232" i="27"/>
  <c r="Q233" i="27" l="1"/>
  <c r="K234" i="27"/>
  <c r="K233" i="51"/>
  <c r="Q232" i="51"/>
  <c r="K234" i="51" l="1"/>
  <c r="Q233" i="51"/>
  <c r="Q234" i="27"/>
  <c r="K235" i="27"/>
  <c r="N237" i="27" l="1"/>
  <c r="Q237" i="27" s="1"/>
  <c r="S237" i="27" s="1"/>
  <c r="K238" i="27"/>
  <c r="Q235" i="27"/>
  <c r="Q234" i="51"/>
  <c r="K235" i="51"/>
  <c r="K238" i="51" l="1"/>
  <c r="Q235" i="51"/>
  <c r="N237" i="51"/>
  <c r="Q237" i="51" s="1"/>
  <c r="S237" i="51" s="1"/>
  <c r="Q238" i="27"/>
  <c r="K239" i="27"/>
  <c r="K240" i="27" l="1"/>
  <c r="Q239" i="27"/>
  <c r="S239" i="27" s="1"/>
  <c r="Q238" i="51"/>
  <c r="K239" i="51"/>
  <c r="Q239" i="51" l="1"/>
  <c r="S239" i="51" s="1"/>
  <c r="K240" i="51"/>
  <c r="Q240" i="27"/>
  <c r="K241" i="27"/>
  <c r="Q241" i="27" l="1"/>
  <c r="K242" i="27"/>
  <c r="K241" i="51"/>
  <c r="Q240" i="51"/>
  <c r="K245" i="27" l="1"/>
  <c r="Q242" i="27"/>
  <c r="N244" i="27"/>
  <c r="Q244" i="27" s="1"/>
  <c r="S244" i="27" s="1"/>
  <c r="Q241" i="51"/>
  <c r="K242" i="51"/>
  <c r="Q242" i="51" l="1"/>
  <c r="K245" i="51"/>
  <c r="N244" i="51"/>
  <c r="Q244" i="51" s="1"/>
  <c r="S244" i="51" s="1"/>
  <c r="Q245" i="27"/>
  <c r="K246" i="27"/>
  <c r="Q246" i="27" l="1"/>
  <c r="K247" i="27"/>
  <c r="K246" i="51"/>
  <c r="Q245" i="51"/>
  <c r="Q246" i="51" l="1"/>
  <c r="K247" i="51"/>
  <c r="Q247" i="27"/>
  <c r="K248" i="27"/>
  <c r="K249" i="27" l="1"/>
  <c r="Q248" i="27"/>
  <c r="Q247" i="51"/>
  <c r="K248" i="51"/>
  <c r="Q248" i="51" l="1"/>
  <c r="K249" i="51"/>
  <c r="Q249" i="27"/>
  <c r="K252" i="27"/>
  <c r="N251" i="27"/>
  <c r="Q251" i="27" s="1"/>
  <c r="S251" i="27" s="1"/>
  <c r="Q252" i="27" l="1"/>
  <c r="K253" i="27"/>
  <c r="Q249" i="51"/>
  <c r="N251" i="51"/>
  <c r="Q251" i="51" s="1"/>
  <c r="S251" i="51" s="1"/>
  <c r="K252" i="51"/>
  <c r="Q253" i="27" l="1"/>
  <c r="K254" i="27"/>
  <c r="K253" i="51"/>
  <c r="Q252" i="51"/>
  <c r="Q254" i="27" l="1"/>
  <c r="K255" i="27"/>
  <c r="Q253" i="51"/>
  <c r="K254" i="51"/>
  <c r="K256" i="27" l="1"/>
  <c r="Q255" i="27"/>
  <c r="Q254" i="51"/>
  <c r="K255" i="51"/>
  <c r="K256" i="51" l="1"/>
  <c r="Q255" i="51"/>
  <c r="Q256" i="27"/>
  <c r="K257" i="27"/>
  <c r="N259" i="27" l="1"/>
  <c r="Q259" i="27" s="1"/>
  <c r="S259" i="27" s="1"/>
  <c r="Q257" i="27"/>
  <c r="K260" i="27"/>
  <c r="K257" i="51"/>
  <c r="Q256" i="51"/>
  <c r="Q257" i="51" l="1"/>
  <c r="K260" i="51"/>
  <c r="N259" i="51"/>
  <c r="Q259" i="51" s="1"/>
  <c r="S259" i="51" s="1"/>
  <c r="Q260" i="27"/>
  <c r="K261" i="27"/>
  <c r="Q260" i="51" l="1"/>
  <c r="K261" i="51"/>
  <c r="Q261" i="27"/>
  <c r="K262" i="27"/>
  <c r="K263" i="27" l="1"/>
  <c r="Q262" i="27"/>
  <c r="Q261" i="51"/>
  <c r="K262" i="51"/>
  <c r="Q262" i="51" l="1"/>
  <c r="K263" i="51"/>
  <c r="Q263" i="27"/>
  <c r="K264" i="27"/>
  <c r="N266" i="27" l="1"/>
  <c r="Q266" i="27" s="1"/>
  <c r="S266" i="27" s="1"/>
  <c r="Q264" i="27"/>
  <c r="K267" i="27"/>
  <c r="K264" i="51"/>
  <c r="Q263" i="51"/>
  <c r="Q264" i="51" l="1"/>
  <c r="K267" i="51"/>
  <c r="N266" i="51"/>
  <c r="Q266" i="51" s="1"/>
  <c r="S266" i="51" s="1"/>
  <c r="Q267" i="27"/>
  <c r="K268" i="27"/>
  <c r="Q267" i="51" l="1"/>
  <c r="K268" i="51"/>
  <c r="Q268" i="27"/>
  <c r="K269" i="27"/>
  <c r="Q268" i="51" l="1"/>
  <c r="K269" i="51"/>
  <c r="K270" i="27"/>
  <c r="Q269" i="27"/>
  <c r="Q270" i="27" l="1"/>
  <c r="K271" i="27"/>
  <c r="Q269" i="51"/>
  <c r="K270" i="51"/>
  <c r="K271" i="51" l="1"/>
  <c r="Q270" i="51"/>
  <c r="Q271" i="27"/>
  <c r="K272" i="27"/>
  <c r="N275" i="27"/>
  <c r="Q275" i="27" s="1"/>
  <c r="S275" i="27" s="1"/>
  <c r="Q272" i="27" l="1"/>
  <c r="K273" i="27"/>
  <c r="Q271" i="51"/>
  <c r="K272" i="51"/>
  <c r="N275" i="51"/>
  <c r="Q275" i="51" s="1"/>
  <c r="S275" i="51" s="1"/>
  <c r="Q273" i="27" l="1"/>
  <c r="K276" i="27"/>
  <c r="Q272" i="51"/>
  <c r="K273" i="51"/>
  <c r="Q273" i="51" l="1"/>
  <c r="K276" i="51"/>
  <c r="K277" i="27"/>
  <c r="Q276" i="27"/>
  <c r="Q276" i="51" l="1"/>
  <c r="K277" i="51"/>
  <c r="Q277" i="27"/>
  <c r="K278" i="27"/>
  <c r="K278" i="51" l="1"/>
  <c r="Q277" i="51"/>
  <c r="Q278" i="27"/>
  <c r="K279" i="27"/>
  <c r="Q279" i="27" l="1"/>
  <c r="K280" i="27"/>
  <c r="Q278" i="51"/>
  <c r="K279" i="51"/>
  <c r="Q279" i="51" l="1"/>
  <c r="K280" i="51"/>
  <c r="N282" i="27"/>
  <c r="Q282" i="27" s="1"/>
  <c r="S282" i="27" s="1"/>
  <c r="K283" i="27"/>
  <c r="Q280" i="27"/>
  <c r="N282" i="51" l="1"/>
  <c r="Q282" i="51" s="1"/>
  <c r="S282" i="51" s="1"/>
  <c r="K283" i="51"/>
  <c r="Q280" i="51"/>
  <c r="Q283" i="27"/>
  <c r="K284" i="27"/>
  <c r="Q283" i="51" l="1"/>
  <c r="K284" i="51"/>
  <c r="K285" i="27"/>
  <c r="Q284" i="27"/>
  <c r="Q285" i="27" l="1"/>
  <c r="K286" i="27"/>
  <c r="K285" i="51"/>
  <c r="Q284" i="51"/>
  <c r="K286" i="51" l="1"/>
  <c r="Q285" i="51"/>
  <c r="Q286" i="27"/>
  <c r="K287" i="27"/>
  <c r="K288" i="27" s="1"/>
  <c r="N290" i="27" l="1"/>
  <c r="Q290" i="27" s="1"/>
  <c r="S290" i="27" s="1"/>
  <c r="K291" i="27"/>
  <c r="Q288" i="27"/>
  <c r="Q286" i="51"/>
  <c r="K287" i="51"/>
  <c r="K288" i="51" s="1"/>
  <c r="Q291" i="27" l="1"/>
  <c r="K292" i="27"/>
  <c r="K291" i="51"/>
  <c r="Q288" i="51"/>
  <c r="N290" i="51"/>
  <c r="Q290" i="51" s="1"/>
  <c r="S290" i="51" s="1"/>
  <c r="Q291" i="51" l="1"/>
  <c r="K292" i="51"/>
  <c r="Q292" i="27"/>
  <c r="K293" i="27"/>
  <c r="K294" i="27" l="1"/>
  <c r="Q293" i="27"/>
  <c r="Q292" i="51"/>
  <c r="K293" i="51"/>
  <c r="K294" i="51" l="1"/>
  <c r="Q293" i="51"/>
  <c r="Q294" i="27"/>
  <c r="K295" i="27"/>
  <c r="K298" i="27" l="1"/>
  <c r="Q295" i="27"/>
  <c r="N297" i="27"/>
  <c r="Q297" i="27" s="1"/>
  <c r="S297" i="27" s="1"/>
  <c r="K295" i="51"/>
  <c r="Q294" i="51"/>
  <c r="Q295" i="51" l="1"/>
  <c r="K298" i="51"/>
  <c r="N297" i="51"/>
  <c r="Q297" i="51" s="1"/>
  <c r="S297" i="51" s="1"/>
  <c r="Q298" i="27"/>
  <c r="K299" i="27"/>
  <c r="K299" i="51" l="1"/>
  <c r="Q298" i="51"/>
  <c r="Q299" i="27"/>
  <c r="K300" i="27"/>
  <c r="Q300" i="27" l="1"/>
  <c r="K301" i="27"/>
  <c r="Q299" i="51"/>
  <c r="K300" i="51"/>
  <c r="Q300" i="51" l="1"/>
  <c r="K301" i="51"/>
  <c r="K302" i="27"/>
  <c r="Q301" i="27"/>
  <c r="Q301" i="51" l="1"/>
  <c r="K302" i="51"/>
  <c r="Q302" i="27"/>
  <c r="N304" i="27"/>
  <c r="Q304" i="27" s="1"/>
  <c r="S304" i="27" s="1"/>
  <c r="K305" i="27"/>
  <c r="N304" i="51" l="1"/>
  <c r="Q304" i="51" s="1"/>
  <c r="S304" i="51" s="1"/>
  <c r="Q302" i="51"/>
  <c r="K305" i="51"/>
  <c r="K306" i="27"/>
  <c r="Q305" i="27"/>
  <c r="Q306" i="27" l="1"/>
  <c r="K307" i="27"/>
  <c r="Q305" i="51"/>
  <c r="K306" i="51"/>
  <c r="K307" i="51" l="1"/>
  <c r="Q306" i="51"/>
  <c r="Q307" i="27"/>
  <c r="K308" i="27"/>
  <c r="Q308" i="27" l="1"/>
  <c r="K309" i="27"/>
  <c r="Q307" i="51"/>
  <c r="K308" i="51"/>
  <c r="N311" i="27" l="1"/>
  <c r="Q311" i="27" s="1"/>
  <c r="S311" i="27" s="1"/>
  <c r="K312" i="27"/>
  <c r="Q309" i="27"/>
  <c r="Q308" i="51"/>
  <c r="K309" i="51"/>
  <c r="Q312" i="27" l="1"/>
  <c r="K313" i="27"/>
  <c r="N311" i="51"/>
  <c r="Q311" i="51" s="1"/>
  <c r="S311" i="51" s="1"/>
  <c r="K312" i="51"/>
  <c r="Q309" i="51"/>
  <c r="K314" i="27" l="1"/>
  <c r="Q313" i="27"/>
  <c r="Q312" i="51"/>
  <c r="K313" i="51"/>
  <c r="K314" i="51" l="1"/>
  <c r="Q313" i="51"/>
  <c r="Q314" i="27"/>
  <c r="K315" i="27"/>
  <c r="Q315" i="27" l="1"/>
  <c r="K316" i="27"/>
  <c r="K315" i="51"/>
  <c r="Q314" i="51"/>
  <c r="N318" i="27" l="1"/>
  <c r="Q318" i="27" s="1"/>
  <c r="S318" i="27" s="1"/>
  <c r="K319" i="27"/>
  <c r="Q316" i="27"/>
  <c r="Q315" i="51"/>
  <c r="K316" i="51"/>
  <c r="Q319" i="27" l="1"/>
  <c r="K320" i="27"/>
  <c r="K319" i="51"/>
  <c r="Q316" i="51"/>
  <c r="N318" i="51"/>
  <c r="Q318" i="51" s="1"/>
  <c r="S318" i="51" s="1"/>
  <c r="Q319" i="51" l="1"/>
  <c r="K320" i="51"/>
  <c r="Q320" i="27"/>
  <c r="K321" i="27"/>
  <c r="K322" i="27" l="1"/>
  <c r="Q321" i="27"/>
  <c r="Q320" i="51"/>
  <c r="K321" i="51"/>
  <c r="Q321" i="51" l="1"/>
  <c r="K322" i="51"/>
  <c r="Q322" i="27"/>
  <c r="K323" i="27"/>
  <c r="Q323" i="27" l="1"/>
  <c r="K324" i="27"/>
  <c r="K323" i="51"/>
  <c r="Q322" i="51"/>
  <c r="K327" i="27" l="1"/>
  <c r="N326" i="27"/>
  <c r="Q326" i="27" s="1"/>
  <c r="S326" i="27" s="1"/>
  <c r="Q323" i="51"/>
  <c r="K324" i="51"/>
  <c r="K327" i="51" l="1"/>
  <c r="N326" i="51"/>
  <c r="Q326" i="51" s="1"/>
  <c r="S326" i="51" s="1"/>
  <c r="Q327" i="27"/>
  <c r="K328" i="27"/>
  <c r="Q328" i="27" l="1"/>
  <c r="K329" i="27"/>
  <c r="K328" i="51"/>
  <c r="Q327" i="51"/>
  <c r="Q329" i="27" l="1"/>
  <c r="K330" i="27"/>
  <c r="Q328" i="51"/>
  <c r="K329" i="51"/>
  <c r="Q329" i="51" l="1"/>
  <c r="K330" i="51"/>
  <c r="K331" i="27"/>
  <c r="Q330" i="27"/>
  <c r="Q330" i="51" l="1"/>
  <c r="K331" i="51"/>
  <c r="Q331" i="27"/>
  <c r="N335" i="27"/>
  <c r="Q335" i="27" s="1"/>
  <c r="S335" i="27" s="1"/>
  <c r="K332" i="27"/>
  <c r="K332" i="51" l="1"/>
  <c r="Q331" i="51"/>
  <c r="N335" i="51"/>
  <c r="Q335" i="51" s="1"/>
  <c r="S335" i="51" s="1"/>
  <c r="Q332" i="27"/>
  <c r="K333" i="27"/>
  <c r="K336" i="27" l="1"/>
  <c r="Q333" i="27"/>
  <c r="Q332" i="51"/>
  <c r="K333" i="51"/>
  <c r="K336" i="51" l="1"/>
  <c r="Q333" i="51"/>
  <c r="Q336" i="27"/>
  <c r="K337" i="27"/>
  <c r="Q337" i="27" l="1"/>
  <c r="K338" i="27"/>
  <c r="Q336" i="51"/>
  <c r="K337" i="51"/>
  <c r="Q337" i="51" l="1"/>
  <c r="K338" i="51"/>
  <c r="K339" i="27"/>
  <c r="Q338" i="27"/>
  <c r="Q339" i="27" l="1"/>
  <c r="K340" i="27"/>
  <c r="K339" i="51"/>
  <c r="Q338" i="51"/>
  <c r="N342" i="27" l="1"/>
  <c r="Q342" i="27" s="1"/>
  <c r="S342" i="27" s="1"/>
  <c r="Q340" i="27"/>
  <c r="K343" i="27"/>
  <c r="K340" i="51"/>
  <c r="Q339" i="51"/>
  <c r="Q340" i="51" l="1"/>
  <c r="K343" i="51"/>
  <c r="N342" i="51"/>
  <c r="Q342" i="51" s="1"/>
  <c r="S342" i="51" s="1"/>
  <c r="Q343" i="27"/>
  <c r="K344" i="27"/>
  <c r="Q343" i="51" l="1"/>
  <c r="K344" i="51"/>
  <c r="Q344" i="27"/>
  <c r="K345" i="27"/>
  <c r="K346" i="27" l="1"/>
  <c r="Q345" i="27"/>
  <c r="Q344" i="51"/>
  <c r="K345" i="51"/>
  <c r="Q345" i="51" l="1"/>
  <c r="K346" i="51"/>
  <c r="Q346" i="27"/>
  <c r="K347" i="27"/>
  <c r="N349" i="27" l="1"/>
  <c r="Q349" i="27" s="1"/>
  <c r="S349" i="27" s="1"/>
  <c r="Q347" i="27"/>
  <c r="K350" i="27"/>
  <c r="K347" i="51"/>
  <c r="Q346" i="51"/>
  <c r="Q347" i="51" l="1"/>
  <c r="K350" i="51"/>
  <c r="N349" i="51"/>
  <c r="Q349" i="51" s="1"/>
  <c r="S349" i="51" s="1"/>
  <c r="Q350" i="27"/>
  <c r="K351" i="27"/>
  <c r="Q350" i="51" l="1"/>
  <c r="K351" i="51"/>
  <c r="Q351" i="27"/>
  <c r="K352" i="27"/>
  <c r="K353" i="27" l="1"/>
  <c r="Q352" i="27"/>
  <c r="Q351" i="51"/>
  <c r="K352" i="51"/>
  <c r="Q352" i="51" l="1"/>
  <c r="K353" i="51"/>
  <c r="Q353" i="27"/>
  <c r="K354" i="27"/>
  <c r="N356" i="27" l="1"/>
  <c r="Q356" i="27" s="1"/>
  <c r="S356" i="27" s="1"/>
  <c r="Q354" i="27"/>
  <c r="K357" i="27"/>
  <c r="K354" i="51"/>
  <c r="Q353" i="51"/>
  <c r="Q354" i="51" l="1"/>
  <c r="K357" i="51"/>
  <c r="N356" i="51"/>
  <c r="Q356" i="51" s="1"/>
  <c r="S356" i="51" s="1"/>
  <c r="Q357" i="27"/>
  <c r="K358" i="27"/>
  <c r="Q357" i="51" l="1"/>
  <c r="K358" i="51"/>
  <c r="Q358" i="27"/>
  <c r="K359" i="27"/>
  <c r="K360" i="27" l="1"/>
  <c r="Q359" i="27"/>
  <c r="Q358" i="51"/>
  <c r="K359" i="51"/>
  <c r="Q359" i="51" l="1"/>
  <c r="K360" i="51"/>
  <c r="Q360" i="27"/>
  <c r="K361" i="27"/>
  <c r="K361" i="51" l="1"/>
  <c r="Q360" i="51"/>
  <c r="N363" i="27"/>
  <c r="Q363" i="27" s="1"/>
  <c r="S363" i="27" s="1"/>
  <c r="Q361" i="27"/>
  <c r="K364" i="27"/>
  <c r="Q364" i="27" l="1"/>
  <c r="K365" i="27"/>
  <c r="Q361" i="51"/>
  <c r="K364" i="51"/>
  <c r="N363" i="51"/>
  <c r="Q363" i="51" s="1"/>
  <c r="S363" i="51" s="1"/>
  <c r="Q364" i="51" l="1"/>
  <c r="K365" i="51"/>
  <c r="Q365" i="27"/>
  <c r="K366" i="27"/>
  <c r="K367" i="27" l="1"/>
  <c r="Q366" i="27"/>
  <c r="Q365" i="51"/>
  <c r="K366" i="51"/>
  <c r="K367" i="51" l="1"/>
  <c r="Q366" i="51"/>
  <c r="Q367" i="27"/>
  <c r="K368" i="27"/>
  <c r="Q368" i="27" l="1"/>
  <c r="K369" i="27"/>
  <c r="K368" i="51"/>
  <c r="Q367" i="51"/>
  <c r="Q368" i="51" l="1"/>
  <c r="K369" i="51"/>
  <c r="N371" i="27"/>
  <c r="Q371" i="27" s="1"/>
  <c r="S371" i="27" s="1"/>
  <c r="Q369" i="27"/>
  <c r="K372" i="27"/>
  <c r="N371" i="51" l="1"/>
  <c r="Q371" i="51" s="1"/>
  <c r="S371" i="51" s="1"/>
  <c r="Q369" i="51"/>
  <c r="K372" i="51"/>
  <c r="Q372" i="27"/>
  <c r="K373" i="27"/>
  <c r="Q372" i="51" l="1"/>
  <c r="K373" i="51"/>
  <c r="K374" i="27"/>
  <c r="Q373" i="27"/>
  <c r="Q374" i="27" l="1"/>
  <c r="K375" i="27"/>
  <c r="K374" i="51"/>
  <c r="Q373" i="51"/>
  <c r="Q375" i="27" l="1"/>
  <c r="K376" i="27"/>
  <c r="K375" i="51"/>
  <c r="Q374" i="51"/>
  <c r="Q375" i="51" l="1"/>
  <c r="K376" i="51"/>
  <c r="N378" i="27"/>
  <c r="Q378" i="27" s="1"/>
  <c r="S378" i="27" s="1"/>
  <c r="Q376" i="27"/>
  <c r="K379" i="27"/>
  <c r="N378" i="51" l="1"/>
  <c r="Q378" i="51" s="1"/>
  <c r="S378" i="51" s="1"/>
  <c r="Q376" i="51"/>
  <c r="K379" i="51"/>
  <c r="Q379" i="27"/>
  <c r="K380" i="27"/>
  <c r="Q379" i="51" l="1"/>
  <c r="K380" i="51"/>
  <c r="K381" i="27"/>
  <c r="Q380" i="27"/>
  <c r="Q381" i="27" l="1"/>
  <c r="K382" i="27"/>
  <c r="K381" i="51"/>
  <c r="Q380" i="51"/>
  <c r="K382" i="51" l="1"/>
  <c r="Q381" i="51"/>
  <c r="Q382" i="27"/>
  <c r="K383" i="27"/>
  <c r="Q383" i="27" l="1"/>
  <c r="K384" i="27"/>
  <c r="Q382" i="51"/>
  <c r="K383" i="51"/>
  <c r="Q383" i="51" l="1"/>
  <c r="K384" i="51"/>
  <c r="K385" i="27"/>
  <c r="Q384" i="27"/>
  <c r="Q385" i="27" l="1"/>
  <c r="K388" i="27"/>
  <c r="N387" i="27"/>
  <c r="Q387" i="27" s="1"/>
  <c r="S387" i="27" s="1"/>
  <c r="Q384" i="51"/>
  <c r="K385" i="51"/>
  <c r="Q388" i="27" l="1"/>
  <c r="K389" i="27"/>
  <c r="N387" i="51"/>
  <c r="Q387" i="51" s="1"/>
  <c r="S387" i="51" s="1"/>
  <c r="Q385" i="51"/>
  <c r="K388" i="51"/>
  <c r="Q389" i="27" l="1"/>
  <c r="K390" i="27"/>
  <c r="Q388" i="51"/>
  <c r="K389" i="51"/>
  <c r="K390" i="51" l="1"/>
  <c r="Q389" i="51"/>
  <c r="Q390" i="27"/>
  <c r="K391" i="27"/>
  <c r="K392" i="27" l="1"/>
  <c r="Q391" i="27"/>
  <c r="K391" i="51"/>
  <c r="Q390" i="51"/>
  <c r="Q391" i="51" l="1"/>
  <c r="K392" i="51"/>
  <c r="Q392" i="27"/>
  <c r="K395" i="27"/>
  <c r="N394" i="27"/>
  <c r="Q394" i="27" s="1"/>
  <c r="S394" i="27" s="1"/>
  <c r="N394" i="51" l="1"/>
  <c r="Q394" i="51" s="1"/>
  <c r="S394" i="51" s="1"/>
  <c r="Q392" i="51"/>
  <c r="K395" i="51"/>
  <c r="Q395" i="27"/>
  <c r="K396" i="27"/>
  <c r="Q395" i="51" l="1"/>
  <c r="K396" i="51"/>
  <c r="Q396" i="27"/>
  <c r="K397" i="27"/>
  <c r="Q397" i="27" l="1"/>
  <c r="K398" i="27"/>
  <c r="K397" i="51"/>
  <c r="Q396" i="51"/>
  <c r="K399" i="27" l="1"/>
  <c r="Q398" i="27"/>
  <c r="K398" i="51"/>
  <c r="Q397" i="51"/>
  <c r="Q398" i="51" l="1"/>
  <c r="K399" i="51"/>
  <c r="Q399" i="27"/>
  <c r="K402" i="27"/>
  <c r="N401" i="27"/>
  <c r="Q401" i="27" s="1"/>
  <c r="S401" i="27" s="1"/>
  <c r="Q402" i="27" l="1"/>
  <c r="K403" i="27"/>
  <c r="N401" i="51"/>
  <c r="Q401" i="51" s="1"/>
  <c r="S401" i="51" s="1"/>
  <c r="Q399" i="51"/>
  <c r="K402" i="51"/>
  <c r="Q403" i="27" l="1"/>
  <c r="K404" i="27"/>
  <c r="Q402" i="51"/>
  <c r="K403" i="51"/>
  <c r="Q403" i="51" l="1"/>
  <c r="K404" i="51"/>
  <c r="Q404" i="27"/>
  <c r="K405" i="27"/>
  <c r="K406" i="27" l="1"/>
  <c r="Q405" i="27"/>
  <c r="K405" i="51"/>
  <c r="Q404" i="51"/>
  <c r="Q405" i="51" l="1"/>
  <c r="K406" i="51"/>
  <c r="Q406" i="27"/>
  <c r="K407" i="27"/>
  <c r="N409" i="27" l="1"/>
  <c r="Q409" i="27" s="1"/>
  <c r="S409" i="27" s="1"/>
  <c r="Q407" i="27"/>
  <c r="K410" i="27"/>
  <c r="Q406" i="51"/>
  <c r="K407" i="51"/>
  <c r="Q410" i="27" l="1"/>
  <c r="K411" i="27"/>
  <c r="N409" i="51"/>
  <c r="Q409" i="51" s="1"/>
  <c r="S409" i="51" s="1"/>
  <c r="Q407" i="51"/>
  <c r="K410" i="51"/>
  <c r="Q411" i="27" l="1"/>
  <c r="K412" i="27"/>
  <c r="Q410" i="51"/>
  <c r="K411" i="51"/>
  <c r="K412" i="51" l="1"/>
  <c r="Q411" i="51"/>
  <c r="K413" i="27"/>
  <c r="Q412" i="27"/>
  <c r="Q412" i="51" l="1"/>
  <c r="K413" i="51"/>
  <c r="Q413" i="27"/>
  <c r="K414" i="27"/>
  <c r="Q413" i="51" l="1"/>
  <c r="K414" i="51"/>
  <c r="N416" i="27"/>
  <c r="Q416" i="27" s="1"/>
  <c r="S416" i="27" s="1"/>
  <c r="Q414" i="27"/>
  <c r="K417" i="27"/>
  <c r="N416" i="51" l="1"/>
  <c r="Q416" i="51" s="1"/>
  <c r="S416" i="51" s="1"/>
  <c r="Q414" i="51"/>
  <c r="K417" i="51"/>
  <c r="Q417" i="27"/>
  <c r="K418" i="27"/>
  <c r="Q417" i="51" l="1"/>
  <c r="K418" i="51"/>
  <c r="Q418" i="27"/>
  <c r="K419" i="27"/>
  <c r="K420" i="27" l="1"/>
  <c r="Q419" i="27"/>
  <c r="K419" i="51"/>
  <c r="Q418" i="51"/>
  <c r="Q419" i="51" l="1"/>
  <c r="K420" i="51"/>
  <c r="Q420" i="27"/>
  <c r="K421" i="27"/>
  <c r="N423" i="27" l="1"/>
  <c r="Q423" i="27" s="1"/>
  <c r="S423" i="27" s="1"/>
  <c r="Q421" i="27"/>
  <c r="K424" i="27"/>
  <c r="Q420" i="51"/>
  <c r="K421" i="51"/>
  <c r="Q424" i="27" l="1"/>
  <c r="K425" i="27"/>
  <c r="N423" i="51"/>
  <c r="Q423" i="51" s="1"/>
  <c r="S423" i="51" s="1"/>
  <c r="Q421" i="51"/>
  <c r="K424" i="51"/>
  <c r="Q425" i="27" l="1"/>
  <c r="K426" i="27"/>
  <c r="K425" i="51"/>
  <c r="Q424" i="51"/>
  <c r="K427" i="27" l="1"/>
  <c r="Q426" i="27"/>
  <c r="K426" i="51"/>
  <c r="Q425" i="51"/>
  <c r="Q426" i="51" l="1"/>
  <c r="K427" i="51"/>
  <c r="Q427" i="27"/>
  <c r="K428" i="27"/>
  <c r="Q427" i="51" l="1"/>
  <c r="K428" i="51"/>
  <c r="N430" i="27"/>
  <c r="Q430" i="27" s="1"/>
  <c r="S430" i="27" s="1"/>
  <c r="Q428" i="27"/>
  <c r="K431" i="27"/>
  <c r="N430" i="51" l="1"/>
  <c r="Q430" i="51" s="1"/>
  <c r="S430" i="51" s="1"/>
  <c r="Q428" i="51"/>
  <c r="K431" i="51"/>
  <c r="Q431" i="27"/>
  <c r="K432" i="27"/>
  <c r="K432" i="51" l="1"/>
  <c r="Q431" i="51"/>
  <c r="Q432" i="27"/>
  <c r="K433" i="27"/>
  <c r="K434" i="27" l="1"/>
  <c r="Q433" i="27"/>
  <c r="K433" i="51"/>
  <c r="Q432" i="51"/>
  <c r="Q433" i="51" l="1"/>
  <c r="K434" i="51"/>
  <c r="Q434" i="27"/>
  <c r="K435" i="27"/>
  <c r="Q435" i="27" l="1"/>
  <c r="K436" i="27"/>
  <c r="Q434" i="51"/>
  <c r="K435" i="51"/>
  <c r="Q435" i="51" l="1"/>
  <c r="K436" i="51"/>
  <c r="Q436" i="27"/>
  <c r="N442" i="27"/>
  <c r="Q442" i="27" s="1"/>
  <c r="S442" i="27" s="1"/>
  <c r="K437" i="27"/>
  <c r="K438" i="27" s="1"/>
  <c r="K439" i="27" s="1"/>
  <c r="K440" i="27" s="1"/>
  <c r="K437" i="51" l="1"/>
  <c r="K438" i="51" s="1"/>
  <c r="K439" i="51" s="1"/>
  <c r="K440" i="51" s="1"/>
  <c r="Q436" i="51"/>
  <c r="N442" i="51"/>
  <c r="Q442" i="51" s="1"/>
  <c r="S442" i="51" s="1"/>
  <c r="Q440" i="27"/>
  <c r="K443" i="27"/>
  <c r="K444" i="27" l="1"/>
  <c r="Q443" i="27"/>
  <c r="Q440" i="51"/>
  <c r="K443" i="51"/>
  <c r="Q443" i="51" l="1"/>
  <c r="K444" i="51"/>
  <c r="Q444" i="27"/>
  <c r="K445" i="27"/>
  <c r="Q444" i="51" l="1"/>
  <c r="K445" i="51"/>
  <c r="Q445" i="27"/>
  <c r="K446" i="27"/>
  <c r="Q446" i="27" l="1"/>
  <c r="K447" i="27"/>
  <c r="Q445" i="51"/>
  <c r="K446" i="51"/>
  <c r="K447" i="51" l="1"/>
  <c r="Q446" i="51"/>
  <c r="N449" i="27"/>
  <c r="Q449" i="27" s="1"/>
  <c r="S449" i="27" s="1"/>
  <c r="Q447" i="27"/>
  <c r="K450" i="27"/>
  <c r="K451" i="27" l="1"/>
  <c r="Q450" i="27"/>
  <c r="Q447" i="51"/>
  <c r="K450" i="51"/>
  <c r="N449" i="51"/>
  <c r="Q449" i="51" s="1"/>
  <c r="S449" i="51" s="1"/>
  <c r="Q450" i="51" l="1"/>
  <c r="K451" i="51"/>
  <c r="Q451" i="27"/>
  <c r="K452" i="27"/>
  <c r="Q452" i="27" l="1"/>
  <c r="K453" i="27"/>
  <c r="Q451" i="51"/>
  <c r="K452" i="51"/>
  <c r="Q453" i="27" l="1"/>
  <c r="K454" i="27"/>
  <c r="Q452" i="51"/>
  <c r="K453" i="51"/>
  <c r="K454" i="51" l="1"/>
  <c r="Q453" i="51"/>
  <c r="N456" i="27"/>
  <c r="Q456" i="27" s="1"/>
  <c r="S456" i="27" s="1"/>
  <c r="K457" i="27"/>
  <c r="Q454" i="27"/>
  <c r="K458" i="27" l="1"/>
  <c r="Q457" i="27"/>
  <c r="Q454" i="51"/>
  <c r="K457" i="51"/>
  <c r="N456" i="51"/>
  <c r="Q456" i="51" s="1"/>
  <c r="S456" i="51" s="1"/>
  <c r="Q457" i="51" l="1"/>
  <c r="K458" i="51"/>
  <c r="Q458" i="27"/>
  <c r="K459" i="27"/>
  <c r="Q459" i="27" l="1"/>
  <c r="K460" i="27"/>
  <c r="Q458" i="51"/>
  <c r="K459" i="51"/>
  <c r="Q459" i="51" l="1"/>
  <c r="K460" i="51"/>
  <c r="Q460" i="27"/>
  <c r="K461" i="27"/>
  <c r="K462" i="27" l="1"/>
  <c r="Q461" i="27"/>
  <c r="K461" i="51"/>
  <c r="Q460" i="51"/>
  <c r="Q461" i="51" l="1"/>
  <c r="K462" i="51"/>
  <c r="Q462" i="27"/>
  <c r="K463" i="27"/>
  <c r="N465" i="27" l="1"/>
  <c r="Q465" i="27" s="1"/>
  <c r="S465" i="27" s="1"/>
  <c r="Q463" i="27"/>
  <c r="K466" i="27"/>
  <c r="Q462" i="51"/>
  <c r="K463" i="51"/>
  <c r="Q466" i="27" l="1"/>
  <c r="K467" i="27"/>
  <c r="N465" i="51"/>
  <c r="Q465" i="51" s="1"/>
  <c r="S465" i="51" s="1"/>
  <c r="Q463" i="51"/>
  <c r="K466" i="51"/>
  <c r="Q467" i="27" l="1"/>
  <c r="K468" i="27"/>
  <c r="Q466" i="51"/>
  <c r="K467" i="51"/>
  <c r="K468" i="51" l="1"/>
  <c r="Q467" i="51"/>
  <c r="K469" i="27"/>
  <c r="Q468" i="27"/>
  <c r="Q469" i="27" l="1"/>
  <c r="K470" i="27"/>
  <c r="Q468" i="51"/>
  <c r="K469" i="51"/>
  <c r="Q469" i="51" l="1"/>
  <c r="K470" i="51"/>
  <c r="N472" i="27"/>
  <c r="Q472" i="27" s="1"/>
  <c r="S472" i="27" s="1"/>
  <c r="Q470" i="27"/>
  <c r="K473" i="27"/>
  <c r="N472" i="51" l="1"/>
  <c r="Q472" i="51" s="1"/>
  <c r="S472" i="51" s="1"/>
  <c r="Q470" i="51"/>
  <c r="K473" i="51"/>
  <c r="Q473" i="27"/>
  <c r="K474" i="27"/>
  <c r="Q473" i="51" l="1"/>
  <c r="K474" i="51"/>
  <c r="Q474" i="27"/>
  <c r="K475" i="27"/>
  <c r="K476" i="27" l="1"/>
  <c r="Q475" i="27"/>
  <c r="K475" i="51"/>
  <c r="Q474" i="51"/>
  <c r="Q475" i="51" l="1"/>
  <c r="K476" i="51"/>
  <c r="Q476" i="27"/>
  <c r="K477" i="27"/>
  <c r="N479" i="27" l="1"/>
  <c r="Q479" i="27" s="1"/>
  <c r="S479" i="27" s="1"/>
  <c r="Q477" i="27"/>
  <c r="K480" i="27"/>
  <c r="Q476" i="51"/>
  <c r="K477" i="51"/>
  <c r="Q480" i="27" l="1"/>
  <c r="K481" i="27"/>
  <c r="N479" i="51"/>
  <c r="Q479" i="51" s="1"/>
  <c r="S479" i="51" s="1"/>
  <c r="Q477" i="51"/>
  <c r="K480" i="51"/>
  <c r="Q481" i="27" l="1"/>
  <c r="K482" i="27"/>
  <c r="Q480" i="51"/>
  <c r="K481" i="51"/>
  <c r="K482" i="51" l="1"/>
  <c r="Q481" i="51"/>
  <c r="K483" i="27"/>
  <c r="Q482" i="27"/>
  <c r="Q483" i="27" l="1"/>
  <c r="K484" i="27"/>
  <c r="Q482" i="51"/>
  <c r="K483" i="51"/>
  <c r="Q483" i="51" l="1"/>
  <c r="K484" i="51"/>
  <c r="Q484" i="27"/>
  <c r="K485" i="27"/>
  <c r="Q485" i="27" l="1"/>
  <c r="K486" i="27"/>
  <c r="Q484" i="51"/>
  <c r="K485" i="51"/>
  <c r="K487" i="27" l="1"/>
  <c r="Q486" i="27"/>
  <c r="K486" i="51"/>
  <c r="Q485" i="51"/>
  <c r="Q486" i="51" l="1"/>
  <c r="K487" i="51"/>
  <c r="Q487" i="27"/>
  <c r="K488" i="27"/>
  <c r="Q488" i="27" l="1"/>
  <c r="K489" i="27"/>
  <c r="Q487" i="51"/>
  <c r="K488" i="51"/>
  <c r="Q488" i="51" l="1"/>
  <c r="K489" i="51"/>
  <c r="Q489" i="27"/>
  <c r="K490" i="27"/>
  <c r="K490" i="51" l="1"/>
  <c r="Q489" i="51"/>
  <c r="K491" i="27"/>
  <c r="Q490" i="27"/>
  <c r="Q491" i="27" l="1"/>
  <c r="K492" i="27"/>
  <c r="Q490" i="51"/>
  <c r="K491" i="51"/>
  <c r="Q491" i="51" l="1"/>
  <c r="K492" i="51"/>
  <c r="Q492" i="27"/>
  <c r="K493" i="27"/>
  <c r="Q492" i="51" l="1"/>
  <c r="K493" i="51"/>
  <c r="N495" i="27"/>
  <c r="Q495" i="27" s="1"/>
  <c r="S495" i="27" s="1"/>
  <c r="Q493" i="27"/>
  <c r="K496" i="27"/>
  <c r="K496" i="51" l="1"/>
  <c r="N495" i="51"/>
  <c r="Q495" i="51" s="1"/>
  <c r="S495" i="51" s="1"/>
  <c r="Q493" i="51"/>
  <c r="Q496" i="27"/>
  <c r="K497" i="27"/>
  <c r="K498" i="27" l="1"/>
  <c r="Q497" i="27"/>
  <c r="K497" i="51"/>
  <c r="Q496" i="51"/>
  <c r="Q497" i="51" l="1"/>
  <c r="K498" i="51"/>
  <c r="Q498" i="27"/>
  <c r="K499" i="27"/>
  <c r="Q499" i="27" l="1"/>
  <c r="K500" i="27"/>
  <c r="Q498" i="51"/>
  <c r="K499" i="51"/>
  <c r="Q499" i="51" l="1"/>
  <c r="K500" i="51"/>
  <c r="N502" i="27"/>
  <c r="Q502" i="27" s="1"/>
  <c r="S502" i="27" s="1"/>
  <c r="Q500" i="27"/>
  <c r="K503" i="27"/>
  <c r="Q500" i="51" l="1"/>
  <c r="K503" i="51"/>
  <c r="N502" i="51"/>
  <c r="Q502" i="51" s="1"/>
  <c r="S502" i="51" s="1"/>
  <c r="Q503" i="27"/>
  <c r="K504" i="27"/>
  <c r="K504" i="51" l="1"/>
  <c r="Q503" i="51"/>
  <c r="K505" i="27"/>
  <c r="Q504" i="27"/>
  <c r="Q505" i="27" l="1"/>
  <c r="K506" i="27"/>
  <c r="Q504" i="51"/>
  <c r="K505" i="51"/>
  <c r="Q505" i="51" l="1"/>
  <c r="K506" i="51"/>
  <c r="Q506" i="27"/>
  <c r="K507" i="27"/>
  <c r="Q506" i="51" l="1"/>
  <c r="K507" i="51"/>
  <c r="Q507" i="27"/>
  <c r="K508" i="27"/>
  <c r="N510" i="27" l="1"/>
  <c r="Q510" i="27" s="1"/>
  <c r="S510" i="27" s="1"/>
  <c r="Q508" i="27"/>
  <c r="K511" i="27"/>
  <c r="Q507" i="51"/>
  <c r="K508" i="51"/>
  <c r="K512" i="27" l="1"/>
  <c r="Q511" i="27"/>
  <c r="N510" i="51"/>
  <c r="Q510" i="51" s="1"/>
  <c r="S510" i="51" s="1"/>
  <c r="K511" i="51"/>
  <c r="Q508" i="51"/>
  <c r="K512" i="51" l="1"/>
  <c r="Q511" i="51"/>
  <c r="Q512" i="27"/>
  <c r="K513" i="27"/>
  <c r="Q513" i="27" l="1"/>
  <c r="K514" i="27"/>
  <c r="Q512" i="51"/>
  <c r="K513" i="51"/>
  <c r="Q513" i="51" l="1"/>
  <c r="K514" i="51"/>
  <c r="Q514" i="27"/>
  <c r="K515" i="27"/>
  <c r="N517" i="27" l="1"/>
  <c r="Q517" i="27" s="1"/>
  <c r="S517" i="27" s="1"/>
  <c r="Q515" i="27"/>
  <c r="Q514" i="51"/>
  <c r="K515" i="51"/>
  <c r="N517" i="51" l="1"/>
  <c r="Q517" i="51" s="1"/>
  <c r="S517" i="51" s="1"/>
  <c r="Q515"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244" authorId="0" shapeId="0" xr:uid="{00000000-0006-0000-1900-000001000000}">
      <text>
        <r>
          <rPr>
            <sz val="12"/>
            <rFont val="宋体"/>
            <charset val="134"/>
          </rPr>
          <t>dv6:
8000</t>
        </r>
      </text>
    </comment>
    <comment ref="L896" authorId="0" shapeId="0" xr:uid="{00000000-0006-0000-1900-000002000000}">
      <text>
        <r>
          <rPr>
            <sz val="12"/>
            <rFont val="宋体"/>
            <charset val="134"/>
          </rPr>
          <t>dv6:
２７４</t>
        </r>
      </text>
    </comment>
    <comment ref="L1052" authorId="0" shapeId="0" xr:uid="{00000000-0006-0000-1900-000003000000}">
      <text>
        <r>
          <rPr>
            <sz val="12"/>
            <rFont val="宋体"/>
            <charset val="134"/>
          </rPr>
          <t>dv6:
瑞穂キャッシュ8209
现金日元</t>
        </r>
      </text>
    </comment>
    <comment ref="M1057" authorId="0" shapeId="0" xr:uid="{00000000-0006-0000-1900-000004000000}">
      <text>
        <r>
          <rPr>
            <sz val="12"/>
            <rFont val="宋体"/>
            <charset val="134"/>
          </rPr>
          <t>dv6:
80000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7" authorId="0" shapeId="0" xr:uid="{00000000-0006-0000-1F00-000001000000}">
      <text>
        <r>
          <rPr>
            <sz val="12"/>
            <rFont val="宋体"/>
            <charset val="134"/>
          </rPr>
          <t>T61:
6622.11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7" authorId="0" shapeId="0" xr:uid="{00000000-0006-0000-2000-000001000000}">
      <text>
        <r>
          <rPr>
            <sz val="12"/>
            <rFont val="宋体"/>
            <charset val="134"/>
          </rPr>
          <t>T61:
6622.11</t>
        </r>
      </text>
    </comment>
  </commentList>
</comments>
</file>

<file path=xl/sharedStrings.xml><?xml version="1.0" encoding="utf-8"?>
<sst xmlns="http://schemas.openxmlformats.org/spreadsheetml/2006/main" count="26090" uniqueCount="7648">
  <si>
    <t>PDF</t>
    <phoneticPr fontId="2" type="noConversion"/>
  </si>
  <si>
    <t>原版</t>
    <phoneticPr fontId="2" type="noConversion"/>
  </si>
  <si>
    <t>影印</t>
    <phoneticPr fontId="2" type="noConversion"/>
  </si>
  <si>
    <t>作者</t>
    <phoneticPr fontId="2" type="noConversion"/>
  </si>
  <si>
    <t>出版</t>
    <phoneticPr fontId="2" type="noConversion"/>
  </si>
  <si>
    <t>软件日语</t>
    <phoneticPr fontId="2" type="noConversion"/>
  </si>
  <si>
    <t>NIT－PRO</t>
    <phoneticPr fontId="2" type="noConversion"/>
  </si>
  <si>
    <t>日文软件项目管理</t>
    <phoneticPr fontId="2" type="noConversion"/>
  </si>
  <si>
    <t>疯狂androl讲义</t>
    <phoneticPr fontId="2" type="noConversion"/>
  </si>
  <si>
    <t>●</t>
    <phoneticPr fontId="2" type="noConversion"/>
  </si>
  <si>
    <t>星海阁楼</t>
    <phoneticPr fontId="2" type="noConversion"/>
  </si>
  <si>
    <t>设计模式</t>
    <phoneticPr fontId="2" type="noConversion"/>
  </si>
  <si>
    <t>代码大全</t>
    <phoneticPr fontId="2" type="noConversion"/>
  </si>
  <si>
    <t>日本企业文化与沟通技巧</t>
    <phoneticPr fontId="2" type="noConversion"/>
  </si>
  <si>
    <t>日文软件开发文档</t>
    <phoneticPr fontId="2" type="noConversion"/>
  </si>
  <si>
    <t>日文软件开发流程与设计技巧</t>
    <phoneticPr fontId="2" type="noConversion"/>
  </si>
  <si>
    <t>语言</t>
    <phoneticPr fontId="2" type="noConversion"/>
  </si>
  <si>
    <t>プロジェクトマネージャ</t>
    <phoneticPr fontId="2" type="noConversion"/>
  </si>
  <si>
    <t>日本语</t>
    <phoneticPr fontId="2" type="noConversion"/>
  </si>
  <si>
    <t>応用情報技術者</t>
    <phoneticPr fontId="2" type="noConversion"/>
  </si>
  <si>
    <t>星海阁楼</t>
    <phoneticPr fontId="2" type="noConversion"/>
  </si>
  <si>
    <t>星海书架</t>
    <phoneticPr fontId="2" type="noConversion"/>
  </si>
  <si>
    <t>SEのための図解システム設計の基礎</t>
    <phoneticPr fontId="2" type="noConversion"/>
  </si>
  <si>
    <t>SEのための提案書の作り方</t>
    <phoneticPr fontId="2" type="noConversion"/>
  </si>
  <si>
    <t>標準COBOLプログラミング</t>
    <phoneticPr fontId="2" type="noConversion"/>
  </si>
  <si>
    <t>SEのための要求仕様書の作り方</t>
    <phoneticPr fontId="2" type="noConversion"/>
  </si>
  <si>
    <t>よくわかり最新システム開発者のための要求定義の基本と仕組み</t>
    <phoneticPr fontId="2" type="noConversion"/>
  </si>
  <si>
    <t>システムアーキテクト</t>
    <phoneticPr fontId="2" type="noConversion"/>
  </si>
  <si>
    <t>よくわかり最新システム開発者のための上流工程の基本と仕組み</t>
    <phoneticPr fontId="2" type="noConversion"/>
  </si>
  <si>
    <t>あなたのチームは機能してますか</t>
    <phoneticPr fontId="2" type="noConversion"/>
  </si>
  <si>
    <t>できる人ビジネスマナー</t>
    <phoneticPr fontId="2" type="noConversion"/>
  </si>
  <si>
    <t>よくわかり最新システム開発者のための仕様書の基本と仕組み</t>
    <phoneticPr fontId="2" type="noConversion"/>
  </si>
  <si>
    <t>ソフトウェア開発の持つべき文化</t>
    <phoneticPr fontId="2" type="noConversion"/>
  </si>
  <si>
    <t>ずっと受けたかったソフトウェアエンジニアリングの授業</t>
    <phoneticPr fontId="2" type="noConversion"/>
  </si>
  <si>
    <t>中文</t>
    <phoneticPr fontId="2" type="noConversion"/>
  </si>
  <si>
    <t>中文</t>
    <phoneticPr fontId="2" type="noConversion"/>
  </si>
  <si>
    <t>C++语言及其程序设计教程</t>
    <phoneticPr fontId="2" type="noConversion"/>
  </si>
  <si>
    <t>张国锋</t>
    <phoneticPr fontId="2" type="noConversion"/>
  </si>
  <si>
    <t>Androidプログラミング入門</t>
    <phoneticPr fontId="2" type="noConversion"/>
  </si>
  <si>
    <t>ITアーキテクトの教科書</t>
  </si>
  <si>
    <t>JAVAEEウェブシステム入門</t>
  </si>
  <si>
    <t>UMLモデリング入門</t>
  </si>
  <si>
    <t>ユーザーエクスペリエンスの想定</t>
    <phoneticPr fontId="2" type="noConversion"/>
  </si>
  <si>
    <t>外国人をサポートするための生活マニュアル</t>
  </si>
  <si>
    <t>人気サイトに学ぶウェブゆーざビリティ</t>
  </si>
  <si>
    <t>图解系统设计的基础</t>
    <phoneticPr fontId="2" type="noConversion"/>
  </si>
  <si>
    <t>Javaエンジニア養成読本</t>
    <phoneticPr fontId="2" type="noConversion"/>
  </si>
  <si>
    <t>ITシステム開発徹底攻</t>
    <phoneticPr fontId="2" type="noConversion"/>
  </si>
  <si>
    <t>中文课程名称</t>
  </si>
  <si>
    <t>英文课程名称</t>
  </si>
  <si>
    <t>学校</t>
  </si>
  <si>
    <t>课程编号</t>
  </si>
  <si>
    <t>KeyWpord</t>
  </si>
  <si>
    <t>集数</t>
  </si>
  <si>
    <t>Type</t>
  </si>
  <si>
    <t>硬盘</t>
  </si>
  <si>
    <t>百度云</t>
  </si>
  <si>
    <t>企业家将会创造未来Linkedin创始人分享创业经验</t>
  </si>
  <si>
    <t>斯坦福大学</t>
  </si>
  <si>
    <t>MP4</t>
  </si>
  <si>
    <t>企业家改变教育Teach For America CEO</t>
  </si>
  <si>
    <t>机器学习</t>
  </si>
  <si>
    <t>会计与管理控制常见问题</t>
  </si>
  <si>
    <t>巴黎高等商学院</t>
  </si>
  <si>
    <t>新产品开发中的创造力和心理学</t>
  </si>
  <si>
    <t>华尔街训练营</t>
  </si>
  <si>
    <t>宾夕法尼亚州立</t>
  </si>
  <si>
    <t>公正</t>
  </si>
  <si>
    <t>哈佛大学</t>
  </si>
  <si>
    <t>构建动态网站</t>
  </si>
  <si>
    <t>计算机科学</t>
  </si>
  <si>
    <t>CS50</t>
  </si>
  <si>
    <t>C</t>
  </si>
  <si>
    <t>立大志</t>
  </si>
  <si>
    <t>幸福学</t>
  </si>
  <si>
    <t>头脑战争</t>
  </si>
  <si>
    <t>创新与发明</t>
  </si>
  <si>
    <t>麻省理工大学</t>
  </si>
  <si>
    <t>计算机科学及编程导论</t>
  </si>
  <si>
    <t>Python</t>
  </si>
  <si>
    <t>供应链管理专题</t>
  </si>
  <si>
    <t>flv</t>
  </si>
  <si>
    <t>媒体</t>
  </si>
  <si>
    <t>透过摄影感受世界</t>
  </si>
  <si>
    <t>Android应用程序开发</t>
  </si>
  <si>
    <t>密西西比河谷州立大学</t>
  </si>
  <si>
    <t>Android</t>
  </si>
  <si>
    <t>谷歌与苹果谁将胜出</t>
  </si>
  <si>
    <t>纽约大学</t>
  </si>
  <si>
    <t>领导能力简介</t>
  </si>
  <si>
    <t>普林斯顿大学</t>
  </si>
  <si>
    <t>科技世界的领导能力</t>
  </si>
  <si>
    <t>创业训练营</t>
  </si>
  <si>
    <t>清华大学</t>
  </si>
  <si>
    <t>你为什么而奋斗</t>
  </si>
  <si>
    <t>圣母大学</t>
  </si>
  <si>
    <t>DELL CEO Michael Dell谈创业和发展</t>
  </si>
  <si>
    <t>Intel投资部副总裁谈投资</t>
  </si>
  <si>
    <t>iPad和iPhone应用开发(iOS5)</t>
  </si>
  <si>
    <t>iPhone应用开发2010未完</t>
  </si>
  <si>
    <t>Twitter之父Jack Dorsey演讲-好奇和灵感的力量</t>
  </si>
  <si>
    <t>百度CEO李彦宏全球最大中文搜索引擎的发展</t>
  </si>
  <si>
    <t>编程范式</t>
  </si>
  <si>
    <t>CS107</t>
  </si>
  <si>
    <t>编程方法</t>
  </si>
  <si>
    <t>CS106A</t>
  </si>
  <si>
    <t>Java</t>
  </si>
  <si>
    <t>抽象编程</t>
  </si>
  <si>
    <t>Programming.Abstractions</t>
  </si>
  <si>
    <t>CS106B</t>
  </si>
  <si>
    <t>从生物学看人类行为</t>
  </si>
  <si>
    <t>衡量成功的标准-SlideShare创始人谈创业</t>
  </si>
  <si>
    <t>经济学</t>
  </si>
  <si>
    <t>美国研究</t>
  </si>
  <si>
    <t>企业思想领袖论坛</t>
  </si>
  <si>
    <t>人与计算机的互动</t>
  </si>
  <si>
    <t>远见的力量-Nvidia创始人谈企业发展过程</t>
  </si>
  <si>
    <t>用网页技术开发手机应用</t>
  </si>
  <si>
    <t>扎克伯格谈Facebook创业过程</t>
  </si>
  <si>
    <t>博弈论</t>
  </si>
  <si>
    <t>耶鲁大学</t>
  </si>
  <si>
    <t>mp4</t>
  </si>
  <si>
    <t>金融市场</t>
  </si>
  <si>
    <t>中华饮食文化</t>
  </si>
  <si>
    <t>浙江工商大学</t>
  </si>
  <si>
    <t>中科院-统计学习基础43讲</t>
  </si>
  <si>
    <t>中科院</t>
  </si>
  <si>
    <t>中科院-现代数字信号处理45讲</t>
  </si>
  <si>
    <t>中科院-[面向对象程序设计CPP]-29</t>
  </si>
  <si>
    <t>中科院现代通讯27讲</t>
  </si>
  <si>
    <t>中科院-现代数字通信21讲</t>
  </si>
  <si>
    <t>中科院-[现代计算机视觉-29讲]</t>
  </si>
  <si>
    <t>中科院-[云计算系列讲座]-13</t>
  </si>
  <si>
    <t>中科院-[数字图像处理与分析-36讲]</t>
  </si>
  <si>
    <t>中科院-[计算机控制系统-21讲]</t>
  </si>
  <si>
    <t>中科院-[有限元方法]-25</t>
  </si>
  <si>
    <t>中科院-[数值分析-20讲]</t>
  </si>
  <si>
    <t>中科院-[算法设计与分析-30讲]</t>
  </si>
  <si>
    <t>中科院-[数字图像处理与通信-25讲]</t>
  </si>
  <si>
    <t>中科院-[小波与傅里叶分析-15讲]</t>
  </si>
  <si>
    <t>中科院-高级人工智能-16</t>
  </si>
  <si>
    <t>中科院-[矩阵分析-30讲]</t>
  </si>
  <si>
    <t>模式识别19讲</t>
  </si>
  <si>
    <t>机器学习研究</t>
  </si>
  <si>
    <t>传感器网络系列讲座-17-中科院</t>
  </si>
  <si>
    <t>中科院-[统计模拟与统计软件60课时-42讲]-谢田法</t>
  </si>
  <si>
    <t>中科院-[视觉分析和理解进展-2讲]</t>
  </si>
  <si>
    <t>中科院-[数学模型及其应用-16]</t>
  </si>
  <si>
    <t>中科院-[知识工程与知识管理]-13</t>
  </si>
  <si>
    <t>中科院-[最优化算法].(Algorithms.for.Optimization).(刘振宏).21讲全</t>
  </si>
  <si>
    <t>中科院-机器学习与人工智能学习资源导引</t>
  </si>
  <si>
    <t>中科院-现代传感器技术与应用-12</t>
  </si>
  <si>
    <t>中科院移动通信和无线网络38讲</t>
  </si>
  <si>
    <t>信号及图像处理的框架和伪框架方法</t>
  </si>
  <si>
    <t>产品家第三期个性化推荐</t>
  </si>
  <si>
    <t>腾讯</t>
  </si>
  <si>
    <t>段永朝：互联网六大隐喻</t>
  </si>
  <si>
    <t>胡延平：互联网行业发展趋势</t>
  </si>
  <si>
    <t>姜奇平：互联网模式之道</t>
  </si>
  <si>
    <t>吕本富：网络经济的商业模式</t>
  </si>
  <si>
    <t>王煜全：互联网的未来十年</t>
  </si>
  <si>
    <t>王煜全：人类社会化行为</t>
  </si>
  <si>
    <t>王煜全：社会网络对生活的改变</t>
  </si>
  <si>
    <t>吴伯凡：什么是商业模式</t>
  </si>
  <si>
    <t>于国富：隐私与个性化网络服务</t>
  </si>
  <si>
    <t>周汉华：互联网法律问题</t>
  </si>
  <si>
    <t>Alexis Ohanian：如何通过媒体一夜成名</t>
  </si>
  <si>
    <t>TED</t>
  </si>
  <si>
    <t>Cameron Herold：教育出小创业家</t>
  </si>
  <si>
    <t>Chimamanda Adichie：单一故事的危险性</t>
  </si>
  <si>
    <t>Chip Conley：生命里的不凡</t>
  </si>
  <si>
    <t>Chris Anderson科技的长尾理论</t>
  </si>
  <si>
    <t>Clay Shirky：认知剩余将如何改变世界</t>
  </si>
  <si>
    <t>Clay Shirky社交媒介如何能为历史写下新页</t>
  </si>
  <si>
    <t>David.S.Rose创投提案</t>
  </si>
  <si>
    <t>Derek Sivers：下定的目标不要告诉别人</t>
  </si>
  <si>
    <t>Fabian Hemmer：未来手机的形状变化</t>
  </si>
  <si>
    <t>Gary Flake：枢纽是网络探索方法的转折点吗</t>
  </si>
  <si>
    <t>Graham Hill：我为何在工作日吃素</t>
  </si>
  <si>
    <t>Hans Rosling：亚洲的崛起--如何及何时</t>
  </si>
  <si>
    <t>Johanna Blakley：学习时尚界的自由文化</t>
  </si>
  <si>
    <t>John Gerzema：金融危机后的消费行为</t>
  </si>
  <si>
    <t>Ken Robinson：推动学习革命</t>
  </si>
  <si>
    <t>Seth Priebatsch：世界第一的游戏社交圈</t>
  </si>
  <si>
    <t>Sheena Iyengar：选择的艺术</t>
  </si>
  <si>
    <t>Temple Grandin：世界需要多种思维的人</t>
  </si>
  <si>
    <t>Tom Wujec：搭一个塔，建一个团队</t>
  </si>
  <si>
    <t>Wujec由建塔学习团队合作</t>
  </si>
  <si>
    <t>马丁雅克：了解中国的崛起</t>
  </si>
  <si>
    <t>Jobs</t>
  </si>
  <si>
    <t>硅谷传奇</t>
  </si>
  <si>
    <t>解构企业</t>
  </si>
  <si>
    <t>云图</t>
  </si>
  <si>
    <t>源代码</t>
  </si>
  <si>
    <t>社交网络</t>
  </si>
  <si>
    <t>华尔街</t>
  </si>
  <si>
    <t>OL日本</t>
  </si>
  <si>
    <t>打工仔的梦想房</t>
  </si>
  <si>
    <t>决定不哭的日子</t>
  </si>
  <si>
    <t>你们没有明天</t>
  </si>
  <si>
    <t>派遣员的品格</t>
  </si>
  <si>
    <t>她成功的理由</t>
  </si>
  <si>
    <t>为什么你能与绝望战斗</t>
  </si>
  <si>
    <t>我在一家黑公司上班，已经快撑不下去了</t>
  </si>
  <si>
    <t>转职代理人</t>
  </si>
  <si>
    <t>墜入情海--我成功的秘密</t>
  </si>
  <si>
    <t>初来乍到</t>
  </si>
  <si>
    <t>彼岸的青春</t>
  </si>
  <si>
    <t>家在我心中</t>
  </si>
  <si>
    <t>角落里的人</t>
  </si>
  <si>
    <t>小留学生</t>
  </si>
  <si>
    <t>我的太阳</t>
  </si>
  <si>
    <t>MP3</t>
  </si>
  <si>
    <t>成功经理人</t>
  </si>
  <si>
    <t>●</t>
  </si>
  <si>
    <t>打造职业化团队</t>
  </si>
  <si>
    <t>管理者的领导商数</t>
  </si>
  <si>
    <t>管理者的情商EQ</t>
  </si>
  <si>
    <t>经理人常犯的11种错误</t>
  </si>
  <si>
    <t>领导商数</t>
  </si>
  <si>
    <t>企业变革与企业文化</t>
  </si>
  <si>
    <t>如何塑造管理者的性格魅力</t>
  </si>
  <si>
    <t>软实力</t>
  </si>
  <si>
    <t>市场竞争策略</t>
  </si>
  <si>
    <t>突破人才经营瓶颈</t>
  </si>
  <si>
    <t>突破中小企业发展瓶颈</t>
  </si>
  <si>
    <t>赢在执行</t>
  </si>
  <si>
    <t>有效沟通</t>
  </si>
  <si>
    <t>有效沟通II</t>
  </si>
  <si>
    <t>中层危机</t>
  </si>
  <si>
    <t>卓越管理者的辅导与激励技巧</t>
  </si>
  <si>
    <t>IBM主机技术一本通</t>
    <phoneticPr fontId="2" type="noConversion"/>
  </si>
  <si>
    <t>WEB技术在主机系统中的应用与案例分析</t>
    <phoneticPr fontId="2" type="noConversion"/>
  </si>
  <si>
    <t>大型主机操作系统基础</t>
    <phoneticPr fontId="2" type="noConversion"/>
  </si>
  <si>
    <t>大型主机操作系统基础实验教程</t>
    <phoneticPr fontId="2" type="noConversion"/>
  </si>
  <si>
    <t>大型主机汇编语言程序设计</t>
    <phoneticPr fontId="2" type="noConversion"/>
  </si>
  <si>
    <t>大型主机数据库管理系统DB2</t>
    <phoneticPr fontId="2" type="noConversion"/>
  </si>
  <si>
    <t>大型主机数据库系统管理基础与应用开发</t>
    <phoneticPr fontId="2" type="noConversion"/>
  </si>
  <si>
    <t>大型主机系统管理REXX编程详解</t>
    <phoneticPr fontId="2" type="noConversion"/>
  </si>
  <si>
    <t>大型主机系统管理</t>
    <phoneticPr fontId="2" type="noConversion"/>
  </si>
  <si>
    <t>基于RUP的软件测试实践</t>
    <phoneticPr fontId="2" type="noConversion"/>
  </si>
  <si>
    <t>现代大型主机系统导论</t>
    <phoneticPr fontId="2" type="noConversion"/>
  </si>
  <si>
    <t>COBOL从入门到精通</t>
    <phoneticPr fontId="2" type="noConversion"/>
  </si>
  <si>
    <t>IMS-VS入門</t>
    <phoneticPr fontId="2" type="noConversion"/>
  </si>
  <si>
    <t>MVSカタログ式プロシージャーの使用方法</t>
    <phoneticPr fontId="2" type="noConversion"/>
  </si>
  <si>
    <t>MVS-ジョブ制御言語の使用法</t>
    <phoneticPr fontId="2" type="noConversion"/>
  </si>
  <si>
    <t>PLIプログラミング</t>
    <phoneticPr fontId="2" type="noConversion"/>
  </si>
  <si>
    <t>TSO使用方法</t>
    <phoneticPr fontId="2" type="noConversion"/>
  </si>
  <si>
    <t>VS-COBOL-II-プログラミング－初級</t>
    <phoneticPr fontId="2" type="noConversion"/>
  </si>
  <si>
    <t>VS-COBOL-II-プログラミング－中級</t>
    <phoneticPr fontId="2" type="noConversion"/>
  </si>
  <si>
    <t>Windows.命令行详解手册（第2版）</t>
    <phoneticPr fontId="2" type="noConversion"/>
  </si>
  <si>
    <t>Drupal7宝典</t>
    <phoneticPr fontId="2" type="noConversion"/>
  </si>
  <si>
    <t>Drupal实战</t>
    <phoneticPr fontId="2" type="noConversion"/>
  </si>
  <si>
    <t>IT日本语教程实践篇</t>
    <phoneticPr fontId="2" type="noConversion"/>
  </si>
  <si>
    <t>高级软件测试卷2：高级软件测试经理</t>
    <phoneticPr fontId="2" type="noConversion"/>
  </si>
  <si>
    <t>软件测试精要</t>
    <phoneticPr fontId="2" type="noConversion"/>
  </si>
  <si>
    <t>软件测试面试突击：为自已赢得一份测试工程师职位</t>
    <phoneticPr fontId="2" type="noConversion"/>
  </si>
  <si>
    <t>SEのための銀行三大業務入門</t>
    <phoneticPr fontId="2" type="noConversion"/>
  </si>
  <si>
    <t>新入行員基礎コース_1 金融機関の役割と事務の基本</t>
    <phoneticPr fontId="2" type="noConversion"/>
  </si>
  <si>
    <r>
      <t>新入行員基礎コース_2 預金業務と手形</t>
    </r>
    <r>
      <rPr>
        <sz val="11"/>
        <color theme="1"/>
        <rFont val="ＭＳ Ｐゴシック"/>
        <family val="3"/>
        <charset val="128"/>
        <scheme val="minor"/>
      </rPr>
      <t>・</t>
    </r>
    <r>
      <rPr>
        <sz val="11"/>
        <color theme="1"/>
        <rFont val="ＭＳ Ｐゴシック"/>
        <family val="2"/>
        <charset val="134"/>
        <scheme val="minor"/>
      </rPr>
      <t xml:space="preserve"> 小切手の基礎</t>
    </r>
    <phoneticPr fontId="2" type="noConversion"/>
  </si>
  <si>
    <r>
      <t>新入行員基礎コース_3 内国為替</t>
    </r>
    <r>
      <rPr>
        <sz val="11"/>
        <color theme="1"/>
        <rFont val="ＭＳ Ｐゴシック"/>
        <family val="3"/>
        <charset val="128"/>
        <scheme val="minor"/>
      </rPr>
      <t>・</t>
    </r>
    <r>
      <rPr>
        <sz val="11"/>
        <color theme="1"/>
        <rFont val="ＭＳ Ｐゴシック"/>
        <family val="2"/>
        <charset val="134"/>
        <scheme val="minor"/>
      </rPr>
      <t xml:space="preserve"> 外国為替業務、付随業務の基礎</t>
    </r>
    <phoneticPr fontId="2" type="noConversion"/>
  </si>
  <si>
    <r>
      <t>新入行員基礎コース_4 融資業務、証券</t>
    </r>
    <r>
      <rPr>
        <sz val="11"/>
        <color theme="1"/>
        <rFont val="ＭＳ Ｐゴシック"/>
        <family val="3"/>
        <charset val="128"/>
        <scheme val="minor"/>
      </rPr>
      <t>・</t>
    </r>
    <r>
      <rPr>
        <sz val="11"/>
        <color theme="1"/>
        <rFont val="ＭＳ Ｐゴシック"/>
        <family val="2"/>
        <charset val="134"/>
        <scheme val="minor"/>
      </rPr>
      <t>保険業務の基礎</t>
    </r>
    <phoneticPr fontId="2" type="noConversion"/>
  </si>
  <si>
    <t>neusoft_Itjapan</t>
    <phoneticPr fontId="2" type="noConversion"/>
  </si>
  <si>
    <t>东软软件工程师日语</t>
    <phoneticPr fontId="2" type="noConversion"/>
  </si>
  <si>
    <t>日本企业文化与沟通技巧</t>
    <phoneticPr fontId="2" type="noConversion"/>
  </si>
  <si>
    <t>日文软件开发流程与设计技巧</t>
    <phoneticPr fontId="2" type="noConversion"/>
  </si>
  <si>
    <t>日文软件开发文档</t>
    <phoneticPr fontId="2" type="noConversion"/>
  </si>
  <si>
    <t>日文软件项目管理</t>
    <phoneticPr fontId="2" type="noConversion"/>
  </si>
  <si>
    <t>软件日语</t>
    <phoneticPr fontId="2" type="noConversion"/>
  </si>
  <si>
    <t>FACEBOOK效应 （美）大卫·柯克帕特里克着扫描版</t>
    <phoneticPr fontId="2" type="noConversion"/>
  </si>
  <si>
    <t>产品经理的第二本书.Linda.Gorchels.扫描版</t>
    <phoneticPr fontId="2" type="noConversion"/>
  </si>
  <si>
    <t>产品经理的第一本书</t>
    <phoneticPr fontId="2" type="noConversion"/>
  </si>
  <si>
    <t>创办你的企业：创业计划书.国际劳工组织北京局.扫描版</t>
  </si>
  <si>
    <t>创办你的企业：创业意识培训册.国际劳工组织北京局.扫描版</t>
    <phoneticPr fontId="2" type="noConversion"/>
  </si>
  <si>
    <t>从设计到产品：日本著名企业产品设计实例.(日)清水吉治.&amp;.朱钟炎.清晰照片版</t>
    <phoneticPr fontId="2" type="noConversion"/>
  </si>
  <si>
    <t>大家看的设计书(第三版)</t>
    <phoneticPr fontId="2" type="noConversion"/>
  </si>
  <si>
    <t>定位有史以来对美国营销影响最大的观念.艾·里斯，杰克·特劳特.扫描版</t>
    <phoneticPr fontId="2" type="noConversion"/>
  </si>
  <si>
    <t>断层线：全球经济潜在的危机.(美)拉古拉迈.扫描版</t>
    <phoneticPr fontId="2" type="noConversion"/>
  </si>
  <si>
    <t>供应链物流管理（原书第3版）</t>
    <phoneticPr fontId="2" type="noConversion"/>
  </si>
  <si>
    <t>怪诞行为学.Predictably.Irrational.2008.Scan-HARRISON</t>
    <phoneticPr fontId="2" type="noConversion"/>
  </si>
  <si>
    <t>怪诞行为学2：非理性的积极力量.(美)艾瑞里.扫描版</t>
    <phoneticPr fontId="2" type="noConversion"/>
  </si>
  <si>
    <t>架构实战软件架构设计的过程.(The.Process.of.Software.Architecting).Peter.Eeles.&amp;.Peter.Cripps.扫描版</t>
    <phoneticPr fontId="2" type="noConversion"/>
  </si>
  <si>
    <t>结网.互联网产品经理改变世界.王坚.扫描版</t>
    <phoneticPr fontId="2" type="noConversion"/>
  </si>
  <si>
    <t>客户想让你知道的事[美]拉姆.查兰【2008】</t>
    <phoneticPr fontId="2" type="noConversion"/>
  </si>
  <si>
    <t>乱乱脑 by 盖瑞-马库斯</t>
    <phoneticPr fontId="2" type="noConversion"/>
  </si>
  <si>
    <t>免费 商业的未来</t>
    <phoneticPr fontId="2" type="noConversion"/>
  </si>
  <si>
    <t>模式 零售连锁业战略思维和发展模式.郎咸平（扫描版）</t>
    <phoneticPr fontId="2" type="noConversion"/>
  </si>
  <si>
    <t>巧绘蓝图-商业计划书写作秘诀.保罗.巴罗.扫描版</t>
    <phoneticPr fontId="2" type="noConversion"/>
  </si>
  <si>
    <t>情感化设计</t>
    <phoneticPr fontId="2" type="noConversion"/>
  </si>
  <si>
    <t>情商 为什么情商比智商更重要</t>
    <phoneticPr fontId="2" type="noConversion"/>
  </si>
  <si>
    <t>情商2 影响你一生的社交商</t>
    <phoneticPr fontId="2" type="noConversion"/>
  </si>
  <si>
    <t>人人都是产品经理.苏杰.扫描版</t>
    <phoneticPr fontId="2" type="noConversion"/>
  </si>
  <si>
    <t>日本商务礼仪ok</t>
    <phoneticPr fontId="2" type="noConversion"/>
  </si>
  <si>
    <t>软件观念革命.交互设计精髓</t>
    <phoneticPr fontId="2" type="noConversion"/>
  </si>
  <si>
    <t>软件架构师的12项修炼.Dave.Hendricksen.扫描版</t>
    <phoneticPr fontId="2" type="noConversion"/>
  </si>
  <si>
    <t>商业计划书写作指南.(美)奥斯特扬，丹斯洛</t>
    <phoneticPr fontId="2" type="noConversion"/>
  </si>
  <si>
    <t>商业模式 企业竞争的最高形态.李振勇（扫描版）</t>
    <phoneticPr fontId="2" type="noConversion"/>
  </si>
  <si>
    <t>设计师要懂心理学.徐佳.全彩版</t>
    <phoneticPr fontId="2" type="noConversion"/>
  </si>
  <si>
    <t>社会学(第十版)(美)戴维.波普诺.扫描版</t>
    <phoneticPr fontId="2" type="noConversion"/>
  </si>
  <si>
    <t>神一样的产品经理</t>
    <phoneticPr fontId="2" type="noConversion"/>
  </si>
  <si>
    <t>生活中的行为经济学 上 消费行为的非理性的陷阱</t>
    <phoneticPr fontId="2" type="noConversion"/>
  </si>
  <si>
    <t>生活中的行为经济学 下 投资行为的非理性陷阱</t>
    <phoneticPr fontId="2" type="noConversion"/>
  </si>
  <si>
    <t>失控</t>
    <phoneticPr fontId="2" type="noConversion"/>
  </si>
  <si>
    <t>世界是平的：21世纪简史.托马斯.弗里德曼.扫描版</t>
    <phoneticPr fontId="2" type="noConversion"/>
  </si>
  <si>
    <t>瞬间之美：WEB界面设计如何让用户心动-中文版</t>
    <phoneticPr fontId="2" type="noConversion"/>
  </si>
  <si>
    <t>网站设计解构-中文版- 霍克曼，斯普乌尔着</t>
    <phoneticPr fontId="2" type="noConversion"/>
  </si>
  <si>
    <t>网站重构—应用Web标准进行设计.(网站重构).泽尔德曼.扫描版.[PDF]</t>
    <phoneticPr fontId="2" type="noConversion"/>
  </si>
  <si>
    <t>未来是湿的.克莱·舍基.扫描图</t>
    <phoneticPr fontId="2" type="noConversion"/>
  </si>
  <si>
    <t>无价：洞悉大众心理玩转价格游戏.(美)威廉·庞德斯通.扫描版</t>
    <phoneticPr fontId="2" type="noConversion"/>
  </si>
  <si>
    <t>写给大家看的设计书-中文版(第3版)</t>
    <phoneticPr fontId="2" type="noConversion"/>
  </si>
  <si>
    <t>幸福的方法-泰勒·本-沙哈尔-2007</t>
    <phoneticPr fontId="2" type="noConversion"/>
  </si>
  <si>
    <t>演说之禅：职场必知的幻灯片秘技.(美)(雷纳德).扫描版</t>
    <phoneticPr fontId="2" type="noConversion"/>
  </si>
  <si>
    <t>异类 不一样的成功启示</t>
    <phoneticPr fontId="2" type="noConversion"/>
  </si>
  <si>
    <t>引爆点</t>
    <phoneticPr fontId="2" type="noConversion"/>
  </si>
  <si>
    <t>赢在网络营销</t>
    <phoneticPr fontId="2" type="noConversion"/>
  </si>
  <si>
    <t>影响力.(美) 西奥迪尼.扫描版</t>
    <phoneticPr fontId="2" type="noConversion"/>
  </si>
  <si>
    <t>用户体验的要素 －以用户为中心的Web设计(2008) -- Jesse James Garrett着 范晓燕译</t>
    <phoneticPr fontId="2" type="noConversion"/>
  </si>
  <si>
    <t>预知社会 群体行为的内在法则</t>
    <phoneticPr fontId="2" type="noConversion"/>
  </si>
  <si>
    <t>战略与结构钱德勒</t>
    <phoneticPr fontId="2" type="noConversion"/>
  </si>
  <si>
    <t>长尾理论2.0.[美].克里斯·安德森.扫描版</t>
    <phoneticPr fontId="2" type="noConversion"/>
  </si>
  <si>
    <t>长尾理论The.Long.Tail.2006.Scan-HARRISON</t>
    <phoneticPr fontId="2" type="noConversion"/>
  </si>
  <si>
    <t>众包：大众力量缘何推动商业未来.（美）杰夫·豪.扫描版</t>
    <phoneticPr fontId="2" type="noConversion"/>
  </si>
  <si>
    <t>助推(美).卡斯·桑斯坦.扫描版</t>
    <phoneticPr fontId="2" type="noConversion"/>
  </si>
  <si>
    <t>语言</t>
    <phoneticPr fontId="8" type="noConversion"/>
  </si>
  <si>
    <t>片名</t>
    <phoneticPr fontId="8" type="noConversion"/>
  </si>
  <si>
    <t>格式</t>
    <phoneticPr fontId="8" type="noConversion"/>
  </si>
  <si>
    <t>集数</t>
    <phoneticPr fontId="8" type="noConversion"/>
  </si>
  <si>
    <t>字幕</t>
    <phoneticPr fontId="8" type="noConversion"/>
  </si>
  <si>
    <t>年代</t>
    <phoneticPr fontId="8" type="noConversion"/>
  </si>
  <si>
    <t>iTunes</t>
    <phoneticPr fontId="8" type="noConversion"/>
  </si>
  <si>
    <t>媒体</t>
    <phoneticPr fontId="8" type="noConversion"/>
  </si>
  <si>
    <t>2T</t>
    <phoneticPr fontId="8" type="noConversion"/>
  </si>
  <si>
    <t>存放</t>
    <phoneticPr fontId="8" type="noConversion"/>
  </si>
  <si>
    <t>日语</t>
  </si>
  <si>
    <t>甜心空姐</t>
    <phoneticPr fontId="8" type="noConversion"/>
  </si>
  <si>
    <t>Mp4</t>
  </si>
  <si>
    <t>星海HP</t>
  </si>
  <si>
    <t>夜王</t>
    <phoneticPr fontId="8" type="noConversion"/>
  </si>
  <si>
    <t>Jyouou Virgin</t>
    <phoneticPr fontId="8" type="noConversion"/>
  </si>
  <si>
    <t>东京塔</t>
    <phoneticPr fontId="8" type="noConversion"/>
  </si>
  <si>
    <t>电车男</t>
    <phoneticPr fontId="8" type="noConversion"/>
  </si>
  <si>
    <t>松本清张黑色奔流</t>
    <phoneticPr fontId="8" type="noConversion"/>
  </si>
  <si>
    <t>松本清张点与线</t>
    <phoneticPr fontId="8" type="noConversion"/>
  </si>
  <si>
    <t>松本清张颜</t>
    <phoneticPr fontId="8" type="noConversion"/>
  </si>
  <si>
    <t>松本清张疑惑</t>
    <phoneticPr fontId="8" type="noConversion"/>
  </si>
  <si>
    <t>松本清张驿路</t>
    <phoneticPr fontId="8" type="noConversion"/>
  </si>
  <si>
    <t>松本清张中央流沙</t>
    <phoneticPr fontId="8" type="noConversion"/>
  </si>
  <si>
    <t>悠长假期</t>
    <phoneticPr fontId="8" type="noConversion"/>
  </si>
  <si>
    <t>恋爱世纪</t>
    <phoneticPr fontId="8" type="noConversion"/>
  </si>
  <si>
    <t>婚活</t>
    <phoneticPr fontId="8" type="noConversion"/>
  </si>
  <si>
    <t>夜光的阶梯</t>
    <phoneticPr fontId="8" type="noConversion"/>
  </si>
  <si>
    <t>同一屋檐下</t>
    <phoneticPr fontId="8" type="noConversion"/>
  </si>
  <si>
    <t>华丽的间谍</t>
    <phoneticPr fontId="8" type="noConversion"/>
  </si>
  <si>
    <t>东京爱情故事</t>
    <phoneticPr fontId="8" type="noConversion"/>
  </si>
  <si>
    <r>
      <t>丘比特的惡作劇</t>
    </r>
    <r>
      <rPr>
        <sz val="11"/>
        <color theme="1"/>
        <rFont val="ＭＳ Ｐゴシック"/>
        <family val="2"/>
        <charset val="134"/>
        <scheme val="minor"/>
      </rPr>
      <t>-</t>
    </r>
    <r>
      <rPr>
        <sz val="10"/>
        <rFont val="宋体"/>
        <charset val="134"/>
      </rPr>
      <t>虹玉</t>
    </r>
    <phoneticPr fontId="8" type="noConversion"/>
  </si>
  <si>
    <t>2nd house</t>
    <phoneticPr fontId="8" type="noConversion"/>
  </si>
  <si>
    <t>北川弘美《娘王》</t>
    <phoneticPr fontId="8" type="noConversion"/>
  </si>
  <si>
    <t>女帝</t>
    <phoneticPr fontId="8" type="noConversion"/>
  </si>
  <si>
    <t>下北</t>
    <phoneticPr fontId="8" type="noConversion"/>
  </si>
  <si>
    <t>BOSS</t>
    <phoneticPr fontId="8" type="noConversion"/>
  </si>
  <si>
    <t>252生存者</t>
    <phoneticPr fontId="8" type="noConversion"/>
  </si>
  <si>
    <t>101次求婚</t>
    <phoneticPr fontId="8" type="noConversion"/>
  </si>
  <si>
    <t>若是能在天堂遇见你</t>
    <phoneticPr fontId="8" type="noConversion"/>
  </si>
  <si>
    <t>惜己</t>
    <phoneticPr fontId="8" type="noConversion"/>
  </si>
  <si>
    <t>英文</t>
  </si>
  <si>
    <t>Jobs</t>
    <phoneticPr fontId="8" type="noConversion"/>
  </si>
  <si>
    <t>MKV</t>
  </si>
  <si>
    <t>●</t>
    <phoneticPr fontId="8" type="noConversion"/>
  </si>
  <si>
    <t>星海台式机</t>
  </si>
  <si>
    <t>硅谷传奇</t>
    <phoneticPr fontId="8" type="noConversion"/>
  </si>
  <si>
    <t>AVI</t>
  </si>
  <si>
    <t>解构企业</t>
    <phoneticPr fontId="8" type="noConversion"/>
  </si>
  <si>
    <t>社交网络</t>
    <phoneticPr fontId="8" type="noConversion"/>
  </si>
  <si>
    <t>华尔街1</t>
    <phoneticPr fontId="8" type="noConversion"/>
  </si>
  <si>
    <t>华尔街2</t>
  </si>
  <si>
    <t>大企业</t>
    <phoneticPr fontId="8" type="noConversion"/>
  </si>
  <si>
    <t>恶老板</t>
    <phoneticPr fontId="8" type="noConversion"/>
  </si>
  <si>
    <t>利益风暴</t>
    <phoneticPr fontId="8" type="noConversion"/>
  </si>
  <si>
    <t>下岗风波</t>
    <phoneticPr fontId="8" type="noConversion"/>
  </si>
  <si>
    <t>电视台风云</t>
    <phoneticPr fontId="8" type="noConversion"/>
  </si>
  <si>
    <t>推销员</t>
    <phoneticPr fontId="8" type="noConversion"/>
  </si>
  <si>
    <t>穿普拉达的女王</t>
    <phoneticPr fontId="8" type="noConversion"/>
  </si>
  <si>
    <t>监守自盗</t>
    <phoneticPr fontId="8" type="noConversion"/>
  </si>
  <si>
    <t>二维电影</t>
    <phoneticPr fontId="8" type="noConversion"/>
  </si>
  <si>
    <t>云图</t>
    <phoneticPr fontId="8" type="noConversion"/>
  </si>
  <si>
    <t>源代码</t>
    <phoneticPr fontId="8" type="noConversion"/>
  </si>
  <si>
    <t>实习生</t>
    <phoneticPr fontId="8" type="noConversion"/>
  </si>
  <si>
    <t>MP4</t>
    <phoneticPr fontId="8" type="noConversion"/>
  </si>
  <si>
    <t>史蒂夫·乔布斯：机器人生</t>
  </si>
  <si>
    <t>OL日本</t>
    <phoneticPr fontId="8" type="noConversion"/>
  </si>
  <si>
    <t>打工仔的梦想房ew</t>
    <phoneticPr fontId="8" type="noConversion"/>
  </si>
  <si>
    <t>决定不哭的日子</t>
    <phoneticPr fontId="8" type="noConversion"/>
  </si>
  <si>
    <t>你们没有明天</t>
    <phoneticPr fontId="8" type="noConversion"/>
  </si>
  <si>
    <t>派遣员的品格</t>
    <phoneticPr fontId="8" type="noConversion"/>
  </si>
  <si>
    <t>她成功的理由</t>
    <phoneticPr fontId="8" type="noConversion"/>
  </si>
  <si>
    <t>为什么你能与绝望战斗</t>
    <phoneticPr fontId="8" type="noConversion"/>
  </si>
  <si>
    <t>我在一家黑公司上班，已经快撑不下去了</t>
    <phoneticPr fontId="8" type="noConversion"/>
  </si>
  <si>
    <t>转职代理人</t>
    <phoneticPr fontId="8" type="noConversion"/>
  </si>
  <si>
    <t>墜入情海--我成功的秘密</t>
    <phoneticPr fontId="8" type="noConversion"/>
  </si>
  <si>
    <t>10集留学日本</t>
    <phoneticPr fontId="8" type="noConversion"/>
  </si>
  <si>
    <t>中文</t>
  </si>
  <si>
    <t>余世维成功经理人</t>
    <phoneticPr fontId="8" type="noConversion"/>
  </si>
  <si>
    <t>Mp3</t>
  </si>
  <si>
    <t>余世维打造职业化团队</t>
    <phoneticPr fontId="8" type="noConversion"/>
  </si>
  <si>
    <t>余世维管理者的领导商数</t>
    <phoneticPr fontId="8" type="noConversion"/>
  </si>
  <si>
    <t>余世维管理者的情商EQ</t>
    <phoneticPr fontId="8" type="noConversion"/>
  </si>
  <si>
    <t>余世维经理人常犯的11种错误</t>
    <phoneticPr fontId="8" type="noConversion"/>
  </si>
  <si>
    <t>余世维领导商数</t>
    <phoneticPr fontId="8" type="noConversion"/>
  </si>
  <si>
    <t>余世维企业变革与企业文化</t>
    <phoneticPr fontId="8" type="noConversion"/>
  </si>
  <si>
    <t>余世维如何塑造管理者的性格魅力</t>
    <phoneticPr fontId="8" type="noConversion"/>
  </si>
  <si>
    <t>余世维软实力</t>
    <phoneticPr fontId="8" type="noConversion"/>
  </si>
  <si>
    <t>Mp3&amp;Mp4</t>
  </si>
  <si>
    <t>余世维市场竞争策略</t>
    <phoneticPr fontId="8" type="noConversion"/>
  </si>
  <si>
    <t>余世维突破人才经营瓶颈</t>
    <phoneticPr fontId="8" type="noConversion"/>
  </si>
  <si>
    <t>余世维突破中小企业发展瓶颈</t>
    <phoneticPr fontId="8" type="noConversion"/>
  </si>
  <si>
    <t>余世维赢在执行</t>
    <phoneticPr fontId="8" type="noConversion"/>
  </si>
  <si>
    <t>余世维有效沟通</t>
    <phoneticPr fontId="8" type="noConversion"/>
  </si>
  <si>
    <t>余世维有效沟通II</t>
    <phoneticPr fontId="8" type="noConversion"/>
  </si>
  <si>
    <t>余世维商丘讲座</t>
    <phoneticPr fontId="8" type="noConversion"/>
  </si>
  <si>
    <t>余世维中层危机</t>
    <phoneticPr fontId="8" type="noConversion"/>
  </si>
  <si>
    <t>余世维卓越管理者的辅导与激励技巧</t>
    <phoneticPr fontId="8" type="noConversion"/>
  </si>
  <si>
    <t>余世维</t>
    <phoneticPr fontId="8" type="noConversion"/>
  </si>
  <si>
    <t>第八套广播体操</t>
    <phoneticPr fontId="8" type="noConversion"/>
  </si>
  <si>
    <t>街舞教学</t>
    <phoneticPr fontId="8" type="noConversion"/>
  </si>
  <si>
    <t>有氧健身操</t>
    <phoneticPr fontId="8" type="noConversion"/>
  </si>
  <si>
    <t>周思敏时尚礼仪讲座</t>
    <phoneticPr fontId="8" type="noConversion"/>
  </si>
  <si>
    <t>阿甘正传</t>
    <phoneticPr fontId="8" type="noConversion"/>
  </si>
  <si>
    <t>中文</t>
    <phoneticPr fontId="8" type="noConversion"/>
  </si>
  <si>
    <t>Mp3</t>
    <phoneticPr fontId="8" type="noConversion"/>
  </si>
  <si>
    <r>
      <t>星海</t>
    </r>
    <r>
      <rPr>
        <sz val="10"/>
        <rFont val="宋体"/>
        <family val="3"/>
        <charset val="134"/>
      </rPr>
      <t>台式机</t>
    </r>
    <phoneticPr fontId="8" type="noConversion"/>
  </si>
  <si>
    <t>英文</t>
    <phoneticPr fontId="8" type="noConversion"/>
  </si>
  <si>
    <t>Mp4</t>
    <phoneticPr fontId="8" type="noConversion"/>
  </si>
  <si>
    <t>320移动</t>
    <phoneticPr fontId="8" type="noConversion"/>
  </si>
  <si>
    <t>日语</t>
    <phoneticPr fontId="8" type="noConversion"/>
  </si>
  <si>
    <t>Mp3&amp;Mp4</t>
    <phoneticPr fontId="8" type="noConversion"/>
  </si>
  <si>
    <r>
      <t>1T</t>
    </r>
    <r>
      <rPr>
        <sz val="10"/>
        <rFont val="宋体"/>
        <family val="3"/>
        <charset val="134"/>
      </rPr>
      <t>台式机</t>
    </r>
    <phoneticPr fontId="8" type="noConversion"/>
  </si>
  <si>
    <t>MKV</t>
    <phoneticPr fontId="8" type="noConversion"/>
  </si>
  <si>
    <t>AVI</t>
    <phoneticPr fontId="8" type="noConversion"/>
  </si>
  <si>
    <t>语言</t>
    <phoneticPr fontId="8" type="noConversion"/>
  </si>
  <si>
    <t>人名</t>
    <phoneticPr fontId="8" type="noConversion"/>
  </si>
  <si>
    <t>专辑名</t>
    <phoneticPr fontId="8" type="noConversion"/>
  </si>
  <si>
    <t>类型</t>
    <phoneticPr fontId="8" type="noConversion"/>
  </si>
  <si>
    <t>集数</t>
    <phoneticPr fontId="8" type="noConversion"/>
  </si>
  <si>
    <t>格式</t>
    <phoneticPr fontId="8" type="noConversion"/>
  </si>
  <si>
    <t>媒体</t>
    <phoneticPr fontId="8" type="noConversion"/>
  </si>
  <si>
    <t>存放</t>
    <phoneticPr fontId="8" type="noConversion"/>
  </si>
  <si>
    <t>罗大佑</t>
  </si>
  <si>
    <t>罗大佑自选集Disc1</t>
    <phoneticPr fontId="8" type="noConversion"/>
  </si>
  <si>
    <t>Ape</t>
  </si>
  <si>
    <t>罗大佑自选集Disc2</t>
  </si>
  <si>
    <t>罗大佑自选集Disc3</t>
  </si>
  <si>
    <t>无法盗版的青春-Bonus.CD</t>
    <phoneticPr fontId="8" type="noConversion"/>
  </si>
  <si>
    <t>无法盗版的青春-CD1-1982-之乎者也</t>
    <phoneticPr fontId="8" type="noConversion"/>
  </si>
  <si>
    <t>无法盗版的青春-CD2-1983-未來的主人翁</t>
    <phoneticPr fontId="8" type="noConversion"/>
  </si>
  <si>
    <t>无法盗版的青春-CD3-1984-家</t>
    <phoneticPr fontId="8" type="noConversion"/>
  </si>
  <si>
    <t>无法盗版的青春-CD4-1985-青春舞曲</t>
    <phoneticPr fontId="8" type="noConversion"/>
  </si>
  <si>
    <t>无法盗版的青春-CD5-1988-爱人同志</t>
    <phoneticPr fontId="8" type="noConversion"/>
  </si>
  <si>
    <t>无法盗版的青春-CD6-1989-衣锦还乡</t>
  </si>
  <si>
    <t>无法盗版的青春-CD7-1989-闪亮的日子</t>
    <phoneticPr fontId="8" type="noConversion"/>
  </si>
  <si>
    <t>无法盗版的青春-CD8-1989-告別的年代</t>
    <phoneticPr fontId="8" type="noConversion"/>
  </si>
  <si>
    <t>无法盗版的青春-CD9-1994-恋曲2000</t>
    <phoneticPr fontId="8" type="noConversion"/>
  </si>
  <si>
    <t>齐豫</t>
  </si>
  <si>
    <t>骆驼.飞鸟.鱼</t>
    <phoneticPr fontId="8" type="noConversion"/>
  </si>
  <si>
    <t>你是我所有的回忆</t>
    <phoneticPr fontId="8" type="noConversion"/>
  </si>
  <si>
    <t>有没有这种说法</t>
    <phoneticPr fontId="8" type="noConversion"/>
  </si>
  <si>
    <t>C'est La Vie</t>
    <phoneticPr fontId="8" type="noConversion"/>
  </si>
  <si>
    <t>群星</t>
  </si>
  <si>
    <t>音乐传真.HIFI毒药</t>
    <phoneticPr fontId="8" type="noConversion"/>
  </si>
  <si>
    <t>小田和正</t>
  </si>
  <si>
    <t>BETWEEN.THE.WORD.&amp;.THE.HEART</t>
    <phoneticPr fontId="8" type="noConversion"/>
  </si>
  <si>
    <t>K.ODA</t>
    <phoneticPr fontId="8" type="noConversion"/>
  </si>
  <si>
    <t>LOOKING.BACK.2</t>
    <phoneticPr fontId="8" type="noConversion"/>
  </si>
  <si>
    <t>LOOKING.BACK</t>
    <phoneticPr fontId="8" type="noConversion"/>
  </si>
  <si>
    <t>自己ベスト</t>
    <phoneticPr fontId="8" type="noConversion"/>
  </si>
  <si>
    <t>中文</t>
    <phoneticPr fontId="8" type="noConversion"/>
  </si>
  <si>
    <t>罗大佑</t>
    <phoneticPr fontId="8" type="noConversion"/>
  </si>
  <si>
    <t>Ape</t>
    <phoneticPr fontId="8" type="noConversion"/>
  </si>
  <si>
    <r>
      <t>星海</t>
    </r>
    <r>
      <rPr>
        <sz val="11"/>
        <color theme="1"/>
        <rFont val="ＭＳ Ｐゴシック"/>
        <family val="2"/>
        <charset val="134"/>
        <scheme val="minor"/>
      </rPr>
      <t>HP</t>
    </r>
    <phoneticPr fontId="8" type="noConversion"/>
  </si>
  <si>
    <t>英文</t>
    <phoneticPr fontId="8" type="noConversion"/>
  </si>
  <si>
    <t>齐豫</t>
    <phoneticPr fontId="8" type="noConversion"/>
  </si>
  <si>
    <t>Ape&amp;Lec</t>
    <phoneticPr fontId="8" type="noConversion"/>
  </si>
  <si>
    <r>
      <t>星海</t>
    </r>
    <r>
      <rPr>
        <sz val="11"/>
        <color theme="1"/>
        <rFont val="ＭＳ Ｐゴシック"/>
        <family val="2"/>
        <charset val="134"/>
        <scheme val="minor"/>
      </rPr>
      <t>HP&amp;CD</t>
    </r>
    <phoneticPr fontId="8" type="noConversion"/>
  </si>
  <si>
    <t>日语</t>
    <phoneticPr fontId="8" type="noConversion"/>
  </si>
  <si>
    <t>小田和正</t>
    <phoneticPr fontId="8" type="noConversion"/>
  </si>
  <si>
    <t>Mp3</t>
    <phoneticPr fontId="8" type="noConversion"/>
  </si>
  <si>
    <t>321移动</t>
  </si>
  <si>
    <t>Mp3&amp;Lec</t>
    <phoneticPr fontId="8" type="noConversion"/>
  </si>
  <si>
    <t>322移动</t>
  </si>
  <si>
    <t>Ape&amp;Mp3&amp;Lec</t>
    <phoneticPr fontId="8" type="noConversion"/>
  </si>
  <si>
    <t>Mp4</t>
    <phoneticPr fontId="8" type="noConversion"/>
  </si>
  <si>
    <t>Mp3&amp;Mp4</t>
    <phoneticPr fontId="8" type="noConversion"/>
  </si>
  <si>
    <t>群星</t>
    <phoneticPr fontId="8" type="noConversion"/>
  </si>
  <si>
    <t>书名</t>
    <phoneticPr fontId="2" type="noConversion"/>
  </si>
  <si>
    <t>「Wordシートの更新日は自動書き込み」の機能を追加する</t>
    <rPh sb="9" eb="11">
      <t>ｺｳｼﾝ</t>
    </rPh>
    <rPh sb="11" eb="12">
      <t>ﾋ</t>
    </rPh>
    <rPh sb="13" eb="15">
      <t>ｼﾞﾄﾞｳ</t>
    </rPh>
    <rPh sb="15" eb="16">
      <t>ｶ</t>
    </rPh>
    <rPh sb="17" eb="18">
      <t>ｺ</t>
    </rPh>
    <rPh sb="21" eb="23">
      <t>ｷﾉｳ</t>
    </rPh>
    <rPh sb="24" eb="26">
      <t>ﾂｲｶ</t>
    </rPh>
    <phoneticPr fontId="8" type="noConversion"/>
  </si>
  <si>
    <t>更新履歴</t>
    <rPh sb="0" eb="2">
      <t>ｺｳｼﾝ</t>
    </rPh>
    <rPh sb="2" eb="4">
      <t>ﾘﾚｷ</t>
    </rPh>
    <phoneticPr fontId="8" type="noConversion"/>
  </si>
  <si>
    <t>更新日</t>
    <rPh sb="0" eb="2">
      <t>ｺｳｼﾝ</t>
    </rPh>
    <rPh sb="2" eb="3">
      <t>ﾋ</t>
    </rPh>
    <phoneticPr fontId="8" type="noConversion"/>
  </si>
  <si>
    <t xml:space="preserve">公認会計士試験短答式対策 財務会計論簿記〈2008年版〉 </t>
    <phoneticPr fontId="8" type="noConversion"/>
  </si>
  <si>
    <t xml:space="preserve">公認会計士試験短答式対策 企業法〈2008年版〉 </t>
    <phoneticPr fontId="8" type="noConversion"/>
  </si>
  <si>
    <t xml:space="preserve">管理会計論 ベーシック問題集 (公認会計士 短答式試験対策シリーズ) </t>
    <phoneticPr fontId="8" type="noConversion"/>
  </si>
  <si>
    <t xml:space="preserve">ベーシック問題集 財務会計論 計算問題編 (公認会計士短答式試験対策シリーズ) </t>
    <phoneticPr fontId="8" type="noConversion"/>
  </si>
  <si>
    <t xml:space="preserve">公認会計士試験合格の秘訣〈2008年度版〉―戦略的学習法と合格体験記集 (単行本) </t>
    <phoneticPr fontId="8" type="noConversion"/>
  </si>
  <si>
    <t xml:space="preserve">簿記 </t>
    <phoneticPr fontId="8" type="noConversion"/>
  </si>
  <si>
    <t xml:space="preserve">管理会計論 </t>
    <phoneticPr fontId="8" type="noConversion"/>
  </si>
  <si>
    <t xml:space="preserve">租税法 </t>
    <phoneticPr fontId="8" type="noConversion"/>
  </si>
  <si>
    <t>財務会計論</t>
    <phoneticPr fontId="8" type="noConversion"/>
  </si>
  <si>
    <t>外国語単語覚えるため</t>
    <rPh sb="0" eb="3">
      <t>ｶﾞｲｺｸｺﾞ</t>
    </rPh>
    <rPh sb="3" eb="5">
      <t>ﾀﾝｺﾞ</t>
    </rPh>
    <rPh sb="5" eb="6">
      <t>ｵﾎﾞ</t>
    </rPh>
    <phoneticPr fontId="8" type="noConversion"/>
  </si>
  <si>
    <t>Word</t>
    <phoneticPr fontId="8" type="noConversion"/>
  </si>
  <si>
    <t>監査論</t>
    <phoneticPr fontId="8" type="noConversion"/>
  </si>
  <si>
    <t>WBS</t>
  </si>
  <si>
    <t>企 業 法</t>
    <phoneticPr fontId="8" type="noConversion"/>
  </si>
  <si>
    <t>用途</t>
    <rPh sb="0" eb="2">
      <t>ﾖｳﾄ</t>
    </rPh>
    <phoneticPr fontId="8" type="noConversion"/>
  </si>
  <si>
    <t>シート名</t>
    <rPh sb="3" eb="4">
      <t>ﾒｲ</t>
    </rPh>
    <phoneticPr fontId="8" type="noConversion"/>
  </si>
  <si>
    <t>个人信息管理系统</t>
    <phoneticPr fontId="8" type="noConversion"/>
  </si>
  <si>
    <r>
      <rPr>
        <sz val="10"/>
        <rFont val="HGGothicE"/>
        <family val="3"/>
        <charset val="128"/>
      </rPr>
      <t>1，2</t>
    </r>
    <r>
      <rPr>
        <sz val="10"/>
        <rFont val="新宋体"/>
        <family val="3"/>
        <charset val="134"/>
      </rPr>
      <t>级语法</t>
    </r>
    <phoneticPr fontId="8" type="noConversion"/>
  </si>
  <si>
    <t>上外新编日语4</t>
  </si>
  <si>
    <r>
      <t>英</t>
    </r>
    <r>
      <rPr>
        <sz val="10"/>
        <rFont val="NSimSun"/>
        <family val="3"/>
        <charset val="134"/>
      </rPr>
      <t>语语</t>
    </r>
    <r>
      <rPr>
        <sz val="10"/>
        <rFont val="ＭＳ Ｐゴシック"/>
        <family val="2"/>
      </rPr>
      <t>法</t>
    </r>
    <phoneticPr fontId="8" type="noConversion"/>
  </si>
  <si>
    <t>上外新编日语3</t>
  </si>
  <si>
    <t>上外新编日语2</t>
  </si>
  <si>
    <t>上外新编日语1</t>
    <phoneticPr fontId="8" type="noConversion"/>
  </si>
  <si>
    <t>赴日日本语</t>
    <phoneticPr fontId="8" type="noConversion"/>
  </si>
  <si>
    <r>
      <t>新概念英</t>
    </r>
    <r>
      <rPr>
        <sz val="10"/>
        <rFont val="NSimSun"/>
        <family val="3"/>
        <charset val="134"/>
      </rPr>
      <t>语</t>
    </r>
    <r>
      <rPr>
        <sz val="10"/>
        <rFont val="Arial"/>
        <family val="2"/>
      </rPr>
      <t>4</t>
    </r>
    <r>
      <rPr>
        <sz val="10"/>
        <rFont val="NSimSun"/>
        <family val="3"/>
        <charset val="134"/>
      </rPr>
      <t>XDF</t>
    </r>
    <phoneticPr fontId="8" type="noConversion"/>
  </si>
  <si>
    <t>日语口语会话</t>
    <phoneticPr fontId="8" type="noConversion"/>
  </si>
  <si>
    <r>
      <t>新概念英</t>
    </r>
    <r>
      <rPr>
        <sz val="10"/>
        <rFont val="NSimSun"/>
        <family val="3"/>
        <charset val="134"/>
      </rPr>
      <t>语</t>
    </r>
    <r>
      <rPr>
        <sz val="10"/>
        <rFont val="Arial"/>
        <family val="2"/>
      </rPr>
      <t>3</t>
    </r>
    <r>
      <rPr>
        <sz val="10"/>
        <rFont val="NSimSun"/>
        <family val="3"/>
        <charset val="134"/>
      </rPr>
      <t>XDF</t>
    </r>
    <phoneticPr fontId="8" type="noConversion"/>
  </si>
  <si>
    <r>
      <t>新</t>
    </r>
    <r>
      <rPr>
        <sz val="10"/>
        <rFont val="NSimSun"/>
        <family val="3"/>
        <charset val="134"/>
      </rPr>
      <t>标</t>
    </r>
    <r>
      <rPr>
        <sz val="10"/>
        <rFont val="ＭＳ Ｐゴシック"/>
        <family val="2"/>
      </rPr>
      <t>日中</t>
    </r>
    <r>
      <rPr>
        <sz val="10"/>
        <rFont val="NSimSun"/>
        <family val="3"/>
        <charset val="134"/>
      </rPr>
      <t>级下XDF</t>
    </r>
    <phoneticPr fontId="8" type="noConversion"/>
  </si>
  <si>
    <r>
      <t>新概念英</t>
    </r>
    <r>
      <rPr>
        <sz val="10"/>
        <rFont val="NSimSun"/>
        <family val="3"/>
        <charset val="134"/>
      </rPr>
      <t>语</t>
    </r>
    <r>
      <rPr>
        <sz val="10"/>
        <rFont val="Arial"/>
        <family val="2"/>
      </rPr>
      <t>2</t>
    </r>
    <r>
      <rPr>
        <sz val="10"/>
        <rFont val="NSimSun"/>
        <family val="3"/>
        <charset val="134"/>
      </rPr>
      <t>XDF</t>
    </r>
    <phoneticPr fontId="8" type="noConversion"/>
  </si>
  <si>
    <r>
      <t>新</t>
    </r>
    <r>
      <rPr>
        <sz val="10"/>
        <rFont val="NSimSun"/>
        <family val="3"/>
        <charset val="134"/>
      </rPr>
      <t>标</t>
    </r>
    <r>
      <rPr>
        <sz val="10"/>
        <rFont val="ＭＳ Ｐゴシック"/>
        <family val="2"/>
      </rPr>
      <t>日中</t>
    </r>
    <r>
      <rPr>
        <sz val="10"/>
        <rFont val="NSimSun"/>
        <family val="3"/>
        <charset val="134"/>
      </rPr>
      <t>级上XDF</t>
    </r>
    <phoneticPr fontId="8" type="noConversion"/>
  </si>
  <si>
    <r>
      <t>新概念英</t>
    </r>
    <r>
      <rPr>
        <sz val="10"/>
        <rFont val="NSimSun"/>
        <family val="3"/>
        <charset val="134"/>
      </rPr>
      <t>语</t>
    </r>
    <r>
      <rPr>
        <sz val="10"/>
        <rFont val="Arial"/>
        <family val="2"/>
      </rPr>
      <t>1</t>
    </r>
    <r>
      <rPr>
        <sz val="10"/>
        <rFont val="NSimSun"/>
        <family val="3"/>
        <charset val="134"/>
      </rPr>
      <t>XDF</t>
    </r>
    <phoneticPr fontId="8" type="noConversion"/>
  </si>
  <si>
    <r>
      <t>新</t>
    </r>
    <r>
      <rPr>
        <sz val="10"/>
        <rFont val="NSimSun"/>
        <family val="3"/>
        <charset val="134"/>
      </rPr>
      <t>标</t>
    </r>
    <r>
      <rPr>
        <sz val="10"/>
        <rFont val="ＭＳ Ｐゴシック"/>
        <family val="2"/>
      </rPr>
      <t>日中</t>
    </r>
    <r>
      <rPr>
        <sz val="10"/>
        <rFont val="NSimSun"/>
        <family val="3"/>
        <charset val="134"/>
      </rPr>
      <t>级下书</t>
    </r>
    <phoneticPr fontId="8" type="noConversion"/>
  </si>
  <si>
    <r>
      <t>新概念英</t>
    </r>
    <r>
      <rPr>
        <sz val="10"/>
        <rFont val="NSimSun"/>
        <family val="3"/>
        <charset val="134"/>
      </rPr>
      <t>语</t>
    </r>
    <r>
      <rPr>
        <sz val="10"/>
        <rFont val="Arial"/>
        <family val="2"/>
      </rPr>
      <t>4</t>
    </r>
    <r>
      <rPr>
        <sz val="10"/>
        <rFont val="NSimSun"/>
        <family val="3"/>
        <charset val="134"/>
      </rPr>
      <t>书</t>
    </r>
    <phoneticPr fontId="8" type="noConversion"/>
  </si>
  <si>
    <r>
      <t>新</t>
    </r>
    <r>
      <rPr>
        <sz val="10"/>
        <rFont val="NSimSun"/>
        <family val="3"/>
        <charset val="134"/>
      </rPr>
      <t>标</t>
    </r>
    <r>
      <rPr>
        <sz val="10"/>
        <rFont val="ＭＳ Ｐゴシック"/>
        <family val="2"/>
      </rPr>
      <t>日中</t>
    </r>
    <r>
      <rPr>
        <sz val="10"/>
        <rFont val="NSimSun"/>
        <family val="3"/>
        <charset val="134"/>
      </rPr>
      <t>级上书</t>
    </r>
    <phoneticPr fontId="8" type="noConversion"/>
  </si>
  <si>
    <r>
      <t>新概念英</t>
    </r>
    <r>
      <rPr>
        <sz val="10"/>
        <rFont val="NSimSun"/>
        <family val="3"/>
        <charset val="134"/>
      </rPr>
      <t>语</t>
    </r>
    <r>
      <rPr>
        <sz val="10"/>
        <rFont val="Arial"/>
        <family val="2"/>
      </rPr>
      <t>3</t>
    </r>
    <r>
      <rPr>
        <sz val="10"/>
        <rFont val="NSimSun"/>
        <family val="3"/>
        <charset val="134"/>
      </rPr>
      <t>书</t>
    </r>
    <phoneticPr fontId="8" type="noConversion"/>
  </si>
  <si>
    <t>実務</t>
    <rPh sb="0" eb="2">
      <t>ｼﾞﾂﾑ</t>
    </rPh>
    <phoneticPr fontId="8" type="noConversion"/>
  </si>
  <si>
    <t>業務フローチャート</t>
    <phoneticPr fontId="8" type="noConversion"/>
  </si>
  <si>
    <r>
      <t>新</t>
    </r>
    <r>
      <rPr>
        <sz val="10"/>
        <rFont val="NSimSun"/>
        <family val="3"/>
        <charset val="134"/>
      </rPr>
      <t>标</t>
    </r>
    <r>
      <rPr>
        <sz val="10"/>
        <rFont val="ＭＳ Ｐゴシック"/>
        <family val="2"/>
      </rPr>
      <t>日初</t>
    </r>
    <r>
      <rPr>
        <sz val="10"/>
        <rFont val="NSimSun"/>
        <family val="3"/>
        <charset val="134"/>
      </rPr>
      <t>级下书</t>
    </r>
    <phoneticPr fontId="8" type="noConversion"/>
  </si>
  <si>
    <r>
      <t>新概念英</t>
    </r>
    <r>
      <rPr>
        <sz val="10"/>
        <rFont val="NSimSun"/>
        <family val="3"/>
        <charset val="134"/>
      </rPr>
      <t>语</t>
    </r>
    <r>
      <rPr>
        <sz val="10"/>
        <rFont val="Arial"/>
        <family val="2"/>
      </rPr>
      <t>2</t>
    </r>
    <r>
      <rPr>
        <sz val="10"/>
        <rFont val="NSimSun"/>
        <family val="3"/>
        <charset val="134"/>
      </rPr>
      <t>书</t>
    </r>
    <phoneticPr fontId="8" type="noConversion"/>
  </si>
  <si>
    <t>Training</t>
    <phoneticPr fontId="8" type="noConversion"/>
  </si>
  <si>
    <t>トウキョウ　ラブストーリー</t>
    <phoneticPr fontId="8" type="noConversion"/>
  </si>
  <si>
    <t>初めてのビジネスマナー</t>
    <phoneticPr fontId="8" type="noConversion"/>
  </si>
  <si>
    <r>
      <t>新</t>
    </r>
    <r>
      <rPr>
        <sz val="10"/>
        <rFont val="NSimSun"/>
        <family val="3"/>
        <charset val="134"/>
      </rPr>
      <t>标</t>
    </r>
    <r>
      <rPr>
        <sz val="10"/>
        <rFont val="ＭＳ Ｐゴシック"/>
        <family val="2"/>
      </rPr>
      <t>日初</t>
    </r>
    <r>
      <rPr>
        <sz val="10"/>
        <rFont val="NSimSun"/>
        <family val="3"/>
        <charset val="134"/>
      </rPr>
      <t>级上书</t>
    </r>
    <phoneticPr fontId="8" type="noConversion"/>
  </si>
  <si>
    <r>
      <t>新概念英</t>
    </r>
    <r>
      <rPr>
        <sz val="10"/>
        <rFont val="NSimSun"/>
        <family val="3"/>
        <charset val="134"/>
      </rPr>
      <t>语</t>
    </r>
    <r>
      <rPr>
        <sz val="10"/>
        <rFont val="Arial"/>
        <family val="2"/>
      </rPr>
      <t>1</t>
    </r>
    <r>
      <rPr>
        <sz val="10"/>
        <rFont val="NSimSun"/>
        <family val="3"/>
        <charset val="134"/>
      </rPr>
      <t>书</t>
    </r>
    <phoneticPr fontId="8" type="noConversion"/>
  </si>
  <si>
    <t>Work</t>
    <phoneticPr fontId="8" type="noConversion"/>
  </si>
  <si>
    <t>日本歌</t>
    <rPh sb="0" eb="2">
      <t>ﾆﾎﾝ</t>
    </rPh>
    <rPh sb="2" eb="3">
      <t>ｳﾀ</t>
    </rPh>
    <phoneticPr fontId="8" type="noConversion"/>
  </si>
  <si>
    <r>
      <t>日</t>
    </r>
    <r>
      <rPr>
        <sz val="10"/>
        <rFont val="NSimSun"/>
        <family val="3"/>
        <charset val="134"/>
      </rPr>
      <t>剧</t>
    </r>
    <phoneticPr fontId="8" type="noConversion"/>
  </si>
  <si>
    <t>読書</t>
    <rPh sb="0" eb="2">
      <t>ﾄﾞｸｼｮ</t>
    </rPh>
    <phoneticPr fontId="8" type="noConversion"/>
  </si>
  <si>
    <t>IT技能</t>
    <rPh sb="2" eb="4">
      <t>ｷﾞﾉｳ</t>
    </rPh>
    <phoneticPr fontId="8" type="noConversion"/>
  </si>
  <si>
    <t>日本語</t>
    <rPh sb="0" eb="3">
      <t>ﾆﾎﾝｺﾞ</t>
    </rPh>
    <phoneticPr fontId="8" type="noConversion"/>
  </si>
  <si>
    <t>英語</t>
    <rPh sb="0" eb="2">
      <t>ｴｲｺﾞ</t>
    </rPh>
    <phoneticPr fontId="8" type="noConversion"/>
  </si>
  <si>
    <t>小计</t>
    <phoneticPr fontId="8" type="noConversion"/>
  </si>
  <si>
    <t>Face2-3</t>
  </si>
  <si>
    <t>Face2-2</t>
  </si>
  <si>
    <t>Face2-1</t>
    <phoneticPr fontId="8" type="noConversion"/>
  </si>
  <si>
    <t>Face1-10</t>
  </si>
  <si>
    <t>Face1-9</t>
  </si>
  <si>
    <t>Face1-8</t>
  </si>
  <si>
    <t>Face1-7</t>
  </si>
  <si>
    <t>Face1-6</t>
  </si>
  <si>
    <t>Face1-5</t>
  </si>
  <si>
    <t>Face1-4</t>
  </si>
  <si>
    <t>Face1-3</t>
  </si>
  <si>
    <t>Face1-2</t>
  </si>
  <si>
    <t>Face1-1</t>
    <phoneticPr fontId="8" type="noConversion"/>
  </si>
  <si>
    <t>End</t>
    <phoneticPr fontId="8" type="noConversion"/>
  </si>
  <si>
    <t>-</t>
    <phoneticPr fontId="8" type="noConversion"/>
  </si>
  <si>
    <t>Face1-1</t>
  </si>
  <si>
    <t>08</t>
    <phoneticPr fontId="8" type="noConversion"/>
  </si>
  <si>
    <t>日剧</t>
  </si>
  <si>
    <t>07</t>
    <phoneticPr fontId="8" type="noConversion"/>
  </si>
  <si>
    <t>トウキョウ　ラブストーリー</t>
  </si>
  <si>
    <t>日语口语会话</t>
  </si>
  <si>
    <r>
      <t>75</t>
    </r>
    <r>
      <rPr>
        <sz val="10"/>
        <rFont val="ＭＳ Ｐゴシック"/>
        <family val="2"/>
      </rPr>
      <t>～</t>
    </r>
    <phoneticPr fontId="8" type="noConversion"/>
  </si>
  <si>
    <t>168~</t>
    <phoneticPr fontId="8" type="noConversion"/>
  </si>
  <si>
    <t>~205</t>
    <phoneticPr fontId="8" type="noConversion"/>
  </si>
  <si>
    <t>新标日中级上XDF</t>
  </si>
  <si>
    <t>233~242</t>
    <phoneticPr fontId="8" type="noConversion"/>
  </si>
  <si>
    <r>
      <t>222</t>
    </r>
    <r>
      <rPr>
        <sz val="10"/>
        <rFont val="宋体"/>
        <charset val="134"/>
      </rPr>
      <t>～232</t>
    </r>
    <phoneticPr fontId="8" type="noConversion"/>
  </si>
  <si>
    <t>208～221</t>
    <phoneticPr fontId="8" type="noConversion"/>
  </si>
  <si>
    <t>201～208</t>
    <phoneticPr fontId="8" type="noConversion"/>
  </si>
  <si>
    <t>188～200</t>
    <phoneticPr fontId="8" type="noConversion"/>
  </si>
  <si>
    <t>183～187</t>
    <phoneticPr fontId="8" type="noConversion"/>
  </si>
  <si>
    <t>JLPT2Exam-2010</t>
  </si>
  <si>
    <t>JLPT2Exam-2009</t>
  </si>
  <si>
    <t>JLPT2Exam-2008</t>
  </si>
  <si>
    <t>JLPT2Exam-2007</t>
  </si>
  <si>
    <t>JLPT2Exam-2006</t>
  </si>
  <si>
    <t>JLPT2Exam-2005</t>
  </si>
  <si>
    <t>JLPT2Exam-2004</t>
  </si>
  <si>
    <t>JLPT2Exam-2003</t>
  </si>
  <si>
    <t>JLPT2Exam-2002</t>
  </si>
  <si>
    <t>JLPT2Exam-2001</t>
  </si>
  <si>
    <t>JLPT2Exam-2000</t>
  </si>
  <si>
    <t>JLPT2Exam-1999</t>
  </si>
  <si>
    <t>JLPT2Exam-1998</t>
  </si>
  <si>
    <t>JLPT2Exam-1997</t>
  </si>
  <si>
    <t>JLPT2Exam-1996</t>
  </si>
  <si>
    <t>JLPT2Exam-1995</t>
  </si>
  <si>
    <t>JLPT2Exam-1994</t>
  </si>
  <si>
    <t>JLPT2Exam-1993</t>
  </si>
  <si>
    <t>JLPT2Exam-1992</t>
  </si>
  <si>
    <t>JLPT1Exam-2010</t>
    <phoneticPr fontId="8" type="noConversion"/>
  </si>
  <si>
    <t>JLPT1Exam-2009</t>
    <phoneticPr fontId="8" type="noConversion"/>
  </si>
  <si>
    <t>JLPT1Exam-2008</t>
    <phoneticPr fontId="8" type="noConversion"/>
  </si>
  <si>
    <t>JLPT1Exam-2007</t>
    <phoneticPr fontId="8" type="noConversion"/>
  </si>
  <si>
    <t>JLPT1Exam-2006</t>
    <phoneticPr fontId="8" type="noConversion"/>
  </si>
  <si>
    <t>JLPT1Exam-2005</t>
    <phoneticPr fontId="8" type="noConversion"/>
  </si>
  <si>
    <t>JLPT1Exam-2004</t>
    <phoneticPr fontId="8" type="noConversion"/>
  </si>
  <si>
    <t>JLPT1Exam-2003</t>
    <phoneticPr fontId="8" type="noConversion"/>
  </si>
  <si>
    <t>JLPT1Exam-2002</t>
    <phoneticPr fontId="8" type="noConversion"/>
  </si>
  <si>
    <t>JLPT1Exam-2001</t>
    <phoneticPr fontId="8" type="noConversion"/>
  </si>
  <si>
    <t>JLPT1Exam-2000</t>
    <phoneticPr fontId="8" type="noConversion"/>
  </si>
  <si>
    <t>JLPT1Exam-1999</t>
    <phoneticPr fontId="8" type="noConversion"/>
  </si>
  <si>
    <t>JLPT1Exam-1998</t>
    <phoneticPr fontId="8" type="noConversion"/>
  </si>
  <si>
    <t>JLPT1Exam-1997</t>
    <phoneticPr fontId="8" type="noConversion"/>
  </si>
  <si>
    <t>JLPT1Exam-1996</t>
    <phoneticPr fontId="8" type="noConversion"/>
  </si>
  <si>
    <t>JLPT1Exam-1995</t>
    <phoneticPr fontId="8" type="noConversion"/>
  </si>
  <si>
    <t>JLPT1Exam-1994</t>
    <phoneticPr fontId="8" type="noConversion"/>
  </si>
  <si>
    <t>JLPT1Exam-1993</t>
    <phoneticPr fontId="8" type="noConversion"/>
  </si>
  <si>
    <t>JLPT1Exam-1992</t>
    <phoneticPr fontId="8" type="noConversion"/>
  </si>
  <si>
    <t>JLPT1Exam-1991</t>
    <phoneticPr fontId="8" type="noConversion"/>
  </si>
  <si>
    <t>JLPT2Exam-1991</t>
    <phoneticPr fontId="8" type="noConversion"/>
  </si>
  <si>
    <t>8</t>
    <phoneticPr fontId="8" type="noConversion"/>
  </si>
  <si>
    <t>1，2级语法</t>
  </si>
  <si>
    <t>初めてのビジネスマナー</t>
  </si>
  <si>
    <t>036-4</t>
  </si>
  <si>
    <t>新概念英语2XDF</t>
  </si>
  <si>
    <t>036-3</t>
  </si>
  <si>
    <t>036-2</t>
  </si>
  <si>
    <t>036-1</t>
    <phoneticPr fontId="8" type="noConversion"/>
  </si>
  <si>
    <t>035-4</t>
  </si>
  <si>
    <t>035-3</t>
  </si>
  <si>
    <t>035-2</t>
  </si>
  <si>
    <t>035-1</t>
    <phoneticPr fontId="8" type="noConversion"/>
  </si>
  <si>
    <t>034-4</t>
  </si>
  <si>
    <t>034-3</t>
  </si>
  <si>
    <t>034-2</t>
  </si>
  <si>
    <t>034-1</t>
    <phoneticPr fontId="8" type="noConversion"/>
  </si>
  <si>
    <t>033-4</t>
  </si>
  <si>
    <t>033-3</t>
  </si>
  <si>
    <t>033-2</t>
  </si>
  <si>
    <t>033-1</t>
    <phoneticPr fontId="8" type="noConversion"/>
  </si>
  <si>
    <t>032-4</t>
  </si>
  <si>
    <t>032-3</t>
  </si>
  <si>
    <t>032-2</t>
  </si>
  <si>
    <t>032-1</t>
    <phoneticPr fontId="8" type="noConversion"/>
  </si>
  <si>
    <t>031-4</t>
  </si>
  <si>
    <t>031-3</t>
  </si>
  <si>
    <t>031-2</t>
  </si>
  <si>
    <t>031-1</t>
    <phoneticPr fontId="8" type="noConversion"/>
  </si>
  <si>
    <t>030-4</t>
  </si>
  <si>
    <t>030-3</t>
  </si>
  <si>
    <t>030-2</t>
  </si>
  <si>
    <t>030-1</t>
    <phoneticPr fontId="8" type="noConversion"/>
  </si>
  <si>
    <t>029-4</t>
  </si>
  <si>
    <t>029-3</t>
  </si>
  <si>
    <t>029-2</t>
  </si>
  <si>
    <t>029-1</t>
    <phoneticPr fontId="8" type="noConversion"/>
  </si>
  <si>
    <t>028-4</t>
  </si>
  <si>
    <t>028-3</t>
  </si>
  <si>
    <t>028-2</t>
  </si>
  <si>
    <t>028-1</t>
    <phoneticPr fontId="8" type="noConversion"/>
  </si>
  <si>
    <t>027-4</t>
  </si>
  <si>
    <t>027-3</t>
  </si>
  <si>
    <t>027-2</t>
  </si>
  <si>
    <t>027-1</t>
    <phoneticPr fontId="8" type="noConversion"/>
  </si>
  <si>
    <t>026-4</t>
  </si>
  <si>
    <t>026-3</t>
  </si>
  <si>
    <t>026-2</t>
  </si>
  <si>
    <t>026-1</t>
    <phoneticPr fontId="8" type="noConversion"/>
  </si>
  <si>
    <t>025-4</t>
  </si>
  <si>
    <t>025-3</t>
  </si>
  <si>
    <t>025-2</t>
  </si>
  <si>
    <t>025-1</t>
    <phoneticPr fontId="8" type="noConversion"/>
  </si>
  <si>
    <t>024-4</t>
  </si>
  <si>
    <t>024-3</t>
  </si>
  <si>
    <t>024-2</t>
  </si>
  <si>
    <t>024-1</t>
    <phoneticPr fontId="8" type="noConversion"/>
  </si>
  <si>
    <t>023-4</t>
  </si>
  <si>
    <t>023-3</t>
  </si>
  <si>
    <t>023-2</t>
  </si>
  <si>
    <t>023-1</t>
    <phoneticPr fontId="8" type="noConversion"/>
  </si>
  <si>
    <t>022-4</t>
  </si>
  <si>
    <t>022-3</t>
  </si>
  <si>
    <t>022-2</t>
  </si>
  <si>
    <t>022-1</t>
    <phoneticPr fontId="8" type="noConversion"/>
  </si>
  <si>
    <t>021-4</t>
  </si>
  <si>
    <t>021-3</t>
  </si>
  <si>
    <t>021-2</t>
  </si>
  <si>
    <t>021-1</t>
    <phoneticPr fontId="8" type="noConversion"/>
  </si>
  <si>
    <t>020-4</t>
  </si>
  <si>
    <t>020-3</t>
  </si>
  <si>
    <t>020-2</t>
  </si>
  <si>
    <t>020-1</t>
    <phoneticPr fontId="8" type="noConversion"/>
  </si>
  <si>
    <t>019-4</t>
  </si>
  <si>
    <t>019-3</t>
  </si>
  <si>
    <t>019-2</t>
  </si>
  <si>
    <t>019-1</t>
    <phoneticPr fontId="8" type="noConversion"/>
  </si>
  <si>
    <t>018-4</t>
  </si>
  <si>
    <t>018-3</t>
  </si>
  <si>
    <t>018-2</t>
  </si>
  <si>
    <t>018-1</t>
    <phoneticPr fontId="8" type="noConversion"/>
  </si>
  <si>
    <t>017-4</t>
    <phoneticPr fontId="8" type="noConversion"/>
  </si>
  <si>
    <t>017-3</t>
    <phoneticPr fontId="8" type="noConversion"/>
  </si>
  <si>
    <t>017-2</t>
    <phoneticPr fontId="8" type="noConversion"/>
  </si>
  <si>
    <t>017-1</t>
    <phoneticPr fontId="8" type="noConversion"/>
  </si>
  <si>
    <t>016-4</t>
    <phoneticPr fontId="8" type="noConversion"/>
  </si>
  <si>
    <t>016-3</t>
  </si>
  <si>
    <t>016-2</t>
  </si>
  <si>
    <t>016-1</t>
    <phoneticPr fontId="8" type="noConversion"/>
  </si>
  <si>
    <t>015-4</t>
  </si>
  <si>
    <t>015-3</t>
  </si>
  <si>
    <t>015-2</t>
  </si>
  <si>
    <t>015-1</t>
    <phoneticPr fontId="8" type="noConversion"/>
  </si>
  <si>
    <t>014-4</t>
  </si>
  <si>
    <t>014-3</t>
  </si>
  <si>
    <t>014-2</t>
    <phoneticPr fontId="8" type="noConversion"/>
  </si>
  <si>
    <t>014-1</t>
    <phoneticPr fontId="8" type="noConversion"/>
  </si>
  <si>
    <t>013-4</t>
  </si>
  <si>
    <t>013-3</t>
  </si>
  <si>
    <t>013-2</t>
  </si>
  <si>
    <t>013-1</t>
    <phoneticPr fontId="8" type="noConversion"/>
  </si>
  <si>
    <t>012-4</t>
  </si>
  <si>
    <t>012-3</t>
  </si>
  <si>
    <t>012-2</t>
  </si>
  <si>
    <t>012-1</t>
    <phoneticPr fontId="8" type="noConversion"/>
  </si>
  <si>
    <t>011-4</t>
  </si>
  <si>
    <t>011-3</t>
  </si>
  <si>
    <t>011-2</t>
  </si>
  <si>
    <t>011-1</t>
    <phoneticPr fontId="8" type="noConversion"/>
  </si>
  <si>
    <t>010-4</t>
  </si>
  <si>
    <t>010-3</t>
  </si>
  <si>
    <t>010-2</t>
  </si>
  <si>
    <t>010-1</t>
    <phoneticPr fontId="8" type="noConversion"/>
  </si>
  <si>
    <t>009-4</t>
  </si>
  <si>
    <t>009-3</t>
  </si>
  <si>
    <t>009-2</t>
  </si>
  <si>
    <t>009-1</t>
    <phoneticPr fontId="8" type="noConversion"/>
  </si>
  <si>
    <t>008-4</t>
  </si>
  <si>
    <t>008-3</t>
  </si>
  <si>
    <t>008-2</t>
  </si>
  <si>
    <t>008-1</t>
    <phoneticPr fontId="8" type="noConversion"/>
  </si>
  <si>
    <t>007-4</t>
  </si>
  <si>
    <t>007-3</t>
  </si>
  <si>
    <t>007-2</t>
  </si>
  <si>
    <t>007-1</t>
    <phoneticPr fontId="8" type="noConversion"/>
  </si>
  <si>
    <t>006-4</t>
  </si>
  <si>
    <t>006-3</t>
  </si>
  <si>
    <t>006-2</t>
  </si>
  <si>
    <t>006-1</t>
    <phoneticPr fontId="8" type="noConversion"/>
  </si>
  <si>
    <t>005-4</t>
  </si>
  <si>
    <t>005-3</t>
  </si>
  <si>
    <t>005-2</t>
  </si>
  <si>
    <t>005-1</t>
    <phoneticPr fontId="8" type="noConversion"/>
  </si>
  <si>
    <t>004-4</t>
  </si>
  <si>
    <t>004-3</t>
  </si>
  <si>
    <t>004-2</t>
  </si>
  <si>
    <t>004-1</t>
    <phoneticPr fontId="8" type="noConversion"/>
  </si>
  <si>
    <t>003-4</t>
  </si>
  <si>
    <t>003-3</t>
  </si>
  <si>
    <t>003-2</t>
  </si>
  <si>
    <t>003-1</t>
    <phoneticPr fontId="8" type="noConversion"/>
  </si>
  <si>
    <t>002-4</t>
  </si>
  <si>
    <t>002-3</t>
  </si>
  <si>
    <t>002-2</t>
  </si>
  <si>
    <t>002-1</t>
    <phoneticPr fontId="8" type="noConversion"/>
  </si>
  <si>
    <t>001-4</t>
  </si>
  <si>
    <t>001-3</t>
  </si>
  <si>
    <t>001-2</t>
  </si>
  <si>
    <t>001-1</t>
    <phoneticPr fontId="8" type="noConversion"/>
  </si>
  <si>
    <t>113-4</t>
  </si>
  <si>
    <t>113-3</t>
  </si>
  <si>
    <t>113-2</t>
  </si>
  <si>
    <t>113-1</t>
    <phoneticPr fontId="8" type="noConversion"/>
  </si>
  <si>
    <t>112-4</t>
  </si>
  <si>
    <t>112-3</t>
  </si>
  <si>
    <t>112-2</t>
  </si>
  <si>
    <t>112-1</t>
    <phoneticPr fontId="8" type="noConversion"/>
  </si>
  <si>
    <t>111-4</t>
  </si>
  <si>
    <t>111-3</t>
  </si>
  <si>
    <t>111-2</t>
  </si>
  <si>
    <t>111-1</t>
    <phoneticPr fontId="8" type="noConversion"/>
  </si>
  <si>
    <t>110-4</t>
  </si>
  <si>
    <t>110-3</t>
  </si>
  <si>
    <t>110-2</t>
  </si>
  <si>
    <t>110-1</t>
    <phoneticPr fontId="8" type="noConversion"/>
  </si>
  <si>
    <t>109-4</t>
  </si>
  <si>
    <t>109-3</t>
  </si>
  <si>
    <t>109-2</t>
  </si>
  <si>
    <t>109-1</t>
    <phoneticPr fontId="8" type="noConversion"/>
  </si>
  <si>
    <t>108-4</t>
  </si>
  <si>
    <t>108-3</t>
  </si>
  <si>
    <t>108-2</t>
  </si>
  <si>
    <t>108-1</t>
    <phoneticPr fontId="8" type="noConversion"/>
  </si>
  <si>
    <t>107-4</t>
  </si>
  <si>
    <t>107-3</t>
  </si>
  <si>
    <t>107-2</t>
  </si>
  <si>
    <t>107-1</t>
    <phoneticPr fontId="8" type="noConversion"/>
  </si>
  <si>
    <t>106-4</t>
  </si>
  <si>
    <t>106-3</t>
  </si>
  <si>
    <t>106-2</t>
  </si>
  <si>
    <t>106-1</t>
    <phoneticPr fontId="8" type="noConversion"/>
  </si>
  <si>
    <t>105-4</t>
  </si>
  <si>
    <t>105-3</t>
  </si>
  <si>
    <t>105-2</t>
  </si>
  <si>
    <t>105-1</t>
    <phoneticPr fontId="8" type="noConversion"/>
  </si>
  <si>
    <t>104-4</t>
  </si>
  <si>
    <t>104-3</t>
  </si>
  <si>
    <t>104-2</t>
  </si>
  <si>
    <t>104-1</t>
    <phoneticPr fontId="8" type="noConversion"/>
  </si>
  <si>
    <t>103-4</t>
  </si>
  <si>
    <t>103-3</t>
  </si>
  <si>
    <t>103-2</t>
  </si>
  <si>
    <t>103-1</t>
    <phoneticPr fontId="8" type="noConversion"/>
  </si>
  <si>
    <t>102-4</t>
  </si>
  <si>
    <t>102-3</t>
  </si>
  <si>
    <t>102-2</t>
  </si>
  <si>
    <t>102-1</t>
    <phoneticPr fontId="8" type="noConversion"/>
  </si>
  <si>
    <t>101-4</t>
  </si>
  <si>
    <t>101-3</t>
  </si>
  <si>
    <t>101-2</t>
  </si>
  <si>
    <t>101-1</t>
    <phoneticPr fontId="8" type="noConversion"/>
  </si>
  <si>
    <t>100-4</t>
  </si>
  <si>
    <t>100-3</t>
  </si>
  <si>
    <t>100-2</t>
  </si>
  <si>
    <t>100-1</t>
    <phoneticPr fontId="8" type="noConversion"/>
  </si>
  <si>
    <t>099-4</t>
  </si>
  <si>
    <t>099-3</t>
  </si>
  <si>
    <t>099-2</t>
  </si>
  <si>
    <t>099-1</t>
    <phoneticPr fontId="8" type="noConversion"/>
  </si>
  <si>
    <t>098-4</t>
  </si>
  <si>
    <t>098-3</t>
  </si>
  <si>
    <t>098-2</t>
  </si>
  <si>
    <t>098-1</t>
    <phoneticPr fontId="8" type="noConversion"/>
  </si>
  <si>
    <t>097-4</t>
  </si>
  <si>
    <t>097-3</t>
  </si>
  <si>
    <t>097-2</t>
  </si>
  <si>
    <t>097-1</t>
    <phoneticPr fontId="8" type="noConversion"/>
  </si>
  <si>
    <t>096-4</t>
  </si>
  <si>
    <t>096-3</t>
  </si>
  <si>
    <t>096-2</t>
  </si>
  <si>
    <t>096-1</t>
    <phoneticPr fontId="8" type="noConversion"/>
  </si>
  <si>
    <t>095-4</t>
  </si>
  <si>
    <t>095-3</t>
  </si>
  <si>
    <t>095-2</t>
  </si>
  <si>
    <t>095-1</t>
    <phoneticPr fontId="8" type="noConversion"/>
  </si>
  <si>
    <t>094-4</t>
  </si>
  <si>
    <t>094-3</t>
  </si>
  <si>
    <t>094-2</t>
  </si>
  <si>
    <t>094-1</t>
    <phoneticPr fontId="8" type="noConversion"/>
  </si>
  <si>
    <t>093-4</t>
  </si>
  <si>
    <t>093-3</t>
  </si>
  <si>
    <t>093-2</t>
  </si>
  <si>
    <t>093-1</t>
    <phoneticPr fontId="8" type="noConversion"/>
  </si>
  <si>
    <t>092-4</t>
  </si>
  <si>
    <t>092-3</t>
  </si>
  <si>
    <t>092-2</t>
  </si>
  <si>
    <t>092-1</t>
    <phoneticPr fontId="8" type="noConversion"/>
  </si>
  <si>
    <t>091-4</t>
  </si>
  <si>
    <t>091-3</t>
  </si>
  <si>
    <t>091-2</t>
  </si>
  <si>
    <t>091-1</t>
    <phoneticPr fontId="8" type="noConversion"/>
  </si>
  <si>
    <t>090-4</t>
  </si>
  <si>
    <t>090-3</t>
  </si>
  <si>
    <t>090-2</t>
  </si>
  <si>
    <t>090-1</t>
    <phoneticPr fontId="8" type="noConversion"/>
  </si>
  <si>
    <t>089-4</t>
  </si>
  <si>
    <t>089-3</t>
  </si>
  <si>
    <t>089-2</t>
  </si>
  <si>
    <t>089-1</t>
    <phoneticPr fontId="8" type="noConversion"/>
  </si>
  <si>
    <t>088-4</t>
  </si>
  <si>
    <t>088-3</t>
  </si>
  <si>
    <t>088-2</t>
  </si>
  <si>
    <t>088-1</t>
    <phoneticPr fontId="8" type="noConversion"/>
  </si>
  <si>
    <t>087-4</t>
  </si>
  <si>
    <t>087-3</t>
  </si>
  <si>
    <t>087-2</t>
  </si>
  <si>
    <t>087-1</t>
    <phoneticPr fontId="8" type="noConversion"/>
  </si>
  <si>
    <t>086-4</t>
  </si>
  <si>
    <t>086-3</t>
  </si>
  <si>
    <t>086-2</t>
  </si>
  <si>
    <t>086-1</t>
    <phoneticPr fontId="8" type="noConversion"/>
  </si>
  <si>
    <t>085-4</t>
  </si>
  <si>
    <t>085-3</t>
  </si>
  <si>
    <t>085-2</t>
  </si>
  <si>
    <t>085-1</t>
    <phoneticPr fontId="8" type="noConversion"/>
  </si>
  <si>
    <t>084-4</t>
  </si>
  <si>
    <t>084-3</t>
  </si>
  <si>
    <t>084-2</t>
  </si>
  <si>
    <t>084-1</t>
    <phoneticPr fontId="8" type="noConversion"/>
  </si>
  <si>
    <t>083-4</t>
  </si>
  <si>
    <t>083-3</t>
  </si>
  <si>
    <t>083-2</t>
  </si>
  <si>
    <t>083-1</t>
    <phoneticPr fontId="8" type="noConversion"/>
  </si>
  <si>
    <t>082-4</t>
  </si>
  <si>
    <t>082-3</t>
  </si>
  <si>
    <t>082-2</t>
  </si>
  <si>
    <t>082-1</t>
    <phoneticPr fontId="8" type="noConversion"/>
  </si>
  <si>
    <t>081-4</t>
  </si>
  <si>
    <t>081-3</t>
  </si>
  <si>
    <t>081-2</t>
  </si>
  <si>
    <t>081-1</t>
    <phoneticPr fontId="8" type="noConversion"/>
  </si>
  <si>
    <t>080-4</t>
  </si>
  <si>
    <t>080-3</t>
  </si>
  <si>
    <t>080-2</t>
  </si>
  <si>
    <t>080-1</t>
    <phoneticPr fontId="8" type="noConversion"/>
  </si>
  <si>
    <t>079-4</t>
  </si>
  <si>
    <t>079-3</t>
  </si>
  <si>
    <t>079-2</t>
  </si>
  <si>
    <t>079-1</t>
    <phoneticPr fontId="8" type="noConversion"/>
  </si>
  <si>
    <t>078-4</t>
  </si>
  <si>
    <t>078-3</t>
  </si>
  <si>
    <t>078-2</t>
  </si>
  <si>
    <t>078-1</t>
    <phoneticPr fontId="8" type="noConversion"/>
  </si>
  <si>
    <t>077-4</t>
  </si>
  <si>
    <t>077-3</t>
  </si>
  <si>
    <t>077-2</t>
  </si>
  <si>
    <t>077-1</t>
    <phoneticPr fontId="8" type="noConversion"/>
  </si>
  <si>
    <t>076-4</t>
  </si>
  <si>
    <t>076-3</t>
  </si>
  <si>
    <t>076-2</t>
  </si>
  <si>
    <t>076-1</t>
    <phoneticPr fontId="8" type="noConversion"/>
  </si>
  <si>
    <t>075-4</t>
  </si>
  <si>
    <t>075-3</t>
  </si>
  <si>
    <t>075-2</t>
  </si>
  <si>
    <t>075-1</t>
    <phoneticPr fontId="8" type="noConversion"/>
  </si>
  <si>
    <t>074-4</t>
  </si>
  <si>
    <t>074-3</t>
  </si>
  <si>
    <t>074-2</t>
  </si>
  <si>
    <t>074-1</t>
    <phoneticPr fontId="8" type="noConversion"/>
  </si>
  <si>
    <t>073-4</t>
  </si>
  <si>
    <t>073-3</t>
  </si>
  <si>
    <t>073-2</t>
  </si>
  <si>
    <t>073-1</t>
    <phoneticPr fontId="8" type="noConversion"/>
  </si>
  <si>
    <t>072-4</t>
  </si>
  <si>
    <t>072-3</t>
  </si>
  <si>
    <t>072-2</t>
  </si>
  <si>
    <t>072-1</t>
    <phoneticPr fontId="8" type="noConversion"/>
  </si>
  <si>
    <t>071-4</t>
  </si>
  <si>
    <t>071-3</t>
  </si>
  <si>
    <t>071-2</t>
  </si>
  <si>
    <t>071-1</t>
    <phoneticPr fontId="8" type="noConversion"/>
  </si>
  <si>
    <t>070-4</t>
  </si>
  <si>
    <t>070-3</t>
  </si>
  <si>
    <t>070-2</t>
  </si>
  <si>
    <t>070-1</t>
    <phoneticPr fontId="8" type="noConversion"/>
  </si>
  <si>
    <t>069-4</t>
  </si>
  <si>
    <t>069-3</t>
  </si>
  <si>
    <t>069-2</t>
  </si>
  <si>
    <t>069-1</t>
    <phoneticPr fontId="8" type="noConversion"/>
  </si>
  <si>
    <t>068-4</t>
  </si>
  <si>
    <t>068-3</t>
  </si>
  <si>
    <t>068-2</t>
  </si>
  <si>
    <t>068-1</t>
    <phoneticPr fontId="8" type="noConversion"/>
  </si>
  <si>
    <t>067-4</t>
  </si>
  <si>
    <t>067-3</t>
  </si>
  <si>
    <t>067-2</t>
  </si>
  <si>
    <t>067-1</t>
    <phoneticPr fontId="8" type="noConversion"/>
  </si>
  <si>
    <t>066-4</t>
  </si>
  <si>
    <t>066-3</t>
  </si>
  <si>
    <t>066-2</t>
  </si>
  <si>
    <t>066-1</t>
    <phoneticPr fontId="8" type="noConversion"/>
  </si>
  <si>
    <t>065-4</t>
  </si>
  <si>
    <t>065-3</t>
  </si>
  <si>
    <t>065-2</t>
  </si>
  <si>
    <t>065-1</t>
    <phoneticPr fontId="8" type="noConversion"/>
  </si>
  <si>
    <t>064-4</t>
  </si>
  <si>
    <t>064-3</t>
  </si>
  <si>
    <t>064-2</t>
  </si>
  <si>
    <t>064-1</t>
    <phoneticPr fontId="8" type="noConversion"/>
  </si>
  <si>
    <t>063-4</t>
  </si>
  <si>
    <t>063-3</t>
  </si>
  <si>
    <t>063-2</t>
  </si>
  <si>
    <t>063-1</t>
    <phoneticPr fontId="8" type="noConversion"/>
  </si>
  <si>
    <t>062-4</t>
  </si>
  <si>
    <t>062-3</t>
  </si>
  <si>
    <t>062-2</t>
  </si>
  <si>
    <t>062-1</t>
    <phoneticPr fontId="8" type="noConversion"/>
  </si>
  <si>
    <t>061-4</t>
  </si>
  <si>
    <t>061-3</t>
  </si>
  <si>
    <t>061-2</t>
  </si>
  <si>
    <t>061-1</t>
    <phoneticPr fontId="8" type="noConversion"/>
  </si>
  <si>
    <t>060-4</t>
  </si>
  <si>
    <t>060-3</t>
  </si>
  <si>
    <t>060-2</t>
  </si>
  <si>
    <t>060-1</t>
    <phoneticPr fontId="8" type="noConversion"/>
  </si>
  <si>
    <t>059-4</t>
  </si>
  <si>
    <t>059-3</t>
  </si>
  <si>
    <t>059-2</t>
  </si>
  <si>
    <t>059-1</t>
    <phoneticPr fontId="8" type="noConversion"/>
  </si>
  <si>
    <t>058-4</t>
  </si>
  <si>
    <t>058-3</t>
  </si>
  <si>
    <t>058-2</t>
  </si>
  <si>
    <t>058-1</t>
    <phoneticPr fontId="8" type="noConversion"/>
  </si>
  <si>
    <t>057-4</t>
  </si>
  <si>
    <t>057-3</t>
  </si>
  <si>
    <t>057-2</t>
  </si>
  <si>
    <t>057-1</t>
    <phoneticPr fontId="8" type="noConversion"/>
  </si>
  <si>
    <t>056-4</t>
  </si>
  <si>
    <t>056-3</t>
  </si>
  <si>
    <t>056-2</t>
  </si>
  <si>
    <t>056-1</t>
    <phoneticPr fontId="8" type="noConversion"/>
  </si>
  <si>
    <t>055-4</t>
  </si>
  <si>
    <t>055-3</t>
  </si>
  <si>
    <t>055-2</t>
  </si>
  <si>
    <t>055-1</t>
    <phoneticPr fontId="8" type="noConversion"/>
  </si>
  <si>
    <t>054-4</t>
  </si>
  <si>
    <t>054-3</t>
  </si>
  <si>
    <t>054-2</t>
  </si>
  <si>
    <t>054-1</t>
    <phoneticPr fontId="8" type="noConversion"/>
  </si>
  <si>
    <t>053-4</t>
  </si>
  <si>
    <t>053-3</t>
  </si>
  <si>
    <t>053-2</t>
  </si>
  <si>
    <t>053-1</t>
    <phoneticPr fontId="8" type="noConversion"/>
  </si>
  <si>
    <t>052-4</t>
  </si>
  <si>
    <t>052-3</t>
  </si>
  <si>
    <t>052-2</t>
  </si>
  <si>
    <t>052-1</t>
    <phoneticPr fontId="8" type="noConversion"/>
  </si>
  <si>
    <t>051-4</t>
  </si>
  <si>
    <t>051-3</t>
  </si>
  <si>
    <t>051-2</t>
  </si>
  <si>
    <t>051-1</t>
    <phoneticPr fontId="8" type="noConversion"/>
  </si>
  <si>
    <t>050-4</t>
  </si>
  <si>
    <t>050-3</t>
  </si>
  <si>
    <t>050-2</t>
  </si>
  <si>
    <t>050-1</t>
    <phoneticPr fontId="8" type="noConversion"/>
  </si>
  <si>
    <t>049-4</t>
  </si>
  <si>
    <t>049-3</t>
  </si>
  <si>
    <t>049-2</t>
  </si>
  <si>
    <t>049-1</t>
    <phoneticPr fontId="8" type="noConversion"/>
  </si>
  <si>
    <t>048-4</t>
  </si>
  <si>
    <t>048-3</t>
  </si>
  <si>
    <t>048-2</t>
  </si>
  <si>
    <t>048-1</t>
    <phoneticPr fontId="8" type="noConversion"/>
  </si>
  <si>
    <t>047-4</t>
  </si>
  <si>
    <t>047-3</t>
  </si>
  <si>
    <t>047-2</t>
  </si>
  <si>
    <t>047-1</t>
    <phoneticPr fontId="8" type="noConversion"/>
  </si>
  <si>
    <t>046-4</t>
  </si>
  <si>
    <t>046-3</t>
  </si>
  <si>
    <t>046-2</t>
  </si>
  <si>
    <t>046-1</t>
    <phoneticPr fontId="8" type="noConversion"/>
  </si>
  <si>
    <t>045-4</t>
  </si>
  <si>
    <t>045-3</t>
  </si>
  <si>
    <t>045-2</t>
  </si>
  <si>
    <t>045-1</t>
    <phoneticPr fontId="8" type="noConversion"/>
  </si>
  <si>
    <t>044-4</t>
  </si>
  <si>
    <t>044-3</t>
  </si>
  <si>
    <t>044-2</t>
  </si>
  <si>
    <t>044-1</t>
    <phoneticPr fontId="8" type="noConversion"/>
  </si>
  <si>
    <t>043-4</t>
  </si>
  <si>
    <t>043-3</t>
  </si>
  <si>
    <t>043-2</t>
  </si>
  <si>
    <t>043-1</t>
    <phoneticPr fontId="8" type="noConversion"/>
  </si>
  <si>
    <t>042-4</t>
  </si>
  <si>
    <t>042-3</t>
  </si>
  <si>
    <t>042-2</t>
  </si>
  <si>
    <t>042-1</t>
    <phoneticPr fontId="8" type="noConversion"/>
  </si>
  <si>
    <t>041-4</t>
  </si>
  <si>
    <t>041-3</t>
  </si>
  <si>
    <t>041-2</t>
  </si>
  <si>
    <t>041-1</t>
    <phoneticPr fontId="8" type="noConversion"/>
  </si>
  <si>
    <t>040-4</t>
  </si>
  <si>
    <t>040-3</t>
  </si>
  <si>
    <t>040-2</t>
  </si>
  <si>
    <t>040-1</t>
    <phoneticPr fontId="8" type="noConversion"/>
  </si>
  <si>
    <t>039-4</t>
  </si>
  <si>
    <t>039-3</t>
  </si>
  <si>
    <t>039-2</t>
  </si>
  <si>
    <t>039-1</t>
    <phoneticPr fontId="8" type="noConversion"/>
  </si>
  <si>
    <t>038-4</t>
  </si>
  <si>
    <t>038-3</t>
  </si>
  <si>
    <t>038-2</t>
  </si>
  <si>
    <t>038-1</t>
    <phoneticPr fontId="8" type="noConversion"/>
  </si>
  <si>
    <t>037-4</t>
  </si>
  <si>
    <t>037-3</t>
  </si>
  <si>
    <t>037-2</t>
  </si>
  <si>
    <t>037-1</t>
    <phoneticPr fontId="8" type="noConversion"/>
  </si>
  <si>
    <t>業務フローチャート</t>
  </si>
  <si>
    <r>
      <t>IT</t>
    </r>
    <r>
      <rPr>
        <sz val="10"/>
        <rFont val="宋体"/>
        <charset val="134"/>
      </rPr>
      <t>技能</t>
    </r>
    <rPh sb="2" eb="4">
      <t>ｷﾞﾉｳ</t>
    </rPh>
    <phoneticPr fontId="8" type="noConversion"/>
  </si>
  <si>
    <t>备注</t>
    <phoneticPr fontId="8" type="noConversion"/>
  </si>
  <si>
    <t>评价</t>
    <phoneticPr fontId="8" type="noConversion"/>
  </si>
  <si>
    <t>时长</t>
    <phoneticPr fontId="8" type="noConversion"/>
  </si>
  <si>
    <t>最终学习日期</t>
    <phoneticPr fontId="8" type="noConversion"/>
  </si>
  <si>
    <t>预定时长</t>
    <phoneticPr fontId="8" type="noConversion"/>
  </si>
  <si>
    <t>预定日期</t>
    <phoneticPr fontId="8" type="noConversion"/>
  </si>
  <si>
    <t>Step</t>
    <phoneticPr fontId="8" type="noConversion"/>
  </si>
  <si>
    <t>内容</t>
    <phoneticPr fontId="8" type="noConversion"/>
  </si>
  <si>
    <t>项目</t>
    <phoneticPr fontId="8" type="noConversion"/>
  </si>
  <si>
    <t>類別</t>
    <rPh sb="0" eb="2">
      <t>ルイベツ</t>
    </rPh>
    <phoneticPr fontId="24"/>
  </si>
  <si>
    <t>单价</t>
  </si>
  <si>
    <t>数量</t>
  </si>
  <si>
    <t>名称</t>
  </si>
  <si>
    <t>http://www.abc-mart.net/shop/ProductDetail.aspx?sku=4469220009015&amp;CD=F1000188&amp;WKCD=</t>
    <phoneticPr fontId="8" type="noConversion"/>
  </si>
  <si>
    <t>平成44</t>
  </si>
  <si>
    <t>平成43</t>
  </si>
  <si>
    <t>平成42</t>
  </si>
  <si>
    <t>平成41</t>
  </si>
  <si>
    <t>平成40</t>
  </si>
  <si>
    <t>平成39</t>
  </si>
  <si>
    <t>平成38</t>
  </si>
  <si>
    <t>平成37</t>
  </si>
  <si>
    <t>平成36</t>
  </si>
  <si>
    <t>平成35</t>
  </si>
  <si>
    <t>平成34</t>
  </si>
  <si>
    <t>平成33</t>
  </si>
  <si>
    <t>平成32</t>
  </si>
  <si>
    <t>平成31</t>
  </si>
  <si>
    <t>平成30</t>
  </si>
  <si>
    <t>平成29</t>
  </si>
  <si>
    <t>平成28</t>
  </si>
  <si>
    <t>平成27</t>
  </si>
  <si>
    <t>平成26</t>
  </si>
  <si>
    <t>平成25</t>
  </si>
  <si>
    <t>平成24</t>
  </si>
  <si>
    <t>平成23</t>
  </si>
  <si>
    <t>平成22</t>
  </si>
  <si>
    <t>平成21</t>
  </si>
  <si>
    <t>平成20</t>
  </si>
  <si>
    <t>平成19</t>
  </si>
  <si>
    <t>平成18</t>
  </si>
  <si>
    <t>平成17</t>
  </si>
  <si>
    <t>平成16</t>
  </si>
  <si>
    <t>平成15</t>
  </si>
  <si>
    <t>平成14</t>
  </si>
  <si>
    <t>平成13</t>
  </si>
  <si>
    <t>平成12</t>
  </si>
  <si>
    <t>平成11</t>
  </si>
  <si>
    <t>平成10</t>
  </si>
  <si>
    <t>平成9</t>
  </si>
  <si>
    <t>平成8</t>
  </si>
  <si>
    <t>平成7</t>
  </si>
  <si>
    <t>平成6</t>
  </si>
  <si>
    <t>平成5</t>
  </si>
  <si>
    <t>平成4</t>
  </si>
  <si>
    <t>平成3</t>
  </si>
  <si>
    <t>平成2</t>
  </si>
  <si>
    <t>昭和64</t>
  </si>
  <si>
    <t>平成1</t>
  </si>
  <si>
    <t>昭和63</t>
  </si>
  <si>
    <t>昭和62</t>
  </si>
  <si>
    <t>昭和61</t>
  </si>
  <si>
    <t>昭和60</t>
  </si>
  <si>
    <t>昭和59</t>
  </si>
  <si>
    <t>昭和58</t>
  </si>
  <si>
    <t>昭和57</t>
  </si>
  <si>
    <t>昭和56</t>
  </si>
  <si>
    <t>昭和55</t>
  </si>
  <si>
    <t>昭和54</t>
  </si>
  <si>
    <t>昭和53</t>
  </si>
  <si>
    <t>昭和52</t>
  </si>
  <si>
    <t>昭和51</t>
  </si>
  <si>
    <t>昭和50</t>
  </si>
  <si>
    <t>昭和49</t>
  </si>
  <si>
    <t>昭和48</t>
  </si>
  <si>
    <t>昭和47</t>
  </si>
  <si>
    <t>昭和46</t>
  </si>
  <si>
    <t>昭和45</t>
  </si>
  <si>
    <t>昭和44</t>
  </si>
  <si>
    <t>昭和43</t>
  </si>
  <si>
    <t>昭和42</t>
  </si>
  <si>
    <t>昭和41</t>
  </si>
  <si>
    <t>昭和40</t>
  </si>
  <si>
    <t>昭和39</t>
  </si>
  <si>
    <t>昭和38</t>
  </si>
  <si>
    <t>昭和37</t>
  </si>
  <si>
    <t>昭和36</t>
  </si>
  <si>
    <t>昭和35</t>
  </si>
  <si>
    <t>昭和34</t>
  </si>
  <si>
    <t>昭和33</t>
  </si>
  <si>
    <t>昭和32</t>
  </si>
  <si>
    <t>昭和31</t>
  </si>
  <si>
    <t>昭和30</t>
  </si>
  <si>
    <t>昭和29</t>
  </si>
  <si>
    <t>昭和28</t>
  </si>
  <si>
    <t>昭和27</t>
  </si>
  <si>
    <t>昭和26</t>
  </si>
  <si>
    <t>昭和25</t>
  </si>
  <si>
    <t>昭和24</t>
  </si>
  <si>
    <t>昭和23</t>
  </si>
  <si>
    <t>昭和22</t>
  </si>
  <si>
    <t>昭和21</t>
  </si>
  <si>
    <t>昭和20</t>
  </si>
  <si>
    <t>昭和19</t>
  </si>
  <si>
    <t>昭和18</t>
  </si>
  <si>
    <t>昭和17</t>
  </si>
  <si>
    <t>昭和16</t>
  </si>
  <si>
    <t>昭和15</t>
  </si>
  <si>
    <t>昭和14</t>
  </si>
  <si>
    <t>昭和13</t>
  </si>
  <si>
    <t>昭和12</t>
  </si>
  <si>
    <t>博多</t>
  </si>
  <si>
    <t>天神</t>
  </si>
  <si>
    <t>西鉄天神大牟田線</t>
  </si>
  <si>
    <t>西鉄</t>
  </si>
  <si>
    <t>西鉄平尾</t>
  </si>
  <si>
    <t>西鉄福岡（天神）</t>
  </si>
  <si>
    <t>鉄道</t>
  </si>
  <si>
    <t>市営１号線（空港線）</t>
  </si>
  <si>
    <t>福岡市営</t>
  </si>
  <si>
    <t>福岡市博多区博多駅前2丁目6番6号</t>
    <phoneticPr fontId="24"/>
  </si>
  <si>
    <t>福岡県福岡市中央区高砂２－１３－２１号６０４室</t>
  </si>
  <si>
    <t>而且，多按几下，可以在全大写，全小写，首字母大写之间转换。</t>
  </si>
  <si>
    <t>F10可以在不切换输入法的情况下把假名转成字母</t>
  </si>
  <si>
    <r>
      <t>打完后按</t>
    </r>
    <r>
      <rPr>
        <sz val="10"/>
        <color indexed="63"/>
        <rFont val="Verdana"/>
        <family val="2"/>
      </rPr>
      <t>F7</t>
    </r>
    <r>
      <rPr>
        <sz val="10"/>
        <color indexed="63"/>
        <rFont val="ＭＳ Ｐゴシック"/>
        <family val="2"/>
      </rPr>
      <t>，</t>
    </r>
    <r>
      <rPr>
        <sz val="10"/>
        <color indexed="63"/>
        <rFont val="Verdana"/>
        <family val="2"/>
      </rPr>
      <t>F8</t>
    </r>
    <r>
      <rPr>
        <sz val="10"/>
        <color indexed="63"/>
        <rFont val="ＭＳ Ｐゴシック"/>
        <family val="2"/>
      </rPr>
      <t>就能</t>
    </r>
    <r>
      <rPr>
        <sz val="10"/>
        <color indexed="63"/>
        <rFont val="NSimSun"/>
        <family val="3"/>
        <charset val="134"/>
      </rPr>
      <t>转</t>
    </r>
    <r>
      <rPr>
        <sz val="10"/>
        <color indexed="63"/>
        <rFont val="ＭＳ Ｐゴシック"/>
        <family val="2"/>
      </rPr>
      <t>成片假名全角和半角</t>
    </r>
    <r>
      <rPr>
        <sz val="10"/>
        <color indexed="63"/>
        <rFont val="Verdana"/>
        <family val="2"/>
      </rPr>
      <t> </t>
    </r>
    <r>
      <rPr>
        <sz val="11"/>
        <color indexed="63"/>
        <rFont val="NSimSun"/>
        <family val="3"/>
        <charset val="134"/>
      </rPr>
      <t/>
    </r>
    <phoneticPr fontId="24"/>
  </si>
  <si>
    <t>ctrl+CAPSLOCK 和 alt+CAPSLOCK可以在平假名和片假名之间切换 </t>
  </si>
  <si>
    <t>ALT+~可以在假名和英文之间切换 </t>
  </si>
  <si>
    <t>alt+shift可以在中，英，日之间切换 </t>
  </si>
  <si>
    <t>‘０８０５３０８７９２０</t>
    <phoneticPr fontId="8" type="noConversion"/>
  </si>
  <si>
    <t xml:space="preserve"> ６１６－８０７２</t>
  </si>
  <si>
    <t xml:space="preserve"> 京都市右京区太秦安井辰己町２－３０番地世古マンション３０２室</t>
  </si>
  <si>
    <t>收款人开户任行：中国人行大连台四支行</t>
    <phoneticPr fontId="8" type="noConversion"/>
  </si>
  <si>
    <t>中华人民共和国大连市沙河口区南沙街91-1号</t>
    <phoneticPr fontId="8" type="noConversion"/>
  </si>
  <si>
    <t>4179802-0188-016771-6</t>
    <phoneticPr fontId="8" type="noConversion"/>
  </si>
  <si>
    <t>4179802-0188-017384-8</t>
    <phoneticPr fontId="8" type="noConversion"/>
  </si>
  <si>
    <t>地址</t>
    <phoneticPr fontId="8" type="noConversion"/>
  </si>
  <si>
    <t>大连台四分理处</t>
    <phoneticPr fontId="8" type="noConversion"/>
  </si>
  <si>
    <t>开户银行</t>
    <phoneticPr fontId="8" type="noConversion"/>
  </si>
  <si>
    <t>帐号</t>
    <phoneticPr fontId="8" type="noConversion"/>
  </si>
  <si>
    <t>英米文学</t>
  </si>
  <si>
    <t>その他の東洋文学</t>
  </si>
  <si>
    <t>中国文学、</t>
  </si>
  <si>
    <t>日本文学</t>
  </si>
  <si>
    <t>文学</t>
  </si>
  <si>
    <t>その他の諸言語</t>
  </si>
  <si>
    <t>ロシア語</t>
  </si>
  <si>
    <t>イタリア語</t>
  </si>
  <si>
    <t>スペイン語</t>
  </si>
  <si>
    <t>フランス語</t>
  </si>
  <si>
    <t>ドイツ語</t>
  </si>
  <si>
    <t>英語</t>
  </si>
  <si>
    <t>東洋の諸言語</t>
  </si>
  <si>
    <t>中国語、その他の</t>
  </si>
  <si>
    <t>日本語</t>
  </si>
  <si>
    <t>言語</t>
  </si>
  <si>
    <t>諸芸、娯楽</t>
  </si>
  <si>
    <t>スポーツ、体育</t>
  </si>
  <si>
    <t>演劇、映画</t>
  </si>
  <si>
    <t>音楽、舞踏</t>
  </si>
  <si>
    <t>工芸</t>
  </si>
  <si>
    <t>写真、印刷</t>
  </si>
  <si>
    <t>版画</t>
  </si>
  <si>
    <t>絵画、書道</t>
  </si>
  <si>
    <t>彫刻</t>
  </si>
  <si>
    <t>芸術</t>
  </si>
  <si>
    <t>通信事業</t>
  </si>
  <si>
    <t>運輸、交通</t>
  </si>
  <si>
    <t>商業</t>
  </si>
  <si>
    <t>水産業</t>
  </si>
  <si>
    <t>林業</t>
  </si>
  <si>
    <t>畜産業、獣医学</t>
  </si>
  <si>
    <t>蚕糸業</t>
  </si>
  <si>
    <t>園芸</t>
  </si>
  <si>
    <t>農業</t>
  </si>
  <si>
    <t>産業</t>
  </si>
  <si>
    <t>家政学、生活科学</t>
  </si>
  <si>
    <t>製造工業</t>
  </si>
  <si>
    <t>化学工業</t>
  </si>
  <si>
    <t>金属工学、鉱山工学</t>
  </si>
  <si>
    <t>海洋工学、船舶工学、兵器</t>
  </si>
  <si>
    <t>電気工学、電子工学</t>
  </si>
  <si>
    <t>機械工学、原子力工学</t>
  </si>
  <si>
    <t>建築学</t>
  </si>
  <si>
    <t>建設工学、土木工学</t>
  </si>
  <si>
    <t>技術、工学</t>
  </si>
  <si>
    <t>医学、薬学</t>
  </si>
  <si>
    <t>動物学</t>
  </si>
  <si>
    <t>植物学</t>
  </si>
  <si>
    <t>生物科学、一般生物学</t>
  </si>
  <si>
    <t>地球科学、地学</t>
  </si>
  <si>
    <t>天文学、宇宙科学</t>
  </si>
  <si>
    <t>化学</t>
  </si>
  <si>
    <t>物理学</t>
  </si>
  <si>
    <t>数学</t>
  </si>
  <si>
    <t>自然科学</t>
  </si>
  <si>
    <t>国防、軍事</t>
  </si>
  <si>
    <t>風俗習慣、民俗学、民族学</t>
  </si>
  <si>
    <t>教育</t>
  </si>
  <si>
    <t>社会</t>
  </si>
  <si>
    <t>統計</t>
  </si>
  <si>
    <t>財政</t>
  </si>
  <si>
    <t>経済</t>
  </si>
  <si>
    <t>法律</t>
  </si>
  <si>
    <t>政治</t>
  </si>
  <si>
    <t>社会科学</t>
  </si>
  <si>
    <t>地理、地誌、紀行</t>
  </si>
  <si>
    <t>伝記</t>
  </si>
  <si>
    <t>オセアニア史、両極地方史</t>
  </si>
  <si>
    <t>南アメリカ史</t>
  </si>
  <si>
    <t>北アメリカ史</t>
  </si>
  <si>
    <t>アフリカ史</t>
  </si>
  <si>
    <t>ヨーロッパ史、西洋史</t>
  </si>
  <si>
    <t>アジア史、東洋史</t>
  </si>
  <si>
    <t>日本史</t>
  </si>
  <si>
    <t>歴史</t>
  </si>
  <si>
    <t>キリスト教</t>
  </si>
  <si>
    <t>仏教</t>
  </si>
  <si>
    <t>神道</t>
  </si>
  <si>
    <t>宗教</t>
  </si>
  <si>
    <t>倫理学、道徳</t>
  </si>
  <si>
    <t>心理学</t>
  </si>
  <si>
    <t>西洋哲学</t>
  </si>
  <si>
    <t>東洋思想</t>
  </si>
  <si>
    <t>哲学各論</t>
  </si>
  <si>
    <t>哲学</t>
  </si>
  <si>
    <t>その他の特別コレクション</t>
  </si>
  <si>
    <t>貴重書、郷土資料、</t>
  </si>
  <si>
    <t>叢書、全集、選集</t>
  </si>
  <si>
    <t>ジャーナリズム、新聞</t>
  </si>
  <si>
    <t>団体</t>
  </si>
  <si>
    <t>逐次刊行物</t>
  </si>
  <si>
    <t>一般論文、一般講演集</t>
  </si>
  <si>
    <t>百科事典</t>
  </si>
  <si>
    <t>図書、書誌学</t>
  </si>
  <si>
    <t>図書館、図書館学</t>
  </si>
  <si>
    <t>総記</t>
  </si>
  <si>
    <t>日本十進分類表（NDC9版 綱目表）</t>
  </si>
  <si>
    <t>品質管理</t>
    <phoneticPr fontId="24"/>
  </si>
  <si>
    <t>産業能率大学出版部</t>
    <phoneticPr fontId="24"/>
  </si>
  <si>
    <t>オブジェクト指向</t>
    <phoneticPr fontId="24"/>
  </si>
  <si>
    <r>
      <t>纸+</t>
    </r>
    <r>
      <rPr>
        <sz val="11"/>
        <color theme="1"/>
        <rFont val="ＭＳ Ｐゴシック"/>
        <family val="2"/>
        <charset val="134"/>
        <scheme val="minor"/>
      </rPr>
      <t>PDF</t>
    </r>
    <phoneticPr fontId="24"/>
  </si>
  <si>
    <r>
      <t>コンピュータ</t>
    </r>
    <r>
      <rPr>
        <sz val="12"/>
        <rFont val="HGGothicE"/>
        <family val="3"/>
        <charset val="128"/>
      </rPr>
      <t>・</t>
    </r>
    <r>
      <rPr>
        <sz val="11"/>
        <color theme="1"/>
        <rFont val="ＭＳ Ｐゴシック"/>
        <family val="2"/>
        <charset val="134"/>
        <scheme val="minor"/>
      </rPr>
      <t>エージ社</t>
    </r>
    <phoneticPr fontId="24"/>
  </si>
  <si>
    <t>インターフェース</t>
    <phoneticPr fontId="24"/>
  </si>
  <si>
    <t>PDF</t>
    <phoneticPr fontId="24"/>
  </si>
  <si>
    <t>翔泳社</t>
    <phoneticPr fontId="24"/>
  </si>
  <si>
    <t>プロジェクト管理</t>
    <phoneticPr fontId="24"/>
  </si>
  <si>
    <t>纸</t>
    <phoneticPr fontId="24"/>
  </si>
  <si>
    <t>講談社</t>
    <phoneticPr fontId="24"/>
  </si>
  <si>
    <t>転職</t>
    <phoneticPr fontId="24"/>
  </si>
  <si>
    <r>
      <t>A</t>
    </r>
    <r>
      <rPr>
        <sz val="11"/>
        <color theme="1"/>
        <rFont val="ＭＳ Ｐゴシック"/>
        <family val="2"/>
        <charset val="134"/>
        <scheme val="minor"/>
      </rPr>
      <t>mazon</t>
    </r>
    <phoneticPr fontId="24"/>
  </si>
  <si>
    <t>DOC</t>
    <phoneticPr fontId="24"/>
  </si>
  <si>
    <t>日経BP社</t>
    <phoneticPr fontId="24"/>
  </si>
  <si>
    <t>ソフトウェア開発の課題</t>
    <phoneticPr fontId="24"/>
  </si>
  <si>
    <t>ソフトウェア工学</t>
    <phoneticPr fontId="24"/>
  </si>
  <si>
    <t>福冈县立</t>
    <phoneticPr fontId="24"/>
  </si>
  <si>
    <t>XLS</t>
    <phoneticPr fontId="24"/>
  </si>
  <si>
    <t>技術評論社</t>
    <phoneticPr fontId="24"/>
  </si>
  <si>
    <t>シリーズ名</t>
    <phoneticPr fontId="24"/>
  </si>
  <si>
    <t>件名</t>
    <phoneticPr fontId="24"/>
  </si>
  <si>
    <t>source</t>
    <phoneticPr fontId="24"/>
  </si>
  <si>
    <t>Format</t>
    <phoneticPr fontId="24"/>
  </si>
  <si>
    <t>END</t>
    <phoneticPr fontId="24"/>
  </si>
  <si>
    <t>JP</t>
    <phoneticPr fontId="24"/>
  </si>
  <si>
    <t>Drama</t>
    <phoneticPr fontId="24"/>
  </si>
  <si>
    <t>没有蔷薇的花店</t>
    <phoneticPr fontId="24"/>
  </si>
  <si>
    <t>DVD</t>
    <phoneticPr fontId="24"/>
  </si>
  <si>
    <t>101次求婚</t>
    <phoneticPr fontId="24"/>
  </si>
  <si>
    <t>一升的眼泪</t>
    <phoneticPr fontId="24"/>
  </si>
  <si>
    <t>如龙</t>
    <phoneticPr fontId="24"/>
  </si>
  <si>
    <t>Movie</t>
    <phoneticPr fontId="24"/>
  </si>
  <si>
    <t>日光女孩黑夜男孩</t>
    <phoneticPr fontId="24"/>
  </si>
  <si>
    <t>日本沉没</t>
    <phoneticPr fontId="24"/>
  </si>
  <si>
    <t>明日记忆</t>
    <phoneticPr fontId="24"/>
  </si>
  <si>
    <t>妹妹，恋人</t>
    <phoneticPr fontId="24"/>
  </si>
  <si>
    <t>呼喊</t>
    <phoneticPr fontId="24"/>
  </si>
  <si>
    <t>苍狼</t>
    <phoneticPr fontId="24"/>
  </si>
  <si>
    <r>
      <t>D</t>
    </r>
    <r>
      <rPr>
        <sz val="11"/>
        <color theme="1"/>
        <rFont val="ＭＳ Ｐゴシック"/>
        <family val="2"/>
        <charset val="134"/>
        <scheme val="minor"/>
      </rPr>
      <t>VD</t>
    </r>
    <phoneticPr fontId="24"/>
  </si>
  <si>
    <t>Sinking.Of.Japan</t>
    <phoneticPr fontId="24"/>
  </si>
  <si>
    <r>
      <t>16</t>
    </r>
    <r>
      <rPr>
        <sz val="11"/>
        <color theme="1"/>
        <rFont val="ＭＳ Ｐゴシック"/>
        <family val="2"/>
        <charset val="134"/>
        <scheme val="minor"/>
      </rPr>
      <t>:9MP4</t>
    </r>
    <phoneticPr fontId="24"/>
  </si>
  <si>
    <t>松本清张</t>
    <phoneticPr fontId="24"/>
  </si>
  <si>
    <t>中央流沙</t>
    <phoneticPr fontId="24"/>
  </si>
  <si>
    <t>驿路</t>
    <phoneticPr fontId="24"/>
  </si>
  <si>
    <t>疑惑</t>
    <phoneticPr fontId="24"/>
  </si>
  <si>
    <t>颜</t>
    <phoneticPr fontId="24"/>
  </si>
  <si>
    <t>点与线</t>
    <phoneticPr fontId="24"/>
  </si>
  <si>
    <t>黑色奔流</t>
    <phoneticPr fontId="24"/>
  </si>
  <si>
    <t>火与汐</t>
    <phoneticPr fontId="24"/>
  </si>
  <si>
    <t>指</t>
    <phoneticPr fontId="24"/>
  </si>
  <si>
    <t>摇滚减肥进行曲</t>
    <phoneticPr fontId="24"/>
  </si>
  <si>
    <t>性爱狂想曲</t>
    <phoneticPr fontId="24"/>
  </si>
  <si>
    <t>惜己</t>
    <phoneticPr fontId="24"/>
  </si>
  <si>
    <t>我在一家黑公司上班，已经快撑不下去了</t>
    <phoneticPr fontId="24"/>
  </si>
  <si>
    <t>鳗鱼</t>
    <phoneticPr fontId="24"/>
  </si>
  <si>
    <t>今天开始当杀手</t>
    <phoneticPr fontId="24"/>
  </si>
  <si>
    <t>玻璃色恋人</t>
    <phoneticPr fontId="24"/>
  </si>
  <si>
    <t>罪与罚</t>
    <phoneticPr fontId="24"/>
  </si>
  <si>
    <t>若是能在天堂遇见你</t>
    <phoneticPr fontId="24"/>
  </si>
  <si>
    <t>黑暗中的孩子们</t>
    <phoneticPr fontId="24"/>
  </si>
  <si>
    <t>寒蝉鸣泣之时：誓</t>
    <phoneticPr fontId="24"/>
  </si>
  <si>
    <t>大侦探福尔摩斯</t>
    <phoneticPr fontId="24"/>
  </si>
  <si>
    <t>EN</t>
    <phoneticPr fontId="24"/>
  </si>
  <si>
    <t>阿甘正传</t>
    <phoneticPr fontId="24"/>
  </si>
  <si>
    <t>最后的圣诞节</t>
    <phoneticPr fontId="24"/>
  </si>
  <si>
    <t>悠长假期</t>
    <phoneticPr fontId="24"/>
  </si>
  <si>
    <t>未成年</t>
    <phoneticPr fontId="24"/>
  </si>
  <si>
    <t>美女与野兽</t>
    <phoneticPr fontId="24"/>
  </si>
  <si>
    <t>东京爱情故事</t>
    <phoneticPr fontId="24"/>
  </si>
  <si>
    <t>O</t>
    <phoneticPr fontId="24"/>
  </si>
  <si>
    <t>同一屋檐下</t>
    <phoneticPr fontId="24"/>
  </si>
  <si>
    <t>恋爱世纪</t>
    <phoneticPr fontId="24"/>
  </si>
  <si>
    <t>252生存者</t>
    <phoneticPr fontId="24"/>
  </si>
  <si>
    <t>樱之园</t>
    <phoneticPr fontId="24"/>
  </si>
  <si>
    <t>伊藤的故事</t>
    <phoneticPr fontId="24"/>
  </si>
  <si>
    <t>无人知晓</t>
    <phoneticPr fontId="24"/>
  </si>
  <si>
    <t>四月物语</t>
    <phoneticPr fontId="24"/>
  </si>
  <si>
    <t>三角迷踪</t>
    <phoneticPr fontId="24"/>
  </si>
  <si>
    <t>人情纸风船</t>
    <phoneticPr fontId="24"/>
  </si>
  <si>
    <t>求婚大作战</t>
    <phoneticPr fontId="24"/>
  </si>
  <si>
    <t>命</t>
    <phoneticPr fontId="24"/>
  </si>
  <si>
    <t>快乐飞行</t>
    <phoneticPr fontId="24"/>
  </si>
  <si>
    <t>爱情洗牌</t>
    <phoneticPr fontId="24"/>
  </si>
  <si>
    <t>爱情白皮书</t>
    <phoneticPr fontId="24"/>
  </si>
  <si>
    <t>Partures</t>
    <phoneticPr fontId="24"/>
  </si>
  <si>
    <t>秋叶原</t>
    <phoneticPr fontId="24"/>
  </si>
  <si>
    <t>娘王3</t>
    <phoneticPr fontId="24"/>
  </si>
  <si>
    <t>东京国税局监察官</t>
    <phoneticPr fontId="24"/>
  </si>
  <si>
    <t>下北</t>
    <phoneticPr fontId="24"/>
  </si>
  <si>
    <t>夜光的阶梯</t>
    <phoneticPr fontId="24"/>
  </si>
  <si>
    <t>女帝</t>
    <phoneticPr fontId="24"/>
  </si>
  <si>
    <t>婚活</t>
    <phoneticPr fontId="24"/>
  </si>
  <si>
    <t>华丽的间谍</t>
    <phoneticPr fontId="24"/>
  </si>
  <si>
    <t>娘王（北川弘美）</t>
    <phoneticPr fontId="24"/>
  </si>
  <si>
    <t>2nd house</t>
    <phoneticPr fontId="24"/>
  </si>
  <si>
    <t>丘比特的恶作剧-虹玉</t>
    <phoneticPr fontId="24"/>
  </si>
  <si>
    <t>电车男</t>
    <phoneticPr fontId="24"/>
  </si>
  <si>
    <t>原男友</t>
    <phoneticPr fontId="24"/>
  </si>
  <si>
    <t>悠长的假期</t>
    <phoneticPr fontId="24"/>
  </si>
  <si>
    <t>夜王</t>
    <phoneticPr fontId="24"/>
  </si>
  <si>
    <t>甜心空姐</t>
    <phoneticPr fontId="24"/>
  </si>
  <si>
    <t>神啊！请多给我点时间</t>
    <phoneticPr fontId="24"/>
  </si>
  <si>
    <t>东京塔</t>
    <phoneticPr fontId="24"/>
  </si>
  <si>
    <t>爱无罪</t>
    <phoneticPr fontId="24"/>
  </si>
  <si>
    <t>新宿Swan</t>
    <rPh sb="0" eb="2">
      <t>シンジュク</t>
    </rPh>
    <phoneticPr fontId="24"/>
  </si>
  <si>
    <t>Tokyo Virgin</t>
    <phoneticPr fontId="24"/>
  </si>
  <si>
    <t>Boss OST</t>
    <phoneticPr fontId="24"/>
  </si>
  <si>
    <t>东京</t>
    <phoneticPr fontId="24"/>
  </si>
  <si>
    <t>509/6/202</t>
    <phoneticPr fontId="24"/>
  </si>
  <si>
    <t>基礎から学ぶ生産管理システム</t>
    <phoneticPr fontId="24"/>
  </si>
  <si>
    <t>Book</t>
    <phoneticPr fontId="24"/>
  </si>
  <si>
    <t>お客さまにわかりやすく伝えるSEのための提案書のつくり方</t>
    <rPh sb="1" eb="2">
      <t>キャク</t>
    </rPh>
    <rPh sb="11" eb="12">
      <t>ツタ</t>
    </rPh>
    <rPh sb="20" eb="23">
      <t>テイアンショ</t>
    </rPh>
    <rPh sb="27" eb="28">
      <t>カタ</t>
    </rPh>
    <phoneticPr fontId="24"/>
  </si>
  <si>
    <t>よくわかる最新システム開発者のための要求定義の基本と仕組み</t>
    <rPh sb="5" eb="7">
      <t>サイシン</t>
    </rPh>
    <rPh sb="11" eb="13">
      <t>カイハツ</t>
    </rPh>
    <rPh sb="13" eb="14">
      <t>シャ</t>
    </rPh>
    <rPh sb="18" eb="20">
      <t>ヨウキュウ</t>
    </rPh>
    <rPh sb="20" eb="22">
      <t>テイギ</t>
    </rPh>
    <rPh sb="23" eb="25">
      <t>キホン</t>
    </rPh>
    <rPh sb="26" eb="28">
      <t>シク</t>
    </rPh>
    <phoneticPr fontId="24"/>
  </si>
  <si>
    <t>できる人のビジネスマナー</t>
    <rPh sb="3" eb="4">
      <t>ヒト</t>
    </rPh>
    <phoneticPr fontId="24"/>
  </si>
  <si>
    <t>応用情報技術者</t>
    <rPh sb="0" eb="2">
      <t>オウヨウ</t>
    </rPh>
    <rPh sb="2" eb="4">
      <t>ジョウホウ</t>
    </rPh>
    <rPh sb="4" eb="6">
      <t>ギジュツ</t>
    </rPh>
    <rPh sb="6" eb="7">
      <t>シャ</t>
    </rPh>
    <phoneticPr fontId="24"/>
  </si>
  <si>
    <t>SEのための要求仕様書のつくり方</t>
    <rPh sb="6" eb="8">
      <t>ヨウキュウ</t>
    </rPh>
    <rPh sb="8" eb="11">
      <t>シヨウショ</t>
    </rPh>
    <rPh sb="15" eb="16">
      <t>カタ</t>
    </rPh>
    <phoneticPr fontId="24"/>
  </si>
  <si>
    <t>よくわかる最新システム開発者のための上流工程の基本と仕組み</t>
    <rPh sb="5" eb="7">
      <t>サイシン</t>
    </rPh>
    <rPh sb="11" eb="13">
      <t>カイハツ</t>
    </rPh>
    <rPh sb="13" eb="14">
      <t>シャ</t>
    </rPh>
    <rPh sb="18" eb="20">
      <t>ジョウリュウ</t>
    </rPh>
    <rPh sb="20" eb="22">
      <t>コウテイ</t>
    </rPh>
    <rPh sb="23" eb="25">
      <t>キホン</t>
    </rPh>
    <rPh sb="26" eb="28">
      <t>シク</t>
    </rPh>
    <phoneticPr fontId="24"/>
  </si>
  <si>
    <t>システムアーキテクト2009</t>
    <phoneticPr fontId="24"/>
  </si>
  <si>
    <t>プロジェクトマネージ2009</t>
    <phoneticPr fontId="24"/>
  </si>
  <si>
    <t>よくわかる最新システム開発者のための仕様書の基本と仕組み</t>
    <rPh sb="5" eb="7">
      <t>サイシン</t>
    </rPh>
    <rPh sb="11" eb="13">
      <t>カイハツ</t>
    </rPh>
    <rPh sb="13" eb="14">
      <t>シャ</t>
    </rPh>
    <rPh sb="18" eb="21">
      <t>シヨウショ</t>
    </rPh>
    <rPh sb="22" eb="24">
      <t>キホン</t>
    </rPh>
    <rPh sb="25" eb="27">
      <t>シク</t>
    </rPh>
    <phoneticPr fontId="24"/>
  </si>
  <si>
    <t xml:space="preserve">学ぶ ずっと受けたかったソフトウェアエンジニアリングの授業 </t>
    <phoneticPr fontId="24"/>
  </si>
  <si>
    <r>
      <t>情報産業,システム設計</t>
    </r>
    <r>
      <rPr>
        <sz val="11"/>
        <color theme="1"/>
        <rFont val="ＭＳ Ｐゴシック"/>
        <family val="2"/>
        <charset val="134"/>
        <scheme val="minor"/>
      </rPr>
      <t>,</t>
    </r>
    <r>
      <rPr>
        <sz val="11"/>
        <color theme="1"/>
        <rFont val="ＭＳ Ｐゴシック"/>
        <family val="2"/>
        <charset val="134"/>
        <scheme val="minor"/>
      </rPr>
      <t>情報処理技術者</t>
    </r>
    <phoneticPr fontId="24"/>
  </si>
  <si>
    <t>福冈县立</t>
  </si>
  <si>
    <t>日経BP社</t>
  </si>
  <si>
    <t>岡村/正司</t>
    <phoneticPr fontId="24"/>
  </si>
  <si>
    <t>実践プロジェクトマネジメント</t>
    <phoneticPr fontId="24"/>
  </si>
  <si>
    <t>情報産業</t>
    <phoneticPr fontId="24"/>
  </si>
  <si>
    <t>徹底解説!プロジェクトマネジメント</t>
    <phoneticPr fontId="24"/>
  </si>
  <si>
    <t>Amazon</t>
  </si>
  <si>
    <t>翔泳社</t>
  </si>
  <si>
    <r>
      <t>カール</t>
    </r>
    <r>
      <rPr>
        <sz val="12"/>
        <rFont val="HGGothicE"/>
        <family val="3"/>
        <charset val="128"/>
      </rPr>
      <t>・</t>
    </r>
    <r>
      <rPr>
        <sz val="11"/>
        <color theme="1"/>
        <rFont val="ＭＳ Ｐゴシック"/>
        <family val="2"/>
        <charset val="134"/>
        <scheme val="minor"/>
      </rPr>
      <t>E.ウィーガーズ</t>
    </r>
    <phoneticPr fontId="24"/>
  </si>
  <si>
    <t>ソフトウェア開発の持つべき文化</t>
    <phoneticPr fontId="24"/>
  </si>
  <si>
    <t>産業能率大学出版部</t>
  </si>
  <si>
    <t>栄口/正孝</t>
    <phoneticPr fontId="24"/>
  </si>
  <si>
    <r>
      <t>システム分析</t>
    </r>
    <r>
      <rPr>
        <sz val="12"/>
        <rFont val="HGGothicE"/>
        <family val="3"/>
        <charset val="128"/>
      </rPr>
      <t>・</t>
    </r>
    <r>
      <rPr>
        <sz val="11"/>
        <color theme="1"/>
        <rFont val="ＭＳ Ｐゴシック"/>
        <family val="2"/>
        <charset val="134"/>
        <scheme val="minor"/>
      </rPr>
      <t>改善のための業務フローチャートの書き方</t>
    </r>
    <phoneticPr fontId="24"/>
  </si>
  <si>
    <r>
      <t>プログラミング(コンピュータ)(プログラミング(コンピュータ))</t>
    </r>
    <r>
      <rPr>
        <sz val="12"/>
        <rFont val="HGGothicE"/>
        <family val="3"/>
        <charset val="128"/>
      </rPr>
      <t>｡</t>
    </r>
    <r>
      <rPr>
        <sz val="11"/>
        <color theme="1"/>
        <rFont val="ＭＳ Ｐゴシック"/>
        <family val="2"/>
        <charset val="134"/>
        <scheme val="minor"/>
      </rPr>
      <t xml:space="preserve"> 
表計算ソフト(ヒョウケイサン/ソフト)</t>
    </r>
    <r>
      <rPr>
        <sz val="12"/>
        <rFont val="HGGothicE"/>
        <family val="3"/>
        <charset val="128"/>
      </rPr>
      <t>｡</t>
    </r>
    <phoneticPr fontId="24"/>
  </si>
  <si>
    <t>764/247</t>
    <phoneticPr fontId="24"/>
  </si>
  <si>
    <t>PDF</t>
  </si>
  <si>
    <t>Excel VBA辞典</t>
  </si>
  <si>
    <t>7/61/27</t>
    <phoneticPr fontId="24"/>
  </si>
  <si>
    <t>実践UMLによるシステム開発</t>
    <phoneticPr fontId="24"/>
  </si>
  <si>
    <t>プロジェクト管理(プロジェクト/カンリ)</t>
    <phoneticPr fontId="24"/>
  </si>
  <si>
    <t>336//472</t>
    <phoneticPr fontId="24"/>
  </si>
  <si>
    <t>コンピュータ・エージ社</t>
  </si>
  <si>
    <t>Kim Heldman</t>
    <phoneticPr fontId="24"/>
  </si>
  <si>
    <t>早分かりプロジェクトマネジメント</t>
    <phoneticPr fontId="24"/>
  </si>
  <si>
    <t>7/3/591</t>
    <phoneticPr fontId="24"/>
  </si>
  <si>
    <t>SEのためのトラブルシューティング</t>
  </si>
  <si>
    <t>日付</t>
    <rPh sb="0" eb="2">
      <t>ヒヅケ</t>
    </rPh>
    <phoneticPr fontId="24"/>
  </si>
  <si>
    <t>分类</t>
    <phoneticPr fontId="24"/>
  </si>
  <si>
    <r>
      <t>Y</t>
    </r>
    <r>
      <rPr>
        <sz val="11"/>
        <color theme="1"/>
        <rFont val="ＭＳ Ｐゴシック"/>
        <family val="2"/>
        <charset val="134"/>
        <scheme val="minor"/>
      </rPr>
      <t>ear</t>
    </r>
    <phoneticPr fontId="24"/>
  </si>
  <si>
    <t>出版者</t>
    <phoneticPr fontId="24"/>
  </si>
  <si>
    <t>著編者</t>
    <phoneticPr fontId="24"/>
  </si>
  <si>
    <t>书名</t>
    <phoneticPr fontId="24"/>
  </si>
  <si>
    <t>旅行箱</t>
  </si>
  <si>
    <t>服饰</t>
  </si>
  <si>
    <t>生活</t>
  </si>
  <si>
    <t>调料</t>
  </si>
  <si>
    <t>若干</t>
  </si>
  <si>
    <t>拖鞋</t>
  </si>
  <si>
    <t>雨伞</t>
  </si>
  <si>
    <t>News</t>
    <phoneticPr fontId="24"/>
  </si>
  <si>
    <t>Life</t>
    <phoneticPr fontId="24"/>
  </si>
  <si>
    <t>http://www.eclipse.org/downloads/</t>
    <phoneticPr fontId="24"/>
  </si>
  <si>
    <t>http://archive.eclipse.org/eclipse/downloads/index.php</t>
    <phoneticPr fontId="24"/>
  </si>
  <si>
    <t>http://www.e-news.co.jp/</t>
    <phoneticPr fontId="24"/>
  </si>
  <si>
    <t>株式会社E-NEWS</t>
    <phoneticPr fontId="24"/>
  </si>
  <si>
    <t>News</t>
  </si>
  <si>
    <t>Life</t>
  </si>
  <si>
    <t xml:space="preserve">http://www.impress.tv/ </t>
    <phoneticPr fontId="24"/>
  </si>
  <si>
    <t>电视新闻</t>
    <phoneticPr fontId="24"/>
  </si>
  <si>
    <t>http://mbs.co.jp/rnews</t>
    <phoneticPr fontId="24"/>
  </si>
  <si>
    <t>大阪在线新闻收听</t>
    <phoneticPr fontId="24"/>
  </si>
  <si>
    <t>http://www.rab.co.jp</t>
    <phoneticPr fontId="24"/>
  </si>
  <si>
    <t>青森新闻放送在线收看</t>
    <phoneticPr fontId="24"/>
  </si>
  <si>
    <t>http://www.jetro.go.jp/cstv/internet.htm</t>
    <phoneticPr fontId="24"/>
  </si>
  <si>
    <t>新闻在线收看</t>
    <phoneticPr fontId="24"/>
  </si>
  <si>
    <t xml:space="preserve">http://www.jiji.co.jp </t>
    <phoneticPr fontId="24"/>
  </si>
  <si>
    <t>时事通信社</t>
    <phoneticPr fontId="24"/>
  </si>
  <si>
    <t>http://www.kyodo.co.jp</t>
    <phoneticPr fontId="24"/>
  </si>
  <si>
    <t>共同新闻社</t>
    <phoneticPr fontId="24"/>
  </si>
  <si>
    <t xml:space="preserve">http://www.sankei.co.jp </t>
    <phoneticPr fontId="24"/>
  </si>
  <si>
    <t>产经新闻社</t>
    <phoneticPr fontId="24"/>
  </si>
  <si>
    <t xml:space="preserve">　
http://www.nhk.or.jp/rj  </t>
    <phoneticPr fontId="24"/>
  </si>
  <si>
    <t>NHK</t>
    <phoneticPr fontId="24"/>
  </si>
  <si>
    <t>http://www.mainichi.com</t>
    <phoneticPr fontId="24"/>
  </si>
  <si>
    <t>每日新闻</t>
    <phoneticPr fontId="24"/>
  </si>
  <si>
    <t>http://www.yomiuri.co.jp</t>
    <phoneticPr fontId="24"/>
  </si>
  <si>
    <t>读卖新闻</t>
    <phoneticPr fontId="24"/>
  </si>
  <si>
    <t>http://www.asahi.com</t>
    <phoneticPr fontId="24"/>
  </si>
  <si>
    <t>朝日新闻</t>
    <phoneticPr fontId="24"/>
  </si>
  <si>
    <t>http://www-06.ibm.com/jp/software/zseries/events/mainframe/index.html</t>
    <phoneticPr fontId="24"/>
  </si>
  <si>
    <t>http://www-06.ibm.com/jp/software/zseries/seminar/20071018.html</t>
    <phoneticPr fontId="24"/>
  </si>
  <si>
    <t>URL</t>
    <phoneticPr fontId="24"/>
  </si>
  <si>
    <t xml:space="preserve">Abstruct  </t>
    <phoneticPr fontId="24"/>
  </si>
  <si>
    <t>Class2</t>
    <phoneticPr fontId="24"/>
  </si>
  <si>
    <t>Class1</t>
    <phoneticPr fontId="24"/>
  </si>
  <si>
    <t>107 少年壮志不言愁 刘欢</t>
  </si>
  <si>
    <t xml:space="preserve">106 光荣 bobo </t>
  </si>
  <si>
    <t xml:space="preserve">105 年轻的战场 群星 </t>
  </si>
  <si>
    <t xml:space="preserve">104 一千零一个愿望 4 in love </t>
  </si>
  <si>
    <t xml:space="preserve">103 带我去寻找 王啸坤 </t>
  </si>
  <si>
    <t xml:space="preserve">102 那年夏天 许飞 </t>
  </si>
  <si>
    <t xml:space="preserve">101 想唱就唱 群星 </t>
  </si>
  <si>
    <t xml:space="preserve">100 飞得更高 汪峰 </t>
  </si>
  <si>
    <t xml:space="preserve">99 笨小孩 刘德华 </t>
  </si>
  <si>
    <t xml:space="preserve">98 忘忧草 周华健 </t>
  </si>
  <si>
    <t xml:space="preserve">97 让世界充满爱 群星 </t>
  </si>
  <si>
    <t xml:space="preserve">96 我是一只小小鸟 赵传 </t>
  </si>
  <si>
    <t xml:space="preserve">95 三分之一理想 郑钧 </t>
  </si>
  <si>
    <t xml:space="preserve">94 日子才会比较好过 薛岳 </t>
  </si>
  <si>
    <t xml:space="preserve">93 总有你鼓励 谭咏麟 </t>
  </si>
  <si>
    <t xml:space="preserve">92 梨园英雄 华少翌 </t>
  </si>
  <si>
    <t xml:space="preserve">91 中国龙 王麟 </t>
  </si>
  <si>
    <t xml:space="preserve">90 憨人 五月天 </t>
  </si>
  <si>
    <t xml:space="preserve">89 灰色轨迹 beyond </t>
  </si>
  <si>
    <t xml:space="preserve">88 今天 刘德华 </t>
  </si>
  <si>
    <t xml:space="preserve">87 如果有一天 梁静茹 </t>
  </si>
  <si>
    <t xml:space="preserve">86 真我的风采 刘德华 </t>
  </si>
  <si>
    <t xml:space="preserve">85 涟漪 陈百强 </t>
  </si>
  <si>
    <t xml:space="preserve">84 侠客行 于霞 </t>
  </si>
  <si>
    <t xml:space="preserve">83 我心似海洋 江美琪 </t>
  </si>
  <si>
    <t xml:space="preserve">82 怒放的生命 汪峰 </t>
  </si>
  <si>
    <t xml:space="preserve">81 再出发 任贤齐 </t>
  </si>
  <si>
    <t xml:space="preserve">80 走我路 罗文 </t>
  </si>
  <si>
    <t xml:space="preserve">79 荣誉勋章 李克勤 </t>
  </si>
  <si>
    <t xml:space="preserve">78 花花宇宙 陈慧琳 </t>
  </si>
  <si>
    <t xml:space="preserve">77 追风少年 吴奇隆 </t>
  </si>
  <si>
    <t xml:space="preserve">76 爱让世界更美 童安格 </t>
  </si>
  <si>
    <t xml:space="preserve">75 月亮之上 凤凰传奇 </t>
  </si>
  <si>
    <t xml:space="preserve">74 the mass insanity gorefest </t>
  </si>
  <si>
    <t xml:space="preserve">73 不如跳舞 陈慧琳 </t>
  </si>
  <si>
    <t xml:space="preserve">72 冲锋陷阵 黎明 </t>
  </si>
  <si>
    <t xml:space="preserve">71 一路上有你 文静宁 </t>
  </si>
  <si>
    <t xml:space="preserve">70 永不退缩 任贤齐 </t>
  </si>
  <si>
    <t xml:space="preserve">69 歌唱祖国 大合唱 </t>
  </si>
  <si>
    <t xml:space="preserve">68 咱们工人有力量 合唱 </t>
  </si>
  <si>
    <t xml:space="preserve">67 希望 陈慧琳 </t>
  </si>
  <si>
    <t xml:space="preserve">66 烈火青春 张雨生 </t>
  </si>
  <si>
    <t xml:space="preserve">65 霸王别姬 屠洪刚 </t>
  </si>
  <si>
    <t xml:space="preserve">64 勇敢一点 赵传 </t>
  </si>
  <si>
    <t xml:space="preserve">63 闪着泪光的决定 吴佩慈 </t>
  </si>
  <si>
    <t xml:space="preserve">62 我的中国心 张明敏 </t>
  </si>
  <si>
    <t xml:space="preserve">61 星星点灯 郑智化 </t>
  </si>
  <si>
    <t xml:space="preserve">60 隐形的翅膀 张韶涵 </t>
  </si>
  <si>
    <t xml:space="preserve">59 无名小卒 迪克牛仔 </t>
  </si>
  <si>
    <t xml:space="preserve">58 沉默的羔羊 郑智化 </t>
  </si>
  <si>
    <t xml:space="preserve">57 每一次 千百惠 </t>
  </si>
  <si>
    <t xml:space="preserve">56 和自己赛跑的人 李宗盛 </t>
  </si>
  <si>
    <t xml:space="preserve">55 游戏人间 郑智化 </t>
  </si>
  <si>
    <t xml:space="preserve">54 最初的梦想 范玮琪 </t>
  </si>
  <si>
    <t xml:space="preserve">53 掌声响起来 罗文 </t>
  </si>
  <si>
    <t xml:space="preserve">52 明日英雄 吴宗宪 </t>
  </si>
  <si>
    <t xml:space="preserve">51 漫漫人生路 钟镇涛 </t>
  </si>
  <si>
    <t xml:space="preserve">50 真的汉子 林子祥 </t>
  </si>
  <si>
    <t xml:space="preserve">49 奋斗 甄妮 </t>
  </si>
  <si>
    <t xml:space="preserve">48 志在四方 罗文 </t>
  </si>
  <si>
    <t xml:space="preserve">47 顺流逆流 罗文 </t>
  </si>
  <si>
    <t xml:space="preserve">46 从不放弃 郑少秋 </t>
  </si>
  <si>
    <t xml:space="preserve">45 笑看风云 郑少秋 </t>
  </si>
  <si>
    <t xml:space="preserve">44 狮子山下 罗文 </t>
  </si>
  <si>
    <t xml:space="preserve">43 前程锦绣 许志安 </t>
  </si>
  <si>
    <t xml:space="preserve">42 when you believe mariah carey houston whitney </t>
  </si>
  <si>
    <t xml:space="preserve">41 天才白痴梦 许冠杰 </t>
  </si>
  <si>
    <t xml:space="preserve">40 几许风雨 罗文 </t>
  </si>
  <si>
    <t>励志</t>
    <phoneticPr fontId="8" type="noConversion"/>
  </si>
  <si>
    <t xml:space="preserve">39 万里长城永不倒 罗文 </t>
  </si>
  <si>
    <t xml:space="preserve">38 敢问路在何方 黑鸭子合唱团 </t>
  </si>
  <si>
    <t xml:space="preserve">37 精忠报国 屠洪刚 </t>
  </si>
  <si>
    <t xml:space="preserve">36 海阔天空 信乐团 </t>
  </si>
  <si>
    <t xml:space="preserve">35 人生无悔 刘欢 </t>
  </si>
  <si>
    <t xml:space="preserve">34 问心无愧 赵咏华 </t>
  </si>
  <si>
    <t xml:space="preserve">33 好兄弟 黑龙 </t>
  </si>
  <si>
    <t xml:space="preserve">32 不再犹豫 beyond </t>
  </si>
  <si>
    <t xml:space="preserve">孙楠 </t>
    <phoneticPr fontId="8" type="noConversion"/>
  </si>
  <si>
    <t xml:space="preserve">红旗飘飘 </t>
    <phoneticPr fontId="8" type="noConversion"/>
  </si>
  <si>
    <t xml:space="preserve">林子祥 </t>
    <phoneticPr fontId="8" type="noConversion"/>
  </si>
  <si>
    <t xml:space="preserve">男儿当自强 </t>
    <phoneticPr fontId="8" type="noConversion"/>
  </si>
  <si>
    <t xml:space="preserve">李寿全 </t>
    <phoneticPr fontId="8" type="noConversion"/>
  </si>
  <si>
    <t xml:space="preserve">未来的未来 </t>
    <phoneticPr fontId="8" type="noConversion"/>
  </si>
  <si>
    <t xml:space="preserve">陆毅 </t>
    <phoneticPr fontId="8" type="noConversion"/>
  </si>
  <si>
    <t xml:space="preserve">壮志雄心 </t>
    <phoneticPr fontId="8" type="noConversion"/>
  </si>
  <si>
    <t xml:space="preserve">吕方 </t>
    <phoneticPr fontId="8" type="noConversion"/>
  </si>
  <si>
    <t xml:space="preserve">朋友别哭 </t>
    <phoneticPr fontId="8" type="noConversion"/>
  </si>
  <si>
    <t xml:space="preserve">欧阳菲菲 </t>
    <phoneticPr fontId="8" type="noConversion"/>
  </si>
  <si>
    <t xml:space="preserve">感恩的心 </t>
    <phoneticPr fontId="8" type="noConversion"/>
  </si>
  <si>
    <t>田震</t>
    <phoneticPr fontId="8" type="noConversion"/>
  </si>
  <si>
    <t xml:space="preserve">执着  </t>
    <phoneticPr fontId="8" type="noConversion"/>
  </si>
  <si>
    <t xml:space="preserve">fly 2 brothers on the 4th floor </t>
    <phoneticPr fontId="8" type="noConversion"/>
  </si>
  <si>
    <t xml:space="preserve">李克勤 </t>
    <phoneticPr fontId="8" type="noConversion"/>
  </si>
  <si>
    <t xml:space="preserve">命运符号 </t>
    <phoneticPr fontId="8" type="noConversion"/>
  </si>
  <si>
    <t xml:space="preserve">田震 </t>
    <phoneticPr fontId="8" type="noConversion"/>
  </si>
  <si>
    <t xml:space="preserve">风雨彩虹铿锵玫瑰 </t>
    <phoneticPr fontId="8" type="noConversion"/>
  </si>
  <si>
    <t xml:space="preserve">林忆莲 </t>
    <phoneticPr fontId="8" type="noConversion"/>
  </si>
  <si>
    <t xml:space="preserve">铿锵玫瑰 </t>
    <phoneticPr fontId="8" type="noConversion"/>
  </si>
  <si>
    <t xml:space="preserve">陈国荣 </t>
    <phoneticPr fontId="8" type="noConversion"/>
  </si>
  <si>
    <t xml:space="preserve">有用的人 </t>
    <phoneticPr fontId="8" type="noConversion"/>
  </si>
  <si>
    <t xml:space="preserve">张国荣 </t>
    <phoneticPr fontId="8" type="noConversion"/>
  </si>
  <si>
    <t xml:space="preserve">共同渡过 </t>
    <phoneticPr fontId="8" type="noConversion"/>
  </si>
  <si>
    <t xml:space="preserve">零点乐队 </t>
    <phoneticPr fontId="8" type="noConversion"/>
  </si>
  <si>
    <t>相信自己</t>
    <phoneticPr fontId="8" type="noConversion"/>
  </si>
  <si>
    <t xml:space="preserve">王菲 </t>
    <phoneticPr fontId="8" type="noConversion"/>
  </si>
  <si>
    <t xml:space="preserve">执迷不悔 </t>
    <phoneticPr fontId="8" type="noConversion"/>
  </si>
  <si>
    <t xml:space="preserve">臧天朔 </t>
    <phoneticPr fontId="8" type="noConversion"/>
  </si>
  <si>
    <t xml:space="preserve">朋友 </t>
    <phoneticPr fontId="8" type="noConversion"/>
  </si>
  <si>
    <t xml:space="preserve">sailing away chris de burgh </t>
    <phoneticPr fontId="8" type="noConversion"/>
  </si>
  <si>
    <t>周华健</t>
    <phoneticPr fontId="8" type="noConversion"/>
  </si>
  <si>
    <t xml:space="preserve">心的方向  </t>
    <phoneticPr fontId="8" type="noConversion"/>
  </si>
  <si>
    <t xml:space="preserve">张雨生 </t>
    <phoneticPr fontId="8" type="noConversion"/>
  </si>
  <si>
    <t xml:space="preserve">我的未来不是梦 </t>
    <phoneticPr fontId="8" type="noConversion"/>
  </si>
  <si>
    <t xml:space="preserve">周杰伦 </t>
    <phoneticPr fontId="8" type="noConversion"/>
  </si>
  <si>
    <t xml:space="preserve">蜗牛 </t>
    <phoneticPr fontId="8" type="noConversion"/>
  </si>
  <si>
    <t xml:space="preserve">许美静 </t>
    <phoneticPr fontId="8" type="noConversion"/>
  </si>
  <si>
    <t xml:space="preserve">阳光总在风雨后 </t>
    <phoneticPr fontId="8" type="noConversion"/>
  </si>
  <si>
    <t xml:space="preserve">叶启田 </t>
    <phoneticPr fontId="8" type="noConversion"/>
  </si>
  <si>
    <t xml:space="preserve">爱拼才会赢 </t>
    <phoneticPr fontId="8" type="noConversion"/>
  </si>
  <si>
    <t xml:space="preserve">景岗山 </t>
    <phoneticPr fontId="8" type="noConversion"/>
  </si>
  <si>
    <t xml:space="preserve">步步高 </t>
    <phoneticPr fontId="8" type="noConversion"/>
  </si>
  <si>
    <t xml:space="preserve">周华健 </t>
  </si>
  <si>
    <t xml:space="preserve">风雨无阻 </t>
    <phoneticPr fontId="8" type="noConversion"/>
  </si>
  <si>
    <t xml:space="preserve">伍思凯 </t>
  </si>
  <si>
    <t xml:space="preserve">我真的很不错 </t>
    <phoneticPr fontId="8" type="noConversion"/>
  </si>
  <si>
    <t xml:space="preserve">王杰 </t>
    <phoneticPr fontId="8" type="noConversion"/>
  </si>
  <si>
    <t xml:space="preserve">祈祷 </t>
    <phoneticPr fontId="8" type="noConversion"/>
  </si>
  <si>
    <t xml:space="preserve">成龙 </t>
    <phoneticPr fontId="8" type="noConversion"/>
  </si>
  <si>
    <t xml:space="preserve">壮志在我胸 </t>
    <phoneticPr fontId="8" type="noConversion"/>
  </si>
  <si>
    <t xml:space="preserve">黄家驹 </t>
  </si>
  <si>
    <t xml:space="preserve">海阔天空 </t>
    <phoneticPr fontId="8" type="noConversion"/>
  </si>
  <si>
    <t xml:space="preserve">真心英雄 </t>
    <phoneticPr fontId="8" type="noConversion"/>
  </si>
  <si>
    <t xml:space="preserve">刘欢 </t>
    <phoneticPr fontId="8" type="noConversion"/>
  </si>
  <si>
    <t xml:space="preserve">从头再来 </t>
    <phoneticPr fontId="8" type="noConversion"/>
  </si>
  <si>
    <t xml:space="preserve">郑智化 </t>
    <phoneticPr fontId="8" type="noConversion"/>
  </si>
  <si>
    <t xml:space="preserve">水手 </t>
    <phoneticPr fontId="8" type="noConversion"/>
  </si>
  <si>
    <t>Lrc</t>
    <phoneticPr fontId="8" type="noConversion"/>
  </si>
  <si>
    <t>专辑</t>
    <phoneticPr fontId="8" type="noConversion"/>
  </si>
  <si>
    <t>作曲</t>
    <phoneticPr fontId="8" type="noConversion"/>
  </si>
  <si>
    <t>作词</t>
    <phoneticPr fontId="8" type="noConversion"/>
  </si>
  <si>
    <t>歌手</t>
    <phoneticPr fontId="8" type="noConversion"/>
  </si>
  <si>
    <t>类别</t>
    <phoneticPr fontId="8" type="noConversion"/>
  </si>
  <si>
    <t>语种</t>
    <phoneticPr fontId="8" type="noConversion"/>
  </si>
  <si>
    <t>歌名</t>
    <phoneticPr fontId="8" type="noConversion"/>
  </si>
  <si>
    <t>ログインURL(Mobile) ：　http://www.click-sec.com/m/demo/</t>
  </si>
  <si>
    <t>ログインURL(PC) ：　https://fx-demo.click-sec.com/pc/login</t>
  </si>
  <si>
    <t>パスワード：　　19740321</t>
  </si>
  <si>
    <t>ユーザーID ： 　　D00240180</t>
    <phoneticPr fontId="25"/>
  </si>
  <si>
    <t>click-sec.com</t>
    <phoneticPr fontId="25"/>
  </si>
  <si>
    <t>3razali</t>
    <phoneticPr fontId="25"/>
  </si>
  <si>
    <t>croa1bq</t>
    <phoneticPr fontId="25"/>
  </si>
  <si>
    <t>FXCM Asia Trading Station II</t>
  </si>
  <si>
    <t xml:space="preserve"> 密码 9396 </t>
  </si>
  <si>
    <t xml:space="preserve"> 登入名称 FXR963341001 </t>
  </si>
  <si>
    <t>Google earth</t>
  </si>
  <si>
    <t>Google earth</t>
    <phoneticPr fontId="8" type="noConversion"/>
  </si>
  <si>
    <t>Action</t>
    <phoneticPr fontId="8" type="noConversion"/>
  </si>
  <si>
    <t>ご請求額</t>
    <phoneticPr fontId="8" type="noConversion"/>
  </si>
  <si>
    <t>パケット通信料</t>
    <phoneticPr fontId="8" type="noConversion"/>
  </si>
  <si>
    <r>
      <t>音声通話料</t>
    </r>
    <r>
      <rPr>
        <sz val="10"/>
        <rFont val="Arial"/>
        <family val="2"/>
      </rPr>
      <t xml:space="preserve"> </t>
    </r>
    <phoneticPr fontId="8" type="noConversion"/>
  </si>
  <si>
    <t>Mail</t>
    <phoneticPr fontId="8" type="noConversion"/>
  </si>
  <si>
    <t>Iphone</t>
    <phoneticPr fontId="8" type="noConversion"/>
  </si>
  <si>
    <t>共通</t>
    <phoneticPr fontId="8" type="noConversion"/>
  </si>
  <si>
    <t>IBM</t>
    <phoneticPr fontId="8" type="noConversion"/>
  </si>
  <si>
    <t>T410</t>
    <phoneticPr fontId="8" type="noConversion"/>
  </si>
  <si>
    <t>X40</t>
    <phoneticPr fontId="8" type="noConversion"/>
  </si>
  <si>
    <t>Notes</t>
    <phoneticPr fontId="8" type="noConversion"/>
  </si>
  <si>
    <t>hard disk</t>
    <phoneticPr fontId="8" type="noConversion"/>
  </si>
  <si>
    <t>X61</t>
    <phoneticPr fontId="8" type="noConversion"/>
  </si>
  <si>
    <t>AT&amp;T</t>
    <phoneticPr fontId="8" type="noConversion"/>
  </si>
  <si>
    <t>R60e</t>
    <phoneticPr fontId="8" type="noConversion"/>
  </si>
  <si>
    <t>ibm.com</t>
    <phoneticPr fontId="8" type="noConversion"/>
  </si>
  <si>
    <t>Bios</t>
    <phoneticPr fontId="8" type="noConversion"/>
  </si>
  <si>
    <t>T43</t>
    <phoneticPr fontId="8" type="noConversion"/>
  </si>
  <si>
    <t>WindowsXP</t>
    <phoneticPr fontId="8" type="noConversion"/>
  </si>
  <si>
    <t>Password</t>
    <phoneticPr fontId="8" type="noConversion"/>
  </si>
  <si>
    <t>T61</t>
    <phoneticPr fontId="8" type="noConversion"/>
  </si>
  <si>
    <t>PC</t>
    <phoneticPr fontId="8" type="noConversion"/>
  </si>
  <si>
    <t>S2TSO</t>
    <phoneticPr fontId="8" type="noConversion"/>
  </si>
  <si>
    <t>S1TSO</t>
    <phoneticPr fontId="8" type="noConversion"/>
  </si>
  <si>
    <t>H2TSO</t>
  </si>
  <si>
    <t>H1TSO</t>
    <phoneticPr fontId="8" type="noConversion"/>
  </si>
  <si>
    <t>K2TSO</t>
  </si>
  <si>
    <t>K1TSO</t>
    <phoneticPr fontId="8" type="noConversion"/>
  </si>
  <si>
    <t>F2TSO</t>
  </si>
  <si>
    <t>F1TSO</t>
    <phoneticPr fontId="8" type="noConversion"/>
  </si>
  <si>
    <t>KTSO</t>
    <phoneticPr fontId="8" type="noConversion"/>
  </si>
  <si>
    <t>Software</t>
    <phoneticPr fontId="8" type="noConversion"/>
  </si>
  <si>
    <t>我是一只牛</t>
    <phoneticPr fontId="8" type="noConversion"/>
  </si>
  <si>
    <t>光棍好苦</t>
    <phoneticPr fontId="8" type="noConversion"/>
  </si>
  <si>
    <t>等咱有钱了</t>
    <phoneticPr fontId="8" type="noConversion"/>
  </si>
  <si>
    <t>王一冰</t>
    <phoneticPr fontId="8" type="noConversion"/>
  </si>
  <si>
    <r>
      <t xml:space="preserve">BOY </t>
    </r>
    <r>
      <rPr>
        <sz val="10"/>
        <rFont val="宋体"/>
        <charset val="134"/>
      </rPr>
      <t>高潮版</t>
    </r>
    <phoneticPr fontId="8" type="noConversion"/>
  </si>
  <si>
    <t>cde34rfv</t>
    <phoneticPr fontId="8" type="noConversion"/>
  </si>
  <si>
    <t>AT&amp;T</t>
  </si>
  <si>
    <t>T410</t>
  </si>
  <si>
    <t>zaq12wsx</t>
    <phoneticPr fontId="8" type="noConversion"/>
  </si>
  <si>
    <t>ibm.com</t>
  </si>
  <si>
    <t>Password</t>
  </si>
  <si>
    <t>T43</t>
  </si>
  <si>
    <t>Notes</t>
  </si>
  <si>
    <t>WindowsXP</t>
  </si>
  <si>
    <t>mko0-pl,</t>
    <phoneticPr fontId="8" type="noConversion"/>
  </si>
  <si>
    <t>BHU*（IJN</t>
    <phoneticPr fontId="8" type="noConversion"/>
  </si>
  <si>
    <t>sunshubin@softbank.ne.jp</t>
    <phoneticPr fontId="8" type="noConversion"/>
  </si>
  <si>
    <t>Mail</t>
  </si>
  <si>
    <t>Iphone</t>
  </si>
  <si>
    <r>
      <t>s</t>
    </r>
    <r>
      <rPr>
        <sz val="11"/>
        <color theme="1"/>
        <rFont val="ＭＳ Ｐゴシック"/>
        <family val="2"/>
        <charset val="134"/>
        <scheme val="minor"/>
      </rPr>
      <t>hubins/bhu89ijn</t>
    </r>
    <phoneticPr fontId="8" type="noConversion"/>
  </si>
  <si>
    <t>vs2010</t>
    <phoneticPr fontId="8" type="noConversion"/>
  </si>
  <si>
    <t>YCFHQ9DWCYDKV88T2TMHG7BHP</t>
    <phoneticPr fontId="8" type="noConversion"/>
  </si>
  <si>
    <t>shubins/bhu89ijn</t>
    <phoneticPr fontId="8" type="noConversion"/>
  </si>
  <si>
    <r>
      <t>mac</t>
    </r>
    <r>
      <rPr>
        <sz val="11"/>
        <color theme="1"/>
        <rFont val="ＭＳ Ｐゴシック"/>
        <family val="2"/>
        <charset val="134"/>
        <scheme val="minor"/>
      </rPr>
      <t>pro/bhu89ijn</t>
    </r>
    <phoneticPr fontId="8" type="noConversion"/>
  </si>
  <si>
    <r>
      <t>BI943524/</t>
    </r>
    <r>
      <rPr>
        <sz val="11"/>
        <color theme="1"/>
        <rFont val="ＭＳ Ｐゴシック"/>
        <family val="2"/>
        <charset val="134"/>
        <scheme val="minor"/>
      </rPr>
      <t>xdr56tfc</t>
    </r>
    <phoneticPr fontId="8" type="noConversion"/>
  </si>
  <si>
    <t>共通</t>
  </si>
  <si>
    <r>
      <t xml:space="preserve">T98056 / </t>
    </r>
    <r>
      <rPr>
        <sz val="11"/>
        <color theme="1"/>
        <rFont val="ＭＳ Ｐゴシック"/>
        <family val="2"/>
        <charset val="134"/>
        <scheme val="minor"/>
      </rPr>
      <t>CDE34RFV</t>
    </r>
    <phoneticPr fontId="8" type="noConversion"/>
  </si>
  <si>
    <t>F1TSO</t>
  </si>
  <si>
    <t>R60e</t>
  </si>
  <si>
    <t>T98056 / BGT56YHN</t>
    <phoneticPr fontId="8" type="noConversion"/>
  </si>
  <si>
    <t>S2TSO</t>
  </si>
  <si>
    <t>S1TSO</t>
  </si>
  <si>
    <t>K1TSO</t>
  </si>
  <si>
    <t>H1TSO</t>
  </si>
  <si>
    <t>KTSO</t>
  </si>
  <si>
    <t>BI943524/mko0-pl,</t>
    <phoneticPr fontId="8" type="noConversion"/>
  </si>
  <si>
    <t>BI943524/bgt56yhn</t>
    <phoneticPr fontId="8" type="noConversion"/>
  </si>
  <si>
    <t>共通</t>
    <rPh sb="0" eb="2">
      <t>ｷｮｳﾂｳ</t>
    </rPh>
    <phoneticPr fontId="8" type="noConversion"/>
  </si>
  <si>
    <t>BI943524/nji90okm</t>
    <phoneticPr fontId="8" type="noConversion"/>
  </si>
  <si>
    <t>X40</t>
  </si>
  <si>
    <t>/bhu89ijn</t>
    <phoneticPr fontId="8" type="noConversion"/>
  </si>
  <si>
    <t>IBM</t>
  </si>
  <si>
    <t>BI943524/bhu89ijn</t>
    <phoneticPr fontId="8" type="noConversion"/>
  </si>
  <si>
    <t>Windows</t>
  </si>
  <si>
    <t>BI943524 / zse45rdx</t>
    <phoneticPr fontId="8" type="noConversion"/>
  </si>
  <si>
    <t>废止</t>
    <phoneticPr fontId="8" type="noConversion"/>
  </si>
  <si>
    <r>
      <t>NotesPW</t>
    </r>
    <r>
      <rPr>
        <sz val="10.5"/>
        <rFont val="宋体"/>
        <charset val="134"/>
      </rPr>
      <t>：</t>
    </r>
    <phoneticPr fontId="8" type="noConversion"/>
  </si>
  <si>
    <t>zse45rdx</t>
    <phoneticPr fontId="8" type="noConversion"/>
  </si>
  <si>
    <t>T61</t>
  </si>
  <si>
    <r>
      <t>PW</t>
    </r>
    <r>
      <rPr>
        <sz val="10.5"/>
        <rFont val="宋体"/>
        <charset val="134"/>
      </rPr>
      <t>：</t>
    </r>
    <phoneticPr fontId="8" type="noConversion"/>
  </si>
  <si>
    <t>ssb19740321</t>
    <phoneticPr fontId="8" type="noConversion"/>
  </si>
  <si>
    <t>注意</t>
  </si>
  <si>
    <t>软件安装用英文版</t>
    <phoneticPr fontId="8" type="noConversion"/>
  </si>
  <si>
    <t>=INDIRECT(A1747)</t>
    <phoneticPr fontId="24"/>
  </si>
  <si>
    <t>词组</t>
    <phoneticPr fontId="24"/>
  </si>
  <si>
    <t>New</t>
    <phoneticPr fontId="24"/>
  </si>
  <si>
    <t>略语</t>
    <phoneticPr fontId="24"/>
  </si>
  <si>
    <t>IT</t>
    <phoneticPr fontId="24"/>
  </si>
  <si>
    <t>环境</t>
    <phoneticPr fontId="24"/>
  </si>
  <si>
    <t>旅游</t>
    <phoneticPr fontId="24"/>
  </si>
  <si>
    <t>餐饮</t>
    <phoneticPr fontId="24"/>
  </si>
  <si>
    <t>物流</t>
    <phoneticPr fontId="24"/>
  </si>
  <si>
    <t>交通</t>
    <phoneticPr fontId="24"/>
  </si>
  <si>
    <t>保险</t>
    <phoneticPr fontId="24"/>
  </si>
  <si>
    <t>银行</t>
    <phoneticPr fontId="24"/>
  </si>
  <si>
    <t>医疗</t>
    <phoneticPr fontId="24"/>
  </si>
  <si>
    <t>时间</t>
    <phoneticPr fontId="24"/>
  </si>
  <si>
    <t>Work</t>
  </si>
  <si>
    <t>天气</t>
    <phoneticPr fontId="24"/>
  </si>
  <si>
    <t>生活</t>
    <phoneticPr fontId="24"/>
  </si>
  <si>
    <t>数学</t>
    <phoneticPr fontId="24"/>
  </si>
  <si>
    <t>句子</t>
    <phoneticPr fontId="17"/>
  </si>
  <si>
    <t>植物</t>
    <phoneticPr fontId="24"/>
  </si>
  <si>
    <t>动物</t>
    <phoneticPr fontId="24"/>
  </si>
  <si>
    <t>接尾词</t>
    <phoneticPr fontId="24"/>
  </si>
  <si>
    <t>色彩</t>
    <phoneticPr fontId="24"/>
  </si>
  <si>
    <t>接续词</t>
    <phoneticPr fontId="24"/>
  </si>
  <si>
    <t>乐器</t>
    <phoneticPr fontId="24"/>
  </si>
  <si>
    <t>JTest</t>
    <phoneticPr fontId="24"/>
  </si>
  <si>
    <t>副词</t>
    <phoneticPr fontId="24"/>
  </si>
  <si>
    <t>地名</t>
    <rPh sb="0" eb="2">
      <t>チメイ</t>
    </rPh>
    <phoneticPr fontId="24"/>
  </si>
  <si>
    <t>JLPT2</t>
  </si>
  <si>
    <t>Verb</t>
  </si>
  <si>
    <t>Names</t>
    <phoneticPr fontId="24"/>
  </si>
  <si>
    <t>JLPT1</t>
    <phoneticPr fontId="24"/>
  </si>
  <si>
    <t>Noun</t>
  </si>
  <si>
    <t>China</t>
  </si>
  <si>
    <t>词性</t>
    <phoneticPr fontId="24"/>
  </si>
  <si>
    <t>类别</t>
    <phoneticPr fontId="24"/>
  </si>
  <si>
    <t>End</t>
    <phoneticPr fontId="24"/>
  </si>
  <si>
    <t>トラブル</t>
    <phoneticPr fontId="17"/>
  </si>
  <si>
    <t>ひょっと</t>
    <phoneticPr fontId="17"/>
  </si>
  <si>
    <t>副词</t>
  </si>
  <si>
    <t>New</t>
  </si>
  <si>
    <t>きんしん</t>
    <phoneticPr fontId="17"/>
  </si>
  <si>
    <t>近親</t>
    <phoneticPr fontId="17"/>
  </si>
  <si>
    <t>謹慎</t>
    <phoneticPr fontId="17"/>
  </si>
  <si>
    <t>それぞれ</t>
    <phoneticPr fontId="17"/>
  </si>
  <si>
    <t>けんり</t>
    <phoneticPr fontId="17"/>
  </si>
  <si>
    <t>権利</t>
    <phoneticPr fontId="24"/>
  </si>
  <si>
    <t>そうぞく</t>
    <phoneticPr fontId="24"/>
  </si>
  <si>
    <t>相続</t>
    <phoneticPr fontId="17"/>
  </si>
  <si>
    <t>JLPT2</t>
    <phoneticPr fontId="17"/>
  </si>
  <si>
    <t>やぶる</t>
    <phoneticPr fontId="17"/>
  </si>
  <si>
    <t>破る</t>
    <phoneticPr fontId="17"/>
  </si>
  <si>
    <t>タイミング</t>
    <phoneticPr fontId="17"/>
  </si>
  <si>
    <t>ニュアンス</t>
    <phoneticPr fontId="17"/>
  </si>
  <si>
    <t>休養</t>
    <phoneticPr fontId="17"/>
  </si>
  <si>
    <t>休業</t>
    <phoneticPr fontId="17"/>
  </si>
  <si>
    <t>あいにく</t>
    <phoneticPr fontId="17"/>
  </si>
  <si>
    <t>あいかわらず</t>
    <phoneticPr fontId="17"/>
  </si>
  <si>
    <t>あしからず</t>
    <phoneticPr fontId="17"/>
  </si>
  <si>
    <t>込み上げる</t>
    <phoneticPr fontId="17"/>
  </si>
  <si>
    <t>毀れる</t>
    <phoneticPr fontId="17"/>
  </si>
  <si>
    <t>使い果たす</t>
    <phoneticPr fontId="17"/>
  </si>
  <si>
    <t>零れる</t>
    <phoneticPr fontId="17"/>
  </si>
  <si>
    <t>使いこなす</t>
    <phoneticPr fontId="17"/>
  </si>
  <si>
    <t>もし、差し支えなければ、この本を来週まで貸していただけないでしょうか</t>
    <rPh sb="3" eb="4">
      <t>サ</t>
    </rPh>
    <rPh sb="5" eb="6">
      <t>ツカ</t>
    </rPh>
    <rPh sb="14" eb="15">
      <t>ホン</t>
    </rPh>
    <rPh sb="16" eb="18">
      <t>ライシュウ</t>
    </rPh>
    <rPh sb="20" eb="21">
      <t>カ</t>
    </rPh>
    <phoneticPr fontId="17"/>
  </si>
  <si>
    <t>JLPT1-1991-Ⅴ-4</t>
  </si>
  <si>
    <t>句子</t>
  </si>
  <si>
    <t>これから、この経験を仕事にいかしていきたいとおもう</t>
    <rPh sb="7" eb="9">
      <t>ケイケン</t>
    </rPh>
    <rPh sb="10" eb="12">
      <t>シゴト</t>
    </rPh>
    <phoneticPr fontId="17"/>
  </si>
  <si>
    <t>JLPT1-1991-Ⅴ-3</t>
    <phoneticPr fontId="17"/>
  </si>
  <si>
    <t>コンサルタント</t>
    <phoneticPr fontId="17"/>
  </si>
  <si>
    <t>アウトソーシング</t>
    <phoneticPr fontId="17"/>
  </si>
  <si>
    <t>コンサルティング</t>
    <phoneticPr fontId="17"/>
  </si>
  <si>
    <t>Transformation</t>
    <phoneticPr fontId="17"/>
  </si>
  <si>
    <t>整合</t>
    <phoneticPr fontId="17"/>
  </si>
  <si>
    <t>インテグレーション</t>
    <phoneticPr fontId="17"/>
  </si>
  <si>
    <t>モデリング</t>
    <phoneticPr fontId="17"/>
  </si>
  <si>
    <t>ハウス</t>
    <phoneticPr fontId="17"/>
  </si>
  <si>
    <t>ダイアクラム</t>
    <phoneticPr fontId="17"/>
  </si>
  <si>
    <t>算法</t>
    <phoneticPr fontId="17"/>
  </si>
  <si>
    <t>アルゴリズム</t>
    <phoneticPr fontId="17"/>
  </si>
  <si>
    <t>CPS</t>
    <phoneticPr fontId="17"/>
  </si>
  <si>
    <t>Contens Produce Sales team</t>
    <phoneticPr fontId="17"/>
  </si>
  <si>
    <t>営業・企画・ディレクション</t>
    <phoneticPr fontId="17"/>
  </si>
  <si>
    <t>Phase</t>
    <phoneticPr fontId="17"/>
  </si>
  <si>
    <t>フェーズ</t>
    <phoneticPr fontId="17"/>
  </si>
  <si>
    <t>勘所</t>
    <phoneticPr fontId="17"/>
  </si>
  <si>
    <t>容量, 能力, 才能, 资格</t>
    <phoneticPr fontId="17"/>
  </si>
  <si>
    <t>Capacity</t>
    <phoneticPr fontId="17"/>
  </si>
  <si>
    <t>实践</t>
    <phoneticPr fontId="17"/>
  </si>
  <si>
    <t>practice</t>
    <phoneticPr fontId="17"/>
  </si>
  <si>
    <t>プラクティス</t>
    <phoneticPr fontId="17"/>
  </si>
  <si>
    <t>みはま</t>
    <phoneticPr fontId="24"/>
  </si>
  <si>
    <t>美浜</t>
    <phoneticPr fontId="24"/>
  </si>
  <si>
    <t>はなみがわ</t>
    <phoneticPr fontId="24"/>
  </si>
  <si>
    <t>花見川</t>
    <phoneticPr fontId="24"/>
  </si>
  <si>
    <t>まくはり</t>
    <phoneticPr fontId="24"/>
  </si>
  <si>
    <t>幕張</t>
    <phoneticPr fontId="24"/>
  </si>
  <si>
    <t>バックナンバー</t>
    <phoneticPr fontId="24"/>
  </si>
  <si>
    <t>新築</t>
    <phoneticPr fontId="24"/>
  </si>
  <si>
    <t>舞台</t>
    <phoneticPr fontId="24"/>
  </si>
  <si>
    <t>模索</t>
    <phoneticPr fontId="24"/>
  </si>
  <si>
    <t>ガンガン</t>
    <phoneticPr fontId="24"/>
  </si>
  <si>
    <t>くよくよ</t>
    <phoneticPr fontId="24"/>
  </si>
  <si>
    <t>奮闘</t>
    <phoneticPr fontId="24"/>
  </si>
  <si>
    <t>試練</t>
    <phoneticPr fontId="24"/>
  </si>
  <si>
    <t>枠組</t>
    <phoneticPr fontId="24"/>
  </si>
  <si>
    <t>カテゴリー</t>
    <phoneticPr fontId="24"/>
  </si>
  <si>
    <t>加速</t>
    <phoneticPr fontId="24"/>
  </si>
  <si>
    <t>形成</t>
    <phoneticPr fontId="24"/>
  </si>
  <si>
    <t>施策</t>
    <phoneticPr fontId="24"/>
  </si>
  <si>
    <t>force</t>
    <phoneticPr fontId="24"/>
  </si>
  <si>
    <t>バラバラ</t>
    <phoneticPr fontId="24"/>
  </si>
  <si>
    <t>CDI</t>
    <phoneticPr fontId="24"/>
  </si>
  <si>
    <t>Career Development Initiative</t>
    <phoneticPr fontId="24"/>
  </si>
  <si>
    <t>Mentor</t>
    <phoneticPr fontId="24"/>
  </si>
  <si>
    <t>SMART</t>
    <phoneticPr fontId="24"/>
  </si>
  <si>
    <t>Specific、Measurable、Actionable、Realistic、Time</t>
    <phoneticPr fontId="24"/>
  </si>
  <si>
    <t>IPIC</t>
    <phoneticPr fontId="24"/>
  </si>
  <si>
    <t>IT Professional Innovation Center</t>
    <phoneticPr fontId="24"/>
  </si>
  <si>
    <t>略语</t>
  </si>
  <si>
    <t>Capability</t>
    <phoneticPr fontId="24"/>
  </si>
  <si>
    <t>Transition</t>
    <phoneticPr fontId="24"/>
  </si>
  <si>
    <t>PDFA</t>
    <phoneticPr fontId="24"/>
  </si>
  <si>
    <t>Professional Development Framework Assessment</t>
    <phoneticPr fontId="24"/>
  </si>
  <si>
    <t>それなのに</t>
    <phoneticPr fontId="24"/>
  </si>
  <si>
    <t>そうして</t>
    <phoneticPr fontId="24"/>
  </si>
  <si>
    <t>尽管如此</t>
    <phoneticPr fontId="24"/>
  </si>
  <si>
    <t>そのくせ</t>
    <phoneticPr fontId="24"/>
  </si>
  <si>
    <t>或者</t>
    <phoneticPr fontId="24"/>
  </si>
  <si>
    <t>それとも</t>
    <phoneticPr fontId="24"/>
  </si>
  <si>
    <t>并且</t>
    <phoneticPr fontId="24"/>
  </si>
  <si>
    <t>それに</t>
    <phoneticPr fontId="24"/>
  </si>
  <si>
    <t>那也</t>
    <phoneticPr fontId="24"/>
  </si>
  <si>
    <t>それも</t>
    <phoneticPr fontId="24"/>
  </si>
  <si>
    <t>随着</t>
    <phoneticPr fontId="24"/>
  </si>
  <si>
    <t>とともに</t>
    <phoneticPr fontId="24"/>
  </si>
  <si>
    <t>といっしょに</t>
    <phoneticPr fontId="24"/>
  </si>
  <si>
    <t>と当時に</t>
    <phoneticPr fontId="24"/>
  </si>
  <si>
    <t>いわゆる</t>
    <phoneticPr fontId="24"/>
  </si>
  <si>
    <t>きじゅん</t>
    <phoneticPr fontId="24"/>
  </si>
  <si>
    <t>帰順</t>
    <phoneticPr fontId="24"/>
  </si>
  <si>
    <t>規準</t>
    <phoneticPr fontId="24"/>
  </si>
  <si>
    <t>もうじゅう</t>
    <phoneticPr fontId="24"/>
  </si>
  <si>
    <t>猛獣</t>
    <phoneticPr fontId="24"/>
  </si>
  <si>
    <t>ふんさい</t>
    <phoneticPr fontId="24"/>
  </si>
  <si>
    <t>粉砕</t>
    <phoneticPr fontId="24"/>
  </si>
  <si>
    <t>墨水</t>
    <phoneticPr fontId="24"/>
  </si>
  <si>
    <t>インク</t>
    <phoneticPr fontId="24"/>
  </si>
  <si>
    <t>ぐうぜん</t>
    <phoneticPr fontId="24"/>
  </si>
  <si>
    <t>偶然</t>
    <phoneticPr fontId="24"/>
  </si>
  <si>
    <t>しろうと</t>
    <phoneticPr fontId="24"/>
  </si>
  <si>
    <t>素人</t>
    <phoneticPr fontId="24"/>
  </si>
  <si>
    <t>めいとう</t>
    <phoneticPr fontId="24"/>
  </si>
  <si>
    <t>名答</t>
    <phoneticPr fontId="24"/>
  </si>
  <si>
    <t>結合テスト</t>
    <phoneticPr fontId="24"/>
  </si>
  <si>
    <t>単体テスト</t>
    <phoneticPr fontId="24"/>
  </si>
  <si>
    <t>マイクロ設計</t>
    <phoneticPr fontId="24"/>
  </si>
  <si>
    <t>マクロ設計</t>
    <phoneticPr fontId="24"/>
  </si>
  <si>
    <t>ミドルウェア</t>
    <phoneticPr fontId="24"/>
  </si>
  <si>
    <t>いましめる</t>
    <phoneticPr fontId="24"/>
  </si>
  <si>
    <t>戒める</t>
    <phoneticPr fontId="24"/>
  </si>
  <si>
    <t>たっぴつ</t>
    <phoneticPr fontId="24"/>
  </si>
  <si>
    <t>達筆</t>
    <phoneticPr fontId="24"/>
  </si>
  <si>
    <t>きょうり</t>
    <phoneticPr fontId="24"/>
  </si>
  <si>
    <t>郷里</t>
    <phoneticPr fontId="24"/>
  </si>
  <si>
    <t>ちゅうたい</t>
    <phoneticPr fontId="24"/>
  </si>
  <si>
    <t>中退</t>
    <phoneticPr fontId="24"/>
  </si>
  <si>
    <t>がくし</t>
    <phoneticPr fontId="24"/>
  </si>
  <si>
    <t>学資</t>
    <phoneticPr fontId="24"/>
  </si>
  <si>
    <t>かくす</t>
    <phoneticPr fontId="24"/>
  </si>
  <si>
    <t>隠す</t>
    <phoneticPr fontId="24"/>
  </si>
  <si>
    <t>さゆう</t>
    <phoneticPr fontId="24"/>
  </si>
  <si>
    <t>左右</t>
    <phoneticPr fontId="24"/>
  </si>
  <si>
    <t>ぽりぽり</t>
    <phoneticPr fontId="24"/>
  </si>
  <si>
    <t>ごしごし</t>
    <phoneticPr fontId="24"/>
  </si>
  <si>
    <t>よはく</t>
    <phoneticPr fontId="24"/>
  </si>
  <si>
    <t>余白</t>
    <phoneticPr fontId="24"/>
  </si>
  <si>
    <t>にってい</t>
    <phoneticPr fontId="24"/>
  </si>
  <si>
    <t>日程</t>
    <phoneticPr fontId="24"/>
  </si>
  <si>
    <t>つけもの</t>
    <phoneticPr fontId="24"/>
  </si>
  <si>
    <t>漬物</t>
    <phoneticPr fontId="24"/>
  </si>
  <si>
    <t>餐饮</t>
  </si>
  <si>
    <t>ひんもく</t>
    <phoneticPr fontId="24"/>
  </si>
  <si>
    <t>品目</t>
    <phoneticPr fontId="24"/>
  </si>
  <si>
    <t>たぐい</t>
    <phoneticPr fontId="24"/>
  </si>
  <si>
    <t>類</t>
    <phoneticPr fontId="24"/>
  </si>
  <si>
    <t>さび</t>
    <phoneticPr fontId="24"/>
  </si>
  <si>
    <t>すっぽり</t>
    <phoneticPr fontId="24"/>
  </si>
  <si>
    <t>とくさん</t>
    <phoneticPr fontId="24"/>
  </si>
  <si>
    <t>特産</t>
    <phoneticPr fontId="24"/>
  </si>
  <si>
    <t>そちゃ</t>
    <phoneticPr fontId="24"/>
  </si>
  <si>
    <t>粗茶</t>
    <phoneticPr fontId="24"/>
  </si>
  <si>
    <t>よそ</t>
    <phoneticPr fontId="24"/>
  </si>
  <si>
    <t>あべこべ</t>
    <phoneticPr fontId="24"/>
  </si>
  <si>
    <t>キャンデー</t>
    <phoneticPr fontId="24"/>
  </si>
  <si>
    <t>Director</t>
    <phoneticPr fontId="24"/>
  </si>
  <si>
    <t>しっぴつ</t>
    <phoneticPr fontId="24"/>
  </si>
  <si>
    <t>執筆</t>
    <phoneticPr fontId="24"/>
  </si>
  <si>
    <t>ツバメ</t>
    <phoneticPr fontId="24"/>
  </si>
  <si>
    <t>动物</t>
  </si>
  <si>
    <t>ツル</t>
    <phoneticPr fontId="24"/>
  </si>
  <si>
    <t>トラ</t>
    <phoneticPr fontId="24"/>
  </si>
  <si>
    <t>いたずら</t>
    <phoneticPr fontId="24"/>
  </si>
  <si>
    <t>ゆえに</t>
    <phoneticPr fontId="24"/>
  </si>
  <si>
    <t>はんこう</t>
    <phoneticPr fontId="24"/>
  </si>
  <si>
    <t>反抗</t>
    <rPh sb="0" eb="2">
      <t>ハンコウ</t>
    </rPh>
    <phoneticPr fontId="24"/>
  </si>
  <si>
    <t>犯行</t>
    <rPh sb="0" eb="2">
      <t>ハンコウ</t>
    </rPh>
    <phoneticPr fontId="24"/>
  </si>
  <si>
    <t>せいだい</t>
    <phoneticPr fontId="24"/>
  </si>
  <si>
    <t>盛大</t>
    <rPh sb="0" eb="2">
      <t>セイダイ</t>
    </rPh>
    <phoneticPr fontId="24"/>
  </si>
  <si>
    <t>弹性Work时间,自由勤务时间制度</t>
  </si>
  <si>
    <t>flexible</t>
  </si>
  <si>
    <t>フレックスタイム</t>
  </si>
  <si>
    <t>时间</t>
  </si>
  <si>
    <t>逗号</t>
  </si>
  <si>
    <t>カンマ</t>
  </si>
  <si>
    <t>文法</t>
  </si>
  <si>
    <t>道が分からなくて困りました。そこで、近くにいた人に教えてもらいました</t>
  </si>
  <si>
    <t>用于补充某场景或状况出现之后产生的情况，尤其常常用于补充新出现的必要的情况
因此，于是，所以，那么</t>
  </si>
  <si>
    <t>そこで</t>
  </si>
  <si>
    <t>连词</t>
  </si>
  <si>
    <t>大事件、大地震、大成功</t>
  </si>
  <si>
    <t>后续词一般为两个字的汉字词</t>
  </si>
  <si>
    <t>だい</t>
  </si>
  <si>
    <t>大～</t>
  </si>
  <si>
    <t>词头</t>
  </si>
  <si>
    <t>固定词</t>
  </si>
  <si>
    <t>たい</t>
  </si>
  <si>
    <t>大金持ち、大雨、大汗</t>
  </si>
  <si>
    <t>后续词一般为日语固有的词</t>
  </si>
  <si>
    <t>おお</t>
  </si>
  <si>
    <t>パラパラ</t>
  </si>
  <si>
    <t>拟态词</t>
  </si>
  <si>
    <t>表示事物发展无阻碍，进展十分顺利的拟态词</t>
  </si>
  <si>
    <t>どんどん</t>
  </si>
  <si>
    <t>前接事物Noun，用于说明该事物的本质特征</t>
  </si>
  <si>
    <t>～というものは</t>
  </si>
  <si>
    <t>前接行为Noun，用于说明该行为的本质和性质特征</t>
  </si>
  <si>
    <t>～ということは</t>
  </si>
  <si>
    <t>表示变化</t>
  </si>
  <si>
    <t>～てきました</t>
  </si>
  <si>
    <t>どんなに遅くなって大丈夫です。</t>
  </si>
  <si>
    <t>无论如何努力做A，但即使那样还是B</t>
  </si>
  <si>
    <t>どんなにAてもB</t>
  </si>
  <si>
    <t>文型</t>
  </si>
  <si>
    <t>どれだけ考えても、いい案が見つかりません</t>
  </si>
  <si>
    <t>どれだけAてもB</t>
  </si>
  <si>
    <t>いくら丁寧な言葉で挨拶しても、怖い顔をしていては、相手にいい印象を与えることはできません。
いくら早くと答えても間違いがあれば合格できません。
この店ではいくら生活を食べても千円です</t>
  </si>
  <si>
    <t>いくら～ても～</t>
    <phoneticPr fontId="24"/>
  </si>
  <si>
    <t>いかにフランス語がうまくても、フランス人には及びません</t>
  </si>
  <si>
    <t>无论如何努力做A，但即使那样还是B（书面）</t>
  </si>
  <si>
    <t>いかにAてもB</t>
  </si>
  <si>
    <t>食事は大勢で食べるほうが楽しいです。</t>
  </si>
  <si>
    <t>～ほうが～です</t>
  </si>
  <si>
    <t>この映画は、子供か大人まで人気があります。</t>
  </si>
  <si>
    <t>～から～まで</t>
    <phoneticPr fontId="24"/>
  </si>
  <si>
    <t>ほど</t>
  </si>
  <si>
    <t>最初</t>
  </si>
  <si>
    <t>そもそも</t>
  </si>
  <si>
    <t>变化的程度，用于综合性，整体性的变化</t>
  </si>
  <si>
    <t>すっかり</t>
  </si>
  <si>
    <t>表示动作的量</t>
  </si>
  <si>
    <t>ずいぶん</t>
  </si>
  <si>
    <t>慢慢的,仔细的,踏踏实实的</t>
  </si>
  <si>
    <t>じっくり</t>
  </si>
  <si>
    <t>表示大概的数量</t>
  </si>
  <si>
    <t>くらい</t>
  </si>
  <si>
    <t>新标日中上P37</t>
  </si>
  <si>
    <t>～的样子</t>
  </si>
  <si>
    <t>～ぶり</t>
  </si>
  <si>
    <t>栄養があるものをたくさん食べたほうがいいでしょう</t>
  </si>
  <si>
    <t>～ほうがいいでしょう</t>
  </si>
  <si>
    <t>副.1. 大致；大体上；2. 本来；原来；根本；总之；</t>
    <phoneticPr fontId="24"/>
  </si>
  <si>
    <t>だいたい</t>
    <phoneticPr fontId="24"/>
  </si>
  <si>
    <t>哪怕；哪管；最少；最低；至少；</t>
    <phoneticPr fontId="24"/>
  </si>
  <si>
    <t>せめて</t>
    <phoneticPr fontId="24"/>
  </si>
  <si>
    <t>1. 尽量；尽可能；尽最大努力；2. 充其量；最多不过；</t>
    <phoneticPr fontId="24"/>
  </si>
  <si>
    <t>せいぜい</t>
    <phoneticPr fontId="24"/>
  </si>
  <si>
    <t>精々</t>
    <rPh sb="0" eb="2">
      <t>セイゼイ</t>
    </rPh>
    <phoneticPr fontId="24"/>
  </si>
  <si>
    <t>屡屡；屡次；再三；经常；</t>
    <phoneticPr fontId="24"/>
  </si>
  <si>
    <t>しばしば</t>
    <phoneticPr fontId="24"/>
  </si>
  <si>
    <t>…没关系；…不要紧；可以…；不妨…</t>
    <phoneticPr fontId="24"/>
  </si>
  <si>
    <t>さしつかえない</t>
    <phoneticPr fontId="24"/>
  </si>
  <si>
    <t>差し支えない</t>
    <rPh sb="0" eb="1">
      <t>サ</t>
    </rPh>
    <rPh sb="2" eb="3">
      <t>ツカ</t>
    </rPh>
    <phoneticPr fontId="24"/>
  </si>
  <si>
    <t>立刻,马上</t>
    <phoneticPr fontId="24"/>
  </si>
  <si>
    <t>じき</t>
    <phoneticPr fontId="24"/>
  </si>
  <si>
    <t>直</t>
    <rPh sb="0" eb="1">
      <t>ジキ</t>
    </rPh>
    <phoneticPr fontId="24"/>
  </si>
  <si>
    <t>せいう</t>
    <phoneticPr fontId="24"/>
  </si>
  <si>
    <t>晴雨</t>
    <rPh sb="0" eb="2">
      <t>セイウ</t>
    </rPh>
    <phoneticPr fontId="24"/>
  </si>
  <si>
    <t>天气</t>
  </si>
  <si>
    <t>かいせい</t>
    <phoneticPr fontId="24"/>
  </si>
  <si>
    <t>快晴</t>
    <rPh sb="0" eb="2">
      <t>カイセイ</t>
    </rPh>
    <phoneticPr fontId="24"/>
  </si>
  <si>
    <t>東京</t>
  </si>
  <si>
    <t>地名</t>
  </si>
  <si>
    <t>さいたま</t>
  </si>
  <si>
    <t>华盛顿特区</t>
  </si>
  <si>
    <t>ワシントンDC</t>
  </si>
  <si>
    <t>わかやま</t>
  </si>
  <si>
    <t>和歌山</t>
  </si>
  <si>
    <t>伦敦</t>
  </si>
  <si>
    <t>ロンドン</t>
  </si>
  <si>
    <t>洛杉矶</t>
  </si>
  <si>
    <t>ロサンゼルス</t>
  </si>
  <si>
    <t>罗马</t>
  </si>
  <si>
    <t>ローマ</t>
  </si>
  <si>
    <t>よこはま</t>
  </si>
  <si>
    <t>横浜</t>
  </si>
  <si>
    <t>やまぐち</t>
  </si>
  <si>
    <t>山口</t>
  </si>
  <si>
    <t>やまがた</t>
  </si>
  <si>
    <t>山形</t>
  </si>
  <si>
    <t>やすだくぼ</t>
  </si>
  <si>
    <t>保田窪</t>
  </si>
  <si>
    <t>もりおか</t>
  </si>
  <si>
    <t>盛岡</t>
  </si>
  <si>
    <t>莫斯科</t>
  </si>
  <si>
    <t>モスクワ</t>
  </si>
  <si>
    <t>みやざき</t>
  </si>
  <si>
    <t>宮崎</t>
  </si>
  <si>
    <t>みと</t>
  </si>
  <si>
    <t>水戸</t>
  </si>
  <si>
    <t>马尼拉</t>
  </si>
  <si>
    <t>マニラ</t>
  </si>
  <si>
    <t>まつやま</t>
  </si>
  <si>
    <t>松山</t>
  </si>
  <si>
    <t>まつえ</t>
  </si>
  <si>
    <t>松枝</t>
  </si>
  <si>
    <t>まえばし</t>
  </si>
  <si>
    <t>前橋</t>
  </si>
  <si>
    <t>柏林</t>
  </si>
  <si>
    <t>ベルリン</t>
  </si>
  <si>
    <t>釜山</t>
  </si>
  <si>
    <t>プサン</t>
  </si>
  <si>
    <t>ふくしま</t>
  </si>
  <si>
    <t>福島</t>
  </si>
  <si>
    <t>ふくおか</t>
  </si>
  <si>
    <t>福岡</t>
  </si>
  <si>
    <t>ふくい</t>
  </si>
  <si>
    <t>福井</t>
  </si>
  <si>
    <t>ひろしま</t>
  </si>
  <si>
    <t>広島</t>
  </si>
  <si>
    <t>曼谷</t>
  </si>
  <si>
    <t>バンコク</t>
  </si>
  <si>
    <t>巴黎</t>
  </si>
  <si>
    <t>パリ</t>
  </si>
  <si>
    <t>はたか</t>
  </si>
  <si>
    <t>はこざき</t>
  </si>
  <si>
    <t>箱崎</t>
  </si>
  <si>
    <t>纽约</t>
  </si>
  <si>
    <t>ニューヨーク</t>
  </si>
  <si>
    <t>にいがた</t>
  </si>
  <si>
    <t>新潟</t>
  </si>
  <si>
    <t>なりた</t>
  </si>
  <si>
    <t>成田</t>
  </si>
  <si>
    <t>なら</t>
  </si>
  <si>
    <t>奈良</t>
  </si>
  <si>
    <t>なは</t>
  </si>
  <si>
    <t>那覇</t>
  </si>
  <si>
    <t>なごや</t>
  </si>
  <si>
    <t>名古屋</t>
  </si>
  <si>
    <t>ながの</t>
  </si>
  <si>
    <t>長野</t>
  </si>
  <si>
    <t>ながさき</t>
  </si>
  <si>
    <t>長崎</t>
  </si>
  <si>
    <t>とやま</t>
  </si>
  <si>
    <t>富山</t>
  </si>
  <si>
    <t>とっとり</t>
  </si>
  <si>
    <t>鳥取</t>
  </si>
  <si>
    <t>とくしま</t>
  </si>
  <si>
    <t>徳島</t>
  </si>
  <si>
    <t>とうかいどう</t>
  </si>
  <si>
    <t>東海道</t>
  </si>
  <si>
    <t>つ</t>
  </si>
  <si>
    <t>津</t>
  </si>
  <si>
    <t>ちば</t>
  </si>
  <si>
    <t>千葉</t>
  </si>
  <si>
    <t>だざいふ</t>
  </si>
  <si>
    <t>大宰府</t>
  </si>
  <si>
    <t>たかまつ</t>
  </si>
  <si>
    <t>高松</t>
  </si>
  <si>
    <t>汉城</t>
  </si>
  <si>
    <t>ソウル</t>
  </si>
  <si>
    <t>せんだい</t>
  </si>
  <si>
    <t>仙台</t>
  </si>
  <si>
    <t>新加坡</t>
  </si>
  <si>
    <t>ｼﾝガボール</t>
  </si>
  <si>
    <t>しぶや</t>
  </si>
  <si>
    <t>渋谷</t>
  </si>
  <si>
    <t>悉尼</t>
  </si>
  <si>
    <t>シドニー</t>
  </si>
  <si>
    <t>しずおか</t>
  </si>
  <si>
    <t>静岡</t>
  </si>
  <si>
    <t>旧金山</t>
  </si>
  <si>
    <t>サンフランシスコ</t>
  </si>
  <si>
    <t>さっぽろ</t>
  </si>
  <si>
    <t>札幌</t>
  </si>
  <si>
    <t>さが</t>
  </si>
  <si>
    <t>佐賀</t>
  </si>
  <si>
    <t>こうべ</t>
  </si>
  <si>
    <t>神戸</t>
  </si>
  <si>
    <t>こうふ</t>
  </si>
  <si>
    <t>甲府</t>
  </si>
  <si>
    <t>こうち</t>
  </si>
  <si>
    <t>高知</t>
  </si>
  <si>
    <t>くるめ</t>
  </si>
  <si>
    <t>久留米</t>
  </si>
  <si>
    <t>くまもと</t>
  </si>
  <si>
    <t>熊本</t>
  </si>
  <si>
    <t>きょうと</t>
  </si>
  <si>
    <t>京都</t>
  </si>
  <si>
    <t>ぎふ</t>
  </si>
  <si>
    <t>岐阜</t>
  </si>
  <si>
    <t>かなざわ</t>
  </si>
  <si>
    <t>金沢</t>
  </si>
  <si>
    <t>かごしま</t>
  </si>
  <si>
    <t>鹿児島</t>
  </si>
  <si>
    <t>おかやま</t>
  </si>
  <si>
    <t>岡山</t>
  </si>
  <si>
    <t>おおつ</t>
  </si>
  <si>
    <t>大津</t>
  </si>
  <si>
    <t>おおさか</t>
  </si>
  <si>
    <t>大阪</t>
  </si>
  <si>
    <t>おおいた</t>
  </si>
  <si>
    <t>大分</t>
  </si>
  <si>
    <t>うつのみや</t>
  </si>
  <si>
    <t>宇都宮</t>
  </si>
  <si>
    <t>うえの</t>
  </si>
  <si>
    <t>上野</t>
  </si>
  <si>
    <t>あきはばら</t>
  </si>
  <si>
    <t>秋葉原</t>
  </si>
  <si>
    <t>あきた</t>
  </si>
  <si>
    <t>秋田</t>
  </si>
  <si>
    <t>あおもり</t>
  </si>
  <si>
    <t>青森</t>
  </si>
  <si>
    <t>積</t>
  </si>
  <si>
    <t>商</t>
  </si>
  <si>
    <t>差</t>
  </si>
  <si>
    <t>除法</t>
  </si>
  <si>
    <t>わりざん</t>
  </si>
  <si>
    <t>割り算</t>
  </si>
  <si>
    <t>わえんざん</t>
  </si>
  <si>
    <t>和演算</t>
  </si>
  <si>
    <t>减法</t>
  </si>
  <si>
    <t>ひきざん</t>
  </si>
  <si>
    <t>引き算</t>
  </si>
  <si>
    <t>加法</t>
  </si>
  <si>
    <t>たしざん</t>
  </si>
  <si>
    <t>足し算</t>
  </si>
  <si>
    <t>だいにゅう</t>
  </si>
  <si>
    <t>代入</t>
  </si>
  <si>
    <t>求余</t>
  </si>
  <si>
    <t>じょうよ</t>
  </si>
  <si>
    <t>剰余</t>
  </si>
  <si>
    <t>しそく</t>
  </si>
  <si>
    <t>四則</t>
  </si>
  <si>
    <t>尾数</t>
  </si>
  <si>
    <t>かすう</t>
  </si>
  <si>
    <t>仮数</t>
  </si>
  <si>
    <t>乘法</t>
  </si>
  <si>
    <t>かけざん</t>
  </si>
  <si>
    <t>掛け算</t>
  </si>
  <si>
    <t>えんざんし</t>
  </si>
  <si>
    <t>演算子</t>
  </si>
  <si>
    <t>山嵛菜</t>
  </si>
  <si>
    <t>わさび</t>
  </si>
  <si>
    <t>山葵</t>
  </si>
  <si>
    <t>みそ</t>
  </si>
  <si>
    <t>味噌</t>
  </si>
  <si>
    <t>蛋黄酱</t>
  </si>
  <si>
    <t>マヨネーズ</t>
  </si>
  <si>
    <t>ドレッシング</t>
  </si>
  <si>
    <t>トウバンジャン</t>
  </si>
  <si>
    <t>豆板醤</t>
  </si>
  <si>
    <t>辣椒</t>
  </si>
  <si>
    <t>とうがらし</t>
  </si>
  <si>
    <t>唐辛子</t>
  </si>
  <si>
    <t>智利辣油酱</t>
  </si>
  <si>
    <t>チリソース</t>
  </si>
  <si>
    <t>ちょうみりょう</t>
  </si>
  <si>
    <t>調味料</t>
  </si>
  <si>
    <t>す</t>
  </si>
  <si>
    <t>酢</t>
  </si>
  <si>
    <t>しょうゆ</t>
  </si>
  <si>
    <t>醤油</t>
  </si>
  <si>
    <t>しお</t>
  </si>
  <si>
    <t>塩</t>
  </si>
  <si>
    <t>さとう</t>
  </si>
  <si>
    <t>砂糖</t>
  </si>
  <si>
    <t>さけ</t>
  </si>
  <si>
    <t>酒</t>
  </si>
  <si>
    <t>石榴</t>
  </si>
  <si>
    <t>ザクロ</t>
  </si>
  <si>
    <t>コショウ</t>
  </si>
  <si>
    <t>胡椒</t>
  </si>
  <si>
    <t>番茄酱</t>
  </si>
  <si>
    <t>ケチャップ</t>
  </si>
  <si>
    <t>芥末</t>
  </si>
  <si>
    <t>カラシ</t>
  </si>
  <si>
    <t>かつおぶし</t>
  </si>
  <si>
    <t>鰹節</t>
  </si>
  <si>
    <t>蚝油</t>
  </si>
  <si>
    <t>オイスターソース</t>
  </si>
  <si>
    <t>あぶら</t>
  </si>
  <si>
    <t>油</t>
  </si>
  <si>
    <t>れいぞうこ</t>
  </si>
  <si>
    <t>冷蔵庫</t>
  </si>
  <si>
    <t>电器</t>
  </si>
  <si>
    <t>小型音响</t>
  </si>
  <si>
    <t>ミニコンポ</t>
  </si>
  <si>
    <t>按摩机</t>
  </si>
  <si>
    <t>マッサージ機</t>
  </si>
  <si>
    <t>マウス</t>
  </si>
  <si>
    <t>电热毯</t>
  </si>
  <si>
    <t>ホットカーペット</t>
  </si>
  <si>
    <t>耳机</t>
  </si>
  <si>
    <t>ヘッドホン</t>
  </si>
  <si>
    <t>プリンタ</t>
  </si>
  <si>
    <t>ビデオデッキ</t>
  </si>
  <si>
    <t>ノート型パソコン</t>
  </si>
  <si>
    <t>吹风机</t>
  </si>
  <si>
    <t>ドライヤー</t>
  </si>
  <si>
    <t>でんしレンジ</t>
  </si>
  <si>
    <t>電子レンジ</t>
  </si>
  <si>
    <t>でんきゅう</t>
  </si>
  <si>
    <t>電球</t>
  </si>
  <si>
    <t>でんきぽっと</t>
  </si>
  <si>
    <t>電気ポット</t>
  </si>
  <si>
    <t>テレビ</t>
  </si>
  <si>
    <t>デスクトップ型パソコン</t>
  </si>
  <si>
    <t>デジタルカメラ</t>
  </si>
  <si>
    <t>ディスプレー</t>
  </si>
  <si>
    <t>そうじき</t>
  </si>
  <si>
    <t>掃除機</t>
  </si>
  <si>
    <t>せんふうき</t>
  </si>
  <si>
    <t>扇風機</t>
  </si>
  <si>
    <t>せんたくき</t>
  </si>
  <si>
    <t>洗濯機</t>
  </si>
  <si>
    <t>喇叭</t>
  </si>
  <si>
    <t>スピーカー</t>
  </si>
  <si>
    <t>立体声唱机</t>
  </si>
  <si>
    <t>ステレオ</t>
  </si>
  <si>
    <t>扫描仪</t>
  </si>
  <si>
    <t>スキャナ</t>
  </si>
  <si>
    <t>すいはんき</t>
  </si>
  <si>
    <t>炊飯器</t>
  </si>
  <si>
    <t>しょっきあらいかんそうき</t>
  </si>
  <si>
    <t>食器洗い乾燥機</t>
  </si>
  <si>
    <t>じゅうでんき</t>
  </si>
  <si>
    <t>充電器</t>
  </si>
  <si>
    <t>榨汁机</t>
  </si>
  <si>
    <t>ジューサー</t>
  </si>
  <si>
    <t>电动剃须刀</t>
  </si>
  <si>
    <t>シェーバー</t>
  </si>
  <si>
    <t>地暖炉</t>
  </si>
  <si>
    <t>こたつ</t>
  </si>
  <si>
    <t>电源线</t>
  </si>
  <si>
    <t>コード</t>
  </si>
  <si>
    <t>ゲーム機</t>
  </si>
  <si>
    <t>ゲームソフト</t>
  </si>
  <si>
    <t>くうきせいじょうき</t>
  </si>
  <si>
    <t>空気清浄機</t>
  </si>
  <si>
    <t>キーボート</t>
  </si>
  <si>
    <t>かんそうき</t>
  </si>
  <si>
    <t>乾燥機</t>
  </si>
  <si>
    <t>空调</t>
  </si>
  <si>
    <t>エアコン</t>
  </si>
  <si>
    <t>电熨斗</t>
  </si>
  <si>
    <t>アイロン</t>
  </si>
  <si>
    <t>MDプレーヤー</t>
  </si>
  <si>
    <t>DVDブレイャ</t>
  </si>
  <si>
    <t>長ねぎ</t>
  </si>
  <si>
    <t>野菜</t>
  </si>
  <si>
    <t>大根</t>
  </si>
  <si>
    <t>竹笋</t>
  </si>
  <si>
    <t>竹の子</t>
  </si>
  <si>
    <t>生菜，莴苣</t>
  </si>
  <si>
    <t>レタス</t>
  </si>
  <si>
    <t>やさい</t>
  </si>
  <si>
    <t>豆芽</t>
  </si>
  <si>
    <t>モヤシ</t>
  </si>
  <si>
    <t>もめん</t>
  </si>
  <si>
    <t>木綿</t>
  </si>
  <si>
    <t>むぎ</t>
  </si>
  <si>
    <t>麦</t>
  </si>
  <si>
    <t>ほうれんそう</t>
  </si>
  <si>
    <t>绿菜花</t>
  </si>
  <si>
    <t>ブロッコリー</t>
  </si>
  <si>
    <t>ピーマン</t>
  </si>
  <si>
    <t>花生米</t>
  </si>
  <si>
    <t>ピーナッツ</t>
  </si>
  <si>
    <t>はくさい</t>
  </si>
  <si>
    <t>白菜</t>
  </si>
  <si>
    <t>ニンジン</t>
  </si>
  <si>
    <t>ナス</t>
  </si>
  <si>
    <t>トマト</t>
  </si>
  <si>
    <t>玉米</t>
  </si>
  <si>
    <t>トウモロコシ</t>
  </si>
  <si>
    <t>玉蜀黍</t>
  </si>
  <si>
    <t>トウガン</t>
  </si>
  <si>
    <t>冬瓜</t>
  </si>
  <si>
    <t>チンゲンサイ</t>
  </si>
  <si>
    <t>たまねぎ</t>
  </si>
  <si>
    <t>玉ねぎ</t>
  </si>
  <si>
    <t>だいず</t>
  </si>
  <si>
    <t>大豆</t>
  </si>
  <si>
    <t>茼蒿</t>
  </si>
  <si>
    <t>シュンギク</t>
  </si>
  <si>
    <t>春菊</t>
  </si>
  <si>
    <t>马铃薯</t>
  </si>
  <si>
    <t>ジャガイモ</t>
  </si>
  <si>
    <t>香菇</t>
  </si>
  <si>
    <t>シイタケ</t>
  </si>
  <si>
    <t>しいたけ</t>
  </si>
  <si>
    <t>椎茸</t>
  </si>
  <si>
    <t>芋头</t>
  </si>
  <si>
    <t>サトイモ</t>
  </si>
  <si>
    <t>白薯</t>
  </si>
  <si>
    <t>サッマイも</t>
  </si>
  <si>
    <t>こめ</t>
  </si>
  <si>
    <t>米</t>
  </si>
  <si>
    <t>こくぶつ</t>
  </si>
  <si>
    <t>穀物</t>
  </si>
  <si>
    <t>キュウリ</t>
  </si>
  <si>
    <t>キャベツ</t>
  </si>
  <si>
    <t>きのこ</t>
  </si>
  <si>
    <t>茸</t>
  </si>
  <si>
    <t>キノコ</t>
  </si>
  <si>
    <t>菜花</t>
  </si>
  <si>
    <t>カリフラワー</t>
  </si>
  <si>
    <t>南瓜</t>
  </si>
  <si>
    <t>カボチャ</t>
  </si>
  <si>
    <t>小圆萝卜</t>
  </si>
  <si>
    <t>カブ</t>
  </si>
  <si>
    <t>豌豆</t>
  </si>
  <si>
    <t>エンドウ</t>
  </si>
  <si>
    <t>虾仁</t>
  </si>
  <si>
    <t>えび</t>
  </si>
  <si>
    <t>海老</t>
  </si>
  <si>
    <t>アスバラガス</t>
  </si>
  <si>
    <t>お弁当</t>
  </si>
  <si>
    <t>ショウガ</t>
  </si>
  <si>
    <t>生姜</t>
  </si>
  <si>
    <t>新年饭菜</t>
  </si>
  <si>
    <t>おせちりょうり</t>
  </si>
  <si>
    <t>おせち生活</t>
  </si>
  <si>
    <t>レモン</t>
  </si>
  <si>
    <t>水果</t>
  </si>
  <si>
    <t>りんご</t>
  </si>
  <si>
    <t>桃子</t>
  </si>
  <si>
    <t>もも</t>
  </si>
  <si>
    <t>甜瓜</t>
  </si>
  <si>
    <t>メロン</t>
  </si>
  <si>
    <t>橘子</t>
  </si>
  <si>
    <t>ミカン</t>
  </si>
  <si>
    <t>マンゴー</t>
  </si>
  <si>
    <t>蓝莓</t>
  </si>
  <si>
    <t>ブルーベリー</t>
  </si>
  <si>
    <t>葡萄</t>
  </si>
  <si>
    <t>ブドウ</t>
  </si>
  <si>
    <t>枇杷</t>
  </si>
  <si>
    <t>ビワ</t>
  </si>
  <si>
    <t>木瓜</t>
  </si>
  <si>
    <t>ババイヤ</t>
  </si>
  <si>
    <t>バナナ</t>
  </si>
  <si>
    <t>菠萝</t>
  </si>
  <si>
    <t>パイナップル</t>
  </si>
  <si>
    <t>バイナップル</t>
  </si>
  <si>
    <t>ナシ</t>
  </si>
  <si>
    <t>李子</t>
  </si>
  <si>
    <t>スモモ</t>
  </si>
  <si>
    <t>西瓜</t>
  </si>
  <si>
    <t>スイカ</t>
  </si>
  <si>
    <t>樱桃</t>
  </si>
  <si>
    <t>サクランボ</t>
  </si>
  <si>
    <t>椰子</t>
  </si>
  <si>
    <t>ココナッツ</t>
  </si>
  <si>
    <t>葡萄柚</t>
  </si>
  <si>
    <t>グレープフルーツ</t>
  </si>
  <si>
    <t>猕猴桃</t>
  </si>
  <si>
    <t>キウイ</t>
  </si>
  <si>
    <t>柿子</t>
  </si>
  <si>
    <t>カキ</t>
  </si>
  <si>
    <t>柿</t>
  </si>
  <si>
    <t>橙子</t>
  </si>
  <si>
    <t>オレンジ</t>
  </si>
  <si>
    <t>无花果</t>
  </si>
  <si>
    <t>イチジク</t>
  </si>
  <si>
    <t>草莓</t>
  </si>
  <si>
    <t>イチゴ</t>
  </si>
  <si>
    <t>杏子</t>
  </si>
  <si>
    <t>アンズ</t>
  </si>
  <si>
    <t>杏</t>
  </si>
  <si>
    <t>かえだま</t>
  </si>
  <si>
    <t>替玉</t>
  </si>
  <si>
    <t>城市</t>
  </si>
  <si>
    <t>叉子</t>
  </si>
  <si>
    <t>フォーク</t>
  </si>
  <si>
    <t>大碗</t>
  </si>
  <si>
    <t>どんぶり</t>
  </si>
  <si>
    <t>丼</t>
  </si>
  <si>
    <t>甜点</t>
  </si>
  <si>
    <t>デザート</t>
  </si>
  <si>
    <t>しょくご</t>
  </si>
  <si>
    <t>食後</t>
  </si>
  <si>
    <t>ししょく</t>
  </si>
  <si>
    <t>試食</t>
  </si>
  <si>
    <t>かみコップ</t>
  </si>
  <si>
    <t>紙コップ</t>
  </si>
  <si>
    <t>いんしょく</t>
  </si>
  <si>
    <t>飲食</t>
  </si>
  <si>
    <t>作方</t>
  </si>
  <si>
    <t>炒</t>
  </si>
  <si>
    <t>いためる</t>
  </si>
  <si>
    <t>炒める</t>
  </si>
  <si>
    <t>饮料</t>
  </si>
  <si>
    <t>juice</t>
  </si>
  <si>
    <t>ジュース</t>
  </si>
  <si>
    <t>飲み物</t>
  </si>
  <si>
    <t>わたなべ</t>
  </si>
  <si>
    <t>渡辺</t>
  </si>
  <si>
    <t>人名</t>
  </si>
  <si>
    <t>よしはら</t>
  </si>
  <si>
    <t>吉原</t>
  </si>
  <si>
    <t>みやじま</t>
  </si>
  <si>
    <t>宮島</t>
  </si>
  <si>
    <t>みほ</t>
  </si>
  <si>
    <t>美穂</t>
  </si>
  <si>
    <t>ふなつ</t>
  </si>
  <si>
    <t>船津</t>
  </si>
  <si>
    <t>ふかみ</t>
  </si>
  <si>
    <t>深見</t>
  </si>
  <si>
    <t>ひめの</t>
  </si>
  <si>
    <t>姫野</t>
  </si>
  <si>
    <t>なかじま</t>
  </si>
  <si>
    <t>中島</t>
  </si>
  <si>
    <t>たにぐち</t>
  </si>
  <si>
    <t>谷口</t>
  </si>
  <si>
    <t>たかお</t>
  </si>
  <si>
    <t>高尾</t>
  </si>
  <si>
    <t>たいま</t>
  </si>
  <si>
    <t>當麻</t>
  </si>
  <si>
    <t>こが</t>
  </si>
  <si>
    <t>古賀</t>
  </si>
  <si>
    <t>かわぶち</t>
  </si>
  <si>
    <t>川渕</t>
  </si>
  <si>
    <t>おおやま</t>
  </si>
  <si>
    <t>大山</t>
  </si>
  <si>
    <t>おおがわ</t>
  </si>
  <si>
    <t>大川</t>
  </si>
  <si>
    <t>えはら</t>
  </si>
  <si>
    <t>江原</t>
  </si>
  <si>
    <t>いわした</t>
  </si>
  <si>
    <t>岩下</t>
  </si>
  <si>
    <t>水ギョーザ</t>
  </si>
  <si>
    <t>习俗</t>
  </si>
  <si>
    <t>もち</t>
  </si>
  <si>
    <t>お墓参り</t>
  </si>
  <si>
    <t>粽</t>
  </si>
  <si>
    <t>メーデー</t>
  </si>
  <si>
    <t>ろうどうせつ</t>
  </si>
  <si>
    <t>労働節</t>
  </si>
  <si>
    <t>ふうど</t>
  </si>
  <si>
    <t>風土</t>
  </si>
  <si>
    <t>ばくちく</t>
  </si>
  <si>
    <t>爆竹</t>
  </si>
  <si>
    <t>ちょうようせつ</t>
  </si>
  <si>
    <t>重陽節</t>
  </si>
  <si>
    <t>ちゅうしゅうせつ</t>
  </si>
  <si>
    <t>中秋節</t>
  </si>
  <si>
    <t>せいれき</t>
  </si>
  <si>
    <t>西暦</t>
  </si>
  <si>
    <t>せいめいせつ</t>
  </si>
  <si>
    <t>清明節</t>
  </si>
  <si>
    <t>正月；新年</t>
  </si>
  <si>
    <t>しょうがつ</t>
  </si>
  <si>
    <t>正月</t>
  </si>
  <si>
    <t>国際労働婦人デー</t>
  </si>
  <si>
    <t>こくさいふじんせつ</t>
  </si>
  <si>
    <t>国際婦人節</t>
  </si>
  <si>
    <t>国際子供デー</t>
  </si>
  <si>
    <t>こくさいじどうせつ</t>
  </si>
  <si>
    <t>国際児童節</t>
  </si>
  <si>
    <t>小正月</t>
  </si>
  <si>
    <t>げんしょうせつ</t>
  </si>
  <si>
    <t>元宵節</t>
  </si>
  <si>
    <t>げっぺい</t>
  </si>
  <si>
    <t>月餅</t>
  </si>
  <si>
    <t>教師の日</t>
  </si>
  <si>
    <t>きょうしせつ</t>
  </si>
  <si>
    <t>教師節</t>
  </si>
  <si>
    <t>おおみそか</t>
  </si>
  <si>
    <t>大晦日</t>
  </si>
  <si>
    <t>うづき</t>
  </si>
  <si>
    <t>卯月</t>
  </si>
  <si>
    <t>裤子</t>
  </si>
  <si>
    <t>ズボン</t>
  </si>
  <si>
    <t>りょうがえき</t>
  </si>
  <si>
    <t>両替機</t>
  </si>
  <si>
    <t>浴巾</t>
  </si>
  <si>
    <t>bath towel</t>
  </si>
  <si>
    <t>バスタオル</t>
  </si>
  <si>
    <t>にゅうよく</t>
  </si>
  <si>
    <t>入浴</t>
  </si>
  <si>
    <t>たからくじ</t>
  </si>
  <si>
    <t>宝くじ</t>
  </si>
  <si>
    <t>毛巾</t>
  </si>
  <si>
    <t>towel</t>
  </si>
  <si>
    <t>タオル</t>
  </si>
  <si>
    <t>こんしんかい</t>
  </si>
  <si>
    <t>懇親会</t>
  </si>
  <si>
    <t>私人，个人</t>
  </si>
  <si>
    <t>こじん</t>
  </si>
  <si>
    <t>個人</t>
  </si>
  <si>
    <t>きしょう</t>
  </si>
  <si>
    <t>起床</t>
  </si>
  <si>
    <t>かき</t>
  </si>
  <si>
    <t>火気</t>
  </si>
  <si>
    <t>朝气蓬勃，有活力</t>
  </si>
  <si>
    <t>わかわかしい</t>
  </si>
  <si>
    <t>若々しい</t>
  </si>
  <si>
    <t>性格</t>
  </si>
  <si>
    <t>任性，放肆，肆意妄为</t>
  </si>
  <si>
    <t>わがまま</t>
  </si>
  <si>
    <t>浪漫</t>
  </si>
  <si>
    <t>ロマンチック</t>
  </si>
  <si>
    <t>彬彬有礼，懂礼貌</t>
  </si>
  <si>
    <t>れいぎただしい</t>
  </si>
  <si>
    <t>礼儀正しい</t>
  </si>
  <si>
    <t>聪明，伶俐，机灵</t>
  </si>
  <si>
    <t>りこう</t>
  </si>
  <si>
    <t>利口</t>
  </si>
  <si>
    <t>贪心，贪婪，贪得无厌</t>
  </si>
  <si>
    <t>よくばり</t>
  </si>
  <si>
    <t>欲張り</t>
  </si>
  <si>
    <t>开朗，爽朗；快乐，愉快</t>
  </si>
  <si>
    <t>ようき</t>
  </si>
  <si>
    <t>陽気</t>
  </si>
  <si>
    <t>幽默，诙谐</t>
  </si>
  <si>
    <t>ユーモアがある</t>
  </si>
  <si>
    <t>勇敢</t>
  </si>
  <si>
    <t>ゆうかん</t>
  </si>
  <si>
    <t>温柔，温和，和蔼，和善</t>
  </si>
  <si>
    <t>やさしい</t>
  </si>
  <si>
    <t>優しい</t>
  </si>
  <si>
    <t>有魅力，有吸引力</t>
  </si>
  <si>
    <t>みりょくてき</t>
  </si>
  <si>
    <t>魅力的</t>
  </si>
  <si>
    <t>虚荣心强，好慕虚荣，注重外表，讲排场</t>
  </si>
  <si>
    <t>みえっぱり</t>
  </si>
  <si>
    <t>认真，严肃；诚实，正派</t>
  </si>
  <si>
    <t>まじめ</t>
  </si>
  <si>
    <t>开朗，爽朗</t>
  </si>
  <si>
    <t>ほがらか</t>
  </si>
  <si>
    <t>朗らか</t>
  </si>
  <si>
    <t>保守，谨慎</t>
  </si>
  <si>
    <t>ひかえる</t>
  </si>
  <si>
    <t>控える</t>
  </si>
  <si>
    <t>粗心大意；不拘小节</t>
  </si>
  <si>
    <t>のんき</t>
  </si>
  <si>
    <t>处世精明，精于算计</t>
  </si>
  <si>
    <t>ぬけめない</t>
  </si>
  <si>
    <t>抜け目ない</t>
  </si>
  <si>
    <t>狂妄，不逊，自大，傲慢</t>
  </si>
  <si>
    <t>なまいき</t>
  </si>
  <si>
    <t>生意気</t>
  </si>
  <si>
    <t>どくりつ</t>
  </si>
  <si>
    <t>独立</t>
  </si>
  <si>
    <t>邋遢，吊儿郎当，懒散</t>
  </si>
  <si>
    <t>だらしない</t>
  </si>
  <si>
    <t>直率，直爽，爽直</t>
  </si>
  <si>
    <t>そっちょく</t>
  </si>
  <si>
    <t>率直</t>
  </si>
  <si>
    <t>聪明</t>
  </si>
  <si>
    <t>そうめい</t>
  </si>
  <si>
    <t>聡明</t>
  </si>
  <si>
    <t>精炼，高尚，讲究，考究，文雅</t>
  </si>
  <si>
    <t>せんれんされた</t>
  </si>
  <si>
    <t>洗練された</t>
  </si>
  <si>
    <t>消極的</t>
  </si>
  <si>
    <t>せっきょくてき</t>
  </si>
  <si>
    <t>積極的</t>
  </si>
  <si>
    <t>有责任感</t>
  </si>
  <si>
    <t>せきにんかん</t>
  </si>
  <si>
    <t>責任感がある</t>
  </si>
  <si>
    <t>诚实，老实</t>
  </si>
  <si>
    <t>せいじつ</t>
  </si>
  <si>
    <t>誠実</t>
  </si>
  <si>
    <t>坦率，直率，老实</t>
  </si>
  <si>
    <t>すなお</t>
  </si>
  <si>
    <t>素直</t>
  </si>
  <si>
    <t>慎重，谨慎</t>
  </si>
  <si>
    <t>しんちょう</t>
  </si>
  <si>
    <t>慎重</t>
  </si>
  <si>
    <t>热情，亲切，热忱</t>
  </si>
  <si>
    <t>しんせつ</t>
  </si>
  <si>
    <t>親切</t>
  </si>
  <si>
    <t>神经质</t>
  </si>
  <si>
    <t>しんけいしつ</t>
  </si>
  <si>
    <t>神経質</t>
  </si>
  <si>
    <t>高雅，高尚，文雅，优雅</t>
  </si>
  <si>
    <t>じょうひん</t>
  </si>
  <si>
    <t>上品</t>
  </si>
  <si>
    <t>热情</t>
  </si>
  <si>
    <t xml:space="preserve">じょうねつ </t>
  </si>
  <si>
    <t>情熱</t>
  </si>
  <si>
    <t>老实，诚实，可靠</t>
  </si>
  <si>
    <t>しょうじき</t>
  </si>
  <si>
    <t>正直</t>
  </si>
  <si>
    <t>纯真，纯粹</t>
  </si>
  <si>
    <t>じゅんすい</t>
  </si>
  <si>
    <t>純粋</t>
  </si>
  <si>
    <t>顺从，温顺，老实</t>
  </si>
  <si>
    <t>じゅうじゅん</t>
  </si>
  <si>
    <t>従順</t>
  </si>
  <si>
    <t>善于交际，喜欢交际</t>
  </si>
  <si>
    <t>しゃこうてき</t>
  </si>
  <si>
    <t>社交的</t>
  </si>
  <si>
    <t>端庄，淑娴，娴静，文雅</t>
  </si>
  <si>
    <t>しとやか</t>
  </si>
  <si>
    <t>执拗，纠缠不休，令人生厌</t>
  </si>
  <si>
    <t>しつこい</t>
  </si>
  <si>
    <t>容易亲近，平易近人</t>
  </si>
  <si>
    <t>したしみやすい</t>
  </si>
  <si>
    <t>自我为中心</t>
  </si>
  <si>
    <t>じこちゅうしんてき</t>
  </si>
  <si>
    <t>自己中心的</t>
  </si>
  <si>
    <t>有个性</t>
  </si>
  <si>
    <t>こせいてき</t>
  </si>
  <si>
    <t>個性的</t>
  </si>
  <si>
    <t>心胸开阔</t>
  </si>
  <si>
    <t>こころがひろい</t>
  </si>
  <si>
    <t>心が広い</t>
  </si>
  <si>
    <t>傲慢，骄傲</t>
  </si>
  <si>
    <t>ごうまん</t>
  </si>
  <si>
    <t>傲慢</t>
  </si>
  <si>
    <t>反対などを押し切って、無理やりに物事をするさま</t>
  </si>
  <si>
    <t>强制，硬干</t>
  </si>
  <si>
    <t>ごういん</t>
  </si>
  <si>
    <t>強引</t>
  </si>
  <si>
    <t>健康的，健全的</t>
  </si>
  <si>
    <t>けんこうてき</t>
  </si>
  <si>
    <t>健康的</t>
  </si>
  <si>
    <t>谦虚，谦和</t>
  </si>
  <si>
    <t>けんきょ</t>
  </si>
  <si>
    <t>謙虚</t>
  </si>
  <si>
    <t>不雅，粗野；下流，下作</t>
  </si>
  <si>
    <t>げひん</t>
  </si>
  <si>
    <t>下品</t>
  </si>
  <si>
    <t>有决断力，有魄力</t>
  </si>
  <si>
    <t>けつだんりょく</t>
  </si>
  <si>
    <t>決断力のある</t>
  </si>
  <si>
    <t>吝啬，小气；下贱，卑鄙</t>
  </si>
  <si>
    <t>けち</t>
  </si>
  <si>
    <t>会算计；打小算盘；吝啬</t>
  </si>
  <si>
    <t>けいさんだかい</t>
  </si>
  <si>
    <t>計算高い</t>
  </si>
  <si>
    <t>勤奋，勤勉</t>
  </si>
  <si>
    <t>きんべん</t>
  </si>
  <si>
    <t>勤勉</t>
  </si>
  <si>
    <t>精明；灵巧，手巧</t>
  </si>
  <si>
    <t>きよう</t>
  </si>
  <si>
    <t>器用</t>
  </si>
  <si>
    <t>机智，机灵，心眼快</t>
  </si>
  <si>
    <t>きてんがきく</t>
  </si>
  <si>
    <t>機転がきく</t>
  </si>
  <si>
    <t>性格温和，脾气好</t>
  </si>
  <si>
    <t>きだてがいい</t>
  </si>
  <si>
    <t>気立てがいい</t>
  </si>
  <si>
    <t>宽大，宽宏大量，大气</t>
  </si>
  <si>
    <t>かんだい</t>
  </si>
  <si>
    <t>寛大</t>
  </si>
  <si>
    <t>印象好，感觉不错</t>
  </si>
  <si>
    <t>かんじ</t>
  </si>
  <si>
    <t>感じがいい</t>
  </si>
  <si>
    <t>顽固，倔强</t>
  </si>
  <si>
    <t>がんこ</t>
  </si>
  <si>
    <t>頑固</t>
  </si>
  <si>
    <t>耐心，有耐力</t>
  </si>
  <si>
    <t>がまんづよい</t>
  </si>
  <si>
    <t>我慢強い</t>
  </si>
  <si>
    <t>活泼，活跃</t>
  </si>
  <si>
    <t>かっぱつ</t>
  </si>
  <si>
    <t>活発</t>
  </si>
  <si>
    <t>帅，帅气</t>
  </si>
  <si>
    <t>かっこいい</t>
  </si>
  <si>
    <t>聪明，伶俐</t>
  </si>
  <si>
    <t>かしこい</t>
  </si>
  <si>
    <t>賢い</t>
  </si>
  <si>
    <t>干脆，爽快，开朗，爽朗</t>
  </si>
  <si>
    <t>かいかつ</t>
  </si>
  <si>
    <t>快活</t>
  </si>
  <si>
    <t>平稳，平静；安详，恬静；稳当</t>
  </si>
  <si>
    <t>おだやか</t>
  </si>
  <si>
    <t>摆架子，逞威风，自吹自擂</t>
  </si>
  <si>
    <t>いばる</t>
  </si>
  <si>
    <t>威張る</t>
  </si>
  <si>
    <t>心眼儿坏，捉弄，刁难</t>
  </si>
  <si>
    <t>いじわる</t>
  </si>
  <si>
    <t>意地悪</t>
  </si>
  <si>
    <t>倔强，固执</t>
  </si>
  <si>
    <t>いじっぱり</t>
  </si>
  <si>
    <t>意地っ張り</t>
  </si>
  <si>
    <t>勇敢，勇猛；生气勃勃</t>
  </si>
  <si>
    <t>いさましい</t>
  </si>
  <si>
    <t>勇ましい</t>
  </si>
  <si>
    <t>沉默，缄默</t>
  </si>
  <si>
    <t>あんもく</t>
  </si>
  <si>
    <t>暗黙</t>
  </si>
  <si>
    <t>奇怪，奇异；靠不住，可疑</t>
  </si>
  <si>
    <t>あやしい</t>
  </si>
  <si>
    <t>怪しい</t>
  </si>
  <si>
    <t>厚脸皮，无耻</t>
  </si>
  <si>
    <t>あつかましい</t>
  </si>
  <si>
    <t>厚かましい</t>
  </si>
  <si>
    <t>たちいりきんし</t>
  </si>
  <si>
    <t>立入禁止</t>
  </si>
  <si>
    <t>しこう</t>
  </si>
  <si>
    <t>思考</t>
  </si>
  <si>
    <t>行为</t>
  </si>
  <si>
    <t>印象</t>
  </si>
  <si>
    <t>いんしょう</t>
  </si>
  <si>
    <t>むらさき</t>
  </si>
  <si>
    <t>紫</t>
  </si>
  <si>
    <t>色彩</t>
  </si>
  <si>
    <t>みどり</t>
  </si>
  <si>
    <t>緑</t>
  </si>
  <si>
    <t>みずいろ</t>
  </si>
  <si>
    <t>水色</t>
  </si>
  <si>
    <t>ピンク</t>
  </si>
  <si>
    <t>はいいろ</t>
  </si>
  <si>
    <t>灰色</t>
  </si>
  <si>
    <t>ちゃいろ</t>
  </si>
  <si>
    <t>茶色</t>
  </si>
  <si>
    <t>しろ</t>
  </si>
  <si>
    <t>白</t>
  </si>
  <si>
    <t>こん</t>
  </si>
  <si>
    <t>紺</t>
  </si>
  <si>
    <t>くろ</t>
  </si>
  <si>
    <t>黒</t>
  </si>
  <si>
    <t>ぎんいろ</t>
  </si>
  <si>
    <t>銀色</t>
  </si>
  <si>
    <t>きんいろ</t>
  </si>
  <si>
    <t>金色</t>
  </si>
  <si>
    <t>きみどり</t>
  </si>
  <si>
    <t>黄緑</t>
  </si>
  <si>
    <t>きいろ</t>
  </si>
  <si>
    <t>黄色</t>
  </si>
  <si>
    <t>あか</t>
  </si>
  <si>
    <t>赤</t>
  </si>
  <si>
    <t>あお</t>
  </si>
  <si>
    <t>青</t>
  </si>
  <si>
    <t>太陽エネルギー</t>
  </si>
  <si>
    <t>环境</t>
  </si>
  <si>
    <t>水力発電</t>
  </si>
  <si>
    <t>省エネ</t>
  </si>
  <si>
    <t>火力発電</t>
  </si>
  <si>
    <t>ごみ</t>
  </si>
  <si>
    <t>エネルギー危機</t>
  </si>
  <si>
    <t>回收，再生</t>
  </si>
  <si>
    <t>リサイクル</t>
  </si>
  <si>
    <t>氟利昂气体</t>
  </si>
  <si>
    <t>フロンガス</t>
  </si>
  <si>
    <t>はいきガス</t>
  </si>
  <si>
    <t>排気ガス</t>
  </si>
  <si>
    <t>でんじは</t>
  </si>
  <si>
    <t>電磁波</t>
  </si>
  <si>
    <t>でんき</t>
  </si>
  <si>
    <t>電気</t>
  </si>
  <si>
    <t>ちきゅうおんだんか</t>
  </si>
  <si>
    <t>地球温暖化</t>
  </si>
  <si>
    <t>水库</t>
  </si>
  <si>
    <t>ダム</t>
  </si>
  <si>
    <t>たいきおせん</t>
  </si>
  <si>
    <t>大気汚染</t>
  </si>
  <si>
    <t>せきゆ</t>
  </si>
  <si>
    <t>石油</t>
  </si>
  <si>
    <t>せきたん</t>
  </si>
  <si>
    <t>石炭</t>
  </si>
  <si>
    <t>しげん</t>
  </si>
  <si>
    <t>資源</t>
  </si>
  <si>
    <t>さんせいう</t>
  </si>
  <si>
    <t>酸性雨</t>
  </si>
  <si>
    <t>さんぎょうはいきぶつ</t>
  </si>
  <si>
    <t>産業廃棄物</t>
  </si>
  <si>
    <t>さばくか</t>
  </si>
  <si>
    <t>砂漠化</t>
  </si>
  <si>
    <t>こうがい</t>
  </si>
  <si>
    <t>公害</t>
  </si>
  <si>
    <t>げんしりょくはつでん</t>
  </si>
  <si>
    <t>原子力発電</t>
  </si>
  <si>
    <t>かんきょうホルモン</t>
  </si>
  <si>
    <t>環境ホルモン</t>
  </si>
  <si>
    <t>かんきょうほご</t>
  </si>
  <si>
    <t>環境保護</t>
  </si>
  <si>
    <t>かんきょうはかい</t>
  </si>
  <si>
    <t>環境破壊</t>
  </si>
  <si>
    <t>加油站,汽油</t>
  </si>
  <si>
    <t>ガソリンスタンド</t>
  </si>
  <si>
    <t>天然气</t>
  </si>
  <si>
    <t>ガス</t>
  </si>
  <si>
    <t xml:space="preserve"> </t>
  </si>
  <si>
    <t>かくはいきぶつ</t>
  </si>
  <si>
    <t>核廃棄物</t>
  </si>
  <si>
    <t>オゾンそう</t>
  </si>
  <si>
    <t>オゾン層</t>
  </si>
  <si>
    <t>エネルギー</t>
  </si>
  <si>
    <t>骑车带人</t>
  </si>
  <si>
    <t>二人乗り</t>
  </si>
  <si>
    <t>电话亭</t>
  </si>
  <si>
    <t>電話ボックス</t>
  </si>
  <si>
    <t>りょうきんしょ</t>
  </si>
  <si>
    <t>料金所</t>
  </si>
  <si>
    <t>ようちえん</t>
  </si>
  <si>
    <t>幼稚園</t>
  </si>
  <si>
    <t>ほどうきょう</t>
  </si>
  <si>
    <t>歩道橋</t>
  </si>
  <si>
    <t>ほどう</t>
  </si>
  <si>
    <t>歩道</t>
  </si>
  <si>
    <t>ホテル</t>
  </si>
  <si>
    <t>邮筒</t>
  </si>
  <si>
    <t>ボスト</t>
  </si>
  <si>
    <t>婴儿车</t>
  </si>
  <si>
    <t>ベビーカー</t>
  </si>
  <si>
    <t>びょういん</t>
  </si>
  <si>
    <t>病院</t>
  </si>
  <si>
    <t>警车</t>
  </si>
  <si>
    <t>パトカー</t>
  </si>
  <si>
    <t>バスてい</t>
  </si>
  <si>
    <t>バス停</t>
  </si>
  <si>
    <t>はし</t>
  </si>
  <si>
    <t>橋</t>
  </si>
  <si>
    <t>摩托车</t>
  </si>
  <si>
    <t>バイク</t>
  </si>
  <si>
    <t>货车</t>
  </si>
  <si>
    <t>トラック</t>
  </si>
  <si>
    <t>でんちゅう</t>
  </si>
  <si>
    <t>電柱</t>
  </si>
  <si>
    <t>でんせん</t>
  </si>
  <si>
    <t>電線</t>
  </si>
  <si>
    <t>つうこうどめ</t>
  </si>
  <si>
    <t>通行止め</t>
  </si>
  <si>
    <t>ちゅうしゃじょ</t>
  </si>
  <si>
    <t>駐車場</t>
  </si>
  <si>
    <t>ちかどう</t>
  </si>
  <si>
    <t>地下道</t>
  </si>
  <si>
    <t>タクシーのりば</t>
  </si>
  <si>
    <t>タクシー乗り場</t>
  </si>
  <si>
    <t>じんじゃ</t>
  </si>
  <si>
    <t>神社</t>
  </si>
  <si>
    <t>しんごう</t>
  </si>
  <si>
    <t>信号</t>
  </si>
  <si>
    <t>しょうぼうしゃ</t>
  </si>
  <si>
    <t>消防車</t>
  </si>
  <si>
    <t>しょうてんがい</t>
  </si>
  <si>
    <t>商店街</t>
  </si>
  <si>
    <t>じゅうたい</t>
  </si>
  <si>
    <t>渋滞</t>
  </si>
  <si>
    <t>しゃどう</t>
  </si>
  <si>
    <t>車道</t>
  </si>
  <si>
    <t>自动售货机</t>
  </si>
  <si>
    <t>じどうはんばいき</t>
  </si>
  <si>
    <t>自動販売機</t>
  </si>
  <si>
    <t>じてんしゃ</t>
  </si>
  <si>
    <t>自転車</t>
  </si>
  <si>
    <t>ゴミしゅうしゅうしゃ</t>
  </si>
  <si>
    <t>ゴミ収集車</t>
  </si>
  <si>
    <t>こうばん</t>
  </si>
  <si>
    <t>交番</t>
  </si>
  <si>
    <t>こうつうじこ</t>
  </si>
  <si>
    <t>交通事故</t>
  </si>
  <si>
    <t>こうそくどうろ</t>
  </si>
  <si>
    <t>高速道路</t>
  </si>
  <si>
    <t>こうさてん</t>
  </si>
  <si>
    <t>交差点</t>
  </si>
  <si>
    <t>げきじょう</t>
  </si>
  <si>
    <t>劇場</t>
  </si>
  <si>
    <t>かんばん</t>
  </si>
  <si>
    <t>看板</t>
  </si>
  <si>
    <t>がっこう</t>
  </si>
  <si>
    <t>おはか</t>
  </si>
  <si>
    <t>お墓</t>
  </si>
  <si>
    <t>おてら</t>
  </si>
  <si>
    <t>お寺</t>
  </si>
  <si>
    <t>おうだんほどう</t>
  </si>
  <si>
    <t>横断歩道</t>
  </si>
  <si>
    <t>えいがかん</t>
  </si>
  <si>
    <t>映画館</t>
  </si>
  <si>
    <t>对象为最近刚见过面的人</t>
  </si>
  <si>
    <t>先日は結構な物をありがとうございます</t>
  </si>
  <si>
    <t>挨拶</t>
  </si>
  <si>
    <t>先日はごちそうさまでした</t>
  </si>
  <si>
    <t>先日はおじゃましました。</t>
  </si>
  <si>
    <t>先日はありがとうございました</t>
  </si>
  <si>
    <t>今日はこれで</t>
  </si>
  <si>
    <t>对象为久未见面的人</t>
  </si>
  <si>
    <t>どうも、おひさしぶりです。おげんきでしたか</t>
  </si>
  <si>
    <t>では、失礼します</t>
  </si>
  <si>
    <t>では、また</t>
  </si>
  <si>
    <t>では、これで</t>
  </si>
  <si>
    <t>その節はお世話になりました</t>
  </si>
  <si>
    <t>じゃあ、また</t>
  </si>
  <si>
    <t>ごぶさたしています</t>
  </si>
  <si>
    <t>この間はどうも</t>
  </si>
  <si>
    <t>こちらにお願いします</t>
  </si>
  <si>
    <t>お話中、失礼します</t>
  </si>
  <si>
    <t>お電話中、すみません</t>
  </si>
  <si>
    <t>お仕事中、ちょっと失礼します</t>
  </si>
  <si>
    <t>お元気でしたか</t>
  </si>
  <si>
    <t>お久しぶり</t>
  </si>
  <si>
    <t>～中、申し訳ありません</t>
  </si>
  <si>
    <t>れんかん</t>
  </si>
  <si>
    <t>連完</t>
  </si>
  <si>
    <t>银行</t>
  </si>
  <si>
    <t>りょうてん</t>
  </si>
  <si>
    <t>僚店</t>
  </si>
  <si>
    <t>りそく</t>
  </si>
  <si>
    <t>利息</t>
  </si>
  <si>
    <t>よにゅう</t>
  </si>
  <si>
    <t>預入</t>
  </si>
  <si>
    <t>よっき</t>
  </si>
  <si>
    <t>翌期</t>
  </si>
  <si>
    <t>给与信用</t>
  </si>
  <si>
    <t>よしん</t>
  </si>
  <si>
    <t>与信</t>
  </si>
  <si>
    <t>よくて</t>
  </si>
  <si>
    <t>翌手</t>
  </si>
  <si>
    <t>よくかん</t>
  </si>
  <si>
    <t>翌勘</t>
  </si>
  <si>
    <t>よくえいぎょうび</t>
  </si>
  <si>
    <t>翌営業日</t>
  </si>
  <si>
    <t>ゆうりそく</t>
  </si>
  <si>
    <t>有利息</t>
  </si>
  <si>
    <t>ゆうし</t>
  </si>
  <si>
    <t>融資</t>
  </si>
  <si>
    <t>もとじめ</t>
  </si>
  <si>
    <t>元締め</t>
  </si>
  <si>
    <t>むつう</t>
  </si>
  <si>
    <t>無通</t>
  </si>
  <si>
    <t>みばらいそうきんがわせ</t>
  </si>
  <si>
    <t>未払い送金為替</t>
  </si>
  <si>
    <t>みたつ</t>
  </si>
  <si>
    <t>未達</t>
  </si>
  <si>
    <t>みきちょう</t>
  </si>
  <si>
    <t>未記帳</t>
  </si>
  <si>
    <t>ほんし</t>
  </si>
  <si>
    <t>本支</t>
  </si>
  <si>
    <t>ほんかん</t>
  </si>
  <si>
    <t>本勘</t>
  </si>
  <si>
    <t>ぼてん</t>
  </si>
  <si>
    <t>母店</t>
  </si>
  <si>
    <t>へいざん</t>
  </si>
  <si>
    <t>平残</t>
  </si>
  <si>
    <t>ふりかえ</t>
  </si>
  <si>
    <t>振替</t>
  </si>
  <si>
    <t>ふとつごう</t>
  </si>
  <si>
    <t>不突合</t>
  </si>
  <si>
    <t>ひべつ</t>
  </si>
  <si>
    <t>日別</t>
  </si>
  <si>
    <t>ひしむけてん</t>
  </si>
  <si>
    <t>被仕向店</t>
  </si>
  <si>
    <t>ひきおとし</t>
  </si>
  <si>
    <t>引落とし</t>
  </si>
  <si>
    <t>にっけいちょう</t>
  </si>
  <si>
    <t>日計帳</t>
  </si>
  <si>
    <t>にっけい</t>
  </si>
  <si>
    <t>日計</t>
  </si>
  <si>
    <t>なよせ</t>
  </si>
  <si>
    <t>名寄せ</t>
  </si>
  <si>
    <t>とって</t>
  </si>
  <si>
    <t>取っ手</t>
  </si>
  <si>
    <t>とつごう</t>
  </si>
  <si>
    <t>突合</t>
  </si>
  <si>
    <t>どきゅうび</t>
  </si>
  <si>
    <t>土休日</t>
  </si>
  <si>
    <t>どきゅう</t>
  </si>
  <si>
    <t>土休</t>
  </si>
  <si>
    <t>とうざよきん</t>
  </si>
  <si>
    <t>当座預金</t>
  </si>
  <si>
    <t>とうがし</t>
  </si>
  <si>
    <t>当貸し</t>
  </si>
  <si>
    <t>てんぞくせい</t>
  </si>
  <si>
    <t>店属性</t>
  </si>
  <si>
    <t>ていつみ</t>
  </si>
  <si>
    <t>定積み</t>
  </si>
  <si>
    <t>つけかえ</t>
  </si>
  <si>
    <t>付け替え</t>
  </si>
  <si>
    <t>ちょちく</t>
  </si>
  <si>
    <t>貯蓄</t>
  </si>
  <si>
    <t>蓄积，积累</t>
  </si>
  <si>
    <t>ちくせき</t>
  </si>
  <si>
    <t>蓄積</t>
  </si>
  <si>
    <t>たてんけん</t>
  </si>
  <si>
    <t>他店券</t>
  </si>
  <si>
    <t>たてかえばらい</t>
  </si>
  <si>
    <t>立替払い</t>
  </si>
  <si>
    <t>たて</t>
  </si>
  <si>
    <t>他手　</t>
  </si>
  <si>
    <t>たこうけん</t>
  </si>
  <si>
    <t>他行券</t>
  </si>
  <si>
    <t>たこう</t>
  </si>
  <si>
    <t>他行</t>
  </si>
  <si>
    <t>だけん</t>
  </si>
  <si>
    <t>打鍵</t>
  </si>
  <si>
    <t>だいりてんがり</t>
  </si>
  <si>
    <t>代理店借り</t>
  </si>
  <si>
    <t>だいりかしつけ</t>
  </si>
  <si>
    <t>代理貸し付け</t>
  </si>
  <si>
    <t>だいりかし</t>
  </si>
  <si>
    <t>代理貸し</t>
  </si>
  <si>
    <t>だいばらい</t>
  </si>
  <si>
    <t>代払い</t>
  </si>
  <si>
    <t>だいて</t>
  </si>
  <si>
    <t>代手</t>
  </si>
  <si>
    <t>だいうけ</t>
  </si>
  <si>
    <t>代受</t>
  </si>
  <si>
    <t>そうふり</t>
  </si>
  <si>
    <t>総振り</t>
  </si>
  <si>
    <t>そうかん</t>
  </si>
  <si>
    <t>総勘</t>
  </si>
  <si>
    <t>ぜんめん</t>
  </si>
  <si>
    <t>全免</t>
  </si>
  <si>
    <t>ぜんめいさい</t>
  </si>
  <si>
    <t>全明細</t>
  </si>
  <si>
    <t>ぜんてんぽ</t>
  </si>
  <si>
    <t>全店舗</t>
  </si>
  <si>
    <t>ぜんぜんげつ</t>
  </si>
  <si>
    <t>前々月</t>
  </si>
  <si>
    <t>ぜんこしん</t>
  </si>
  <si>
    <t>全個信</t>
  </si>
  <si>
    <t>ぜんぎん</t>
  </si>
  <si>
    <t>全銀</t>
  </si>
  <si>
    <t>ぜんかん</t>
  </si>
  <si>
    <t>前勘</t>
  </si>
  <si>
    <t>ぜんえいぎょうび</t>
  </si>
  <si>
    <t>前営業日</t>
  </si>
  <si>
    <t>せいきゅう</t>
  </si>
  <si>
    <t>請求</t>
  </si>
  <si>
    <t>しょそん</t>
  </si>
  <si>
    <t>書損</t>
  </si>
  <si>
    <t>しょかんじょう</t>
  </si>
  <si>
    <t>諸勘定</t>
  </si>
  <si>
    <t>しょうて</t>
  </si>
  <si>
    <t>商手</t>
  </si>
  <si>
    <t>じゅんがわせ</t>
  </si>
  <si>
    <t>順為替</t>
  </si>
  <si>
    <t>しゅき</t>
  </si>
  <si>
    <t>朱記</t>
  </si>
  <si>
    <t>しゅかんてん</t>
  </si>
  <si>
    <t>主管店</t>
  </si>
  <si>
    <t>しゅうほ</t>
  </si>
  <si>
    <t>修補</t>
  </si>
  <si>
    <t>しゅうしけいじょう</t>
  </si>
  <si>
    <t>収支計上</t>
  </si>
  <si>
    <t>じゅうこう</t>
  </si>
  <si>
    <t>住公</t>
  </si>
  <si>
    <t>しゅうき</t>
  </si>
  <si>
    <t>集記</t>
  </si>
  <si>
    <t>しゃくにゅう</t>
  </si>
  <si>
    <t>借入</t>
  </si>
  <si>
    <t>しめあげ</t>
  </si>
  <si>
    <t>締上げ</t>
  </si>
  <si>
    <t>しむけてん</t>
  </si>
  <si>
    <t>仕向け店</t>
  </si>
  <si>
    <t>じふり</t>
  </si>
  <si>
    <t>自振り</t>
  </si>
  <si>
    <t>して</t>
  </si>
  <si>
    <t>支手</t>
  </si>
  <si>
    <t>したつ</t>
  </si>
  <si>
    <t>示達</t>
  </si>
  <si>
    <t>じこうない</t>
  </si>
  <si>
    <t>自行内</t>
  </si>
  <si>
    <t>じこあて</t>
  </si>
  <si>
    <t>自己宛</t>
  </si>
  <si>
    <t>ざんだか</t>
  </si>
  <si>
    <t>残高</t>
  </si>
  <si>
    <t>さいふり</t>
  </si>
  <si>
    <t>再振り</t>
  </si>
  <si>
    <t>さいにゅうきん</t>
  </si>
  <si>
    <t>歳入金</t>
  </si>
  <si>
    <t>こうふり</t>
  </si>
  <si>
    <t>口振り</t>
  </si>
  <si>
    <t>こうのうきん</t>
  </si>
  <si>
    <t>校納金</t>
  </si>
  <si>
    <t>こうないかんじょう</t>
  </si>
  <si>
    <t>行内勘定</t>
  </si>
  <si>
    <t>こうて</t>
  </si>
  <si>
    <t>広手</t>
  </si>
  <si>
    <t>こうしゃべつ</t>
  </si>
  <si>
    <t>個社別</t>
  </si>
  <si>
    <t>こうし</t>
  </si>
  <si>
    <t>行使</t>
  </si>
  <si>
    <t>こうざへいさび</t>
  </si>
  <si>
    <t>口座閉鎖日</t>
  </si>
  <si>
    <t>こうざきさん</t>
  </si>
  <si>
    <t>口座起算</t>
  </si>
  <si>
    <t>こうざかいやく</t>
  </si>
  <si>
    <t>口座解約</t>
  </si>
  <si>
    <t>こうざかいせつ</t>
  </si>
  <si>
    <t>口座開設</t>
  </si>
  <si>
    <t>こうかんぼてん</t>
  </si>
  <si>
    <t>交換母店</t>
  </si>
  <si>
    <t>こうかんふりこみ</t>
  </si>
  <si>
    <t>交換振込み</t>
  </si>
  <si>
    <t>こうかんとりたて</t>
  </si>
  <si>
    <t>交換取立て</t>
  </si>
  <si>
    <t>こうかんかわせ</t>
  </si>
  <si>
    <t>交換為替</t>
  </si>
  <si>
    <t>げつまつび</t>
  </si>
  <si>
    <t>月末日</t>
  </si>
  <si>
    <t>げつちゅう</t>
  </si>
  <si>
    <t>月中</t>
  </si>
  <si>
    <t>げつおう</t>
  </si>
  <si>
    <t>月央</t>
  </si>
  <si>
    <t>くみもどし</t>
  </si>
  <si>
    <t>組み戻し</t>
  </si>
  <si>
    <t>きんゆう</t>
  </si>
  <si>
    <t>金融</t>
  </si>
  <si>
    <t>きゅうふり</t>
  </si>
  <si>
    <t>給振</t>
  </si>
  <si>
    <t>きて</t>
  </si>
  <si>
    <t>期手</t>
  </si>
  <si>
    <t>きしょ</t>
  </si>
  <si>
    <t>期初</t>
  </si>
  <si>
    <t>きじゅんづき</t>
  </si>
  <si>
    <t>基準月</t>
  </si>
  <si>
    <t>きじつかんり</t>
  </si>
  <si>
    <t>期日管理</t>
  </si>
  <si>
    <t>きじ</t>
  </si>
  <si>
    <t>期次</t>
  </si>
  <si>
    <t>かんりてん</t>
  </si>
  <si>
    <t>管理店</t>
  </si>
  <si>
    <t>かんじょうふとつごう</t>
  </si>
  <si>
    <t>勘定不突合</t>
  </si>
  <si>
    <t>かんじょうび</t>
  </si>
  <si>
    <t>勘定日</t>
  </si>
  <si>
    <t>かんじょうとりひき</t>
  </si>
  <si>
    <t>勘定取引</t>
  </si>
  <si>
    <t>かんじょうけいじょう</t>
  </si>
  <si>
    <t>勘定計上</t>
  </si>
  <si>
    <t>かんげん</t>
  </si>
  <si>
    <t>還元</t>
  </si>
  <si>
    <t>がんか</t>
  </si>
  <si>
    <t>元加</t>
  </si>
  <si>
    <t>かわりきん</t>
  </si>
  <si>
    <t>代り金</t>
  </si>
  <si>
    <t>かりうけきん</t>
  </si>
  <si>
    <t>仮受金</t>
  </si>
  <si>
    <t>かりあげ</t>
  </si>
  <si>
    <t>借上げ</t>
  </si>
  <si>
    <t>かぶり</t>
  </si>
  <si>
    <t>過振り</t>
  </si>
  <si>
    <t>かたかんじょう</t>
  </si>
  <si>
    <t>片勘定</t>
  </si>
  <si>
    <t>かしこし</t>
  </si>
  <si>
    <t>貸越</t>
  </si>
  <si>
    <t>かくちばらい</t>
  </si>
  <si>
    <t>隔地払い</t>
  </si>
  <si>
    <t>かくち</t>
  </si>
  <si>
    <t>隔地</t>
  </si>
  <si>
    <t>かいきん</t>
  </si>
  <si>
    <t>回金</t>
  </si>
  <si>
    <t>えだばん</t>
  </si>
  <si>
    <t>枝番</t>
  </si>
  <si>
    <t>うけばらい</t>
  </si>
  <si>
    <t>受け払い</t>
  </si>
  <si>
    <t>うけとりじんめい</t>
  </si>
  <si>
    <t>受け取り人名</t>
  </si>
  <si>
    <t>うけて</t>
  </si>
  <si>
    <t>受け手</t>
  </si>
  <si>
    <t>いりばらいくぶん</t>
  </si>
  <si>
    <t>入り払い区分</t>
  </si>
  <si>
    <t>いりばらい</t>
  </si>
  <si>
    <t>入り払い</t>
  </si>
  <si>
    <t>いどうめいさい</t>
  </si>
  <si>
    <t>移動明細</t>
  </si>
  <si>
    <t>いっぱんてん</t>
  </si>
  <si>
    <t>一般店</t>
  </si>
  <si>
    <t>いさん</t>
  </si>
  <si>
    <t>違算</t>
  </si>
  <si>
    <t>いこう</t>
  </si>
  <si>
    <t>移行</t>
  </si>
  <si>
    <t>あとどり</t>
  </si>
  <si>
    <t>後取</t>
  </si>
  <si>
    <t>あつかい</t>
  </si>
  <si>
    <t>扱</t>
  </si>
  <si>
    <t>あいてかんじょう</t>
  </si>
  <si>
    <t>相手勘定</t>
  </si>
  <si>
    <t>あいさん</t>
  </si>
  <si>
    <t>合算</t>
  </si>
  <si>
    <t>そうむ</t>
  </si>
  <si>
    <t>総務</t>
  </si>
  <si>
    <t>术语</t>
  </si>
  <si>
    <t>ねずみ</t>
    <phoneticPr fontId="24"/>
  </si>
  <si>
    <t>鼠</t>
    <rPh sb="0" eb="1">
      <t>ネズミ</t>
    </rPh>
    <phoneticPr fontId="24"/>
  </si>
  <si>
    <t>ぞう</t>
    <phoneticPr fontId="24"/>
  </si>
  <si>
    <t>象</t>
    <rPh sb="0" eb="1">
      <t>ゾウ</t>
    </rPh>
    <phoneticPr fontId="24"/>
  </si>
  <si>
    <t>さる</t>
    <phoneticPr fontId="24"/>
  </si>
  <si>
    <t>猿</t>
    <rPh sb="0" eb="1">
      <t>サル</t>
    </rPh>
    <phoneticPr fontId="24"/>
  </si>
  <si>
    <t>八孔竖笛</t>
  </si>
  <si>
    <t>リコーダー</t>
  </si>
  <si>
    <t>乐器</t>
  </si>
  <si>
    <t>木琴</t>
  </si>
  <si>
    <t>もっきん</t>
  </si>
  <si>
    <t>响葫芦</t>
  </si>
  <si>
    <t>マラカス</t>
  </si>
  <si>
    <t>圆号</t>
  </si>
  <si>
    <t>フレンチホルン</t>
  </si>
  <si>
    <t>长笛</t>
  </si>
  <si>
    <t>フルート</t>
  </si>
  <si>
    <t>ふく</t>
  </si>
  <si>
    <t>吹く</t>
  </si>
  <si>
    <t>ふえ</t>
  </si>
  <si>
    <t>笛</t>
  </si>
  <si>
    <t>短笛</t>
  </si>
  <si>
    <t>ピッコロ</t>
  </si>
  <si>
    <t>ひく</t>
  </si>
  <si>
    <t>弾く</t>
  </si>
  <si>
    <t>中提琴</t>
  </si>
  <si>
    <t>ビオラ</t>
  </si>
  <si>
    <t>ピアノ</t>
  </si>
  <si>
    <t>小提琴</t>
  </si>
  <si>
    <t>バイオリン</t>
  </si>
  <si>
    <t>口琴</t>
  </si>
  <si>
    <t>ハーモニカ</t>
  </si>
  <si>
    <t>竖琴</t>
  </si>
  <si>
    <t>ハープ</t>
  </si>
  <si>
    <t>にこ</t>
  </si>
  <si>
    <t>二胡</t>
  </si>
  <si>
    <t>长号</t>
  </si>
  <si>
    <t>トロンボーン</t>
  </si>
  <si>
    <t>小号</t>
  </si>
  <si>
    <t>トランペット</t>
  </si>
  <si>
    <t>三角铁</t>
  </si>
  <si>
    <t>トライアングル</t>
  </si>
  <si>
    <t>铁琴</t>
  </si>
  <si>
    <t>てつきん</t>
  </si>
  <si>
    <t>鉄琴</t>
  </si>
  <si>
    <t>定音鼓</t>
  </si>
  <si>
    <t>ティンパニー</t>
  </si>
  <si>
    <t>大号</t>
  </si>
  <si>
    <t>チューバ</t>
  </si>
  <si>
    <t>手鼓</t>
  </si>
  <si>
    <t>タンバリン</t>
  </si>
  <si>
    <t>たたく</t>
  </si>
  <si>
    <t>铙钹</t>
  </si>
  <si>
    <t>シンバル</t>
  </si>
  <si>
    <t>电子合成器</t>
  </si>
  <si>
    <t>シンセサィザー</t>
  </si>
  <si>
    <t>しゃみせん</t>
  </si>
  <si>
    <t>三味線</t>
  </si>
  <si>
    <t>萨克斯管</t>
  </si>
  <si>
    <t>サキソホン、サックス</t>
  </si>
  <si>
    <t>低音大提琴</t>
  </si>
  <si>
    <t>コントラバス</t>
  </si>
  <si>
    <t>こと</t>
  </si>
  <si>
    <t>琴</t>
  </si>
  <si>
    <t>小鼓</t>
  </si>
  <si>
    <t>こだいこ</t>
  </si>
  <si>
    <t>小太鼓</t>
  </si>
  <si>
    <t>单簧管</t>
  </si>
  <si>
    <t>クラリネット</t>
  </si>
  <si>
    <t>ギター</t>
  </si>
  <si>
    <t>がっき</t>
  </si>
  <si>
    <t>楽器</t>
  </si>
  <si>
    <t>响板</t>
  </si>
  <si>
    <t>カスタネット</t>
  </si>
  <si>
    <t>风琴</t>
  </si>
  <si>
    <t>オルガン</t>
  </si>
  <si>
    <t>双簧管</t>
  </si>
  <si>
    <t>オーボエ</t>
  </si>
  <si>
    <t>大鼓</t>
  </si>
  <si>
    <t>おおだいこ</t>
  </si>
  <si>
    <t>大太鼓</t>
  </si>
  <si>
    <t>えんそう</t>
  </si>
  <si>
    <t>演奏</t>
  </si>
  <si>
    <t>电子琴</t>
  </si>
  <si>
    <t>エレクトーン</t>
  </si>
  <si>
    <t>英国管</t>
  </si>
  <si>
    <t>イングリッシュホルン</t>
  </si>
  <si>
    <t>手风琴</t>
  </si>
  <si>
    <t>アコーディオン</t>
  </si>
  <si>
    <t>1. 山顶；顶峰；2. 顶点；极点；</t>
    <phoneticPr fontId="24"/>
  </si>
  <si>
    <t>ちょうじょう</t>
    <phoneticPr fontId="24"/>
  </si>
  <si>
    <t>頂上</t>
    <rPh sb="0" eb="2">
      <t>チョウジョウ</t>
    </rPh>
    <phoneticPr fontId="24"/>
  </si>
  <si>
    <t>旅游</t>
  </si>
  <si>
    <t>いわ</t>
    <phoneticPr fontId="24"/>
  </si>
  <si>
    <t>岩</t>
    <rPh sb="0" eb="1">
      <t>イワ</t>
    </rPh>
    <phoneticPr fontId="24"/>
  </si>
  <si>
    <t>扇区</t>
  </si>
  <si>
    <t>CYL</t>
  </si>
  <si>
    <t>磁道</t>
  </si>
  <si>
    <t>TRK</t>
  </si>
  <si>
    <t>Work Breakdown Structure</t>
  </si>
  <si>
    <t>SCM</t>
  </si>
  <si>
    <t>Supply Chain Management</t>
  </si>
  <si>
    <t>PDT</t>
  </si>
  <si>
    <t>Professional Development Tool</t>
  </si>
  <si>
    <t xml:space="preserve">Professional Development Framework </t>
  </si>
  <si>
    <t>Professional Development Framework</t>
  </si>
  <si>
    <t>PBC</t>
  </si>
  <si>
    <t>Personal Business Commitments</t>
  </si>
  <si>
    <t>ICA</t>
  </si>
  <si>
    <t>Inter Company Agreement</t>
  </si>
  <si>
    <t>IAA</t>
  </si>
  <si>
    <t>Insurance Application Architecture</t>
  </si>
  <si>
    <t>IDP</t>
  </si>
  <si>
    <t>Individual Development Plan</t>
  </si>
  <si>
    <t>GDP</t>
  </si>
  <si>
    <t xml:space="preserve">Growth Driven Profit-sharing </t>
  </si>
  <si>
    <t>GDF</t>
  </si>
  <si>
    <t>Global Delivery Framework</t>
  </si>
  <si>
    <t>CBS</t>
  </si>
  <si>
    <t>Composite Business Services</t>
  </si>
  <si>
    <t>匙</t>
  </si>
  <si>
    <t>ざじ</t>
  </si>
  <si>
    <t>れいとう</t>
    <phoneticPr fontId="24"/>
  </si>
  <si>
    <t>冷凍</t>
    <rPh sb="0" eb="2">
      <t>レイトウ</t>
    </rPh>
    <phoneticPr fontId="24"/>
  </si>
  <si>
    <t>まくら</t>
    <phoneticPr fontId="24"/>
  </si>
  <si>
    <t>枕</t>
    <rPh sb="0" eb="1">
      <t>マクラ</t>
    </rPh>
    <phoneticPr fontId="24"/>
  </si>
  <si>
    <t>睡懒觉；贪睡；觉包；睡懒觉（的人）；</t>
    <phoneticPr fontId="24"/>
  </si>
  <si>
    <t>ねぼう</t>
    <phoneticPr fontId="24"/>
  </si>
  <si>
    <t>寝坊</t>
    <rPh sb="0" eb="2">
      <t>ネボウ</t>
    </rPh>
    <phoneticPr fontId="24"/>
  </si>
  <si>
    <t>迟到</t>
    <phoneticPr fontId="24"/>
  </si>
  <si>
    <t>ちこく</t>
    <phoneticPr fontId="24"/>
  </si>
  <si>
    <t>遅刻</t>
    <rPh sb="0" eb="2">
      <t>チコク</t>
    </rPh>
    <phoneticPr fontId="24"/>
  </si>
  <si>
    <t>かんそう</t>
    <phoneticPr fontId="24"/>
  </si>
  <si>
    <t>乾燥</t>
    <rPh sb="0" eb="2">
      <t>カンソウ</t>
    </rPh>
    <phoneticPr fontId="24"/>
  </si>
  <si>
    <t>减号，负号</t>
    <phoneticPr fontId="24"/>
  </si>
  <si>
    <t>减号</t>
    <phoneticPr fontId="24"/>
  </si>
  <si>
    <t>マイナス</t>
    <phoneticPr fontId="24"/>
  </si>
  <si>
    <t>ふごう</t>
  </si>
  <si>
    <t>負号</t>
  </si>
  <si>
    <t>符号</t>
  </si>
  <si>
    <t>函数</t>
    <phoneticPr fontId="24"/>
  </si>
  <si>
    <t>Function</t>
    <phoneticPr fontId="24"/>
  </si>
  <si>
    <t>かんすう</t>
    <phoneticPr fontId="24"/>
  </si>
  <si>
    <t>関数</t>
    <rPh sb="0" eb="2">
      <t>カンスウ</t>
    </rPh>
    <phoneticPr fontId="24"/>
  </si>
  <si>
    <t>さかや</t>
  </si>
  <si>
    <t>酒屋</t>
  </si>
  <si>
    <t>さかば</t>
  </si>
  <si>
    <t>酒場</t>
  </si>
  <si>
    <t>こざら</t>
  </si>
  <si>
    <t>小皿</t>
  </si>
  <si>
    <t>おかみ</t>
  </si>
  <si>
    <t>女将</t>
  </si>
  <si>
    <t>铁道</t>
  </si>
  <si>
    <t xml:space="preserve">railroad  </t>
  </si>
  <si>
    <t>交通</t>
  </si>
  <si>
    <t>名.1. 岔口；道口；平交道；（铁路与公路的交叉处）岔口；2. 起跳；（体）起跳（点）</t>
    <phoneticPr fontId="24"/>
  </si>
  <si>
    <t>ふみきり</t>
    <phoneticPr fontId="24"/>
  </si>
  <si>
    <t>踏み切り</t>
    <rPh sb="0" eb="1">
      <t>フ</t>
    </rPh>
    <rPh sb="2" eb="3">
      <t>キ</t>
    </rPh>
    <phoneticPr fontId="24"/>
  </si>
  <si>
    <t>とうほく</t>
  </si>
  <si>
    <t>東北新幹線</t>
  </si>
  <si>
    <t>せんろ</t>
    <phoneticPr fontId="24"/>
  </si>
  <si>
    <t>線路</t>
    <rPh sb="0" eb="2">
      <t>センロ</t>
    </rPh>
    <phoneticPr fontId="24"/>
  </si>
  <si>
    <t>じそく</t>
  </si>
  <si>
    <t>時速</t>
  </si>
  <si>
    <t>さんよう</t>
  </si>
  <si>
    <t>山陽新幹線</t>
  </si>
  <si>
    <t>させつ</t>
  </si>
  <si>
    <t>左折</t>
  </si>
  <si>
    <t>坡道</t>
    <phoneticPr fontId="24"/>
  </si>
  <si>
    <t>さかみち</t>
    <phoneticPr fontId="24"/>
  </si>
  <si>
    <t>坂道</t>
    <rPh sb="0" eb="2">
      <t>サカミチ</t>
    </rPh>
    <phoneticPr fontId="24"/>
  </si>
  <si>
    <t>きゅうしゅう</t>
  </si>
  <si>
    <t>九州新幹線</t>
  </si>
  <si>
    <t>うせつ</t>
  </si>
  <si>
    <t>右折</t>
  </si>
  <si>
    <t>Global Integrated View</t>
  </si>
  <si>
    <t>生産統合管理</t>
  </si>
  <si>
    <t>企業</t>
  </si>
  <si>
    <t>&lt;经〉盘货，盘点存货。</t>
  </si>
  <si>
    <t>たなおろし</t>
  </si>
  <si>
    <t>棚卸</t>
  </si>
  <si>
    <t>こくえい</t>
  </si>
  <si>
    <t>国営</t>
  </si>
  <si>
    <t>けいえい</t>
  </si>
  <si>
    <t>経営</t>
  </si>
  <si>
    <t>绷带</t>
    <phoneticPr fontId="24"/>
  </si>
  <si>
    <t>ほうたい</t>
    <phoneticPr fontId="24"/>
  </si>
  <si>
    <t>包帯</t>
    <rPh sb="0" eb="2">
      <t>ホウタイ</t>
    </rPh>
    <phoneticPr fontId="24"/>
  </si>
  <si>
    <t>医疗</t>
  </si>
  <si>
    <t>ひふ</t>
  </si>
  <si>
    <t>皮膚</t>
  </si>
  <si>
    <t>阴茎套，避孕套</t>
  </si>
  <si>
    <t>condom</t>
  </si>
  <si>
    <t>コンドーム</t>
  </si>
  <si>
    <t>こうけつあつ</t>
  </si>
  <si>
    <t>高血圧</t>
  </si>
  <si>
    <t>きゅうじょ</t>
    <phoneticPr fontId="24"/>
  </si>
  <si>
    <t>救助</t>
    <rPh sb="0" eb="2">
      <t>キュウジョ</t>
    </rPh>
    <phoneticPr fontId="24"/>
  </si>
  <si>
    <t>きゅうきゅうしゃ</t>
  </si>
  <si>
    <t>救急車</t>
  </si>
  <si>
    <t xml:space="preserve">Berlin  </t>
    <phoneticPr fontId="24"/>
  </si>
  <si>
    <t>トロリーバス</t>
  </si>
  <si>
    <t>Work计划表</t>
  </si>
  <si>
    <t>予定表</t>
  </si>
  <si>
    <t>名刺</t>
  </si>
  <si>
    <t>便，信纸</t>
  </si>
  <si>
    <t>便箋</t>
  </si>
  <si>
    <t>封筒</t>
  </si>
  <si>
    <t>签条</t>
  </si>
  <si>
    <t>付箋</t>
  </si>
  <si>
    <t>秘書</t>
  </si>
  <si>
    <t xml:space="preserve">電卓  </t>
    <phoneticPr fontId="24"/>
  </si>
  <si>
    <t>台灯</t>
  </si>
  <si>
    <t>電気スタンド</t>
  </si>
  <si>
    <t>棚</t>
  </si>
  <si>
    <t>倉庫</t>
  </si>
  <si>
    <t>消しゴム</t>
  </si>
  <si>
    <t>手帳</t>
  </si>
  <si>
    <t>社長室</t>
  </si>
  <si>
    <t>資料室</t>
  </si>
  <si>
    <t>立伞架</t>
  </si>
  <si>
    <t>傘立て</t>
  </si>
  <si>
    <t>給湯室</t>
  </si>
  <si>
    <t>会議室</t>
  </si>
  <si>
    <t>图钉</t>
  </si>
  <si>
    <t>押しピン</t>
  </si>
  <si>
    <t>会客室</t>
  </si>
  <si>
    <t>応接室</t>
  </si>
  <si>
    <t>鉛筆</t>
  </si>
  <si>
    <t>抽屉</t>
  </si>
  <si>
    <t>引き出し</t>
  </si>
  <si>
    <t>印鑑</t>
  </si>
  <si>
    <t>便条</t>
  </si>
  <si>
    <t>メモ帳</t>
  </si>
  <si>
    <t>はさみ</t>
  </si>
  <si>
    <t>ごみ箱</t>
  </si>
  <si>
    <t>コピー機</t>
  </si>
  <si>
    <t>前厅</t>
  </si>
  <si>
    <t>ロビー</t>
  </si>
  <si>
    <t>橱柜</t>
  </si>
  <si>
    <t>ロッカー</t>
  </si>
  <si>
    <t>ゆうしょう</t>
  </si>
  <si>
    <t>有償</t>
  </si>
  <si>
    <t>尊长，上司，长辈</t>
    <phoneticPr fontId="24"/>
  </si>
  <si>
    <t>めうえ</t>
  </si>
  <si>
    <t>目上</t>
  </si>
  <si>
    <t>めいさい</t>
  </si>
  <si>
    <t>明細</t>
  </si>
  <si>
    <t>杯子</t>
  </si>
  <si>
    <t>マグカップ</t>
  </si>
  <si>
    <t>白色写字板</t>
  </si>
  <si>
    <t>ホワイトボード</t>
  </si>
  <si>
    <t>钉书机</t>
  </si>
  <si>
    <t>ホッチキス</t>
  </si>
  <si>
    <t>ボールペン</t>
  </si>
  <si>
    <t>べっと</t>
  </si>
  <si>
    <t>別途</t>
  </si>
  <si>
    <t>ファックス</t>
  </si>
  <si>
    <t>ファイル</t>
  </si>
  <si>
    <t>衣架</t>
  </si>
  <si>
    <t>ハンガー</t>
  </si>
  <si>
    <t>糨糊</t>
  </si>
  <si>
    <t>のり</t>
  </si>
  <si>
    <t>糊</t>
  </si>
  <si>
    <t>てんけん</t>
  </si>
  <si>
    <t>点検</t>
  </si>
  <si>
    <t>交付</t>
  </si>
  <si>
    <t>delivery</t>
  </si>
  <si>
    <t>デリバリー</t>
  </si>
  <si>
    <t>てま</t>
  </si>
  <si>
    <t>手間</t>
  </si>
  <si>
    <t>デスク</t>
  </si>
  <si>
    <t>ちょうぼ</t>
  </si>
  <si>
    <t>帳簿</t>
  </si>
  <si>
    <t>Work时间记录卡</t>
  </si>
  <si>
    <t>タイムカード</t>
  </si>
  <si>
    <t>ソファー</t>
  </si>
  <si>
    <t>そしき</t>
  </si>
  <si>
    <t>組織</t>
  </si>
  <si>
    <t>せんりゃく</t>
  </si>
  <si>
    <t>戦略</t>
  </si>
  <si>
    <t>透明胶带</t>
  </si>
  <si>
    <t>セロハンテープ</t>
  </si>
  <si>
    <t>ぜいきん</t>
  </si>
  <si>
    <t>税金</t>
  </si>
  <si>
    <t>对比，对照</t>
  </si>
  <si>
    <t>しょうごう</t>
  </si>
  <si>
    <t>照合</t>
  </si>
  <si>
    <t>规尺，尺子</t>
  </si>
  <si>
    <t>じょうぎ</t>
  </si>
  <si>
    <t>定規</t>
  </si>
  <si>
    <t>切书机</t>
  </si>
  <si>
    <t>シュレッダー</t>
  </si>
  <si>
    <t>しゅうつぎ</t>
  </si>
  <si>
    <t>週次</t>
  </si>
  <si>
    <t>しゅうせいえき</t>
  </si>
  <si>
    <t>修正液</t>
  </si>
  <si>
    <t>じたい</t>
  </si>
  <si>
    <t>辞退</t>
  </si>
  <si>
    <t>じかい</t>
  </si>
  <si>
    <t>次回</t>
  </si>
  <si>
    <t>さくいん</t>
  </si>
  <si>
    <t>索引</t>
  </si>
  <si>
    <t>位置,地点</t>
  </si>
  <si>
    <t>site</t>
  </si>
  <si>
    <t>サイト</t>
  </si>
  <si>
    <t>通信，交流</t>
  </si>
  <si>
    <t>communication</t>
  </si>
  <si>
    <t xml:space="preserve">コミュニケーション </t>
  </si>
  <si>
    <t>煮咖啡机</t>
  </si>
  <si>
    <t>コーヒーメーカー</t>
  </si>
  <si>
    <t>こうほ</t>
  </si>
  <si>
    <t>候補</t>
  </si>
  <si>
    <t>げんば</t>
  </si>
  <si>
    <t>現場</t>
  </si>
  <si>
    <t>けんてい</t>
  </si>
  <si>
    <t>検定</t>
  </si>
  <si>
    <t>曲别针</t>
  </si>
  <si>
    <t>クリップ</t>
  </si>
  <si>
    <t>保险柜</t>
  </si>
  <si>
    <t>きんこ</t>
  </si>
  <si>
    <t>金庫</t>
  </si>
  <si>
    <t>きゅうよ</t>
  </si>
  <si>
    <t>給与</t>
  </si>
  <si>
    <t>停职</t>
  </si>
  <si>
    <t>きゅうしょく</t>
  </si>
  <si>
    <t>休職</t>
  </si>
  <si>
    <t>キャリア</t>
  </si>
  <si>
    <t>きひょう</t>
  </si>
  <si>
    <t>起票</t>
  </si>
  <si>
    <t>きつえんじょ</t>
  </si>
  <si>
    <t>喫煙所</t>
  </si>
  <si>
    <t>挂历</t>
  </si>
  <si>
    <t>カレンダー</t>
  </si>
  <si>
    <t>胶条</t>
  </si>
  <si>
    <t>ガムテープ</t>
  </si>
  <si>
    <t>下記</t>
  </si>
  <si>
    <t>オフサイト</t>
  </si>
  <si>
    <t>贪污事件</t>
  </si>
  <si>
    <t>おしょくじけん</t>
  </si>
  <si>
    <t>汚職事件</t>
  </si>
  <si>
    <t>えんぴつけずりき</t>
  </si>
  <si>
    <t>鉛筆削り器</t>
  </si>
  <si>
    <t>うけつけ</t>
  </si>
  <si>
    <t>受付</t>
  </si>
  <si>
    <t>革新</t>
  </si>
  <si>
    <t>イノベーション</t>
  </si>
  <si>
    <t>名ナ.1. 不好对付的人；棘手的人；棘手的人（事）；2. 不擅长；</t>
    <phoneticPr fontId="24"/>
  </si>
  <si>
    <t>にがて</t>
    <phoneticPr fontId="24"/>
  </si>
  <si>
    <t>苦手</t>
    <rPh sb="0" eb="2">
      <t>ニガテ</t>
    </rPh>
    <phoneticPr fontId="24"/>
  </si>
  <si>
    <t>添え字</t>
  </si>
  <si>
    <t>IT</t>
  </si>
  <si>
    <t>整数型</t>
  </si>
  <si>
    <t>真理値表</t>
  </si>
  <si>
    <t>上流工程</t>
  </si>
  <si>
    <t>リンケージ</t>
  </si>
  <si>
    <t>mainframe</t>
  </si>
  <si>
    <t>メインフレーム</t>
  </si>
  <si>
    <t>methodology</t>
  </si>
  <si>
    <t>ほうほうろん</t>
  </si>
  <si>
    <t>方法論</t>
  </si>
  <si>
    <t>ぶんき</t>
  </si>
  <si>
    <t>分岐</t>
  </si>
  <si>
    <t>片，块</t>
  </si>
  <si>
    <t>block</t>
  </si>
  <si>
    <t>ブロック</t>
  </si>
  <si>
    <t>流程图; 程序框图</t>
  </si>
  <si>
    <t>フローチャート</t>
  </si>
  <si>
    <t>ビット</t>
  </si>
  <si>
    <t>个人电脑</t>
  </si>
  <si>
    <t>Personal Computer</t>
  </si>
  <si>
    <t>パソコン</t>
  </si>
  <si>
    <t>バイト</t>
  </si>
  <si>
    <t>Next</t>
  </si>
  <si>
    <t>ネスト</t>
  </si>
  <si>
    <t>台式电脑</t>
  </si>
  <si>
    <t>desktop computer</t>
  </si>
  <si>
    <t>デスクトップ.コンピュータ</t>
  </si>
  <si>
    <t>磁带</t>
  </si>
  <si>
    <t xml:space="preserve">tape  </t>
  </si>
  <si>
    <t>テープ</t>
  </si>
  <si>
    <t>たんせいど</t>
  </si>
  <si>
    <t>単精度</t>
  </si>
  <si>
    <t>n.  片段, 部分, 分节, 段</t>
  </si>
  <si>
    <t>セグメント</t>
  </si>
  <si>
    <t>控制语句</t>
  </si>
  <si>
    <t>せいぎょぶん</t>
  </si>
  <si>
    <t>制御文</t>
  </si>
  <si>
    <t>声明，陈述，发言</t>
  </si>
  <si>
    <t>ステートメント</t>
  </si>
  <si>
    <t>升序</t>
  </si>
  <si>
    <t>しょうじゅん</t>
  </si>
  <si>
    <t>昇順</t>
  </si>
  <si>
    <t>じゅんじ</t>
  </si>
  <si>
    <t>順次</t>
  </si>
  <si>
    <t>しきべつし</t>
  </si>
  <si>
    <t>識別子</t>
  </si>
  <si>
    <t>常数</t>
  </si>
  <si>
    <t>constant</t>
  </si>
  <si>
    <t>コンスタント</t>
  </si>
  <si>
    <t>こうそう</t>
  </si>
  <si>
    <t>構造</t>
  </si>
  <si>
    <t>くりかえし</t>
  </si>
  <si>
    <t>繰り返し</t>
  </si>
  <si>
    <t>清除</t>
  </si>
  <si>
    <t>Clear</t>
  </si>
  <si>
    <t>クリア</t>
  </si>
  <si>
    <t>きょうかいち</t>
  </si>
  <si>
    <t>境界値</t>
  </si>
  <si>
    <t>基础，立体的底</t>
  </si>
  <si>
    <t>きてい</t>
  </si>
  <si>
    <t>基底</t>
  </si>
  <si>
    <t>上溢; 溢出</t>
  </si>
  <si>
    <t>オーバーフロー</t>
  </si>
  <si>
    <t>缩进</t>
  </si>
  <si>
    <t xml:space="preserve">indent  </t>
  </si>
  <si>
    <t>インデント</t>
  </si>
  <si>
    <t>NO</t>
  </si>
  <si>
    <t>No</t>
  </si>
  <si>
    <t>tssk</t>
  </si>
  <si>
    <t xml:space="preserve">Techniques </t>
    <phoneticPr fontId="24"/>
  </si>
  <si>
    <t>Success</t>
  </si>
  <si>
    <t>子程序</t>
    <phoneticPr fontId="24"/>
  </si>
  <si>
    <t>Subroutine</t>
    <phoneticPr fontId="24"/>
  </si>
  <si>
    <t>static</t>
    <phoneticPr fontId="24"/>
  </si>
  <si>
    <t>stack</t>
    <phoneticPr fontId="24"/>
  </si>
  <si>
    <t>Software</t>
    <phoneticPr fontId="24"/>
  </si>
  <si>
    <t xml:space="preserve">shift </t>
    <phoneticPr fontId="24"/>
  </si>
  <si>
    <t>sector</t>
    <phoneticPr fontId="24"/>
  </si>
  <si>
    <t>reference</t>
    <phoneticPr fontId="24"/>
  </si>
  <si>
    <t>Operating System</t>
    <phoneticPr fontId="24"/>
  </si>
  <si>
    <t>OGC</t>
  </si>
  <si>
    <t>Office of Government Commerce</t>
  </si>
  <si>
    <t xml:space="preserve">off shore </t>
  </si>
  <si>
    <t>Methods</t>
    <phoneticPr fontId="24"/>
  </si>
  <si>
    <t>市场, 交易, 集市, 推销地区, 行情, 市面, 销路</t>
  </si>
  <si>
    <t>market</t>
  </si>
  <si>
    <t>instance</t>
  </si>
  <si>
    <t>ITIL</t>
  </si>
  <si>
    <t>Information Technology Infrastructure Library</t>
  </si>
  <si>
    <t>heap</t>
    <phoneticPr fontId="24"/>
  </si>
  <si>
    <t>Hardware</t>
    <phoneticPr fontId="24"/>
  </si>
  <si>
    <t xml:space="preserve">happening </t>
    <phoneticPr fontId="24"/>
  </si>
  <si>
    <t>finally</t>
    <phoneticPr fontId="24"/>
  </si>
  <si>
    <t>最后的</t>
    <phoneticPr fontId="24"/>
  </si>
  <si>
    <t>final</t>
    <phoneticPr fontId="24"/>
  </si>
  <si>
    <t>例子</t>
    <phoneticPr fontId="24"/>
  </si>
  <si>
    <t>example</t>
    <phoneticPr fontId="24"/>
  </si>
  <si>
    <t>Database System</t>
    <phoneticPr fontId="24"/>
  </si>
  <si>
    <t>converging</t>
    <phoneticPr fontId="24"/>
  </si>
  <si>
    <t xml:space="preserve">consulting </t>
    <phoneticPr fontId="24"/>
  </si>
  <si>
    <t xml:space="preserve">competency </t>
    <phoneticPr fontId="24"/>
  </si>
  <si>
    <t>注释</t>
    <phoneticPr fontId="24"/>
  </si>
  <si>
    <t>commentate</t>
    <phoneticPr fontId="24"/>
  </si>
  <si>
    <t>列，专栏, 圆柱, 纵队, 列, 柱形物</t>
    <phoneticPr fontId="24"/>
  </si>
  <si>
    <t>列</t>
    <phoneticPr fontId="24"/>
  </si>
  <si>
    <t xml:space="preserve">Column </t>
    <phoneticPr fontId="24"/>
  </si>
  <si>
    <t>Collection</t>
    <phoneticPr fontId="24"/>
  </si>
  <si>
    <t xml:space="preserve">capabilities </t>
    <phoneticPr fontId="24"/>
  </si>
  <si>
    <t>Application Server</t>
    <phoneticPr fontId="24"/>
  </si>
  <si>
    <t xml:space="preserve">Application </t>
    <phoneticPr fontId="24"/>
  </si>
  <si>
    <t>反义词</t>
    <phoneticPr fontId="24"/>
  </si>
  <si>
    <t>antonym</t>
    <phoneticPr fontId="24"/>
  </si>
  <si>
    <t>分析方法</t>
    <phoneticPr fontId="24"/>
  </si>
  <si>
    <t xml:space="preserve">Analytics </t>
    <phoneticPr fontId="24"/>
  </si>
  <si>
    <t>抽象的</t>
    <phoneticPr fontId="24"/>
  </si>
  <si>
    <t xml:space="preserve">abstract </t>
    <phoneticPr fontId="24"/>
  </si>
  <si>
    <t>abstract</t>
    <phoneticPr fontId="24"/>
  </si>
  <si>
    <t>保存</t>
  </si>
  <si>
    <t>幅広い</t>
  </si>
  <si>
    <t>紐付け</t>
  </si>
  <si>
    <t>紐付き</t>
  </si>
  <si>
    <t>畑上</t>
  </si>
  <si>
    <t>年龄差距大</t>
  </si>
  <si>
    <t>年が離れる</t>
  </si>
  <si>
    <t>当たり前</t>
  </si>
  <si>
    <t>添付</t>
  </si>
  <si>
    <t>丁寧な印象</t>
  </si>
  <si>
    <t>足を踏まれる</t>
  </si>
  <si>
    <t>早くしてももらえませんか</t>
  </si>
  <si>
    <t>素直に感謝する</t>
  </si>
  <si>
    <t>設定</t>
  </si>
  <si>
    <t>誠意が伝わる</t>
  </si>
  <si>
    <t>真</t>
  </si>
  <si>
    <t>上級者</t>
  </si>
  <si>
    <t>出世</t>
  </si>
  <si>
    <t>受付日</t>
  </si>
  <si>
    <t>取追</t>
  </si>
  <si>
    <t>取り組み</t>
  </si>
  <si>
    <t>其次，接着</t>
  </si>
  <si>
    <t>次に</t>
  </si>
  <si>
    <t>算数</t>
  </si>
  <si>
    <t>真糟糕</t>
  </si>
  <si>
    <t>参りましたよ</t>
  </si>
  <si>
    <t>今まで晴れていたのに、急に雨が降り出しました。</t>
  </si>
  <si>
    <t>表示非常临近现在的极其短暂的过去</t>
  </si>
  <si>
    <t>今まで</t>
  </si>
  <si>
    <t xml:space="preserve">Software Configuration Manager </t>
  </si>
  <si>
    <t>構成管理</t>
  </si>
  <si>
    <t>控えめな態度</t>
  </si>
  <si>
    <t>控えめな性格</t>
  </si>
  <si>
    <t>呼びかける</t>
  </si>
  <si>
    <t>月末</t>
  </si>
  <si>
    <t>规定，规矩，决定</t>
  </si>
  <si>
    <t>決まり</t>
  </si>
  <si>
    <t>协同作业</t>
  </si>
  <si>
    <t xml:space="preserve">Cooperative Work </t>
  </si>
  <si>
    <t>共同作業</t>
  </si>
  <si>
    <t>between</t>
  </si>
  <si>
    <t>間に</t>
  </si>
  <si>
    <t>やむを得ず</t>
  </si>
  <si>
    <t>苹果机</t>
  </si>
  <si>
    <t>マッキンドッシュ</t>
  </si>
  <si>
    <t>マウスバッド</t>
  </si>
  <si>
    <t>策划方案说明</t>
  </si>
  <si>
    <t>プレゼンテーション</t>
  </si>
  <si>
    <t>落汤鸡，湿透，</t>
  </si>
  <si>
    <t>ひしょうぬれ</t>
  </si>
  <si>
    <t>労働者が自分の仕事と城市のバランスを取りながら、働くことができるように設けられましと</t>
  </si>
  <si>
    <t>保持平衡</t>
  </si>
  <si>
    <t>バランスを取る</t>
  </si>
  <si>
    <t>失去平衡</t>
  </si>
  <si>
    <t>バランスを失う</t>
  </si>
  <si>
    <t>表示从过去到现在为止变化一直在持续</t>
  </si>
  <si>
    <t>て来る</t>
  </si>
  <si>
    <t>表示从现在开始变化将会持续下去</t>
  </si>
  <si>
    <t>て行く</t>
  </si>
  <si>
    <t>显示器</t>
  </si>
  <si>
    <t>ディスプレイ</t>
  </si>
  <si>
    <t>SDLC</t>
  </si>
  <si>
    <t>Systems Development Life Cycle</t>
  </si>
  <si>
    <t>システム開発ライフサイクル</t>
  </si>
  <si>
    <t>在前述内容基础上并列补充新内容的功能</t>
  </si>
  <si>
    <t>さらに</t>
  </si>
  <si>
    <t>これまでこの制度を利用するのは、ほとんどが女性でした</t>
  </si>
  <si>
    <t>用于较大时间范围的过去</t>
  </si>
  <si>
    <t>これまで</t>
  </si>
  <si>
    <t>お土産物さん</t>
  </si>
  <si>
    <t>おとなしい</t>
  </si>
  <si>
    <t>心配していた通り</t>
    <rPh sb="0" eb="2">
      <t>シンパイ</t>
    </rPh>
    <rPh sb="6" eb="7">
      <t>トオ</t>
    </rPh>
    <phoneticPr fontId="24"/>
  </si>
  <si>
    <t>案の定</t>
    <rPh sb="0" eb="1">
      <t>アン</t>
    </rPh>
    <rPh sb="2" eb="3">
      <t>ジョウ</t>
    </rPh>
    <phoneticPr fontId="24"/>
  </si>
  <si>
    <t>USB</t>
  </si>
  <si>
    <t>日本人は、握手よりもお辞儀をするのが一般的です</t>
  </si>
  <si>
    <t>～よりも</t>
  </si>
  <si>
    <t>わしょく</t>
  </si>
  <si>
    <t>和食</t>
  </si>
  <si>
    <t>わくわく</t>
  </si>
  <si>
    <t>わかもの</t>
  </si>
  <si>
    <t>若者</t>
  </si>
  <si>
    <t>わかもの</t>
    <phoneticPr fontId="24"/>
  </si>
  <si>
    <t>若者</t>
    <rPh sb="0" eb="2">
      <t>ワカモノ</t>
    </rPh>
    <phoneticPr fontId="24"/>
  </si>
  <si>
    <t>わかて</t>
  </si>
  <si>
    <t>若手</t>
  </si>
  <si>
    <t>ろうひ</t>
  </si>
  <si>
    <t>浪費</t>
  </si>
  <si>
    <t>れっせき</t>
  </si>
  <si>
    <t>列席</t>
  </si>
  <si>
    <t>业余时间的娱乐；余暇，空闲</t>
  </si>
  <si>
    <t>レジャー</t>
  </si>
  <si>
    <t>铁轨，钢轨，轨道</t>
  </si>
  <si>
    <t>レール</t>
  </si>
  <si>
    <t>れいじょう</t>
  </si>
  <si>
    <t>礼状</t>
  </si>
  <si>
    <t>れいぎ</t>
  </si>
  <si>
    <t>礼儀</t>
  </si>
  <si>
    <t>ルージュ</t>
  </si>
  <si>
    <t>るいせき</t>
  </si>
  <si>
    <t>累積</t>
  </si>
  <si>
    <t>るいすい</t>
    <phoneticPr fontId="24"/>
  </si>
  <si>
    <t>類推</t>
    <rPh sb="0" eb="2">
      <t>ルイスイ</t>
    </rPh>
    <phoneticPr fontId="24"/>
  </si>
  <si>
    <t>放松，松弛，轻松</t>
  </si>
  <si>
    <t>リラックス</t>
  </si>
  <si>
    <t>双手，两手</t>
  </si>
  <si>
    <t>りょうて</t>
  </si>
  <si>
    <t>両手</t>
  </si>
  <si>
    <t>りょうしょう</t>
  </si>
  <si>
    <t>了承</t>
  </si>
  <si>
    <t>りょうじ</t>
  </si>
  <si>
    <t>療治</t>
  </si>
  <si>
    <t>りょうかい</t>
  </si>
  <si>
    <t>領会</t>
  </si>
  <si>
    <t>りゃくごう</t>
  </si>
  <si>
    <t>略号</t>
  </si>
  <si>
    <t>零售</t>
  </si>
  <si>
    <t>retail</t>
  </si>
  <si>
    <t>リテール</t>
  </si>
  <si>
    <t>随机，任意</t>
  </si>
  <si>
    <t>random</t>
  </si>
  <si>
    <t>ランダム</t>
  </si>
  <si>
    <t>られつ</t>
  </si>
  <si>
    <t>羅列</t>
  </si>
  <si>
    <t>ラウンジ</t>
  </si>
  <si>
    <t>ライブラリー</t>
  </si>
  <si>
    <t>预料，预计，预想</t>
  </si>
  <si>
    <t>よそう</t>
  </si>
  <si>
    <t>予想</t>
  </si>
  <si>
    <t>预算</t>
  </si>
  <si>
    <t>よさん</t>
  </si>
  <si>
    <t>予算</t>
  </si>
  <si>
    <t>よくじつ</t>
  </si>
  <si>
    <t>翌日</t>
  </si>
  <si>
    <t>ようりょう</t>
  </si>
  <si>
    <t>要領</t>
  </si>
  <si>
    <t>渐渐的</t>
  </si>
  <si>
    <t>ようやく</t>
  </si>
  <si>
    <t>要求</t>
  </si>
  <si>
    <t>ようぼう</t>
  </si>
  <si>
    <t>要望</t>
  </si>
  <si>
    <t>ようそ</t>
  </si>
  <si>
    <t>要素</t>
  </si>
  <si>
    <t>请求，要求，先决条件，必要条件</t>
  </si>
  <si>
    <t>ようせい</t>
  </si>
  <si>
    <t>要請</t>
  </si>
  <si>
    <t>ようしょう</t>
  </si>
  <si>
    <t>幼少</t>
  </si>
  <si>
    <t>ようし</t>
  </si>
  <si>
    <t>容姿</t>
  </si>
  <si>
    <t>ようけつ</t>
  </si>
  <si>
    <t>要訣</t>
  </si>
  <si>
    <t>ゆるす</t>
  </si>
  <si>
    <t>許す</t>
  </si>
  <si>
    <t>ゆびわ</t>
  </si>
  <si>
    <t>指輪</t>
  </si>
  <si>
    <t>ゆのみ</t>
  </si>
  <si>
    <t>湯飲み</t>
  </si>
  <si>
    <t>让与，让给</t>
  </si>
  <si>
    <t>ゆずり</t>
  </si>
  <si>
    <t>譲り</t>
  </si>
  <si>
    <t>ゆうしゅう</t>
  </si>
  <si>
    <t>優秀</t>
  </si>
  <si>
    <t>有效</t>
  </si>
  <si>
    <t>ゆうこう</t>
  </si>
  <si>
    <t>有効</t>
  </si>
  <si>
    <t>やぶれる</t>
  </si>
  <si>
    <t>敗れる</t>
  </si>
  <si>
    <t>もより</t>
  </si>
  <si>
    <t>最寄</t>
  </si>
  <si>
    <t>もやす</t>
  </si>
  <si>
    <t>燃やす</t>
  </si>
  <si>
    <t>监视</t>
  </si>
  <si>
    <t>monitor</t>
  </si>
  <si>
    <t xml:space="preserve">モニター </t>
  </si>
  <si>
    <t>モジュール</t>
  </si>
  <si>
    <t>もえる</t>
  </si>
  <si>
    <t>燃える</t>
  </si>
  <si>
    <t>もうしこむ</t>
  </si>
  <si>
    <t>申込み</t>
  </si>
  <si>
    <t>赚钱</t>
  </si>
  <si>
    <t>もうかる</t>
  </si>
  <si>
    <t>儲かる</t>
  </si>
  <si>
    <t>旋律，曲调</t>
  </si>
  <si>
    <t>メロディー</t>
  </si>
  <si>
    <t>方法，方式</t>
  </si>
  <si>
    <t>method</t>
  </si>
  <si>
    <t>メソッド</t>
  </si>
  <si>
    <t>めじるし</t>
  </si>
  <si>
    <t>目印</t>
  </si>
  <si>
    <t>めした</t>
  </si>
  <si>
    <t>目下</t>
  </si>
  <si>
    <t>めざまし</t>
  </si>
  <si>
    <t>目覚まし</t>
  </si>
  <si>
    <t>めぐろ</t>
  </si>
  <si>
    <t>目黒</t>
  </si>
  <si>
    <t>名.制造者；制造者（厂）</t>
    <phoneticPr fontId="24"/>
  </si>
  <si>
    <t>maker</t>
  </si>
  <si>
    <t>メーカー</t>
  </si>
  <si>
    <t>めいぼ</t>
  </si>
  <si>
    <t>名簿</t>
  </si>
  <si>
    <t>拼命，忘我</t>
  </si>
  <si>
    <t>むがむちゅう</t>
  </si>
  <si>
    <t>無我夢中</t>
  </si>
  <si>
    <t>むえん</t>
  </si>
  <si>
    <t>無縁</t>
  </si>
  <si>
    <t>みんぞく</t>
    <phoneticPr fontId="24"/>
  </si>
  <si>
    <t>民俗</t>
    <rPh sb="0" eb="2">
      <t>ミンゾク</t>
    </rPh>
    <phoneticPr fontId="24"/>
  </si>
  <si>
    <t>みんえい</t>
  </si>
  <si>
    <t>民営</t>
  </si>
  <si>
    <t>みりょく</t>
  </si>
  <si>
    <t>魅力</t>
  </si>
  <si>
    <t>みょうばん</t>
  </si>
  <si>
    <t>明晩</t>
  </si>
  <si>
    <t>みょうねん</t>
  </si>
  <si>
    <t>明年</t>
  </si>
  <si>
    <t>みょうにち</t>
  </si>
  <si>
    <t>明日</t>
  </si>
  <si>
    <t>みょうちょう</t>
  </si>
  <si>
    <t>明朝</t>
  </si>
  <si>
    <t>みょうしゅん</t>
  </si>
  <si>
    <t>明春</t>
  </si>
  <si>
    <t>みょうごねん</t>
  </si>
  <si>
    <t>明後年</t>
  </si>
  <si>
    <t>みょうごにち</t>
  </si>
  <si>
    <t>明後日</t>
  </si>
  <si>
    <t>みみざわり</t>
  </si>
  <si>
    <t>耳障り</t>
  </si>
  <si>
    <t>慰问金</t>
  </si>
  <si>
    <t>condolence money</t>
  </si>
  <si>
    <t>みまいきん</t>
  </si>
  <si>
    <t>見舞金</t>
  </si>
  <si>
    <t>みそしる</t>
  </si>
  <si>
    <t>味噌汁</t>
  </si>
  <si>
    <t>みずうみ</t>
  </si>
  <si>
    <t>湖</t>
  </si>
  <si>
    <r>
      <t>名</t>
    </r>
    <r>
      <rPr>
        <sz val="12"/>
        <rFont val="HGGothicE"/>
        <family val="3"/>
        <charset val="128"/>
      </rPr>
      <t>・</t>
    </r>
    <r>
      <rPr>
        <sz val="11"/>
        <color theme="1"/>
        <rFont val="ＭＳ Ｐゴシック"/>
        <family val="2"/>
        <charset val="134"/>
        <scheme val="minor"/>
      </rPr>
      <t>ダナ.1. 漂亮；好看；美丽；2. 精彩；出色；3. 完全；彻底；</t>
    </r>
    <phoneticPr fontId="24"/>
  </si>
  <si>
    <t>みごと</t>
    <phoneticPr fontId="24"/>
  </si>
  <si>
    <t>見事</t>
    <rPh sb="0" eb="1">
      <t>ミ</t>
    </rPh>
    <rPh sb="1" eb="2">
      <t>ゴト</t>
    </rPh>
    <phoneticPr fontId="24"/>
  </si>
  <si>
    <t>みきわめ</t>
  </si>
  <si>
    <t>見極め</t>
  </si>
  <si>
    <t>まんしつ</t>
  </si>
  <si>
    <t>満室</t>
  </si>
  <si>
    <t>按摩</t>
  </si>
  <si>
    <t>マッサージ</t>
  </si>
  <si>
    <t>まさつ</t>
  </si>
  <si>
    <t>摩擦</t>
  </si>
  <si>
    <t>まいご</t>
  </si>
  <si>
    <t>迷子</t>
  </si>
  <si>
    <t>销售战略</t>
  </si>
  <si>
    <t>marketing</t>
  </si>
  <si>
    <t>マーケティング</t>
  </si>
  <si>
    <t>市场, 交易, 集市, 推销地区, 行情, 市面, 销路</t>
    <phoneticPr fontId="24"/>
  </si>
  <si>
    <t>market</t>
    <phoneticPr fontId="24"/>
  </si>
  <si>
    <t>マーケット</t>
    <phoneticPr fontId="24"/>
  </si>
  <si>
    <t>ぼんやり</t>
  </si>
  <si>
    <t>ほんしつ</t>
  </si>
  <si>
    <t>本質</t>
  </si>
  <si>
    <t>正式；原则，正规</t>
  </si>
  <si>
    <t>ほんかく</t>
  </si>
  <si>
    <t>本格</t>
  </si>
  <si>
    <t>ボルト</t>
  </si>
  <si>
    <t>政策，策略</t>
  </si>
  <si>
    <t>policy</t>
  </si>
  <si>
    <t>ポリシー</t>
  </si>
  <si>
    <t>ボランティア</t>
    <phoneticPr fontId="24"/>
  </si>
  <si>
    <t>埋头，专心致志</t>
  </si>
  <si>
    <t>ぼっとう</t>
  </si>
  <si>
    <t>没頭</t>
  </si>
  <si>
    <t>放松，放心，松气</t>
  </si>
  <si>
    <t>ほっと</t>
  </si>
  <si>
    <t>宣传画；广告画；</t>
    <phoneticPr fontId="24"/>
  </si>
  <si>
    <t>poster</t>
    <phoneticPr fontId="24"/>
  </si>
  <si>
    <t>ポスター</t>
    <phoneticPr fontId="24"/>
  </si>
  <si>
    <t>积极的</t>
  </si>
  <si>
    <t>positive</t>
  </si>
  <si>
    <t>ポジティブ</t>
  </si>
  <si>
    <t>ポケット</t>
  </si>
  <si>
    <t>ぼくじょう</t>
  </si>
  <si>
    <t>牧場</t>
  </si>
  <si>
    <t>ホームページ</t>
  </si>
  <si>
    <t>ほうもん</t>
  </si>
  <si>
    <t>訪問</t>
  </si>
  <si>
    <t>利益を求めずに社会や他人のために働く</t>
    <rPh sb="0" eb="2">
      <t>リエキ</t>
    </rPh>
    <rPh sb="3" eb="4">
      <t>モト</t>
    </rPh>
    <rPh sb="7" eb="9">
      <t>シャカイ</t>
    </rPh>
    <rPh sb="10" eb="12">
      <t>タニン</t>
    </rPh>
    <rPh sb="16" eb="17">
      <t>ハタラ</t>
    </rPh>
    <phoneticPr fontId="24"/>
  </si>
  <si>
    <t>ほうし</t>
    <phoneticPr fontId="24"/>
  </si>
  <si>
    <t>奉仕</t>
    <rPh sb="0" eb="2">
      <t>ホウシ</t>
    </rPh>
    <phoneticPr fontId="24"/>
  </si>
  <si>
    <t>べんぽう</t>
  </si>
  <si>
    <t>便法</t>
  </si>
  <si>
    <t>风险，投机</t>
  </si>
  <si>
    <t>ベンチャー</t>
  </si>
  <si>
    <r>
      <t>【名】［通例a/the ～］
1 〔測量〕水準基標，水準点（【略】BM）．
2 （価値判断などの）基準．
3 〔コンピュータ〕ベンチマーク《ハード</t>
    </r>
    <r>
      <rPr>
        <sz val="12"/>
        <rFont val="MS Gothic"/>
        <family val="3"/>
        <charset val="128"/>
      </rPr>
      <t>・</t>
    </r>
    <r>
      <rPr>
        <sz val="11"/>
        <color theme="1"/>
        <rFont val="ＭＳ Ｐゴシック"/>
        <family val="2"/>
        <charset val="134"/>
        <scheme val="minor"/>
      </rPr>
      <t>ソフトの信頼度や性能を比較するためのテスト用プログラム</t>
    </r>
    <r>
      <rPr>
        <sz val="12"/>
        <rFont val="MS Gothic"/>
        <family val="3"/>
        <charset val="128"/>
      </rPr>
      <t>・</t>
    </r>
    <r>
      <rPr>
        <sz val="11"/>
        <color theme="1"/>
        <rFont val="ＭＳ Ｐゴシック"/>
        <family val="2"/>
        <charset val="134"/>
        <scheme val="minor"/>
      </rPr>
      <t>その評価基準》．</t>
    </r>
  </si>
  <si>
    <t xml:space="preserve">benchmark  </t>
  </si>
  <si>
    <t>ベンチマーク</t>
  </si>
  <si>
    <t>谦逊</t>
  </si>
  <si>
    <t>へりくだる</t>
  </si>
  <si>
    <t>へいきん</t>
  </si>
  <si>
    <t>平均</t>
  </si>
  <si>
    <t>ぶんかい</t>
  </si>
  <si>
    <t>分解</t>
  </si>
  <si>
    <t>ふわふわ</t>
  </si>
  <si>
    <t>プロボーズ</t>
  </si>
  <si>
    <t>プロフェッションprofession</t>
  </si>
  <si>
    <t>地板</t>
  </si>
  <si>
    <t>floor</t>
  </si>
  <si>
    <t>フロア</t>
  </si>
  <si>
    <t>手续费,奖品，奖金</t>
  </si>
  <si>
    <t>premium</t>
  </si>
  <si>
    <t>プレミアム</t>
  </si>
  <si>
    <t>塑料袋</t>
  </si>
  <si>
    <t>プラスティック</t>
  </si>
  <si>
    <t>PRIVATE</t>
  </si>
  <si>
    <t>プライベート</t>
  </si>
  <si>
    <t>个人秘密，私城市。</t>
  </si>
  <si>
    <t>privacy</t>
  </si>
  <si>
    <t>プライバシー</t>
  </si>
  <si>
    <t>ふむき</t>
  </si>
  <si>
    <t>不向き</t>
  </si>
  <si>
    <t>ふまん</t>
  </si>
  <si>
    <t>不満</t>
  </si>
  <si>
    <t>ふてき</t>
  </si>
  <si>
    <t>不適</t>
  </si>
  <si>
    <t>ふっき</t>
    <phoneticPr fontId="24"/>
  </si>
  <si>
    <t>復帰</t>
    <rPh sb="0" eb="2">
      <t>フッキ</t>
    </rPh>
    <phoneticPr fontId="24"/>
  </si>
  <si>
    <t>ふちん</t>
  </si>
  <si>
    <t>浮沈</t>
  </si>
  <si>
    <t>ふせぐ</t>
    <phoneticPr fontId="24"/>
  </si>
  <si>
    <t>防ぐ</t>
    <rPh sb="0" eb="1">
      <t>フセ</t>
    </rPh>
    <phoneticPr fontId="24"/>
  </si>
  <si>
    <t>相手の気持ちを考えす、失礼な態度で</t>
    <rPh sb="0" eb="2">
      <t>アイテ</t>
    </rPh>
    <rPh sb="3" eb="5">
      <t>キモ</t>
    </rPh>
    <rPh sb="7" eb="8">
      <t>カンガ</t>
    </rPh>
    <rPh sb="11" eb="13">
      <t>シツレイ</t>
    </rPh>
    <rPh sb="14" eb="16">
      <t>タイド</t>
    </rPh>
    <phoneticPr fontId="24"/>
  </si>
  <si>
    <t>ぶしつけに</t>
    <phoneticPr fontId="24"/>
  </si>
  <si>
    <t>不躾に</t>
    <rPh sb="0" eb="2">
      <t>ブシツケ</t>
    </rPh>
    <phoneticPr fontId="24"/>
  </si>
  <si>
    <t>ふさわしい</t>
  </si>
  <si>
    <t>相応しい</t>
  </si>
  <si>
    <t>ふくしょう</t>
  </si>
  <si>
    <t>復唱</t>
  </si>
  <si>
    <t>ふかいかん</t>
  </si>
  <si>
    <t>不快感</t>
  </si>
  <si>
    <t>不快，不高兴</t>
  </si>
  <si>
    <t>ふかい</t>
  </si>
  <si>
    <t>不快</t>
  </si>
  <si>
    <t>プール</t>
    <phoneticPr fontId="24"/>
  </si>
  <si>
    <t>ふうかく</t>
  </si>
  <si>
    <t>風格</t>
  </si>
  <si>
    <t>1. filter
2. 过滤器。
3. 滤波器。
4. 滤光器，滤色镜。
5. 滤清，过滤。
6. 过滤嘴。
7. 滤纸。
8. 筛选程序，过滤程序。</t>
  </si>
  <si>
    <t>filter</t>
  </si>
  <si>
    <t>フィルタ</t>
  </si>
  <si>
    <t>反馈, 反应</t>
  </si>
  <si>
    <t>feedback</t>
  </si>
  <si>
    <t xml:space="preserve">フィードバック </t>
  </si>
  <si>
    <t>(服装的) 流行。</t>
  </si>
  <si>
    <t>样式</t>
    <phoneticPr fontId="17"/>
  </si>
  <si>
    <t>fashion</t>
  </si>
  <si>
    <t>ファッション</t>
  </si>
  <si>
    <t>ひんぱん</t>
  </si>
  <si>
    <t>頻繁</t>
  </si>
  <si>
    <t>ひんせい</t>
  </si>
  <si>
    <t>品性</t>
  </si>
  <si>
    <t>びんかん</t>
  </si>
  <si>
    <t>敏感</t>
  </si>
  <si>
    <t>ひんかく</t>
  </si>
  <si>
    <t>品格</t>
  </si>
  <si>
    <t>ひんい</t>
  </si>
  <si>
    <t>品位</t>
  </si>
  <si>
    <t>ひらざら</t>
  </si>
  <si>
    <t>平皿</t>
  </si>
  <si>
    <t>ひょうばん</t>
  </si>
  <si>
    <t>評判</t>
  </si>
  <si>
    <t>ひょうしき</t>
  </si>
  <si>
    <t>標識</t>
  </si>
  <si>
    <t>ひょうじ</t>
  </si>
  <si>
    <t>標示</t>
  </si>
  <si>
    <t>ビャホール</t>
  </si>
  <si>
    <t>ひやす</t>
  </si>
  <si>
    <t>冷やす</t>
  </si>
  <si>
    <t>ひやじる</t>
  </si>
  <si>
    <t>冷汁</t>
  </si>
  <si>
    <t>ビヤガーデン</t>
  </si>
  <si>
    <t>びもく</t>
  </si>
  <si>
    <t>眉目</t>
  </si>
  <si>
    <t>绳子</t>
  </si>
  <si>
    <t>ひも</t>
  </si>
  <si>
    <t>乙烯</t>
  </si>
  <si>
    <t>ビニール</t>
  </si>
  <si>
    <t>ひながた</t>
  </si>
  <si>
    <t>雛形</t>
  </si>
  <si>
    <t>认生</t>
    <phoneticPr fontId="24"/>
  </si>
  <si>
    <t>ひとみしり</t>
    <phoneticPr fontId="24"/>
  </si>
  <si>
    <t>人見知り</t>
    <rPh sb="0" eb="3">
      <t>ヒトミシ</t>
    </rPh>
    <phoneticPr fontId="24"/>
  </si>
  <si>
    <t>ひとしなみ</t>
  </si>
  <si>
    <t>等し並</t>
  </si>
  <si>
    <t>ひてい</t>
  </si>
  <si>
    <t>否定</t>
  </si>
  <si>
    <t>ぴったりだ</t>
  </si>
  <si>
    <t>ひけつ</t>
  </si>
  <si>
    <t>秘訣</t>
  </si>
  <si>
    <t>びか</t>
  </si>
  <si>
    <t>美化</t>
  </si>
  <si>
    <t>进而</t>
  </si>
  <si>
    <t>ひいては</t>
  </si>
  <si>
    <t>粘贴</t>
  </si>
  <si>
    <t>Paste</t>
  </si>
  <si>
    <t>はる</t>
  </si>
  <si>
    <t>貼る</t>
  </si>
  <si>
    <t>収支のバランスが崩れて、会社は倒産した</t>
  </si>
  <si>
    <t>平衡崩溃</t>
  </si>
  <si>
    <t>バランスが崩れる</t>
  </si>
  <si>
    <t>平衡，均势</t>
    <phoneticPr fontId="24"/>
  </si>
  <si>
    <t>balance</t>
    <phoneticPr fontId="24"/>
  </si>
  <si>
    <t>バランス</t>
  </si>
  <si>
    <t>はやみち</t>
  </si>
  <si>
    <t>早道</t>
  </si>
  <si>
    <t>パブリック</t>
  </si>
  <si>
    <t>完成，实现。性能，特性。生产力。演出，表演。</t>
  </si>
  <si>
    <t>绩效</t>
    <phoneticPr fontId="17"/>
  </si>
  <si>
    <t>performance</t>
    <phoneticPr fontId="17"/>
  </si>
  <si>
    <t>パフォーマンス</t>
    <phoneticPr fontId="17"/>
  </si>
  <si>
    <t>パブ</t>
  </si>
  <si>
    <t>はつもうで</t>
  </si>
  <si>
    <t>初詣</t>
  </si>
  <si>
    <t>はっぴょう</t>
  </si>
  <si>
    <t>発表</t>
  </si>
  <si>
    <t>はつばい</t>
  </si>
  <si>
    <t>発売</t>
  </si>
  <si>
    <t>提拔，选拔</t>
  </si>
  <si>
    <t>ばってき</t>
  </si>
  <si>
    <t>抜擢</t>
  </si>
  <si>
    <t>はつげんりょく</t>
  </si>
  <si>
    <t>発言力</t>
  </si>
  <si>
    <t>备份</t>
  </si>
  <si>
    <t>backup</t>
  </si>
  <si>
    <t>バックアップ</t>
  </si>
  <si>
    <t>はっき</t>
  </si>
  <si>
    <t>発揮</t>
  </si>
  <si>
    <t>はち</t>
  </si>
  <si>
    <t>鉢</t>
  </si>
  <si>
    <t>解开，除去</t>
  </si>
  <si>
    <t>はずす</t>
  </si>
  <si>
    <t>报文分组，信息组，数据组。
3. 包，捆，组。</t>
  </si>
  <si>
    <t>packet</t>
  </si>
  <si>
    <t>パケット</t>
  </si>
  <si>
    <t>边界</t>
  </si>
  <si>
    <t>ﾊﾞｳﾝﾀﾞﾘｰ</t>
  </si>
  <si>
    <t>はいりょ</t>
  </si>
  <si>
    <t>配慮</t>
  </si>
  <si>
    <t>ばいせき</t>
  </si>
  <si>
    <t>陪席</t>
  </si>
  <si>
    <t>はいじょ</t>
  </si>
  <si>
    <t>排除</t>
  </si>
  <si>
    <t>はいい</t>
  </si>
  <si>
    <t>配意</t>
  </si>
  <si>
    <t>はい</t>
  </si>
  <si>
    <t>杯</t>
  </si>
  <si>
    <t>パーツ</t>
  </si>
  <si>
    <t>パーソナル</t>
  </si>
  <si>
    <t>のぼり</t>
  </si>
  <si>
    <t>上り</t>
  </si>
  <si>
    <t>ネットサーフィン</t>
  </si>
  <si>
    <t>否定，消极</t>
  </si>
  <si>
    <t>negative</t>
  </si>
  <si>
    <t>ネガティブ</t>
  </si>
  <si>
    <t>命名，取名</t>
  </si>
  <si>
    <t>ネーミング</t>
  </si>
  <si>
    <t>にゅうねん</t>
  </si>
  <si>
    <t>入念</t>
  </si>
  <si>
    <t>にせ</t>
  </si>
  <si>
    <t>偽</t>
  </si>
  <si>
    <t>にざかな</t>
  </si>
  <si>
    <t>煮魚</t>
  </si>
  <si>
    <t>にごる</t>
  </si>
  <si>
    <t>濁る</t>
  </si>
  <si>
    <t>にがさ</t>
  </si>
  <si>
    <t>苦さ</t>
  </si>
  <si>
    <t>にあい</t>
  </si>
  <si>
    <t>似合い</t>
  </si>
  <si>
    <t>不由得，总觉得</t>
  </si>
  <si>
    <t>なんとなく</t>
  </si>
  <si>
    <t>烦恼，伤脑筋</t>
    <phoneticPr fontId="24"/>
  </si>
  <si>
    <t>なやむ</t>
    <phoneticPr fontId="24"/>
  </si>
  <si>
    <t>悩む</t>
    <rPh sb="0" eb="1">
      <t>ナヤ</t>
    </rPh>
    <phoneticPr fontId="24"/>
  </si>
  <si>
    <t>なやみ</t>
  </si>
  <si>
    <t>悩み</t>
  </si>
  <si>
    <t>なみたいてい</t>
  </si>
  <si>
    <t>並大抵</t>
  </si>
  <si>
    <t>なふだ</t>
  </si>
  <si>
    <t>名札</t>
  </si>
  <si>
    <t>谜语</t>
  </si>
  <si>
    <t>なぞなぞ</t>
  </si>
  <si>
    <t>なさけぶかい</t>
  </si>
  <si>
    <t>情け深い</t>
  </si>
  <si>
    <t>なげく</t>
  </si>
  <si>
    <t>嘆く</t>
  </si>
  <si>
    <t>ながねん</t>
  </si>
  <si>
    <t>長年</t>
  </si>
  <si>
    <r>
      <t>隧道,隧洞;地道;［鉱山</t>
    </r>
    <r>
      <rPr>
        <sz val="12"/>
        <rFont val="HGGothicE"/>
        <family val="3"/>
        <charset val="128"/>
      </rPr>
      <t>・</t>
    </r>
    <r>
      <rPr>
        <sz val="11"/>
        <color theme="1"/>
        <rFont val="ＭＳ Ｐゴシック"/>
        <family val="2"/>
        <charset val="134"/>
        <scheme val="minor"/>
      </rPr>
      <t>軍事用の］坑道;［山の］山洞</t>
    </r>
    <phoneticPr fontId="24"/>
  </si>
  <si>
    <t>tunnel</t>
    <phoneticPr fontId="24"/>
  </si>
  <si>
    <t>トンネル</t>
    <phoneticPr fontId="24"/>
  </si>
  <si>
    <t>意想不到</t>
    <phoneticPr fontId="24"/>
  </si>
  <si>
    <t>とんでもない</t>
    <phoneticPr fontId="24"/>
  </si>
  <si>
    <t>training</t>
  </si>
  <si>
    <t>トレーニング</t>
  </si>
  <si>
    <t>トランプ</t>
  </si>
  <si>
    <t>n.  交易, 办理, 学报, 和解协议
[计] 事务处理
[经] 交易事项, 会计事项, 经济业务</t>
  </si>
  <si>
    <t>transaction</t>
  </si>
  <si>
    <t>トランザクション</t>
  </si>
  <si>
    <t>话题，题目，论题</t>
  </si>
  <si>
    <t>topic</t>
  </si>
  <si>
    <t>トピック</t>
  </si>
  <si>
    <t>とっこう</t>
  </si>
  <si>
    <t>特効</t>
  </si>
  <si>
    <t>年龄，岁数</t>
  </si>
  <si>
    <t>とし</t>
  </si>
  <si>
    <t>どくとく</t>
    <phoneticPr fontId="24"/>
  </si>
  <si>
    <t>独特</t>
    <phoneticPr fontId="24"/>
  </si>
  <si>
    <t>どきどき</t>
  </si>
  <si>
    <t>どきっと</t>
  </si>
  <si>
    <t>どうしてよいか分からず、困ってしまう</t>
    <rPh sb="7" eb="8">
      <t>ワ</t>
    </rPh>
    <rPh sb="12" eb="13">
      <t>コマ</t>
    </rPh>
    <phoneticPr fontId="24"/>
  </si>
  <si>
    <t>とうわく</t>
    <phoneticPr fontId="24"/>
  </si>
  <si>
    <t>当惑</t>
    <rPh sb="0" eb="2">
      <t>トウワク</t>
    </rPh>
    <phoneticPr fontId="24"/>
  </si>
  <si>
    <t>どうれつ</t>
  </si>
  <si>
    <t>同列</t>
  </si>
  <si>
    <t>とうめい</t>
  </si>
  <si>
    <t>透明</t>
  </si>
  <si>
    <t>どうはい</t>
  </si>
  <si>
    <t>同輩</t>
  </si>
  <si>
    <t>どうちゅう</t>
  </si>
  <si>
    <t>同級</t>
  </si>
  <si>
    <t>どうせき</t>
  </si>
  <si>
    <t>同席</t>
  </si>
  <si>
    <t>とうじょう</t>
  </si>
  <si>
    <t>搭乗</t>
  </si>
  <si>
    <t>どうし</t>
  </si>
  <si>
    <t>同士</t>
  </si>
  <si>
    <t>とうごう</t>
  </si>
  <si>
    <t>統合</t>
  </si>
  <si>
    <t>どうい</t>
  </si>
  <si>
    <t>同位</t>
  </si>
  <si>
    <t>template</t>
  </si>
  <si>
    <t>テンプレート</t>
  </si>
  <si>
    <t>传统</t>
  </si>
  <si>
    <t>でんとう</t>
  </si>
  <si>
    <t>伝統</t>
  </si>
  <si>
    <t>でんごん</t>
  </si>
  <si>
    <t>伝言</t>
  </si>
  <si>
    <t>てみじか</t>
  </si>
  <si>
    <t>手短</t>
  </si>
  <si>
    <t>通货紧缩</t>
  </si>
  <si>
    <t>デフレーション</t>
  </si>
  <si>
    <t>数码，数字</t>
  </si>
  <si>
    <t>デジタル</t>
  </si>
  <si>
    <t>技巧, 技术, 方法</t>
  </si>
  <si>
    <t>technique</t>
  </si>
  <si>
    <t>テクニック</t>
  </si>
  <si>
    <t>テクニカル</t>
  </si>
  <si>
    <t>てきとう</t>
    <phoneticPr fontId="24"/>
  </si>
  <si>
    <t>適当</t>
    <rPh sb="0" eb="2">
      <t>テキトウ</t>
    </rPh>
    <phoneticPr fontId="24"/>
  </si>
  <si>
    <t>てきど</t>
  </si>
  <si>
    <t>適度</t>
  </si>
  <si>
    <t>线索</t>
  </si>
  <si>
    <t>てがかり</t>
  </si>
  <si>
    <t>手がかり</t>
  </si>
  <si>
    <t>延迟的、延时的</t>
  </si>
  <si>
    <t>delayed</t>
  </si>
  <si>
    <t>ディレード</t>
  </si>
  <si>
    <t>ていねいご</t>
  </si>
  <si>
    <t>丁寧語</t>
  </si>
  <si>
    <t>ていちょう</t>
  </si>
  <si>
    <t>丁重</t>
  </si>
  <si>
    <t>ていじゅう</t>
  </si>
  <si>
    <t>鄭重</t>
  </si>
  <si>
    <t>ていし</t>
  </si>
  <si>
    <t>停止</t>
  </si>
  <si>
    <t>てあて</t>
  </si>
  <si>
    <t>手当て</t>
  </si>
  <si>
    <t>つゆもの</t>
  </si>
  <si>
    <t>汁物</t>
  </si>
  <si>
    <t>づみ</t>
  </si>
  <si>
    <t>積み</t>
  </si>
  <si>
    <t>つとめる</t>
  </si>
  <si>
    <t>努める</t>
  </si>
  <si>
    <t>つてこと</t>
  </si>
  <si>
    <t>传，传达；传播，流传</t>
  </si>
  <si>
    <t>つたわる</t>
  </si>
  <si>
    <t>伝わる</t>
  </si>
  <si>
    <t>应当掌握的地方；要掌握的地方；要掌握
的地方（本质、本意）；</t>
    <phoneticPr fontId="24"/>
  </si>
  <si>
    <t>つかまえ</t>
    <phoneticPr fontId="24"/>
  </si>
  <si>
    <t>掴まえ</t>
    <rPh sb="0" eb="1">
      <t>ツカ</t>
    </rPh>
    <phoneticPr fontId="24"/>
  </si>
  <si>
    <t>つうじょう</t>
  </si>
  <si>
    <t>通常</t>
  </si>
  <si>
    <t>ちんもく</t>
  </si>
  <si>
    <t>沈黙</t>
  </si>
  <si>
    <t>ちりょう</t>
  </si>
  <si>
    <t>治療</t>
  </si>
  <si>
    <t>ちょうなん</t>
  </si>
  <si>
    <t>長男</t>
  </si>
  <si>
    <t>ちょうとっきゅう</t>
  </si>
  <si>
    <t>超特急</t>
  </si>
  <si>
    <t>抚恤金</t>
  </si>
  <si>
    <t>ちょういきん</t>
  </si>
  <si>
    <t>弔慰金</t>
  </si>
  <si>
    <t>蝴蝶</t>
    <phoneticPr fontId="24"/>
  </si>
  <si>
    <t>チョウ</t>
    <phoneticPr fontId="24"/>
  </si>
  <si>
    <t>具体的</t>
  </si>
  <si>
    <t>ちゅうしょうてき</t>
  </si>
  <si>
    <t>抽象的</t>
  </si>
  <si>
    <t>ちゅうざ</t>
  </si>
  <si>
    <t>中座</t>
  </si>
  <si>
    <t>ちゅうこく</t>
  </si>
  <si>
    <t>忠告</t>
  </si>
  <si>
    <t>ちゅうけい</t>
  </si>
  <si>
    <t>中継</t>
  </si>
  <si>
    <t>ちゃわん</t>
  </si>
  <si>
    <t>茶碗</t>
  </si>
  <si>
    <t>挑战。</t>
  </si>
  <si>
    <t>challenge</t>
  </si>
  <si>
    <t xml:space="preserve">チャレンジ  </t>
  </si>
  <si>
    <t>ちゃさじ</t>
  </si>
  <si>
    <t>茶匙</t>
  </si>
  <si>
    <t>ちかよる</t>
  </si>
  <si>
    <t>近寄る</t>
  </si>
  <si>
    <t>ちいい</t>
  </si>
  <si>
    <t>地位</t>
  </si>
  <si>
    <t>だんらく</t>
  </si>
  <si>
    <t>段落</t>
  </si>
  <si>
    <t>だんぱん</t>
  </si>
  <si>
    <t>談判</t>
  </si>
  <si>
    <t>たんじゅん</t>
  </si>
  <si>
    <t>単純</t>
  </si>
  <si>
    <t>だらだら</t>
  </si>
  <si>
    <t>偶然，碰巧</t>
  </si>
  <si>
    <t>たまたま</t>
  </si>
  <si>
    <t>タブー</t>
  </si>
  <si>
    <t>縦</t>
  </si>
  <si>
    <t>たっぷり</t>
  </si>
  <si>
    <t>たしか</t>
  </si>
  <si>
    <t>制定</t>
  </si>
  <si>
    <t>だくてい</t>
  </si>
  <si>
    <t>策定</t>
  </si>
  <si>
    <t>ダウンロード</t>
  </si>
  <si>
    <t>たいほ</t>
  </si>
  <si>
    <t>退歩</t>
  </si>
  <si>
    <t>炸药</t>
  </si>
  <si>
    <t>ダイナマイト</t>
  </si>
  <si>
    <t>たいとう</t>
  </si>
  <si>
    <t>台頭</t>
  </si>
  <si>
    <t>対等</t>
  </si>
  <si>
    <t>たいてい</t>
  </si>
  <si>
    <t>大抵</t>
  </si>
  <si>
    <t>たいちょう</t>
  </si>
  <si>
    <t>体調</t>
  </si>
  <si>
    <t>たいせき</t>
  </si>
  <si>
    <t>退席</t>
  </si>
  <si>
    <t>たいじょう</t>
  </si>
  <si>
    <t>退場</t>
  </si>
  <si>
    <t>退城</t>
  </si>
  <si>
    <t>たいしゅつ</t>
  </si>
  <si>
    <t>退出</t>
  </si>
  <si>
    <t>だいしきゅう</t>
  </si>
  <si>
    <t>大至急</t>
  </si>
  <si>
    <t>たいざい</t>
  </si>
  <si>
    <t>滞在</t>
  </si>
  <si>
    <t>たいざ</t>
  </si>
  <si>
    <t>退座</t>
  </si>
  <si>
    <t>二恶英</t>
  </si>
  <si>
    <t>ダイオキシン</t>
  </si>
  <si>
    <t>たいおう</t>
  </si>
  <si>
    <t>対応</t>
  </si>
  <si>
    <t>减肥</t>
    <phoneticPr fontId="24"/>
  </si>
  <si>
    <t>ダイエット</t>
    <phoneticPr fontId="24"/>
  </si>
  <si>
    <t>そんちょう</t>
  </si>
  <si>
    <t>尊重</t>
  </si>
  <si>
    <t>そんえき</t>
    <phoneticPr fontId="24"/>
  </si>
  <si>
    <t>損益</t>
    <phoneticPr fontId="24"/>
  </si>
  <si>
    <t>そろえる</t>
  </si>
  <si>
    <t>此外；附带问一句</t>
  </si>
  <si>
    <t>それはそうと</t>
  </si>
  <si>
    <t>那时，那次</t>
  </si>
  <si>
    <t>そのせつ</t>
  </si>
  <si>
    <t>その節</t>
  </si>
  <si>
    <t>ぞくご</t>
  </si>
  <si>
    <t>俗語</t>
  </si>
  <si>
    <t>そえじ</t>
  </si>
  <si>
    <t>そうりつ</t>
  </si>
  <si>
    <t>創立</t>
  </si>
  <si>
    <t>そうぼう</t>
  </si>
  <si>
    <t>相貌</t>
  </si>
  <si>
    <t>ぞうぶん</t>
  </si>
  <si>
    <t>増分</t>
  </si>
  <si>
    <t>そうたい</t>
  </si>
  <si>
    <t>早退</t>
  </si>
  <si>
    <t>ぞうげん</t>
    <phoneticPr fontId="24"/>
  </si>
  <si>
    <t>増減</t>
    <rPh sb="0" eb="2">
      <t>ゾウゲン</t>
    </rPh>
    <phoneticPr fontId="24"/>
  </si>
  <si>
    <t>そうぎょう</t>
  </si>
  <si>
    <t>創業</t>
  </si>
  <si>
    <t>そうき</t>
  </si>
  <si>
    <t>爽気</t>
  </si>
  <si>
    <t>ぞうがく</t>
  </si>
  <si>
    <t>増額</t>
  </si>
  <si>
    <t>そうかい</t>
  </si>
  <si>
    <t>爽快</t>
  </si>
  <si>
    <t>壮快</t>
  </si>
  <si>
    <t>そうおん</t>
  </si>
  <si>
    <t>騒音</t>
  </si>
  <si>
    <t>そうい</t>
  </si>
  <si>
    <t>創意</t>
  </si>
  <si>
    <t>精炼，洗练</t>
  </si>
  <si>
    <t>せんれん</t>
  </si>
  <si>
    <t>洗練　</t>
  </si>
  <si>
    <t>せんとう</t>
  </si>
  <si>
    <t>銭湯</t>
  </si>
  <si>
    <t>ゼロックス</t>
  </si>
  <si>
    <t>せりょう</t>
  </si>
  <si>
    <t>施療</t>
  </si>
  <si>
    <t>せまる</t>
  </si>
  <si>
    <t>迫る</t>
  </si>
  <si>
    <t>せつぞく</t>
  </si>
  <si>
    <t>接続</t>
  </si>
  <si>
    <t>せっしょく</t>
  </si>
  <si>
    <t>接触</t>
  </si>
  <si>
    <t>せだい</t>
  </si>
  <si>
    <t>世代</t>
  </si>
  <si>
    <t>せけん</t>
  </si>
  <si>
    <t>世間</t>
  </si>
  <si>
    <t>让座</t>
  </si>
  <si>
    <t>せきをゆずる</t>
  </si>
  <si>
    <t>席を譲る</t>
  </si>
  <si>
    <t>せかいてき</t>
  </si>
  <si>
    <t>世界的</t>
  </si>
  <si>
    <t>セールス</t>
  </si>
  <si>
    <t>せいりょう</t>
  </si>
  <si>
    <t>清涼</t>
  </si>
  <si>
    <t>せいやく</t>
  </si>
  <si>
    <t>制約</t>
  </si>
  <si>
    <t>せいちょう</t>
  </si>
  <si>
    <t>清聴</t>
  </si>
  <si>
    <t>せいたく</t>
  </si>
  <si>
    <t>請託</t>
  </si>
  <si>
    <t>せいそう</t>
  </si>
  <si>
    <t>製造</t>
  </si>
  <si>
    <t>清爽</t>
  </si>
  <si>
    <t>せいしん</t>
  </si>
  <si>
    <t>清新</t>
  </si>
  <si>
    <t>せいかい</t>
  </si>
  <si>
    <t>正解</t>
  </si>
  <si>
    <t>スプーン</t>
  </si>
  <si>
    <t>快速</t>
  </si>
  <si>
    <t>すばやい</t>
  </si>
  <si>
    <t>素早い</t>
  </si>
  <si>
    <t>スナック</t>
  </si>
  <si>
    <t>名詞.
火炉；干燥室
動詞.
用炉火烘热；用炉子烤</t>
    <phoneticPr fontId="24"/>
  </si>
  <si>
    <t>ストーブ</t>
    <phoneticPr fontId="24"/>
  </si>
  <si>
    <t>store</t>
  </si>
  <si>
    <t>ストア</t>
  </si>
  <si>
    <t>スタンドバー</t>
  </si>
  <si>
    <t>すずやか</t>
  </si>
  <si>
    <t>涼やか</t>
  </si>
  <si>
    <t>范围；余地，机会</t>
  </si>
  <si>
    <t xml:space="preserve">scope  </t>
  </si>
  <si>
    <t>スコープ</t>
  </si>
  <si>
    <t>すがたかたち</t>
  </si>
  <si>
    <t>姿形</t>
  </si>
  <si>
    <t>裙子</t>
  </si>
  <si>
    <t>スカート</t>
  </si>
  <si>
    <t>スイートピー</t>
  </si>
  <si>
    <t>しんりょう</t>
  </si>
  <si>
    <t>診療</t>
  </si>
  <si>
    <t>じんぴん</t>
  </si>
  <si>
    <t>人品</t>
  </si>
  <si>
    <t>しんじょう</t>
  </si>
  <si>
    <t>心情</t>
  </si>
  <si>
    <t>信条</t>
  </si>
  <si>
    <t>しんこうちゅう</t>
  </si>
  <si>
    <t>進行中</t>
  </si>
  <si>
    <t>しるもの</t>
  </si>
  <si>
    <t>しょほう</t>
  </si>
  <si>
    <t>処方</t>
  </si>
  <si>
    <t>しょち</t>
  </si>
  <si>
    <t>処置</t>
  </si>
  <si>
    <t>初次见面</t>
  </si>
  <si>
    <t>しょたいめん</t>
  </si>
  <si>
    <t>初対面</t>
  </si>
  <si>
    <t>しょしんしゃ</t>
  </si>
  <si>
    <t>初心者</t>
  </si>
  <si>
    <t>しょしん</t>
  </si>
  <si>
    <t>初心</t>
  </si>
  <si>
    <t>しょくむ</t>
  </si>
  <si>
    <t>職務</t>
  </si>
  <si>
    <t>しょくば</t>
  </si>
  <si>
    <t>職場</t>
  </si>
  <si>
    <t>慢跑</t>
  </si>
  <si>
    <t>ジョギング</t>
  </si>
  <si>
    <t>しょうりゃく</t>
  </si>
  <si>
    <t>省略</t>
  </si>
  <si>
    <t>しょうよ</t>
  </si>
  <si>
    <t>賞与</t>
  </si>
  <si>
    <t>じょうぼう</t>
  </si>
  <si>
    <t>状貌</t>
  </si>
  <si>
    <t>しょうち</t>
  </si>
  <si>
    <t>招致</t>
  </si>
  <si>
    <t>承知</t>
  </si>
  <si>
    <t>しょうだく</t>
  </si>
  <si>
    <t>承諾</t>
  </si>
  <si>
    <t>じょうたい</t>
  </si>
  <si>
    <t>常態</t>
  </si>
  <si>
    <t>しょうしん</t>
  </si>
  <si>
    <t>昇進</t>
  </si>
  <si>
    <t>しょうしょ</t>
  </si>
  <si>
    <t>証書</t>
  </si>
  <si>
    <t>しょうきょくてき</t>
  </si>
  <si>
    <t>しょうきゃく</t>
  </si>
  <si>
    <t>焼却</t>
  </si>
  <si>
    <t>じょうき</t>
  </si>
  <si>
    <t>上記</t>
  </si>
  <si>
    <t>しょうか</t>
  </si>
  <si>
    <t>消火</t>
  </si>
  <si>
    <t>じょうい</t>
  </si>
  <si>
    <t>上位</t>
  </si>
  <si>
    <t>しよう</t>
  </si>
  <si>
    <t>姿容</t>
  </si>
  <si>
    <t>じゅんちょく</t>
  </si>
  <si>
    <t>順直</t>
  </si>
  <si>
    <t>じゅりょう</t>
  </si>
  <si>
    <t>受領</t>
  </si>
  <si>
    <t>しゅほう</t>
  </si>
  <si>
    <t>手法</t>
  </si>
  <si>
    <t>しゅのう</t>
    <phoneticPr fontId="24"/>
  </si>
  <si>
    <t>首脳</t>
    <rPh sb="0" eb="2">
      <t>シュノウ</t>
    </rPh>
    <phoneticPr fontId="24"/>
  </si>
  <si>
    <t>しゅにん</t>
  </si>
  <si>
    <t>主任</t>
  </si>
  <si>
    <t>しゅつばん</t>
  </si>
  <si>
    <t>出版</t>
  </si>
  <si>
    <t>しゅっせ</t>
  </si>
  <si>
    <t>しゅっこ</t>
  </si>
  <si>
    <t>出庫</t>
  </si>
  <si>
    <t>しゅっか</t>
  </si>
  <si>
    <t>出荷</t>
  </si>
  <si>
    <t>じゅしん</t>
  </si>
  <si>
    <t>受信</t>
  </si>
  <si>
    <t>しゅじゅつ</t>
  </si>
  <si>
    <t>手術</t>
  </si>
  <si>
    <t>しゅざい</t>
  </si>
  <si>
    <t>取材</t>
  </si>
  <si>
    <t>しゅがん</t>
  </si>
  <si>
    <t>主眼</t>
  </si>
  <si>
    <t>しゅうみつ</t>
  </si>
  <si>
    <t>周密</t>
  </si>
  <si>
    <t>じゅうどう</t>
  </si>
  <si>
    <t>柔道</t>
  </si>
  <si>
    <t>じゅうとう</t>
  </si>
  <si>
    <t>充当</t>
  </si>
  <si>
    <t>しゅうとう</t>
  </si>
  <si>
    <t>周到</t>
  </si>
  <si>
    <t>柔順</t>
  </si>
  <si>
    <t>しゅうきょう</t>
    <phoneticPr fontId="24"/>
  </si>
  <si>
    <t>宗教</t>
    <rPh sb="0" eb="2">
      <t>シュウキョウ</t>
    </rPh>
    <phoneticPr fontId="24"/>
  </si>
  <si>
    <t>しゅうえき</t>
  </si>
  <si>
    <t>収益</t>
  </si>
  <si>
    <t>じゅう</t>
  </si>
  <si>
    <t>従</t>
  </si>
  <si>
    <t>しゃこう</t>
  </si>
  <si>
    <t>社交</t>
  </si>
  <si>
    <t>しまつしょ</t>
  </si>
  <si>
    <t>始末書</t>
  </si>
  <si>
    <t>しぼう</t>
  </si>
  <si>
    <t>志望</t>
  </si>
  <si>
    <t>しひょう</t>
  </si>
  <si>
    <t>指標</t>
  </si>
  <si>
    <t>实用</t>
  </si>
  <si>
    <t>じつよう</t>
  </si>
  <si>
    <t>実用</t>
  </si>
  <si>
    <t>じつむ</t>
  </si>
  <si>
    <t>実務</t>
  </si>
  <si>
    <t>じっせん</t>
  </si>
  <si>
    <t>実践</t>
  </si>
  <si>
    <t>じっせき</t>
  </si>
  <si>
    <t>実績</t>
  </si>
  <si>
    <t>実際の状況</t>
    <rPh sb="0" eb="2">
      <t>ジッサイ</t>
    </rPh>
    <rPh sb="3" eb="5">
      <t>ジョウキョウ</t>
    </rPh>
    <phoneticPr fontId="24"/>
  </si>
  <si>
    <t>じつじょう</t>
    <phoneticPr fontId="24"/>
  </si>
  <si>
    <t>実情</t>
    <rPh sb="0" eb="2">
      <t>ジツジョウ</t>
    </rPh>
    <phoneticPr fontId="24"/>
  </si>
  <si>
    <t>しっきゃく</t>
  </si>
  <si>
    <t>失脚</t>
  </si>
  <si>
    <t>しっかく</t>
  </si>
  <si>
    <t>失格</t>
  </si>
  <si>
    <t>じちたい</t>
  </si>
  <si>
    <t>自治体</t>
  </si>
  <si>
    <t>したしみ</t>
  </si>
  <si>
    <t>親しみ</t>
  </si>
  <si>
    <t>名.1. 次序；顺序；程序；2. 情形；情况；经过；
接尾.1. 听任；听其自然；（接Noun下）听任；2. 全凭；要看；（接Noun下）全凭；
接助.立刻；马上；…就…；</t>
  </si>
  <si>
    <t>しだい</t>
    <phoneticPr fontId="24"/>
  </si>
  <si>
    <t>次第</t>
    <rPh sb="0" eb="2">
      <t>シダイ</t>
    </rPh>
    <phoneticPr fontId="24"/>
  </si>
  <si>
    <t>じぜん</t>
  </si>
  <si>
    <t>事前</t>
  </si>
  <si>
    <t>しせい</t>
  </si>
  <si>
    <t>姿勢</t>
  </si>
  <si>
    <t>じじょう</t>
  </si>
  <si>
    <t>事情</t>
  </si>
  <si>
    <t>しじょう</t>
  </si>
  <si>
    <t>市場</t>
  </si>
  <si>
    <t>而且</t>
  </si>
  <si>
    <t>しかも</t>
  </si>
  <si>
    <t>しかたがない</t>
    <phoneticPr fontId="24"/>
  </si>
  <si>
    <t>仕方がない</t>
    <rPh sb="0" eb="2">
      <t>シカタ</t>
    </rPh>
    <phoneticPr fontId="24"/>
  </si>
  <si>
    <t>安全带</t>
  </si>
  <si>
    <t>シートベルト</t>
  </si>
  <si>
    <t>さんけん</t>
  </si>
  <si>
    <t>散見</t>
  </si>
  <si>
    <t>さわやか</t>
  </si>
  <si>
    <t>爽やか</t>
  </si>
  <si>
    <t>工薪族</t>
  </si>
  <si>
    <t>サラリーマン</t>
  </si>
  <si>
    <t>さら</t>
  </si>
  <si>
    <t>皿</t>
  </si>
  <si>
    <t>告诫，教导，教诲</t>
  </si>
  <si>
    <t>さとす</t>
  </si>
  <si>
    <t>諭す</t>
  </si>
  <si>
    <t>さといも</t>
  </si>
  <si>
    <t>里芋</t>
  </si>
  <si>
    <t>察觉</t>
  </si>
  <si>
    <t>さっち</t>
  </si>
  <si>
    <t>察知</t>
  </si>
  <si>
    <t>さっそく</t>
  </si>
  <si>
    <t>早速</t>
  </si>
  <si>
    <t>さっきゅう</t>
  </si>
  <si>
    <t>早急</t>
  </si>
  <si>
    <t>さっかく</t>
  </si>
  <si>
    <t>錯覚</t>
  </si>
  <si>
    <t>ざつおん</t>
  </si>
  <si>
    <t>雑音</t>
  </si>
  <si>
    <t>ざきゃく</t>
  </si>
  <si>
    <t>座客</t>
  </si>
  <si>
    <t>さきがた</t>
  </si>
  <si>
    <t>先方</t>
  </si>
  <si>
    <t>sign</t>
  </si>
  <si>
    <t>サイン</t>
  </si>
  <si>
    <t>さいてき</t>
  </si>
  <si>
    <t>最適</t>
  </si>
  <si>
    <t>さいていげん</t>
  </si>
  <si>
    <t>最低限</t>
  </si>
  <si>
    <t>さいだいげん</t>
  </si>
  <si>
    <t>最大限</t>
  </si>
  <si>
    <t>さいき</t>
  </si>
  <si>
    <t>再帰</t>
  </si>
  <si>
    <t>圆</t>
  </si>
  <si>
    <t>サークル</t>
  </si>
  <si>
    <t>こんらん</t>
  </si>
  <si>
    <t>混乱</t>
  </si>
  <si>
    <t>compare</t>
  </si>
  <si>
    <t>ｺﾝﾍﾟｱ</t>
  </si>
  <si>
    <t>コンベア</t>
  </si>
  <si>
    <t>コンバイル</t>
  </si>
  <si>
    <t>こんどう</t>
  </si>
  <si>
    <t>混同</t>
  </si>
  <si>
    <t>こんせつ</t>
  </si>
  <si>
    <t>懇切</t>
  </si>
  <si>
    <t>こんじょう</t>
  </si>
  <si>
    <t>懇情</t>
  </si>
  <si>
    <t>音乐会</t>
  </si>
  <si>
    <t>concert</t>
    <phoneticPr fontId="24"/>
  </si>
  <si>
    <t>コンサート</t>
  </si>
  <si>
    <t>根本，基本，原则</t>
  </si>
  <si>
    <t>こんかん</t>
  </si>
  <si>
    <t>根幹</t>
  </si>
  <si>
    <t>こりょ</t>
  </si>
  <si>
    <t>顧慮</t>
  </si>
  <si>
    <t>充满，包含</t>
  </si>
  <si>
    <t>こもる</t>
  </si>
  <si>
    <t>ごめん</t>
  </si>
  <si>
    <t>御免</t>
  </si>
  <si>
    <t>好久不见，久疏问候</t>
  </si>
  <si>
    <t>ごぶさたする</t>
  </si>
  <si>
    <t>こばち</t>
  </si>
  <si>
    <t>小鉢</t>
  </si>
  <si>
    <t>情况，事情</t>
  </si>
  <si>
    <t>ことがら</t>
  </si>
  <si>
    <t>事柄</t>
  </si>
  <si>
    <t>こっせつ</t>
  </si>
  <si>
    <t>骨折</t>
  </si>
  <si>
    <t>こせい</t>
  </si>
  <si>
    <t>個性</t>
  </si>
  <si>
    <t>こころづくし</t>
  </si>
  <si>
    <t>心尽くし</t>
  </si>
  <si>
    <t>こころくばり</t>
  </si>
  <si>
    <t>心配り</t>
  </si>
  <si>
    <t>こころがけ</t>
  </si>
  <si>
    <t>心掛け</t>
  </si>
  <si>
    <t>こころおき</t>
  </si>
  <si>
    <t>心置き</t>
  </si>
  <si>
    <t>こころいれ</t>
  </si>
  <si>
    <t>心入れ</t>
  </si>
  <si>
    <t>こくさいてき</t>
  </si>
  <si>
    <t>国際的</t>
  </si>
  <si>
    <t>ごくい</t>
  </si>
  <si>
    <t>極意</t>
  </si>
  <si>
    <t>こきゅう</t>
    <phoneticPr fontId="24"/>
  </si>
  <si>
    <t>呼吸</t>
    <rPh sb="0" eb="2">
      <t>コキュウ</t>
    </rPh>
    <phoneticPr fontId="24"/>
  </si>
  <si>
    <t>こきゃく</t>
  </si>
  <si>
    <t>顧客</t>
  </si>
  <si>
    <t>ごかい</t>
  </si>
  <si>
    <t>誤解</t>
  </si>
  <si>
    <t>目标, 终点, 得分, 球门, 守门员</t>
  </si>
  <si>
    <t>goal</t>
  </si>
  <si>
    <t>ゴール</t>
  </si>
  <si>
    <t>コーティング</t>
  </si>
  <si>
    <t>こうりょ</t>
  </si>
  <si>
    <t>考慮</t>
  </si>
  <si>
    <t>こうようご</t>
  </si>
  <si>
    <t>公用語</t>
  </si>
  <si>
    <t>合并</t>
  </si>
  <si>
    <t>ごうべん</t>
  </si>
  <si>
    <t>合弁</t>
  </si>
  <si>
    <t>こうはい</t>
  </si>
  <si>
    <t>後輩</t>
  </si>
  <si>
    <t>こうどう</t>
  </si>
  <si>
    <t>講堂</t>
  </si>
  <si>
    <t>行動</t>
  </si>
  <si>
    <t>巧緻</t>
  </si>
  <si>
    <t>こうすい</t>
  </si>
  <si>
    <t>香水</t>
  </si>
  <si>
    <t>こうしょう</t>
  </si>
  <si>
    <t>交渉</t>
  </si>
  <si>
    <t>こうしき</t>
  </si>
  <si>
    <t>公式</t>
  </si>
  <si>
    <t>厚志</t>
  </si>
  <si>
    <t>こうさ</t>
  </si>
  <si>
    <t>考査</t>
  </si>
  <si>
    <t>目に映る景色や物事のありさま
日の光</t>
  </si>
  <si>
    <t>こうけい</t>
  </si>
  <si>
    <t>光景</t>
  </si>
  <si>
    <t>こうきしん</t>
  </si>
  <si>
    <t>好奇心</t>
  </si>
  <si>
    <t>こうがい</t>
    <phoneticPr fontId="24"/>
  </si>
  <si>
    <t>郊外</t>
    <rPh sb="0" eb="2">
      <t>コウガイ</t>
    </rPh>
    <phoneticPr fontId="24"/>
  </si>
  <si>
    <t>こうかい</t>
  </si>
  <si>
    <t>更改</t>
  </si>
  <si>
    <t>功效，效果</t>
  </si>
  <si>
    <t>こうか</t>
  </si>
  <si>
    <t>効果</t>
  </si>
  <si>
    <t>季节</t>
    <phoneticPr fontId="24"/>
  </si>
  <si>
    <t>こう</t>
    <phoneticPr fontId="24"/>
  </si>
  <si>
    <t>候</t>
    <rPh sb="0" eb="1">
      <t>コウ</t>
    </rPh>
    <phoneticPr fontId="24"/>
  </si>
  <si>
    <t>けんそん</t>
  </si>
  <si>
    <t>謙遜</t>
  </si>
  <si>
    <t>げんそく</t>
  </si>
  <si>
    <t>原則</t>
  </si>
  <si>
    <t>けんじょうご</t>
  </si>
  <si>
    <t>謙譲語</t>
  </si>
  <si>
    <t>げんじゅう</t>
  </si>
  <si>
    <t>厳重</t>
  </si>
  <si>
    <t>けんさ</t>
  </si>
  <si>
    <t>検査</t>
  </si>
  <si>
    <t>げんこう</t>
  </si>
  <si>
    <t>現行</t>
  </si>
  <si>
    <t>情形，样子，动静，迹象</t>
  </si>
  <si>
    <t>けはい</t>
  </si>
  <si>
    <t>気配</t>
  </si>
  <si>
    <t>优秀，卓越</t>
  </si>
  <si>
    <t>けっさく</t>
  </si>
  <si>
    <t>傑作</t>
  </si>
  <si>
    <t>けしき</t>
  </si>
  <si>
    <t>景色</t>
  </si>
  <si>
    <t>名.1. 鸟笼；2. 罐笼；（矿）3. 电梯车厢；4. 练习击球的挡网；（棒球）“バッテイングケージ”的略
语</t>
    <phoneticPr fontId="24"/>
  </si>
  <si>
    <t>cage</t>
    <phoneticPr fontId="24"/>
  </si>
  <si>
    <t>ケージ</t>
    <phoneticPr fontId="24"/>
  </si>
  <si>
    <t>蛋糕</t>
  </si>
  <si>
    <t>ケーキ</t>
  </si>
  <si>
    <t>けいゆ</t>
  </si>
  <si>
    <t>経由</t>
  </si>
  <si>
    <t>けいぼう</t>
  </si>
  <si>
    <t>形貌</t>
  </si>
  <si>
    <t>演艺，文艺，曲艺</t>
  </si>
  <si>
    <t>げいのう</t>
  </si>
  <si>
    <t>芸能</t>
  </si>
  <si>
    <t>けいじょう</t>
  </si>
  <si>
    <t>敬譲</t>
  </si>
  <si>
    <t>けいい</t>
  </si>
  <si>
    <t>敬意</t>
  </si>
  <si>
    <t>反复;周到;仔细</t>
    <phoneticPr fontId="24"/>
  </si>
  <si>
    <t>くれぐれも</t>
    <phoneticPr fontId="24"/>
  </si>
  <si>
    <t>グループ</t>
  </si>
  <si>
    <t>クリック</t>
  </si>
  <si>
    <t>くりこし</t>
  </si>
  <si>
    <t>繰越</t>
  </si>
  <si>
    <t>更加，用力</t>
  </si>
  <si>
    <t>ぐっと</t>
  </si>
  <si>
    <t>くちべに</t>
  </si>
  <si>
    <t>口紅</t>
  </si>
  <si>
    <t>くだり</t>
  </si>
  <si>
    <t>下り</t>
  </si>
  <si>
    <t>没有价值，没意思，无聊</t>
    <phoneticPr fontId="24"/>
  </si>
  <si>
    <t>くだらない</t>
    <phoneticPr fontId="24"/>
  </si>
  <si>
    <t>ぐたいてき</t>
  </si>
  <si>
    <t>ぐずぐず</t>
  </si>
  <si>
    <t>くし</t>
  </si>
  <si>
    <t>駆使</t>
  </si>
  <si>
    <t>くうはく</t>
  </si>
  <si>
    <t>空白</t>
  </si>
  <si>
    <t>きんむさき</t>
  </si>
  <si>
    <t>勤務先</t>
  </si>
  <si>
    <t>金钱</t>
  </si>
  <si>
    <t>きんせん</t>
  </si>
  <si>
    <t>金銭</t>
  </si>
  <si>
    <t>きんし</t>
  </si>
  <si>
    <t>禁止</t>
  </si>
  <si>
    <t>きんく</t>
  </si>
  <si>
    <t>禁句</t>
  </si>
  <si>
    <t>きんきゅう</t>
  </si>
  <si>
    <t>緊急</t>
  </si>
  <si>
    <t>きんき</t>
  </si>
  <si>
    <t>禁忌</t>
  </si>
  <si>
    <t>最大限度的，极限</t>
  </si>
  <si>
    <t>ぎりぎり</t>
  </si>
  <si>
    <t>きょひ</t>
  </si>
  <si>
    <t>拒否</t>
  </si>
  <si>
    <t>きょっかい</t>
  </si>
  <si>
    <t>曲解</t>
  </si>
  <si>
    <t>きょぜつ</t>
  </si>
  <si>
    <t>拒絶</t>
  </si>
  <si>
    <t>きょうりょく</t>
  </si>
  <si>
    <t>協力</t>
  </si>
  <si>
    <t>きょうふ</t>
  </si>
  <si>
    <t>恐怖</t>
  </si>
  <si>
    <t>协议</t>
  </si>
  <si>
    <t>きょうぎ</t>
  </si>
  <si>
    <t>協議</t>
  </si>
  <si>
    <t>ぎょうかい</t>
  </si>
  <si>
    <t>業界</t>
  </si>
  <si>
    <t>きゅうけい</t>
  </si>
  <si>
    <t>休憩</t>
  </si>
  <si>
    <t>きゅうきょ</t>
  </si>
  <si>
    <t>急遽</t>
  </si>
  <si>
    <t>露营,野营</t>
    <phoneticPr fontId="24"/>
  </si>
  <si>
    <t>camp</t>
    <phoneticPr fontId="24"/>
  </si>
  <si>
    <t>キャンプ</t>
    <phoneticPr fontId="24"/>
  </si>
  <si>
    <t>校园</t>
    <phoneticPr fontId="24"/>
  </si>
  <si>
    <t>campus</t>
    <phoneticPr fontId="24"/>
  </si>
  <si>
    <t>キャンパス</t>
    <phoneticPr fontId="24"/>
  </si>
  <si>
    <t>キャンセル</t>
  </si>
  <si>
    <t>キャバレー</t>
  </si>
  <si>
    <t>客观的</t>
  </si>
  <si>
    <t>きゃっかんてき</t>
  </si>
  <si>
    <t>客観的</t>
  </si>
  <si>
    <t>ぎゃくに</t>
  </si>
  <si>
    <t>逆に</t>
  </si>
  <si>
    <t>情绪，身体舒适与否</t>
  </si>
  <si>
    <t>きぶん</t>
  </si>
  <si>
    <t>気分</t>
  </si>
  <si>
    <t>きひん</t>
  </si>
  <si>
    <t>気品</t>
  </si>
  <si>
    <t>きっさ</t>
  </si>
  <si>
    <t>喫茶</t>
  </si>
  <si>
    <t>きづく</t>
  </si>
  <si>
    <t>気づく</t>
  </si>
  <si>
    <t>きづかい</t>
  </si>
  <si>
    <t>気遣い</t>
  </si>
  <si>
    <t>贵重</t>
    <phoneticPr fontId="24"/>
  </si>
  <si>
    <t>きちょう</t>
    <phoneticPr fontId="24"/>
  </si>
  <si>
    <t>貴重</t>
    <rPh sb="0" eb="2">
      <t>キチョウ</t>
    </rPh>
    <phoneticPr fontId="24"/>
  </si>
  <si>
    <t>きたない</t>
  </si>
  <si>
    <t>汚い</t>
  </si>
  <si>
    <t>模拟，仿真</t>
  </si>
  <si>
    <t>ぎじ</t>
  </si>
  <si>
    <t>擬似</t>
  </si>
  <si>
    <t>きし</t>
    <phoneticPr fontId="24"/>
  </si>
  <si>
    <t>岸</t>
    <rPh sb="0" eb="1">
      <t>キシ</t>
    </rPh>
    <phoneticPr fontId="24"/>
  </si>
  <si>
    <t>きごう</t>
  </si>
  <si>
    <t>記号</t>
  </si>
  <si>
    <t>きぐらい</t>
  </si>
  <si>
    <t>気位</t>
  </si>
  <si>
    <t>きくばり</t>
  </si>
  <si>
    <t>気配り</t>
  </si>
  <si>
    <t>きかく</t>
  </si>
  <si>
    <t>気格</t>
  </si>
  <si>
    <t>キーボード</t>
  </si>
  <si>
    <t>がんらい</t>
  </si>
  <si>
    <t>元来</t>
  </si>
  <si>
    <t>がんよう</t>
  </si>
  <si>
    <t>顔容</t>
  </si>
  <si>
    <t>かんよう</t>
  </si>
  <si>
    <t>簡要</t>
  </si>
  <si>
    <t>かんやく</t>
  </si>
  <si>
    <t>簡約</t>
  </si>
  <si>
    <t>がんぼう</t>
  </si>
  <si>
    <t>顔貌</t>
  </si>
  <si>
    <t>かんとく</t>
  </si>
  <si>
    <t>監督</t>
  </si>
  <si>
    <t>かんづめ</t>
    <phoneticPr fontId="24"/>
  </si>
  <si>
    <t>缶詰</t>
    <rPh sb="0" eb="2">
      <t>カンヅメ</t>
    </rPh>
    <phoneticPr fontId="24"/>
  </si>
  <si>
    <t>かんちがい</t>
  </si>
  <si>
    <t>勘違い</t>
  </si>
  <si>
    <t>かんじょう</t>
  </si>
  <si>
    <t>勘定</t>
  </si>
  <si>
    <t>かんけつ</t>
  </si>
  <si>
    <t>簡潔</t>
  </si>
  <si>
    <t>感激，感动</t>
  </si>
  <si>
    <t>かんげき</t>
  </si>
  <si>
    <t>感激</t>
  </si>
  <si>
    <t>かんけいない</t>
    <phoneticPr fontId="24"/>
  </si>
  <si>
    <t>関係ない</t>
    <rPh sb="0" eb="2">
      <t>カンケイ</t>
    </rPh>
    <phoneticPr fontId="24"/>
  </si>
  <si>
    <t>かんかく</t>
  </si>
  <si>
    <t>感覚</t>
  </si>
  <si>
    <t>弄干，晾干</t>
  </si>
  <si>
    <t>かわかす</t>
  </si>
  <si>
    <t>乾かす</t>
  </si>
  <si>
    <t>かりょう</t>
  </si>
  <si>
    <t>加療</t>
  </si>
  <si>
    <t>没关系；不要紧；不在乎；不顾</t>
    <phoneticPr fontId="24"/>
  </si>
  <si>
    <t>かまわない</t>
    <phoneticPr fontId="24"/>
  </si>
  <si>
    <t>構わない</t>
    <rPh sb="0" eb="1">
      <t>カマ</t>
    </rPh>
    <phoneticPr fontId="24"/>
  </si>
  <si>
    <t>カフェバー</t>
  </si>
  <si>
    <t>がてん</t>
  </si>
  <si>
    <t>合点</t>
  </si>
  <si>
    <t>かっぽう</t>
  </si>
  <si>
    <t>割烹</t>
  </si>
  <si>
    <t>失望</t>
  </si>
  <si>
    <t>がっかり</t>
  </si>
  <si>
    <t>がち</t>
    <phoneticPr fontId="24"/>
  </si>
  <si>
    <t>倾，倾斜；倾注</t>
  </si>
  <si>
    <t>かたむける</t>
  </si>
  <si>
    <t>傾ける</t>
  </si>
  <si>
    <t>かたみち</t>
  </si>
  <si>
    <t>片道</t>
  </si>
  <si>
    <t>かくりつ</t>
  </si>
  <si>
    <t>確立</t>
  </si>
  <si>
    <t>かくほ</t>
  </si>
  <si>
    <t>確保</t>
  </si>
  <si>
    <t>かくど</t>
  </si>
  <si>
    <t>角度</t>
  </si>
  <si>
    <t>鸡尾酒</t>
  </si>
  <si>
    <t>カクテル</t>
  </si>
  <si>
    <t>かくちょう</t>
  </si>
  <si>
    <t>格調</t>
  </si>
  <si>
    <t>かいみ</t>
  </si>
  <si>
    <t>快味</t>
  </si>
  <si>
    <t>指导方针</t>
  </si>
  <si>
    <t>guide line</t>
  </si>
  <si>
    <t>ガイドライン</t>
  </si>
  <si>
    <t>かいとう</t>
  </si>
  <si>
    <t>回答</t>
  </si>
  <si>
    <t>かいてん</t>
  </si>
  <si>
    <t>回転</t>
  </si>
  <si>
    <t>かいてき</t>
  </si>
  <si>
    <t>快適</t>
  </si>
  <si>
    <t>かいだん</t>
    <phoneticPr fontId="24"/>
  </si>
  <si>
    <t>会談</t>
    <rPh sb="0" eb="2">
      <t>カイダン</t>
    </rPh>
    <phoneticPr fontId="24"/>
  </si>
  <si>
    <t>かいぜん</t>
  </si>
  <si>
    <t>改善</t>
  </si>
  <si>
    <t>かいけつ</t>
  </si>
  <si>
    <t>解決</t>
  </si>
  <si>
    <t>かいぎょう</t>
  </si>
  <si>
    <t>改行</t>
  </si>
  <si>
    <t>かいかく</t>
    <phoneticPr fontId="24"/>
  </si>
  <si>
    <t>改革</t>
    <rPh sb="0" eb="2">
      <t>カイカク</t>
    </rPh>
    <phoneticPr fontId="24"/>
  </si>
  <si>
    <t>おんりょう</t>
  </si>
  <si>
    <t>温良</t>
  </si>
  <si>
    <t>おんじょう</t>
  </si>
  <si>
    <t>恩情</t>
  </si>
  <si>
    <t>おんじゅん</t>
  </si>
  <si>
    <t>温順</t>
  </si>
  <si>
    <t>おんけい</t>
  </si>
  <si>
    <t>恩恵</t>
  </si>
  <si>
    <t>零食，点心，茶点</t>
  </si>
  <si>
    <t>おやつ</t>
  </si>
  <si>
    <r>
      <t>名</t>
    </r>
    <r>
      <rPr>
        <sz val="12"/>
        <rFont val="HGGothicE"/>
        <family val="3"/>
        <charset val="128"/>
      </rPr>
      <t>・</t>
    </r>
    <r>
      <rPr>
        <sz val="11"/>
        <color theme="1"/>
        <rFont val="ＭＳ Ｐゴシック"/>
        <family val="2"/>
        <charset val="134"/>
        <scheme val="minor"/>
      </rPr>
      <t>ス自.想错；误会；</t>
    </r>
    <phoneticPr fontId="24"/>
  </si>
  <si>
    <t>おもいちがい</t>
    <phoneticPr fontId="24"/>
  </si>
  <si>
    <t>思い違い</t>
    <rPh sb="0" eb="1">
      <t>オモ</t>
    </rPh>
    <rPh sb="2" eb="3">
      <t>チガ</t>
    </rPh>
    <phoneticPr fontId="24"/>
  </si>
  <si>
    <t>おなさけ</t>
  </si>
  <si>
    <t>お情け</t>
  </si>
  <si>
    <t>到来，来临，访问</t>
  </si>
  <si>
    <t>おとずれる</t>
  </si>
  <si>
    <t>訪れる</t>
  </si>
  <si>
    <t>おきなわ</t>
  </si>
  <si>
    <t>沖縄</t>
  </si>
  <si>
    <t>1. 管弦乐，管弦乐队。（也说「オケ」）
2. （古希腊剧场）舞台前的乐队席。</t>
    <phoneticPr fontId="24"/>
  </si>
  <si>
    <t>オーケストラ</t>
    <phoneticPr fontId="24"/>
  </si>
  <si>
    <t>おおいそぎ</t>
  </si>
  <si>
    <t>大急ぎ</t>
  </si>
  <si>
    <t>庆贺，祝贺</t>
  </si>
  <si>
    <t>おいわい</t>
  </si>
  <si>
    <t>お祝い</t>
  </si>
  <si>
    <t>沿革，变迁</t>
  </si>
  <si>
    <t>えんかく</t>
  </si>
  <si>
    <t>沿革</t>
  </si>
  <si>
    <t>美容，全身美容</t>
  </si>
  <si>
    <t>エステ</t>
  </si>
  <si>
    <t>专家</t>
  </si>
  <si>
    <t>expert</t>
  </si>
  <si>
    <t>エキスパート</t>
  </si>
  <si>
    <t>うんこう</t>
  </si>
  <si>
    <t>運行</t>
  </si>
  <si>
    <t>うんえい</t>
  </si>
  <si>
    <t>運営</t>
  </si>
  <si>
    <t>うらやましい</t>
  </si>
  <si>
    <t>羨ましい</t>
  </si>
  <si>
    <t>うらがえし</t>
  </si>
  <si>
    <t>裏返し</t>
  </si>
  <si>
    <t>うぶ</t>
  </si>
  <si>
    <t>うちわけ</t>
  </si>
  <si>
    <t>内訳</t>
  </si>
  <si>
    <t>うしおじる</t>
  </si>
  <si>
    <t>潮汁</t>
  </si>
  <si>
    <t>うけみ</t>
  </si>
  <si>
    <t>受身</t>
  </si>
  <si>
    <t>うけとる</t>
  </si>
  <si>
    <t>受け取る</t>
  </si>
  <si>
    <t>うきしずみ</t>
  </si>
  <si>
    <t>浮き沈み</t>
  </si>
  <si>
    <t>うかい</t>
  </si>
  <si>
    <t>迂回</t>
  </si>
  <si>
    <t>windows</t>
  </si>
  <si>
    <t>ウィンドウズ</t>
  </si>
  <si>
    <t>information</t>
  </si>
  <si>
    <t>インフォメーション</t>
  </si>
  <si>
    <t>冲击力，力量感</t>
  </si>
  <si>
    <t>インパクト</t>
  </si>
  <si>
    <t>インターネットカフェ</t>
  </si>
  <si>
    <t>インターネット</t>
  </si>
  <si>
    <t>检查</t>
  </si>
  <si>
    <t>インスペクション</t>
  </si>
  <si>
    <t>インストール</t>
  </si>
  <si>
    <t>インスタンス</t>
  </si>
  <si>
    <t>いんぎん</t>
  </si>
  <si>
    <t>慇懃</t>
  </si>
  <si>
    <t>いわい</t>
    <phoneticPr fontId="24"/>
  </si>
  <si>
    <t>祝い</t>
    <rPh sb="0" eb="1">
      <t>イワ</t>
    </rPh>
    <phoneticPr fontId="24"/>
  </si>
  <si>
    <t>いらいら</t>
  </si>
  <si>
    <t>いよう　</t>
    <phoneticPr fontId="24"/>
  </si>
  <si>
    <t>異様</t>
    <rPh sb="0" eb="2">
      <t>イヨウ</t>
    </rPh>
    <phoneticPr fontId="24"/>
  </si>
  <si>
    <t>いはん</t>
    <phoneticPr fontId="24"/>
  </si>
  <si>
    <t>違反</t>
    <rPh sb="0" eb="2">
      <t>イハン</t>
    </rPh>
    <phoneticPr fontId="24"/>
  </si>
  <si>
    <t>いてん</t>
  </si>
  <si>
    <t>移転</t>
  </si>
  <si>
    <t>いっぱいのみや</t>
  </si>
  <si>
    <t>一杯飲み屋</t>
  </si>
  <si>
    <t>いっち</t>
    <phoneticPr fontId="24"/>
  </si>
  <si>
    <t>一致</t>
    <rPh sb="0" eb="2">
      <t>イッチ</t>
    </rPh>
    <phoneticPr fontId="24"/>
  </si>
  <si>
    <t>一贯，始终</t>
  </si>
  <si>
    <t>いっかん</t>
  </si>
  <si>
    <t>一貫</t>
  </si>
  <si>
    <t>いたく</t>
    <phoneticPr fontId="24"/>
  </si>
  <si>
    <t>委託</t>
    <rPh sb="0" eb="2">
      <t>イタク</t>
    </rPh>
    <phoneticPr fontId="24"/>
  </si>
  <si>
    <t>いせき</t>
  </si>
  <si>
    <t>遺跡</t>
  </si>
  <si>
    <t>いずれにしても</t>
  </si>
  <si>
    <t>いしずえ</t>
  </si>
  <si>
    <t>礎</t>
  </si>
  <si>
    <t>いじ</t>
  </si>
  <si>
    <t>医治</t>
  </si>
  <si>
    <t>いじ</t>
    <phoneticPr fontId="24"/>
  </si>
  <si>
    <t>維持</t>
    <rPh sb="0" eb="2">
      <t>イジ</t>
    </rPh>
    <phoneticPr fontId="24"/>
  </si>
  <si>
    <t>いざかや</t>
  </si>
  <si>
    <t>居酒屋</t>
  </si>
  <si>
    <t>以降</t>
  </si>
  <si>
    <t>いけない</t>
    <phoneticPr fontId="24"/>
  </si>
  <si>
    <t>みんなが口をそろえて同じようにいうこと。多くの広の意見が一致すること</t>
  </si>
  <si>
    <t>いくどうおん</t>
  </si>
  <si>
    <t>異口同音</t>
  </si>
  <si>
    <t>いきなり</t>
  </si>
  <si>
    <t>いきさき</t>
  </si>
  <si>
    <t>行き先</t>
  </si>
  <si>
    <t>生动活泼,生气勃勃（成）</t>
    <phoneticPr fontId="24"/>
  </si>
  <si>
    <t>いきいき</t>
    <phoneticPr fontId="24"/>
  </si>
  <si>
    <t>いき</t>
  </si>
  <si>
    <t>域</t>
  </si>
  <si>
    <t>不言而喻</t>
  </si>
  <si>
    <t>いうまでもなく</t>
  </si>
  <si>
    <t>熟记，背诵</t>
  </si>
  <si>
    <t>あんき</t>
  </si>
  <si>
    <t>暗記</t>
  </si>
  <si>
    <t>事先</t>
    <phoneticPr fontId="17"/>
  </si>
  <si>
    <t>あらかじめ</t>
  </si>
  <si>
    <t>予め</t>
  </si>
  <si>
    <t>アラーム</t>
  </si>
  <si>
    <t>あみだな</t>
  </si>
  <si>
    <t>網棚</t>
  </si>
  <si>
    <t>あみがけ</t>
  </si>
  <si>
    <t>網がけ</t>
  </si>
  <si>
    <t>アポイント</t>
  </si>
  <si>
    <t>アピール</t>
  </si>
  <si>
    <t>广播，报告，通知</t>
  </si>
  <si>
    <t>アナウンサ</t>
  </si>
  <si>
    <t>アドレス</t>
  </si>
  <si>
    <t>upgrade</t>
  </si>
  <si>
    <t>アップグレード</t>
  </si>
  <si>
    <t>あっぱく</t>
  </si>
  <si>
    <t>圧迫</t>
  </si>
  <si>
    <t>压缩</t>
  </si>
  <si>
    <t>あっしゅく</t>
  </si>
  <si>
    <t>圧縮</t>
  </si>
  <si>
    <t>给，给予，给与</t>
  </si>
  <si>
    <t>あたえる</t>
  </si>
  <si>
    <t>与える</t>
  </si>
  <si>
    <t xml:space="preserve">asset  </t>
  </si>
  <si>
    <t>アセット</t>
  </si>
  <si>
    <t>あずけいれ</t>
  </si>
  <si>
    <t>あずかる</t>
  </si>
  <si>
    <t>預かる</t>
  </si>
  <si>
    <t>活动, 行动, 活跃, 活力</t>
  </si>
  <si>
    <t>activity</t>
  </si>
  <si>
    <t xml:space="preserve">アクティビティ  </t>
  </si>
  <si>
    <t>あくせんくとう</t>
  </si>
  <si>
    <t>悪戦苦闘</t>
  </si>
  <si>
    <t>あかちょうちん</t>
  </si>
  <si>
    <t>赤提灯</t>
  </si>
  <si>
    <t>難しいと分かっていても</t>
    <rPh sb="0" eb="1">
      <t>ムズカ</t>
    </rPh>
    <rPh sb="4" eb="5">
      <t>ワ</t>
    </rPh>
    <phoneticPr fontId="24"/>
  </si>
  <si>
    <t>あえて</t>
    <phoneticPr fontId="24"/>
  </si>
  <si>
    <t>Out</t>
  </si>
  <si>
    <t>アウト</t>
  </si>
  <si>
    <t>发信号，递信号</t>
  </si>
  <si>
    <t>あいず</t>
  </si>
  <si>
    <t>合図</t>
  </si>
  <si>
    <t>あいさつ</t>
  </si>
  <si>
    <t>扔，拿出</t>
  </si>
  <si>
    <t>～を出す</t>
  </si>
  <si>
    <t>～ておく</t>
  </si>
  <si>
    <t>～が出る</t>
  </si>
  <si>
    <t>～からでないと～ない</t>
  </si>
  <si>
    <t>るいさん</t>
  </si>
  <si>
    <t>累算</t>
  </si>
  <si>
    <t>るいけい</t>
  </si>
  <si>
    <t>累計</t>
  </si>
  <si>
    <t>りんぎ</t>
  </si>
  <si>
    <t>稟議</t>
  </si>
  <si>
    <t>よはく</t>
  </si>
  <si>
    <t>余白</t>
  </si>
  <si>
    <t>へいこう</t>
  </si>
  <si>
    <t>並行</t>
  </si>
  <si>
    <t>ぶまん</t>
  </si>
  <si>
    <t>ぶしょ</t>
  </si>
  <si>
    <t>部署</t>
  </si>
  <si>
    <t>ふくごう</t>
  </si>
  <si>
    <t>複合</t>
  </si>
  <si>
    <t>ひとしい</t>
  </si>
  <si>
    <t>等しい</t>
  </si>
  <si>
    <t>はんい</t>
  </si>
  <si>
    <t>範囲</t>
  </si>
  <si>
    <t>绩效, 性能</t>
  </si>
  <si>
    <t>ﾊﾞﾌｫｰﾏﾝｽ</t>
  </si>
  <si>
    <t>はせい</t>
  </si>
  <si>
    <t>派生</t>
  </si>
  <si>
    <t>とつあわせ</t>
  </si>
  <si>
    <t>てってい</t>
  </si>
  <si>
    <t>徹底</t>
  </si>
  <si>
    <t>探索</t>
  </si>
  <si>
    <t>たんさく</t>
  </si>
  <si>
    <t>ぞくせい</t>
  </si>
  <si>
    <t>属性</t>
    <phoneticPr fontId="24"/>
  </si>
  <si>
    <t>相違</t>
  </si>
  <si>
    <t>しゅうけい</t>
  </si>
  <si>
    <t>集計</t>
  </si>
  <si>
    <t>さしかえる</t>
  </si>
  <si>
    <t>差し替える</t>
  </si>
  <si>
    <t>ごうけい</t>
  </si>
  <si>
    <t>合計</t>
  </si>
  <si>
    <t>こうかん</t>
  </si>
  <si>
    <t>交換</t>
  </si>
  <si>
    <t>けつごう</t>
  </si>
  <si>
    <t>結合</t>
  </si>
  <si>
    <t>けたすう</t>
  </si>
  <si>
    <t>桁数</t>
  </si>
  <si>
    <t>きょくど</t>
  </si>
  <si>
    <t>極度</t>
  </si>
  <si>
    <t>ぎょうすう</t>
  </si>
  <si>
    <t>行数</t>
  </si>
  <si>
    <t>きじゅつ</t>
  </si>
  <si>
    <t>記述</t>
  </si>
  <si>
    <t>きさい</t>
  </si>
  <si>
    <t>記載</t>
  </si>
  <si>
    <t>かんまつ</t>
  </si>
  <si>
    <t>巻末</t>
  </si>
  <si>
    <t>かだい</t>
  </si>
  <si>
    <t>課題</t>
  </si>
  <si>
    <t>圆滑，顺利</t>
  </si>
  <si>
    <t>えんかつ</t>
  </si>
  <si>
    <t>円滑</t>
  </si>
  <si>
    <t>不管；不论；（常用“…を~”的形式）不管；</t>
    <phoneticPr fontId="24"/>
  </si>
  <si>
    <t>とわず</t>
    <phoneticPr fontId="24"/>
  </si>
  <si>
    <t>接尾.满是；净是；全是；（接体言）满是；</t>
    <phoneticPr fontId="24"/>
  </si>
  <si>
    <t>だらけ</t>
    <phoneticPr fontId="24"/>
  </si>
  <si>
    <t>接尾词</t>
  </si>
  <si>
    <t>なんみん</t>
    <phoneticPr fontId="24"/>
  </si>
  <si>
    <t>難民</t>
    <rPh sb="0" eb="2">
      <t>ナンミン</t>
    </rPh>
    <phoneticPr fontId="24"/>
  </si>
  <si>
    <t>べんしょう</t>
    <phoneticPr fontId="24"/>
  </si>
  <si>
    <t>弁償　　　　</t>
    <rPh sb="0" eb="2">
      <t>ベンショウ</t>
    </rPh>
    <phoneticPr fontId="24"/>
  </si>
  <si>
    <t>きむずかしい</t>
    <phoneticPr fontId="24"/>
  </si>
  <si>
    <t>気難しい</t>
    <rPh sb="0" eb="2">
      <t>キムズカ</t>
    </rPh>
    <phoneticPr fontId="24"/>
  </si>
  <si>
    <t>ひとまえ</t>
    <phoneticPr fontId="24"/>
  </si>
  <si>
    <t>人前</t>
    <phoneticPr fontId="24"/>
  </si>
  <si>
    <t>ひるま</t>
    <phoneticPr fontId="24"/>
  </si>
  <si>
    <t>昼間</t>
    <phoneticPr fontId="24"/>
  </si>
  <si>
    <t>つく</t>
    <phoneticPr fontId="24"/>
  </si>
  <si>
    <t>吐く</t>
    <phoneticPr fontId="24"/>
  </si>
  <si>
    <t>こうがく</t>
    <phoneticPr fontId="24"/>
  </si>
  <si>
    <t>高額</t>
    <phoneticPr fontId="24"/>
  </si>
  <si>
    <t>さっしん</t>
    <phoneticPr fontId="24"/>
  </si>
  <si>
    <t>刷新</t>
    <phoneticPr fontId="24"/>
  </si>
  <si>
    <t>プロダクト</t>
    <phoneticPr fontId="24"/>
  </si>
  <si>
    <t>さくてい</t>
    <phoneticPr fontId="24"/>
  </si>
  <si>
    <t>策定</t>
    <rPh sb="0" eb="2">
      <t>サクテイ</t>
    </rPh>
    <phoneticPr fontId="24"/>
  </si>
  <si>
    <t>せんりゃく</t>
    <phoneticPr fontId="24"/>
  </si>
  <si>
    <t>戦略</t>
    <rPh sb="0" eb="2">
      <t>センリャク</t>
    </rPh>
    <phoneticPr fontId="24"/>
  </si>
  <si>
    <t>えきしょう</t>
    <phoneticPr fontId="24"/>
  </si>
  <si>
    <t>液晶</t>
    <rPh sb="0" eb="2">
      <t>エキショウ</t>
    </rPh>
    <phoneticPr fontId="24"/>
  </si>
  <si>
    <t>ほうふ</t>
    <phoneticPr fontId="24"/>
  </si>
  <si>
    <t>抱負</t>
    <rPh sb="0" eb="2">
      <t>ホウフ</t>
    </rPh>
    <phoneticPr fontId="24"/>
  </si>
  <si>
    <t>豊富</t>
    <phoneticPr fontId="24"/>
  </si>
  <si>
    <t>プロフェショナル</t>
    <phoneticPr fontId="24"/>
  </si>
  <si>
    <t>solution</t>
    <phoneticPr fontId="24"/>
  </si>
  <si>
    <t>ソリューション</t>
    <phoneticPr fontId="24"/>
  </si>
  <si>
    <t>くさり</t>
    <phoneticPr fontId="24"/>
  </si>
  <si>
    <t>鎖</t>
    <phoneticPr fontId="24"/>
  </si>
  <si>
    <t>capability</t>
    <phoneticPr fontId="24"/>
  </si>
  <si>
    <t>ケイパビリティ</t>
    <phoneticPr fontId="24"/>
  </si>
  <si>
    <t>たまらない</t>
    <phoneticPr fontId="24"/>
  </si>
  <si>
    <t>スニーカー</t>
    <phoneticPr fontId="24"/>
  </si>
  <si>
    <t>トレパン</t>
    <phoneticPr fontId="24"/>
  </si>
  <si>
    <t>ジーンズ</t>
    <phoneticPr fontId="24"/>
  </si>
  <si>
    <t>exist</t>
    <phoneticPr fontId="24"/>
  </si>
  <si>
    <t>しゅうかん</t>
    <phoneticPr fontId="24"/>
  </si>
  <si>
    <t>習慣</t>
    <rPh sb="0" eb="2">
      <t>シュウカン</t>
    </rPh>
    <phoneticPr fontId="24"/>
  </si>
  <si>
    <t>しきたり</t>
    <phoneticPr fontId="24"/>
  </si>
  <si>
    <t>つうねん</t>
    <phoneticPr fontId="24"/>
  </si>
  <si>
    <t>通念</t>
    <rPh sb="0" eb="2">
      <t>ツウネン</t>
    </rPh>
    <phoneticPr fontId="24"/>
  </si>
  <si>
    <t>きぬ</t>
    <phoneticPr fontId="24"/>
  </si>
  <si>
    <t>絹</t>
    <rPh sb="0" eb="1">
      <t>キヌ</t>
    </rPh>
    <phoneticPr fontId="24"/>
  </si>
  <si>
    <t>めん</t>
    <phoneticPr fontId="24"/>
  </si>
  <si>
    <t>綿</t>
    <rPh sb="0" eb="1">
      <t>メン</t>
    </rPh>
    <phoneticPr fontId="24"/>
  </si>
  <si>
    <t>けおりもの</t>
    <phoneticPr fontId="24"/>
  </si>
  <si>
    <t>毛織物</t>
    <rPh sb="0" eb="3">
      <t>ケオリモノ</t>
    </rPh>
    <phoneticPr fontId="24"/>
  </si>
  <si>
    <t>あさ</t>
    <phoneticPr fontId="24"/>
  </si>
  <si>
    <t>麻</t>
    <rPh sb="0" eb="1">
      <t>アサ</t>
    </rPh>
    <phoneticPr fontId="24"/>
  </si>
  <si>
    <t>ざっそう</t>
    <phoneticPr fontId="24"/>
  </si>
  <si>
    <t>雑草</t>
    <rPh sb="0" eb="2">
      <t>ザッソウ</t>
    </rPh>
    <phoneticPr fontId="24"/>
  </si>
  <si>
    <t>process</t>
    <phoneticPr fontId="24"/>
  </si>
  <si>
    <t>准备</t>
    <phoneticPr fontId="24"/>
  </si>
  <si>
    <t>prepare</t>
    <phoneticPr fontId="24"/>
  </si>
  <si>
    <t>JLPT2-2007</t>
    <phoneticPr fontId="24"/>
  </si>
  <si>
    <t>altruism</t>
    <phoneticPr fontId="24"/>
  </si>
  <si>
    <t>利他</t>
    <rPh sb="0" eb="2">
      <t>リタ</t>
    </rPh>
    <phoneticPr fontId="24"/>
  </si>
  <si>
    <t>わるぐち</t>
    <phoneticPr fontId="24"/>
  </si>
  <si>
    <t>悪口</t>
    <rPh sb="0" eb="2">
      <t>ワルグチ</t>
    </rPh>
    <phoneticPr fontId="24"/>
  </si>
  <si>
    <t>れんそう</t>
    <phoneticPr fontId="24"/>
  </si>
  <si>
    <t>連想</t>
    <rPh sb="0" eb="2">
      <t>レンソウ</t>
    </rPh>
    <phoneticPr fontId="24"/>
  </si>
  <si>
    <t>りんきおうへん</t>
    <phoneticPr fontId="24"/>
  </si>
  <si>
    <t>臨機応変</t>
    <rPh sb="0" eb="4">
      <t>リンキオウヘン</t>
    </rPh>
    <phoneticPr fontId="24"/>
  </si>
  <si>
    <t>りょうやく</t>
    <phoneticPr fontId="24"/>
  </si>
  <si>
    <t>良薬</t>
    <rPh sb="0" eb="2">
      <t>リョウヤク</t>
    </rPh>
    <phoneticPr fontId="24"/>
  </si>
  <si>
    <t>りょうほう</t>
    <phoneticPr fontId="24"/>
  </si>
  <si>
    <t>療法</t>
    <phoneticPr fontId="24"/>
  </si>
  <si>
    <t>よゆう</t>
    <phoneticPr fontId="24"/>
  </si>
  <si>
    <t>余裕</t>
    <phoneticPr fontId="24"/>
  </si>
  <si>
    <t>ゆずる</t>
    <phoneticPr fontId="24"/>
  </si>
  <si>
    <t>譲る</t>
    <rPh sb="0" eb="1">
      <t>ユズ</t>
    </rPh>
    <phoneticPr fontId="24"/>
  </si>
  <si>
    <t>やとう</t>
    <phoneticPr fontId="24"/>
  </si>
  <si>
    <t>雇う</t>
    <rPh sb="0" eb="1">
      <t>ヤト</t>
    </rPh>
    <phoneticPr fontId="24"/>
  </si>
  <si>
    <t>やちん</t>
    <phoneticPr fontId="24"/>
  </si>
  <si>
    <t>家賃</t>
    <rPh sb="0" eb="2">
      <t>ヤチン</t>
    </rPh>
    <phoneticPr fontId="24"/>
  </si>
  <si>
    <t>やくぶつ</t>
    <phoneticPr fontId="24"/>
  </si>
  <si>
    <t>薬物</t>
    <rPh sb="0" eb="2">
      <t>ヤクブツ</t>
    </rPh>
    <phoneticPr fontId="24"/>
  </si>
  <si>
    <t>もんく</t>
    <phoneticPr fontId="24"/>
  </si>
  <si>
    <t>文句</t>
    <rPh sb="0" eb="2">
      <t>モンク</t>
    </rPh>
    <phoneticPr fontId="24"/>
  </si>
  <si>
    <t>もみじ</t>
    <phoneticPr fontId="24"/>
  </si>
  <si>
    <t>紅葉</t>
    <rPh sb="0" eb="2">
      <t>モミジ</t>
    </rPh>
    <phoneticPr fontId="24"/>
  </si>
  <si>
    <t>もちろん</t>
    <phoneticPr fontId="24"/>
  </si>
  <si>
    <t>勿論</t>
    <phoneticPr fontId="24"/>
  </si>
  <si>
    <t>めぐる</t>
    <phoneticPr fontId="24"/>
  </si>
  <si>
    <t>巡る</t>
    <rPh sb="0" eb="1">
      <t>メグ</t>
    </rPh>
    <phoneticPr fontId="24"/>
  </si>
  <si>
    <t>みのがす</t>
    <phoneticPr fontId="24"/>
  </si>
  <si>
    <t>見逃す</t>
    <rPh sb="0" eb="2">
      <t>ミノガ</t>
    </rPh>
    <phoneticPr fontId="24"/>
  </si>
  <si>
    <t>みならう</t>
    <phoneticPr fontId="24"/>
  </si>
  <si>
    <t>見習う</t>
    <rPh sb="0" eb="2">
      <t>ミナラ</t>
    </rPh>
    <phoneticPr fontId="24"/>
  </si>
  <si>
    <t>みなと</t>
    <phoneticPr fontId="24"/>
  </si>
  <si>
    <t>港</t>
    <rPh sb="0" eb="1">
      <t>ミナト</t>
    </rPh>
    <phoneticPr fontId="24"/>
  </si>
  <si>
    <t>みとめる</t>
    <phoneticPr fontId="24"/>
  </si>
  <si>
    <t>認める</t>
    <rPh sb="0" eb="1">
      <t>ミト</t>
    </rPh>
    <phoneticPr fontId="24"/>
  </si>
  <si>
    <t>みつど</t>
    <phoneticPr fontId="24"/>
  </si>
  <si>
    <t>密度</t>
    <rPh sb="0" eb="2">
      <t>ミツド</t>
    </rPh>
    <phoneticPr fontId="24"/>
  </si>
  <si>
    <t>みじか</t>
    <phoneticPr fontId="24"/>
  </si>
  <si>
    <t>身近</t>
    <rPh sb="0" eb="2">
      <t>ミジカ</t>
    </rPh>
    <phoneticPr fontId="24"/>
  </si>
  <si>
    <t>まとまり</t>
    <phoneticPr fontId="24"/>
  </si>
  <si>
    <t>纏まり</t>
    <rPh sb="0" eb="1">
      <t>マト</t>
    </rPh>
    <phoneticPr fontId="24"/>
  </si>
  <si>
    <t>不好吃</t>
    <phoneticPr fontId="24"/>
  </si>
  <si>
    <t>ますい</t>
    <phoneticPr fontId="24"/>
  </si>
  <si>
    <t>ほんの</t>
    <phoneticPr fontId="24"/>
  </si>
  <si>
    <t>款待, 亲切, 殷勤</t>
  </si>
  <si>
    <t xml:space="preserve">hospitality  </t>
    <phoneticPr fontId="24"/>
  </si>
  <si>
    <t>ホスピタリティ</t>
    <phoneticPr fontId="24"/>
  </si>
  <si>
    <t>ぼうらく</t>
    <phoneticPr fontId="24"/>
  </si>
  <si>
    <t>暴落</t>
    <rPh sb="0" eb="2">
      <t>ボウラク</t>
    </rPh>
    <phoneticPr fontId="24"/>
  </si>
  <si>
    <t>ぶんかつ</t>
    <phoneticPr fontId="24"/>
  </si>
  <si>
    <t>分割</t>
    <rPh sb="0" eb="2">
      <t>ブンカツ</t>
    </rPh>
    <phoneticPr fontId="24"/>
  </si>
  <si>
    <t>professional</t>
    <phoneticPr fontId="24"/>
  </si>
  <si>
    <t>プロフェッショナル</t>
    <phoneticPr fontId="24"/>
  </si>
  <si>
    <t>压力，强制</t>
    <phoneticPr fontId="24"/>
  </si>
  <si>
    <t>プレッシャー</t>
    <phoneticPr fontId="24"/>
  </si>
  <si>
    <t>昏昏沉沉</t>
    <phoneticPr fontId="24"/>
  </si>
  <si>
    <t>ふらふら</t>
    <phoneticPr fontId="24"/>
  </si>
  <si>
    <t>ふにん</t>
    <phoneticPr fontId="24"/>
  </si>
  <si>
    <t>赴任</t>
    <rPh sb="0" eb="2">
      <t>フニン</t>
    </rPh>
    <phoneticPr fontId="24"/>
  </si>
  <si>
    <t>ぶじょく</t>
    <phoneticPr fontId="24"/>
  </si>
  <si>
    <t>侮辱</t>
    <rPh sb="0" eb="2">
      <t>ブジョク</t>
    </rPh>
    <phoneticPr fontId="24"/>
  </si>
  <si>
    <t>ふじょう</t>
    <phoneticPr fontId="24"/>
  </si>
  <si>
    <t>浮上</t>
    <rPh sb="0" eb="2">
      <t>フジョウ</t>
    </rPh>
    <phoneticPr fontId="24"/>
  </si>
  <si>
    <t>ふくしゃ</t>
    <phoneticPr fontId="24"/>
  </si>
  <si>
    <t>輻射</t>
    <rPh sb="0" eb="2">
      <t>フクシャ</t>
    </rPh>
    <phoneticPr fontId="24"/>
  </si>
  <si>
    <t>複写</t>
    <rPh sb="0" eb="2">
      <t>フクシャ</t>
    </rPh>
    <phoneticPr fontId="24"/>
  </si>
  <si>
    <t>ふくさよう</t>
    <phoneticPr fontId="24"/>
  </si>
  <si>
    <t>副作用</t>
    <rPh sb="0" eb="3">
      <t>フクサヨウ</t>
    </rPh>
    <phoneticPr fontId="24"/>
  </si>
  <si>
    <t>ファンクション</t>
    <phoneticPr fontId="24"/>
  </si>
  <si>
    <t>びょうどう</t>
    <phoneticPr fontId="24"/>
  </si>
  <si>
    <t>平等</t>
    <rPh sb="0" eb="2">
      <t>ビョウドウ</t>
    </rPh>
    <phoneticPr fontId="24"/>
  </si>
  <si>
    <t>ひとこと</t>
    <phoneticPr fontId="24"/>
  </si>
  <si>
    <t>一言</t>
    <rPh sb="0" eb="2">
      <t>ヒトコト</t>
    </rPh>
    <phoneticPr fontId="24"/>
  </si>
  <si>
    <t>ひでき</t>
    <phoneticPr fontId="24"/>
  </si>
  <si>
    <t>秀樹</t>
    <rPh sb="0" eb="2">
      <t>ヒデキ</t>
    </rPh>
    <phoneticPr fontId="24"/>
  </si>
  <si>
    <t>ひつす</t>
    <phoneticPr fontId="24"/>
  </si>
  <si>
    <t>必須</t>
    <phoneticPr fontId="24"/>
  </si>
  <si>
    <t>ひたひた</t>
    <phoneticPr fontId="24"/>
  </si>
  <si>
    <t>ひこうせん</t>
    <phoneticPr fontId="24"/>
  </si>
  <si>
    <t>飛行船</t>
    <rPh sb="0" eb="3">
      <t>ヒコウセン</t>
    </rPh>
    <phoneticPr fontId="24"/>
  </si>
  <si>
    <t>はで</t>
    <phoneticPr fontId="24"/>
  </si>
  <si>
    <t>派手</t>
    <rPh sb="0" eb="2">
      <t>ハデ</t>
    </rPh>
    <phoneticPr fontId="24"/>
  </si>
  <si>
    <t>ばつぐん</t>
    <phoneticPr fontId="24"/>
  </si>
  <si>
    <t>抜群</t>
    <rPh sb="0" eb="2">
      <t>バツグン</t>
    </rPh>
    <phoneticPr fontId="24"/>
  </si>
  <si>
    <t>のんびり</t>
    <phoneticPr fontId="24"/>
  </si>
  <si>
    <t>のんき</t>
    <phoneticPr fontId="24"/>
  </si>
  <si>
    <t>暢気</t>
    <rPh sb="0" eb="2">
      <t>ノンキ</t>
    </rPh>
    <phoneticPr fontId="24"/>
  </si>
  <si>
    <t>ねつい</t>
    <phoneticPr fontId="24"/>
  </si>
  <si>
    <t>熱意</t>
    <rPh sb="0" eb="2">
      <t>ネツイ</t>
    </rPh>
    <phoneticPr fontId="24"/>
  </si>
  <si>
    <t>にづくり</t>
    <phoneticPr fontId="24"/>
  </si>
  <si>
    <t>荷造り</t>
    <rPh sb="0" eb="2">
      <t>ニヅク</t>
    </rPh>
    <phoneticPr fontId="24"/>
  </si>
  <si>
    <t>なんとか</t>
    <phoneticPr fontId="24"/>
  </si>
  <si>
    <t>何とか</t>
    <rPh sb="0" eb="1">
      <t>ナン</t>
    </rPh>
    <phoneticPr fontId="24"/>
  </si>
  <si>
    <t>なっとく</t>
    <phoneticPr fontId="24"/>
  </si>
  <si>
    <t>納得</t>
    <rPh sb="0" eb="2">
      <t>ナットク</t>
    </rPh>
    <phoneticPr fontId="24"/>
  </si>
  <si>
    <t>停止，中止</t>
    <phoneticPr fontId="24"/>
  </si>
  <si>
    <t>とりやめる</t>
    <phoneticPr fontId="24"/>
  </si>
  <si>
    <t>取り止める</t>
    <rPh sb="0" eb="1">
      <t>ト</t>
    </rPh>
    <rPh sb="2" eb="3">
      <t>ヤ</t>
    </rPh>
    <phoneticPr fontId="24"/>
  </si>
  <si>
    <t>纠纷</t>
    <phoneticPr fontId="17"/>
  </si>
  <si>
    <t>トラブル</t>
    <phoneticPr fontId="24"/>
  </si>
  <si>
    <t>ともなう</t>
    <phoneticPr fontId="24"/>
  </si>
  <si>
    <t>伴う</t>
    <rPh sb="0" eb="1">
      <t>トモナ</t>
    </rPh>
    <phoneticPr fontId="24"/>
  </si>
  <si>
    <t>どだい</t>
    <phoneticPr fontId="24"/>
  </si>
  <si>
    <t>土台</t>
    <phoneticPr fontId="24"/>
  </si>
  <si>
    <t>完成，达到</t>
    <phoneticPr fontId="24"/>
  </si>
  <si>
    <t>とげる</t>
    <phoneticPr fontId="24"/>
  </si>
  <si>
    <t>遂げる</t>
    <rPh sb="0" eb="1">
      <t>ト</t>
    </rPh>
    <phoneticPr fontId="24"/>
  </si>
  <si>
    <t>とくそく</t>
    <phoneticPr fontId="24"/>
  </si>
  <si>
    <t>督促</t>
    <phoneticPr fontId="24"/>
  </si>
  <si>
    <t>とうほく</t>
    <phoneticPr fontId="24"/>
  </si>
  <si>
    <t>東北</t>
    <rPh sb="0" eb="2">
      <t>トウホク</t>
    </rPh>
    <phoneticPr fontId="24"/>
  </si>
  <si>
    <t>どうとう</t>
    <phoneticPr fontId="24"/>
  </si>
  <si>
    <t>同等</t>
    <rPh sb="0" eb="2">
      <t>ドウトウ</t>
    </rPh>
    <phoneticPr fontId="24"/>
  </si>
  <si>
    <t>どうきゅうせい</t>
    <phoneticPr fontId="24"/>
  </si>
  <si>
    <t>同級生</t>
    <rPh sb="0" eb="3">
      <t>ドウキュウセイ</t>
    </rPh>
    <phoneticPr fontId="24"/>
  </si>
  <si>
    <t>てぶら</t>
    <phoneticPr fontId="24"/>
  </si>
  <si>
    <t>手ぶら</t>
    <rPh sb="0" eb="1">
      <t>テ</t>
    </rPh>
    <phoneticPr fontId="24"/>
  </si>
  <si>
    <t>てつや</t>
    <phoneticPr fontId="24"/>
  </si>
  <si>
    <t>徹夜</t>
    <rPh sb="0" eb="2">
      <t>テツヤ</t>
    </rPh>
    <phoneticPr fontId="24"/>
  </si>
  <si>
    <t>てつがく</t>
    <phoneticPr fontId="24"/>
  </si>
  <si>
    <t>哲学</t>
    <rPh sb="0" eb="2">
      <t>テツガク</t>
    </rPh>
    <phoneticPr fontId="24"/>
  </si>
  <si>
    <t>デザイナー</t>
    <phoneticPr fontId="24"/>
  </si>
  <si>
    <t>ていけつ</t>
    <phoneticPr fontId="24"/>
  </si>
  <si>
    <t>締結</t>
    <rPh sb="0" eb="2">
      <t>テイケツ</t>
    </rPh>
    <phoneticPr fontId="24"/>
  </si>
  <si>
    <t>ていきょう</t>
    <phoneticPr fontId="24"/>
  </si>
  <si>
    <t>提供</t>
    <rPh sb="0" eb="2">
      <t>テイキョウ</t>
    </rPh>
    <phoneticPr fontId="24"/>
  </si>
  <si>
    <t>つい</t>
    <phoneticPr fontId="24"/>
  </si>
  <si>
    <t>ちょくぜん</t>
    <phoneticPr fontId="24"/>
  </si>
  <si>
    <t>直前</t>
    <rPh sb="0" eb="2">
      <t>チョクゼン</t>
    </rPh>
    <phoneticPr fontId="24"/>
  </si>
  <si>
    <t>ちょくせつ</t>
    <phoneticPr fontId="24"/>
  </si>
  <si>
    <t>直接</t>
    <phoneticPr fontId="24"/>
  </si>
  <si>
    <t>ちゃんと</t>
    <phoneticPr fontId="24"/>
  </si>
  <si>
    <t>熟人,朋友</t>
    <phoneticPr fontId="24"/>
  </si>
  <si>
    <t>ちじん</t>
    <phoneticPr fontId="24"/>
  </si>
  <si>
    <t>知人</t>
    <rPh sb="0" eb="2">
      <t>チジン</t>
    </rPh>
    <phoneticPr fontId="24"/>
  </si>
  <si>
    <t>だんじょ</t>
    <phoneticPr fontId="24"/>
  </si>
  <si>
    <t>男女</t>
    <rPh sb="0" eb="2">
      <t>ダンジョ</t>
    </rPh>
    <phoneticPr fontId="24"/>
  </si>
  <si>
    <t>たっきゅう</t>
    <phoneticPr fontId="24"/>
  </si>
  <si>
    <t>卓球</t>
    <rPh sb="0" eb="2">
      <t>タッキュウ</t>
    </rPh>
    <phoneticPr fontId="24"/>
  </si>
  <si>
    <t>たいはん</t>
    <phoneticPr fontId="24"/>
  </si>
  <si>
    <t>大半</t>
    <phoneticPr fontId="24"/>
  </si>
  <si>
    <t>たいか</t>
    <phoneticPr fontId="24"/>
  </si>
  <si>
    <t>大家</t>
    <rPh sb="0" eb="2">
      <t>タイカ</t>
    </rPh>
    <phoneticPr fontId="24"/>
  </si>
  <si>
    <t>対価</t>
    <rPh sb="0" eb="2">
      <t>タイカ</t>
    </rPh>
    <phoneticPr fontId="24"/>
  </si>
  <si>
    <t>ぞくぞく</t>
    <phoneticPr fontId="24"/>
  </si>
  <si>
    <t>続々</t>
    <rPh sb="0" eb="2">
      <t>ゾクゾク</t>
    </rPh>
    <phoneticPr fontId="24"/>
  </si>
  <si>
    <t>ぜっさん</t>
    <phoneticPr fontId="24"/>
  </si>
  <si>
    <t>絶賛</t>
    <rPh sb="0" eb="2">
      <t>ゼッサン</t>
    </rPh>
    <phoneticPr fontId="24"/>
  </si>
  <si>
    <t>せいきょう</t>
    <phoneticPr fontId="24"/>
  </si>
  <si>
    <t>盛況</t>
    <rPh sb="0" eb="2">
      <t>セイキョウ</t>
    </rPh>
    <phoneticPr fontId="24"/>
  </si>
  <si>
    <t>すっきり</t>
    <phoneticPr fontId="24"/>
  </si>
  <si>
    <t>ずつう</t>
    <phoneticPr fontId="24"/>
  </si>
  <si>
    <t>頭痛</t>
    <rPh sb="0" eb="2">
      <t>ズツウ</t>
    </rPh>
    <phoneticPr fontId="24"/>
  </si>
  <si>
    <t>名.1. 姿势；2. 样式；形状；3. 文体；风格；</t>
    <phoneticPr fontId="24"/>
  </si>
  <si>
    <t>style</t>
    <phoneticPr fontId="24"/>
  </si>
  <si>
    <t>スタイル</t>
    <phoneticPr fontId="24"/>
  </si>
  <si>
    <t>すうじつ</t>
    <phoneticPr fontId="24"/>
  </si>
  <si>
    <t>数日</t>
    <rPh sb="0" eb="2">
      <t>スウジツ</t>
    </rPh>
    <phoneticPr fontId="24"/>
  </si>
  <si>
    <t>すいせん</t>
    <phoneticPr fontId="24"/>
  </si>
  <si>
    <t>推薦</t>
    <rPh sb="0" eb="2">
      <t>スイセン</t>
    </rPh>
    <phoneticPr fontId="24"/>
  </si>
  <si>
    <t>しんりん</t>
    <phoneticPr fontId="24"/>
  </si>
  <si>
    <t>森林</t>
    <rPh sb="0" eb="2">
      <t>シンリン</t>
    </rPh>
    <phoneticPr fontId="24"/>
  </si>
  <si>
    <t>シンポジウム</t>
    <phoneticPr fontId="24"/>
  </si>
  <si>
    <t>しんにゅう</t>
    <phoneticPr fontId="24"/>
  </si>
  <si>
    <t>侵入</t>
    <rPh sb="0" eb="2">
      <t>シンニュウ</t>
    </rPh>
    <phoneticPr fontId="24"/>
  </si>
  <si>
    <t>しんせき</t>
    <phoneticPr fontId="24"/>
  </si>
  <si>
    <t>親戚</t>
    <rPh sb="0" eb="2">
      <t>シンセキ</t>
    </rPh>
    <phoneticPr fontId="24"/>
  </si>
  <si>
    <t>しんけん</t>
    <phoneticPr fontId="24"/>
  </si>
  <si>
    <t>真剣</t>
    <rPh sb="0" eb="2">
      <t>シンケン</t>
    </rPh>
    <phoneticPr fontId="24"/>
  </si>
  <si>
    <t>しょめん</t>
    <phoneticPr fontId="24"/>
  </si>
  <si>
    <t>書面</t>
    <rPh sb="0" eb="2">
      <t>ショメン</t>
    </rPh>
    <phoneticPr fontId="24"/>
  </si>
  <si>
    <t>しょくりょう</t>
    <phoneticPr fontId="24"/>
  </si>
  <si>
    <t>食糧</t>
    <rPh sb="0" eb="2">
      <t>ショクリョウ</t>
    </rPh>
    <phoneticPr fontId="24"/>
  </si>
  <si>
    <t>しょうひん</t>
    <phoneticPr fontId="24"/>
  </si>
  <si>
    <t>賞品</t>
    <rPh sb="0" eb="2">
      <t>ショウヒン</t>
    </rPh>
    <phoneticPr fontId="24"/>
  </si>
  <si>
    <t>しょうはい</t>
    <phoneticPr fontId="24"/>
  </si>
  <si>
    <t>勝敗</t>
    <rPh sb="0" eb="2">
      <t>ショウハイ</t>
    </rPh>
    <phoneticPr fontId="24"/>
  </si>
  <si>
    <t>じょうしょう</t>
    <phoneticPr fontId="24"/>
  </si>
  <si>
    <t>上昇</t>
    <rPh sb="0" eb="2">
      <t>ジョウショウ</t>
    </rPh>
    <phoneticPr fontId="24"/>
  </si>
  <si>
    <t>しょうげき</t>
    <phoneticPr fontId="24"/>
  </si>
  <si>
    <t>衝撃</t>
    <rPh sb="0" eb="2">
      <t>ショウゲキ</t>
    </rPh>
    <phoneticPr fontId="24"/>
  </si>
  <si>
    <t>しょうがくきん</t>
    <phoneticPr fontId="24"/>
  </si>
  <si>
    <t>奨学金</t>
    <rPh sb="0" eb="3">
      <t>ショウガクキン</t>
    </rPh>
    <phoneticPr fontId="24"/>
  </si>
  <si>
    <t>しゅじんこう</t>
    <phoneticPr fontId="24"/>
  </si>
  <si>
    <t>主人公</t>
    <rPh sb="0" eb="3">
      <t>シュジンコウ</t>
    </rPh>
    <phoneticPr fontId="24"/>
  </si>
  <si>
    <t>しゅうしょく</t>
    <phoneticPr fontId="24"/>
  </si>
  <si>
    <t>就職</t>
    <rPh sb="0" eb="2">
      <t>シュウショク</t>
    </rPh>
    <phoneticPr fontId="24"/>
  </si>
  <si>
    <t>じゅうぎょういん</t>
    <phoneticPr fontId="24"/>
  </si>
  <si>
    <t>従業員</t>
    <rPh sb="0" eb="3">
      <t>ジュウギョウイン</t>
    </rPh>
    <phoneticPr fontId="24"/>
  </si>
  <si>
    <t>しゅうい</t>
    <phoneticPr fontId="24"/>
  </si>
  <si>
    <t>周囲</t>
    <rPh sb="0" eb="2">
      <t>シュウイ</t>
    </rPh>
    <phoneticPr fontId="24"/>
  </si>
  <si>
    <t>しゃざい</t>
    <phoneticPr fontId="24"/>
  </si>
  <si>
    <t>謝罪</t>
    <rPh sb="0" eb="2">
      <t>シャザイ</t>
    </rPh>
    <phoneticPr fontId="24"/>
  </si>
  <si>
    <t>じめん</t>
    <phoneticPr fontId="24"/>
  </si>
  <si>
    <t>地面</t>
    <rPh sb="0" eb="2">
      <t>ジメン</t>
    </rPh>
    <phoneticPr fontId="24"/>
  </si>
  <si>
    <t>じみ</t>
    <phoneticPr fontId="24"/>
  </si>
  <si>
    <t>地味</t>
    <rPh sb="0" eb="2">
      <t>ジミ</t>
    </rPh>
    <phoneticPr fontId="24"/>
  </si>
  <si>
    <t>じどう</t>
    <phoneticPr fontId="24"/>
  </si>
  <si>
    <t>児童</t>
    <rPh sb="0" eb="2">
      <t>ジドウ</t>
    </rPh>
    <phoneticPr fontId="24"/>
  </si>
  <si>
    <t>したためる</t>
    <phoneticPr fontId="24"/>
  </si>
  <si>
    <t>認める</t>
    <rPh sb="0" eb="1">
      <t>シタタ</t>
    </rPh>
    <phoneticPr fontId="24"/>
  </si>
  <si>
    <t>じしょく</t>
    <phoneticPr fontId="24"/>
  </si>
  <si>
    <t>辞職</t>
    <rPh sb="0" eb="2">
      <t>ジショク</t>
    </rPh>
    <phoneticPr fontId="24"/>
  </si>
  <si>
    <t>しかる</t>
    <phoneticPr fontId="24"/>
  </si>
  <si>
    <t>叱る</t>
    <rPh sb="0" eb="1">
      <t>シカ</t>
    </rPh>
    <phoneticPr fontId="24"/>
  </si>
  <si>
    <t>しいく</t>
    <phoneticPr fontId="24"/>
  </si>
  <si>
    <t>飼育</t>
    <rPh sb="0" eb="2">
      <t>シイク</t>
    </rPh>
    <phoneticPr fontId="24"/>
  </si>
  <si>
    <t>さんどう</t>
    <phoneticPr fontId="24"/>
  </si>
  <si>
    <t>山道</t>
    <rPh sb="0" eb="2">
      <t>サンドウ</t>
    </rPh>
    <phoneticPr fontId="24"/>
  </si>
  <si>
    <t>参道</t>
    <rPh sb="0" eb="2">
      <t>サンドウ</t>
    </rPh>
    <phoneticPr fontId="24"/>
  </si>
  <si>
    <t>さまつ</t>
    <phoneticPr fontId="24"/>
  </si>
  <si>
    <t>瑣末</t>
    <rPh sb="0" eb="2">
      <t>サマツ</t>
    </rPh>
    <phoneticPr fontId="24"/>
  </si>
  <si>
    <t>ざっと</t>
    <phoneticPr fontId="24"/>
  </si>
  <si>
    <t>さっきょくか</t>
    <phoneticPr fontId="24"/>
  </si>
  <si>
    <t>作曲家</t>
    <rPh sb="0" eb="2">
      <t>サッキョク</t>
    </rPh>
    <rPh sb="2" eb="3">
      <t>カ</t>
    </rPh>
    <phoneticPr fontId="24"/>
  </si>
  <si>
    <t>さすが</t>
    <phoneticPr fontId="24"/>
  </si>
  <si>
    <t>流石</t>
    <rPh sb="0" eb="2">
      <t>サスガ</t>
    </rPh>
    <phoneticPr fontId="24"/>
  </si>
  <si>
    <t>ささげる</t>
    <phoneticPr fontId="24"/>
  </si>
  <si>
    <t>捧げる</t>
    <rPh sb="0" eb="1">
      <t>ササ</t>
    </rPh>
    <phoneticPr fontId="24"/>
  </si>
  <si>
    <t>さくげん</t>
    <phoneticPr fontId="24"/>
  </si>
  <si>
    <t>削減</t>
    <rPh sb="0" eb="2">
      <t>サクゲン</t>
    </rPh>
    <phoneticPr fontId="24"/>
  </si>
  <si>
    <t>さいはつ</t>
    <phoneticPr fontId="24"/>
  </si>
  <si>
    <t>再発</t>
    <rPh sb="0" eb="2">
      <t>サイハツ</t>
    </rPh>
    <phoneticPr fontId="24"/>
  </si>
  <si>
    <t>コンセント</t>
    <phoneticPr fontId="24"/>
  </si>
  <si>
    <t>コレクション</t>
    <phoneticPr fontId="24"/>
  </si>
  <si>
    <t>コミュニケーション</t>
    <phoneticPr fontId="24"/>
  </si>
  <si>
    <t>ことわる</t>
    <phoneticPr fontId="24"/>
  </si>
  <si>
    <t>断る</t>
    <rPh sb="0" eb="1">
      <t>コトワ</t>
    </rPh>
    <phoneticPr fontId="24"/>
  </si>
  <si>
    <t>こくひょう</t>
    <phoneticPr fontId="24"/>
  </si>
  <si>
    <t>酷評</t>
    <rPh sb="0" eb="2">
      <t>コクヒョウ</t>
    </rPh>
    <phoneticPr fontId="24"/>
  </si>
  <si>
    <t>こくせき</t>
    <phoneticPr fontId="24"/>
  </si>
  <si>
    <t>国籍</t>
    <rPh sb="0" eb="2">
      <t>コクセキ</t>
    </rPh>
    <phoneticPr fontId="24"/>
  </si>
  <si>
    <t>こうろん</t>
    <phoneticPr fontId="24"/>
  </si>
  <si>
    <t>口論</t>
    <phoneticPr fontId="24"/>
  </si>
  <si>
    <t>こうよう</t>
    <phoneticPr fontId="24"/>
  </si>
  <si>
    <t>紅葉</t>
    <rPh sb="0" eb="2">
      <t>コウヨウ</t>
    </rPh>
    <phoneticPr fontId="24"/>
  </si>
  <si>
    <t>効用</t>
    <rPh sb="0" eb="2">
      <t>コウヨウ</t>
    </rPh>
    <phoneticPr fontId="24"/>
  </si>
  <si>
    <t>こうへい</t>
    <phoneticPr fontId="24"/>
  </si>
  <si>
    <t>公平</t>
    <rPh sb="0" eb="2">
      <t>コウヘイ</t>
    </rPh>
    <phoneticPr fontId="24"/>
  </si>
  <si>
    <t>こうひょう</t>
    <phoneticPr fontId="24"/>
  </si>
  <si>
    <t>好評</t>
    <rPh sb="0" eb="2">
      <t>コウヒョウ</t>
    </rPh>
    <phoneticPr fontId="24"/>
  </si>
  <si>
    <t>こうせい</t>
    <phoneticPr fontId="24"/>
  </si>
  <si>
    <t>後世</t>
    <rPh sb="0" eb="2">
      <t>コウセイ</t>
    </rPh>
    <phoneticPr fontId="24"/>
  </si>
  <si>
    <t>こうしんかい</t>
    <phoneticPr fontId="24"/>
  </si>
  <si>
    <t>懇親会</t>
    <rPh sb="0" eb="3">
      <t>コンシンカイ</t>
    </rPh>
    <phoneticPr fontId="24"/>
  </si>
  <si>
    <t>ごうじょう</t>
    <phoneticPr fontId="24"/>
  </si>
  <si>
    <t>強情</t>
    <rPh sb="0" eb="2">
      <t>ゴウジョウ</t>
    </rPh>
    <phoneticPr fontId="24"/>
  </si>
  <si>
    <t>けんか</t>
    <phoneticPr fontId="24"/>
  </si>
  <si>
    <t>喧嘩</t>
    <rPh sb="0" eb="2">
      <t>ケンカ</t>
    </rPh>
    <phoneticPr fontId="24"/>
  </si>
  <si>
    <t>けつい</t>
    <phoneticPr fontId="24"/>
  </si>
  <si>
    <t>決意</t>
    <rPh sb="0" eb="2">
      <t>ケツイ</t>
    </rPh>
    <phoneticPr fontId="24"/>
  </si>
  <si>
    <t>名詞.
客人；来客
形容詞.
来客用；按客人对待
動詞.
作为客人招待；招待</t>
    <phoneticPr fontId="24"/>
  </si>
  <si>
    <t>guest</t>
    <phoneticPr fontId="24"/>
  </si>
  <si>
    <t>ゲスト</t>
    <phoneticPr fontId="24"/>
  </si>
  <si>
    <t>くつう</t>
    <phoneticPr fontId="24"/>
  </si>
  <si>
    <t>苦痛</t>
    <rPh sb="0" eb="2">
      <t>クツウ</t>
    </rPh>
    <phoneticPr fontId="24"/>
  </si>
  <si>
    <t>插嘴</t>
    <phoneticPr fontId="24"/>
  </si>
  <si>
    <t>くちだし</t>
    <phoneticPr fontId="24"/>
  </si>
  <si>
    <t>口出し</t>
    <rPh sb="0" eb="2">
      <t>クチダ</t>
    </rPh>
    <phoneticPr fontId="24"/>
  </si>
  <si>
    <t>きんえん</t>
    <phoneticPr fontId="24"/>
  </si>
  <si>
    <t>禁煙</t>
    <rPh sb="0" eb="2">
      <t>キンエン</t>
    </rPh>
    <phoneticPr fontId="24"/>
  </si>
  <si>
    <t>きり</t>
    <phoneticPr fontId="24"/>
  </si>
  <si>
    <t>霧</t>
    <rPh sb="0" eb="1">
      <t>キリ</t>
    </rPh>
    <phoneticPr fontId="24"/>
  </si>
  <si>
    <t>きょうどうさぎょう</t>
    <phoneticPr fontId="24"/>
  </si>
  <si>
    <t>協同作業</t>
    <rPh sb="0" eb="2">
      <t>キョウドウ</t>
    </rPh>
    <rPh sb="2" eb="4">
      <t>サギョウ</t>
    </rPh>
    <phoneticPr fontId="24"/>
  </si>
  <si>
    <t>きょうこう</t>
    <phoneticPr fontId="24"/>
  </si>
  <si>
    <t>恐慌</t>
    <rPh sb="0" eb="2">
      <t>キョウコウ</t>
    </rPh>
    <phoneticPr fontId="24"/>
  </si>
  <si>
    <t>強行</t>
    <rPh sb="0" eb="2">
      <t>キョウコウ</t>
    </rPh>
    <phoneticPr fontId="24"/>
  </si>
  <si>
    <t>きゅうこう</t>
    <phoneticPr fontId="24"/>
  </si>
  <si>
    <t>急行</t>
    <rPh sb="0" eb="2">
      <t>キュウコウ</t>
    </rPh>
    <phoneticPr fontId="24"/>
  </si>
  <si>
    <t>ぎゃくたい</t>
    <phoneticPr fontId="24"/>
  </si>
  <si>
    <t>虐待</t>
    <rPh sb="0" eb="2">
      <t>ギャクタイ</t>
    </rPh>
    <phoneticPr fontId="24"/>
  </si>
  <si>
    <t>きたく</t>
    <phoneticPr fontId="24"/>
  </si>
  <si>
    <t>帰国</t>
    <rPh sb="0" eb="2">
      <t>キコク</t>
    </rPh>
    <phoneticPr fontId="24"/>
  </si>
  <si>
    <t>きせん</t>
    <phoneticPr fontId="24"/>
  </si>
  <si>
    <t>貴賤</t>
    <rPh sb="0" eb="2">
      <t>キセン</t>
    </rPh>
    <phoneticPr fontId="24"/>
  </si>
  <si>
    <t>めざましい</t>
    <phoneticPr fontId="24"/>
  </si>
  <si>
    <t>へんどう</t>
    <phoneticPr fontId="24"/>
  </si>
  <si>
    <t>変動</t>
    <phoneticPr fontId="24"/>
  </si>
  <si>
    <t>きく</t>
    <phoneticPr fontId="24"/>
  </si>
  <si>
    <t>効く</t>
    <rPh sb="0" eb="1">
      <t>キ</t>
    </rPh>
    <phoneticPr fontId="24"/>
  </si>
  <si>
    <t>かんりしょく</t>
    <phoneticPr fontId="24"/>
  </si>
  <si>
    <t>管理職</t>
    <rPh sb="0" eb="3">
      <t>カンリショク</t>
    </rPh>
    <phoneticPr fontId="24"/>
  </si>
  <si>
    <t>かんちょう</t>
    <phoneticPr fontId="24"/>
  </si>
  <si>
    <t>官庁</t>
    <rPh sb="0" eb="2">
      <t>カンチョウ</t>
    </rPh>
    <phoneticPr fontId="24"/>
  </si>
  <si>
    <t>かんげい</t>
    <phoneticPr fontId="24"/>
  </si>
  <si>
    <t>歓迎</t>
    <rPh sb="0" eb="2">
      <t>カンゲイ</t>
    </rPh>
    <phoneticPr fontId="24"/>
  </si>
  <si>
    <t>かろう</t>
    <phoneticPr fontId="24"/>
  </si>
  <si>
    <t>過労</t>
    <rPh sb="0" eb="2">
      <t>カロウ</t>
    </rPh>
    <phoneticPr fontId="24"/>
  </si>
  <si>
    <t>がっぺい</t>
    <phoneticPr fontId="24"/>
  </si>
  <si>
    <t>合併</t>
    <rPh sb="0" eb="2">
      <t>ガッペイ</t>
    </rPh>
    <phoneticPr fontId="24"/>
  </si>
  <si>
    <t>おさまる</t>
    <phoneticPr fontId="24"/>
  </si>
  <si>
    <t>収まる</t>
    <rPh sb="0" eb="1">
      <t>オサ</t>
    </rPh>
    <phoneticPr fontId="24"/>
  </si>
  <si>
    <t>かしゅ</t>
    <phoneticPr fontId="24"/>
  </si>
  <si>
    <t>歌手</t>
    <rPh sb="0" eb="2">
      <t>カシュ</t>
    </rPh>
    <phoneticPr fontId="24"/>
  </si>
  <si>
    <t>かさい</t>
    <phoneticPr fontId="24"/>
  </si>
  <si>
    <t>火災</t>
    <rPh sb="0" eb="2">
      <t>カサイ</t>
    </rPh>
    <phoneticPr fontId="24"/>
  </si>
  <si>
    <t>かこ</t>
    <phoneticPr fontId="24"/>
  </si>
  <si>
    <t>過去</t>
    <rPh sb="0" eb="2">
      <t>カコ</t>
    </rPh>
    <phoneticPr fontId="24"/>
  </si>
  <si>
    <t>かくじつ</t>
    <phoneticPr fontId="24"/>
  </si>
  <si>
    <t>確実</t>
    <phoneticPr fontId="24"/>
  </si>
  <si>
    <t>かきゃくせん</t>
    <phoneticPr fontId="24"/>
  </si>
  <si>
    <t>貨客船</t>
    <rPh sb="0" eb="3">
      <t>カキャクセン</t>
    </rPh>
    <phoneticPr fontId="24"/>
  </si>
  <si>
    <t>かいそう</t>
    <phoneticPr fontId="24"/>
  </si>
  <si>
    <t>改装</t>
    <rPh sb="0" eb="2">
      <t>カイソウ</t>
    </rPh>
    <phoneticPr fontId="24"/>
  </si>
  <si>
    <t>改正</t>
    <rPh sb="0" eb="2">
      <t>カイセイ</t>
    </rPh>
    <phoneticPr fontId="24"/>
  </si>
  <si>
    <t>おとろえる</t>
    <phoneticPr fontId="24"/>
  </si>
  <si>
    <t>衰える</t>
    <rPh sb="0" eb="1">
      <t>オトロ</t>
    </rPh>
    <phoneticPr fontId="24"/>
  </si>
  <si>
    <t>おせん</t>
    <phoneticPr fontId="24"/>
  </si>
  <si>
    <t>汚染</t>
    <rPh sb="0" eb="2">
      <t>オセン</t>
    </rPh>
    <phoneticPr fontId="24"/>
  </si>
  <si>
    <t>おうだん</t>
    <phoneticPr fontId="24"/>
  </si>
  <si>
    <t>横断</t>
    <rPh sb="0" eb="2">
      <t>オウダン</t>
    </rPh>
    <phoneticPr fontId="24"/>
  </si>
  <si>
    <t>オイル</t>
    <phoneticPr fontId="24"/>
  </si>
  <si>
    <t>エンジン</t>
    <phoneticPr fontId="24"/>
  </si>
  <si>
    <t>えんしょう</t>
    <phoneticPr fontId="24"/>
  </si>
  <si>
    <t>炎症</t>
    <rPh sb="0" eb="2">
      <t>エンショウ</t>
    </rPh>
    <phoneticPr fontId="24"/>
  </si>
  <si>
    <t>えさ</t>
    <phoneticPr fontId="24"/>
  </si>
  <si>
    <t>餌</t>
    <rPh sb="0" eb="1">
      <t>エサ</t>
    </rPh>
    <phoneticPr fontId="24"/>
  </si>
  <si>
    <t>ことよう</t>
    <phoneticPr fontId="24"/>
  </si>
  <si>
    <t>ことざま　</t>
    <phoneticPr fontId="24"/>
  </si>
  <si>
    <t>いっけん</t>
    <phoneticPr fontId="24"/>
  </si>
  <si>
    <t>一見</t>
    <rPh sb="0" eb="2">
      <t>イッケン</t>
    </rPh>
    <phoneticPr fontId="24"/>
  </si>
  <si>
    <t>いちりつ</t>
    <phoneticPr fontId="24"/>
  </si>
  <si>
    <t>一律</t>
    <rPh sb="0" eb="2">
      <t>イチリツ</t>
    </rPh>
    <phoneticPr fontId="24"/>
  </si>
  <si>
    <t>アンテナ</t>
    <phoneticPr fontId="24"/>
  </si>
  <si>
    <t>恩惠，加之，值得宝贵</t>
    <phoneticPr fontId="24"/>
  </si>
  <si>
    <t>ありがたみ</t>
    <phoneticPr fontId="24"/>
  </si>
  <si>
    <t>（１）〔接近〕接近,靠近．
（２）〔取り組み方〕探讨o,研究
（３）〈スキー〉滑行引道o,助滑路
（４）〈ゴルフ〉向洞的附近靠球,近距离切球
（５）〔建物の寄りつき〕大门前</t>
    <phoneticPr fontId="24"/>
  </si>
  <si>
    <t>approach</t>
    <phoneticPr fontId="24"/>
  </si>
  <si>
    <t>アプローチ</t>
    <phoneticPr fontId="24"/>
  </si>
  <si>
    <t>adviser</t>
    <phoneticPr fontId="24"/>
  </si>
  <si>
    <t>アドバイザー</t>
    <phoneticPr fontId="24"/>
  </si>
  <si>
    <t>あっこう</t>
    <phoneticPr fontId="24"/>
  </si>
  <si>
    <t>悪口</t>
    <rPh sb="0" eb="2">
      <t>アッコウ</t>
    </rPh>
    <phoneticPr fontId="24"/>
  </si>
  <si>
    <t>アクセント</t>
    <phoneticPr fontId="24"/>
  </si>
  <si>
    <t>终于</t>
    <phoneticPr fontId="24"/>
  </si>
  <si>
    <t>とうとう</t>
    <phoneticPr fontId="24"/>
  </si>
  <si>
    <t>犹豫</t>
    <phoneticPr fontId="24"/>
  </si>
  <si>
    <t>さんざん</t>
    <phoneticPr fontId="24"/>
  </si>
  <si>
    <t>たって</t>
    <phoneticPr fontId="24"/>
  </si>
  <si>
    <t>ごえんだま</t>
    <phoneticPr fontId="24"/>
  </si>
  <si>
    <t>五円玉</t>
    <rPh sb="0" eb="3">
      <t>ゴエンダマ</t>
    </rPh>
    <phoneticPr fontId="24"/>
  </si>
  <si>
    <t>万里の長城</t>
  </si>
  <si>
    <t>党員</t>
  </si>
  <si>
    <t>天安門広場</t>
  </si>
  <si>
    <t>中華人民共和国</t>
  </si>
  <si>
    <t>人民大会堂</t>
  </si>
  <si>
    <t>人民元</t>
  </si>
  <si>
    <t>書記</t>
  </si>
  <si>
    <t>主席</t>
  </si>
  <si>
    <t>故宮</t>
  </si>
  <si>
    <t>経済特区</t>
  </si>
  <si>
    <t>一人っ子政策</t>
  </si>
  <si>
    <t>China共産党</t>
  </si>
  <si>
    <t>しゅんせつ</t>
  </si>
  <si>
    <t>春節</t>
  </si>
  <si>
    <t>こっけいせつ</t>
  </si>
  <si>
    <t>国慶節</t>
  </si>
  <si>
    <t>ごうべんかいしゃ</t>
  </si>
  <si>
    <t>合弁会社</t>
  </si>
  <si>
    <t>きゅうしょうがつ</t>
  </si>
  <si>
    <t>旧正月</t>
  </si>
  <si>
    <t>End Day</t>
    <phoneticPr fontId="17"/>
  </si>
  <si>
    <t>FinallyTestDay</t>
    <phoneticPr fontId="24"/>
  </si>
  <si>
    <t>Pass rate</t>
    <phoneticPr fontId="24"/>
  </si>
  <si>
    <t>Error</t>
    <phoneticPr fontId="24"/>
  </si>
  <si>
    <t>Accuracy</t>
    <phoneticPr fontId="24"/>
  </si>
  <si>
    <t>Origin</t>
    <phoneticPr fontId="24"/>
  </si>
  <si>
    <t>Example</t>
    <phoneticPr fontId="24"/>
  </si>
  <si>
    <t>Commentate Jps</t>
    <phoneticPr fontId="24"/>
  </si>
  <si>
    <t>Commentate Chs</t>
    <phoneticPr fontId="24"/>
  </si>
  <si>
    <t>Antonym</t>
    <phoneticPr fontId="24"/>
  </si>
  <si>
    <t>Synonym</t>
    <phoneticPr fontId="24"/>
  </si>
  <si>
    <t>Chinaese</t>
    <phoneticPr fontId="24"/>
  </si>
  <si>
    <t>Abbreviative</t>
    <phoneticPr fontId="24"/>
  </si>
  <si>
    <t>English</t>
    <phoneticPr fontId="24"/>
  </si>
  <si>
    <t>Kana</t>
    <phoneticPr fontId="24"/>
  </si>
  <si>
    <t>Kanji</t>
    <phoneticPr fontId="24"/>
  </si>
  <si>
    <t>Test</t>
    <phoneticPr fontId="24"/>
  </si>
  <si>
    <t>Parts</t>
    <phoneticPr fontId="24"/>
  </si>
  <si>
    <t>Main</t>
    <phoneticPr fontId="24"/>
  </si>
  <si>
    <t>电话</t>
    <phoneticPr fontId="17"/>
  </si>
  <si>
    <t>IT</t>
    <phoneticPr fontId="17"/>
  </si>
  <si>
    <t>人前では明らかだってうちでは　気難しい男なんだ</t>
    <rPh sb="0" eb="2">
      <t>ヒトマエ</t>
    </rPh>
    <rPh sb="4" eb="5">
      <t>アキ</t>
    </rPh>
    <rPh sb="15" eb="17">
      <t>キムズカ</t>
    </rPh>
    <rPh sb="19" eb="20">
      <t>オトコ</t>
    </rPh>
    <phoneticPr fontId="17"/>
  </si>
  <si>
    <t>深い意味はありません。気になったので、ちょっと聞いてみただけです。</t>
    <phoneticPr fontId="17"/>
  </si>
  <si>
    <t>何度も失敗した末、ようやく開発に成功した</t>
    <phoneticPr fontId="17"/>
  </si>
  <si>
    <t>もう少しお待ちいただけませんか</t>
    <phoneticPr fontId="17"/>
  </si>
  <si>
    <t>長い話し合いの末に、やっとみんなの意見がまとまった</t>
    <phoneticPr fontId="17"/>
  </si>
  <si>
    <t>よく分からないので、もっと具体的に説明してください</t>
    <phoneticPr fontId="17"/>
  </si>
  <si>
    <t>遠慮しないで、どんどん　たべてください</t>
    <phoneticPr fontId="17"/>
  </si>
  <si>
    <t>できるだけ早く届けてくださいよ</t>
    <phoneticPr fontId="17"/>
  </si>
  <si>
    <t>佐藤さんのChina語はどんどん上手になっています</t>
    <phoneticPr fontId="17"/>
  </si>
  <si>
    <t>无论什么事，首先都应该自己尝试看看</t>
    <phoneticPr fontId="17"/>
  </si>
  <si>
    <t>何でも、まずは自分でやってみることだ</t>
    <phoneticPr fontId="17"/>
  </si>
  <si>
    <t>要更厉害，就要认真地练习</t>
    <phoneticPr fontId="17"/>
  </si>
  <si>
    <t>上手になりたければ、しっかり練習することだ</t>
    <phoneticPr fontId="17"/>
  </si>
  <si>
    <t>好像也不是绝对不可能</t>
    <phoneticPr fontId="17"/>
  </si>
  <si>
    <t>絶対不可能だというものでもないようだ</t>
    <phoneticPr fontId="17"/>
  </si>
  <si>
    <t>不单单只有考虑到自己，也能为他人着想，这才是真正的成年人</t>
    <phoneticPr fontId="17"/>
  </si>
  <si>
    <t>自分のことだけではなく、他人のことをも考えてやることのできる人、それが大人というものです</t>
    <phoneticPr fontId="17"/>
  </si>
  <si>
    <t>良药本来就苦口</t>
    <phoneticPr fontId="17"/>
  </si>
  <si>
    <t>良薬は口に苦いものだ</t>
    <phoneticPr fontId="17"/>
  </si>
  <si>
    <t>有其父必有其子</t>
    <phoneticPr fontId="17"/>
  </si>
  <si>
    <t>親も親なら子も子だ</t>
    <phoneticPr fontId="17"/>
  </si>
  <si>
    <t>惟有努力，才能成功</t>
    <phoneticPr fontId="17"/>
  </si>
  <si>
    <t>努力してこそ、成功を手にすることができるのだ</t>
    <phoneticPr fontId="17"/>
  </si>
  <si>
    <t>这项工作很费力，但是完成之后很有乐趣</t>
    <phoneticPr fontId="17"/>
  </si>
  <si>
    <t>仕事は骨が折れるかわりに、完成が楽しみなんだ</t>
    <phoneticPr fontId="17"/>
  </si>
  <si>
    <t>没有众人的鼓励，我今天不可能会成功</t>
    <phoneticPr fontId="17"/>
  </si>
  <si>
    <t>皆さんの励ましなしには、私の今日の成功はあり得ない</t>
    <phoneticPr fontId="17"/>
  </si>
  <si>
    <t>即使忙，总该给我一个电话吧</t>
    <phoneticPr fontId="17"/>
  </si>
  <si>
    <t>忙しいにしても、電話ぐらいはくれればいいのに</t>
    <phoneticPr fontId="17"/>
  </si>
  <si>
    <t>明知道她是乱说，但是还原谅了她</t>
    <phoneticPr fontId="17"/>
  </si>
  <si>
    <t>彼女の話はでたらめだとわかりつつ、許してあげた。</t>
    <phoneticPr fontId="17"/>
  </si>
  <si>
    <t>因为太过惊讶，我吓瘫了</t>
    <phoneticPr fontId="17"/>
  </si>
  <si>
    <t>驚きのあまり、腰を抜かした</t>
    <phoneticPr fontId="17"/>
  </si>
  <si>
    <t>事到如今，惟有老老实实地道歉</t>
    <phoneticPr fontId="17"/>
  </si>
  <si>
    <t>こうなったからは、正直に謝罪するしかない</t>
    <phoneticPr fontId="17"/>
  </si>
  <si>
    <t>既然听到了，就不能袖手旁观</t>
    <phoneticPr fontId="17"/>
  </si>
  <si>
    <t>聞いたからには、黙ってみているわけにはいかない</t>
    <phoneticPr fontId="17"/>
  </si>
  <si>
    <t>既然要参加比赛，那就要获胜</t>
    <phoneticPr fontId="17"/>
  </si>
  <si>
    <t>試合に出るからには、勝ってほしい</t>
    <phoneticPr fontId="17"/>
  </si>
  <si>
    <t>养儿方知父母恩</t>
    <phoneticPr fontId="17"/>
  </si>
  <si>
    <t>子供を持って始めて親の恩を知ることができる</t>
    <phoneticPr fontId="17"/>
  </si>
  <si>
    <t>Chinaese</t>
    <phoneticPr fontId="17"/>
  </si>
  <si>
    <t>Japanese</t>
    <phoneticPr fontId="17"/>
  </si>
  <si>
    <t>Type</t>
    <phoneticPr fontId="17"/>
  </si>
  <si>
    <t>読解問題Ⅵ</t>
    <rPh sb="0" eb="1">
      <t>ドク</t>
    </rPh>
    <rPh sb="1" eb="2">
      <t>カイ</t>
    </rPh>
    <phoneticPr fontId="17"/>
  </si>
  <si>
    <t>読解問題Ⅴ</t>
    <rPh sb="0" eb="1">
      <t>ドク</t>
    </rPh>
    <rPh sb="1" eb="2">
      <t>カイ</t>
    </rPh>
    <phoneticPr fontId="17"/>
  </si>
  <si>
    <t>読解問題Ⅳ</t>
    <rPh sb="0" eb="1">
      <t>ドク</t>
    </rPh>
    <rPh sb="1" eb="2">
      <t>カイ</t>
    </rPh>
    <phoneticPr fontId="17"/>
  </si>
  <si>
    <t>読解問題Ⅲ</t>
    <rPh sb="0" eb="1">
      <t>ドク</t>
    </rPh>
    <rPh sb="1" eb="2">
      <t>カイ</t>
    </rPh>
    <phoneticPr fontId="17"/>
  </si>
  <si>
    <t>読解問題Ⅱ</t>
    <rPh sb="0" eb="1">
      <t>ドク</t>
    </rPh>
    <rPh sb="1" eb="2">
      <t>カイ</t>
    </rPh>
    <phoneticPr fontId="17"/>
  </si>
  <si>
    <t>読解問題Ⅰ</t>
    <rPh sb="0" eb="1">
      <t>ドク</t>
    </rPh>
    <rPh sb="1" eb="2">
      <t>カイ</t>
    </rPh>
    <phoneticPr fontId="17"/>
  </si>
  <si>
    <t>聴解問題Ⅲ</t>
    <rPh sb="0" eb="2">
      <t>チョウカイ</t>
    </rPh>
    <phoneticPr fontId="17"/>
  </si>
  <si>
    <t>聴解問題Ⅱ</t>
    <rPh sb="0" eb="2">
      <t>チョウカイ</t>
    </rPh>
    <phoneticPr fontId="17"/>
  </si>
  <si>
    <t>聴解問題Ⅰ</t>
    <rPh sb="0" eb="2">
      <t>チョウカイ</t>
    </rPh>
    <phoneticPr fontId="17"/>
  </si>
  <si>
    <t>文字問題Ⅴ</t>
    <rPh sb="0" eb="1">
      <t>ブン</t>
    </rPh>
    <rPh sb="1" eb="2">
      <t>ジ</t>
    </rPh>
    <phoneticPr fontId="17"/>
  </si>
  <si>
    <t>文字問題Ⅳ</t>
    <rPh sb="0" eb="1">
      <t>ブン</t>
    </rPh>
    <rPh sb="1" eb="2">
      <t>ジ</t>
    </rPh>
    <phoneticPr fontId="17"/>
  </si>
  <si>
    <t>文字問題Ⅲ</t>
    <rPh sb="0" eb="1">
      <t>ブン</t>
    </rPh>
    <rPh sb="1" eb="2">
      <t>ジ</t>
    </rPh>
    <phoneticPr fontId="17"/>
  </si>
  <si>
    <t>文字問題Ⅱ</t>
    <rPh sb="0" eb="1">
      <t>ブン</t>
    </rPh>
    <rPh sb="1" eb="2">
      <t>ジ</t>
    </rPh>
    <phoneticPr fontId="17"/>
  </si>
  <si>
    <t>文字問題Ⅰ</t>
    <rPh sb="0" eb="1">
      <t>ブン</t>
    </rPh>
    <rPh sb="1" eb="2">
      <t>ジ</t>
    </rPh>
    <phoneticPr fontId="17"/>
  </si>
  <si>
    <t>End</t>
    <phoneticPr fontId="17"/>
  </si>
  <si>
    <t>輝く太陽の光が雪山の斜面に反射している</t>
    <rPh sb="0" eb="1">
      <t>カガヤ</t>
    </rPh>
    <rPh sb="2" eb="4">
      <t>タイヨウ</t>
    </rPh>
    <rPh sb="5" eb="6">
      <t>ヒカリ</t>
    </rPh>
    <rPh sb="7" eb="9">
      <t>ユキヤマ</t>
    </rPh>
    <rPh sb="10" eb="12">
      <t>シャメン</t>
    </rPh>
    <rPh sb="13" eb="15">
      <t>ハンシャ</t>
    </rPh>
    <phoneticPr fontId="17"/>
  </si>
  <si>
    <t>彼は17世紀に書かれた戯曲を元に、新しい芝居の脚本を執筆している</t>
    <rPh sb="0" eb="1">
      <t>カレ</t>
    </rPh>
    <rPh sb="4" eb="6">
      <t>セイキ</t>
    </rPh>
    <rPh sb="7" eb="8">
      <t>カ</t>
    </rPh>
    <rPh sb="11" eb="13">
      <t>ギキョク</t>
    </rPh>
    <rPh sb="14" eb="15">
      <t>モト</t>
    </rPh>
    <rPh sb="17" eb="18">
      <t>アタラ</t>
    </rPh>
    <rPh sb="20" eb="22">
      <t>シバイ</t>
    </rPh>
    <rPh sb="23" eb="25">
      <t>キャクホン</t>
    </rPh>
    <rPh sb="26" eb="28">
      <t>シッピツ</t>
    </rPh>
    <phoneticPr fontId="17"/>
  </si>
  <si>
    <t>優勝チームの監督を囲んで盛大な祝賀会が催された</t>
    <rPh sb="0" eb="2">
      <t>ユウショウ</t>
    </rPh>
    <rPh sb="6" eb="8">
      <t>カントク</t>
    </rPh>
    <rPh sb="9" eb="10">
      <t>カコ</t>
    </rPh>
    <rPh sb="12" eb="14">
      <t>セイダイ</t>
    </rPh>
    <rPh sb="15" eb="18">
      <t>シュクガカイ</t>
    </rPh>
    <rPh sb="19" eb="20">
      <t>モヨオ</t>
    </rPh>
    <phoneticPr fontId="17"/>
  </si>
  <si>
    <t>社長は工場を閉鎖するに至った経緯を詳しい説明した</t>
    <rPh sb="0" eb="2">
      <t>シャチョウ</t>
    </rPh>
    <rPh sb="3" eb="5">
      <t>コウジョウ</t>
    </rPh>
    <rPh sb="6" eb="8">
      <t>ヘイサ</t>
    </rPh>
    <rPh sb="11" eb="12">
      <t>イタ</t>
    </rPh>
    <rPh sb="14" eb="16">
      <t>ケイイ</t>
    </rPh>
    <rPh sb="17" eb="18">
      <t>クワ</t>
    </rPh>
    <rPh sb="20" eb="22">
      <t>セツメイ</t>
    </rPh>
    <phoneticPr fontId="17"/>
  </si>
  <si>
    <t>に至った</t>
    <rPh sb="1" eb="2">
      <t>イタ</t>
    </rPh>
    <phoneticPr fontId="17"/>
  </si>
  <si>
    <t>ずにいられない</t>
    <phoneticPr fontId="17"/>
  </si>
  <si>
    <t>すぎないことだ</t>
    <phoneticPr fontId="17"/>
  </si>
  <si>
    <t>ざるをえない</t>
    <phoneticPr fontId="17"/>
  </si>
  <si>
    <t>ことだ</t>
    <phoneticPr fontId="17"/>
  </si>
  <si>
    <t>考えれば</t>
    <rPh sb="0" eb="1">
      <t>カンガ</t>
    </rPh>
    <phoneticPr fontId="17"/>
  </si>
  <si>
    <t>知り</t>
    <rPh sb="0" eb="1">
      <t>シ</t>
    </rPh>
    <phoneticPr fontId="17"/>
  </si>
  <si>
    <t>のに</t>
    <phoneticPr fontId="17"/>
  </si>
  <si>
    <t>につき</t>
    <phoneticPr fontId="17"/>
  </si>
  <si>
    <t>といった</t>
    <phoneticPr fontId="17"/>
  </si>
  <si>
    <t>のくせに</t>
    <phoneticPr fontId="17"/>
  </si>
  <si>
    <t>うちは</t>
    <phoneticPr fontId="17"/>
  </si>
  <si>
    <t>にともなって</t>
    <phoneticPr fontId="17"/>
  </si>
  <si>
    <t>するにしろ</t>
    <phoneticPr fontId="17"/>
  </si>
  <si>
    <t>に際して</t>
    <rPh sb="1" eb="2">
      <t>サイ</t>
    </rPh>
    <phoneticPr fontId="17"/>
  </si>
  <si>
    <t>としたら</t>
    <phoneticPr fontId="17"/>
  </si>
  <si>
    <t>言うとおりに</t>
    <rPh sb="0" eb="1">
      <t>イ</t>
    </rPh>
    <phoneticPr fontId="17"/>
  </si>
  <si>
    <t>とみえて</t>
    <phoneticPr fontId="17"/>
  </si>
  <si>
    <t>さえ</t>
    <phoneticPr fontId="17"/>
  </si>
  <si>
    <t>ことから</t>
    <phoneticPr fontId="17"/>
  </si>
  <si>
    <t>かけの</t>
    <phoneticPr fontId="17"/>
  </si>
  <si>
    <t>限りでは</t>
    <rPh sb="0" eb="1">
      <t>カギ</t>
    </rPh>
    <phoneticPr fontId="17"/>
  </si>
  <si>
    <t>おかげで</t>
    <phoneticPr fontId="17"/>
  </si>
  <si>
    <t>みたいに</t>
    <phoneticPr fontId="17"/>
  </si>
  <si>
    <t>からといって</t>
    <phoneticPr fontId="17"/>
  </si>
  <si>
    <t>彼は確かに立派な人だと思うが、この点に関してだけはどう見ても間違っていると言わざるを得ない</t>
    <rPh sb="0" eb="1">
      <t>カレ</t>
    </rPh>
    <rPh sb="2" eb="3">
      <t>タシ</t>
    </rPh>
    <rPh sb="5" eb="7">
      <t>リッパ</t>
    </rPh>
    <rPh sb="8" eb="9">
      <t>ヒト</t>
    </rPh>
    <rPh sb="11" eb="12">
      <t>オモ</t>
    </rPh>
    <rPh sb="17" eb="18">
      <t>テン</t>
    </rPh>
    <rPh sb="19" eb="20">
      <t>カン</t>
    </rPh>
    <rPh sb="27" eb="28">
      <t>ミ</t>
    </rPh>
    <rPh sb="30" eb="32">
      <t>マチガ</t>
    </rPh>
    <rPh sb="37" eb="38">
      <t>イ</t>
    </rPh>
    <rPh sb="42" eb="43">
      <t>エ</t>
    </rPh>
    <phoneticPr fontId="17"/>
  </si>
  <si>
    <t>言わざるを得ない</t>
    <rPh sb="0" eb="1">
      <t>イ</t>
    </rPh>
    <rPh sb="5" eb="6">
      <t>エ</t>
    </rPh>
    <phoneticPr fontId="17"/>
  </si>
  <si>
    <t>いつも静かで優しいあの人がそんなことをいったなんで、ちょっと信じがたいことだ</t>
    <phoneticPr fontId="17"/>
  </si>
  <si>
    <t>がたいことだ</t>
    <phoneticPr fontId="17"/>
  </si>
  <si>
    <t>父は、普通ならとっくに引退して年齢だが、年を言っているわりには元気だ</t>
    <rPh sb="0" eb="1">
      <t>チチ</t>
    </rPh>
    <rPh sb="3" eb="5">
      <t>フツウ</t>
    </rPh>
    <rPh sb="11" eb="13">
      <t>インタイ</t>
    </rPh>
    <rPh sb="15" eb="17">
      <t>ネンレイ</t>
    </rPh>
    <rPh sb="20" eb="21">
      <t>トシ</t>
    </rPh>
    <rPh sb="22" eb="23">
      <t>イ</t>
    </rPh>
    <rPh sb="31" eb="33">
      <t>ゲンキ</t>
    </rPh>
    <phoneticPr fontId="17"/>
  </si>
  <si>
    <t>わりには</t>
    <phoneticPr fontId="17"/>
  </si>
  <si>
    <t>Commentate</t>
    <phoneticPr fontId="17"/>
  </si>
  <si>
    <t>Sentence</t>
    <phoneticPr fontId="17"/>
  </si>
  <si>
    <t>Key word</t>
    <phoneticPr fontId="17"/>
  </si>
  <si>
    <t xml:space="preserve">№ </t>
    <phoneticPr fontId="17"/>
  </si>
  <si>
    <t>Type</t>
    <phoneticPr fontId="24"/>
  </si>
  <si>
    <t>Year</t>
    <phoneticPr fontId="17"/>
  </si>
  <si>
    <t>みじめすぎる君たちへ</t>
    <rPh sb="6" eb="7">
      <t>キミ</t>
    </rPh>
    <phoneticPr fontId="17"/>
  </si>
  <si>
    <t>和田秀樹</t>
    <rPh sb="0" eb="2">
      <t>ワダ</t>
    </rPh>
    <rPh sb="2" eb="4">
      <t>ヒデキ</t>
    </rPh>
    <phoneticPr fontId="17"/>
  </si>
  <si>
    <t>Level</t>
    <phoneticPr fontId="17"/>
  </si>
  <si>
    <t>文章名</t>
    <rPh sb="0" eb="2">
      <t>ブンショウ</t>
    </rPh>
    <rPh sb="2" eb="3">
      <t>メイ</t>
    </rPh>
    <phoneticPr fontId="17"/>
  </si>
  <si>
    <t>作者</t>
    <rPh sb="0" eb="2">
      <t>サクシャ</t>
    </rPh>
    <phoneticPr fontId="17"/>
  </si>
  <si>
    <t>套装优惠</t>
  </si>
  <si>
    <t>合计</t>
  </si>
  <si>
    <t>10元/单位工时</t>
    <phoneticPr fontId="8" type="noConversion"/>
  </si>
  <si>
    <t>中、日文</t>
  </si>
  <si>
    <t>工时</t>
  </si>
  <si>
    <t>Mail定向答疑</t>
  </si>
  <si>
    <t>文字、Flash抓屏解答</t>
  </si>
  <si>
    <t>1年</t>
  </si>
  <si>
    <t>BBS</t>
  </si>
  <si>
    <t>WEB公开技术答疑</t>
  </si>
  <si>
    <t>1CD</t>
  </si>
  <si>
    <t>内部培训PPT、Code</t>
  </si>
  <si>
    <t>日文</t>
  </si>
  <si>
    <t>日文图书若干，整理中</t>
  </si>
  <si>
    <t>无折扣</t>
  </si>
  <si>
    <t>50页</t>
  </si>
  <si>
    <t>复印</t>
  </si>
  <si>
    <t>COBOL 利用技術のご紹介</t>
  </si>
  <si>
    <t>490页</t>
  </si>
  <si>
    <t>今城哲二《标准Cobol程序设计》</t>
  </si>
  <si>
    <t>英文版若干，整理中</t>
  </si>
  <si>
    <t>电子版50%</t>
  </si>
  <si>
    <t>303页</t>
  </si>
  <si>
    <t>张令初《Cobol程序设计》</t>
  </si>
  <si>
    <t>285页</t>
  </si>
  <si>
    <t>《商用Cobol程序设计》</t>
  </si>
  <si>
    <t>570页</t>
  </si>
  <si>
    <t>邱仲潘翻译《Cobol从入门到精通》</t>
  </si>
  <si>
    <t>200页</t>
  </si>
  <si>
    <t>吴鹤龄《Cobol简明教程》</t>
  </si>
  <si>
    <t>450页</t>
  </si>
  <si>
    <t>谭浩强《Cobol程序设计》</t>
  </si>
  <si>
    <t>Micro Focus cobol4、
Micro Focus cobol5、
NEC COBOL、Hitachi Cobol</t>
  </si>
  <si>
    <t>日语版</t>
  </si>
  <si>
    <t>650M</t>
  </si>
  <si>
    <t>1DVD</t>
  </si>
  <si>
    <t>各编译器试用版合集</t>
  </si>
  <si>
    <t>180天试用</t>
  </si>
  <si>
    <t>简体中文</t>
  </si>
  <si>
    <t>3.7G</t>
  </si>
  <si>
    <t>[Microsoft.Visual.Studio.2005.vsts_trial_dvd</t>
  </si>
  <si>
    <t>金山系列、EBWin、StarDict等等</t>
  </si>
  <si>
    <t>多语言</t>
  </si>
  <si>
    <t>2G</t>
  </si>
  <si>
    <t>Oracle 9.2</t>
  </si>
  <si>
    <t>试用版，序列号另行索取</t>
  </si>
  <si>
    <t>英文版，日文版</t>
  </si>
  <si>
    <t>Net Nobol7、Net Nobol8
Net Nobol For.NET</t>
  </si>
  <si>
    <t>中、英、日</t>
  </si>
  <si>
    <t>不定</t>
  </si>
  <si>
    <t>中、英、日翻译软件</t>
  </si>
  <si>
    <t>Lotus Notes等等</t>
  </si>
  <si>
    <t>中、日、英文试用版</t>
  </si>
  <si>
    <t>办公软件</t>
  </si>
  <si>
    <t>简繁体中文、日文、韩文</t>
  </si>
  <si>
    <t>自备</t>
  </si>
  <si>
    <t>Windows 语言包</t>
  </si>
  <si>
    <t>Ghost快速安装</t>
  </si>
  <si>
    <t>英语试用版</t>
  </si>
  <si>
    <t>Windows XP Sp2 Ghost</t>
  </si>
  <si>
    <t>系统安装盘</t>
  </si>
  <si>
    <t>Windows XP Sp2</t>
  </si>
  <si>
    <t>备注</t>
  </si>
  <si>
    <t>语种</t>
  </si>
  <si>
    <t>容量</t>
  </si>
  <si>
    <t>载体</t>
  </si>
  <si>
    <t>资料名称</t>
  </si>
  <si>
    <t>序号</t>
  </si>
  <si>
    <t>日均费用</t>
  </si>
  <si>
    <t>总计</t>
  </si>
  <si>
    <t>糕点</t>
  </si>
  <si>
    <t>纳豆糖果*2</t>
  </si>
  <si>
    <t>茶叶</t>
  </si>
  <si>
    <t>サケ</t>
  </si>
  <si>
    <t>梅酒エクセレント</t>
  </si>
  <si>
    <t>マリも缶</t>
  </si>
  <si>
    <t>わかさいも</t>
  </si>
  <si>
    <t>銀の雪ホワイトチョコ</t>
  </si>
  <si>
    <t>ハスカップ</t>
  </si>
  <si>
    <t>美冬*4</t>
  </si>
  <si>
    <t>北国计时台48入</t>
  </si>
  <si>
    <t>年糕</t>
  </si>
  <si>
    <t>豆腐*2</t>
  </si>
  <si>
    <t>酸奶*2</t>
  </si>
  <si>
    <t>吹雪馒*2</t>
  </si>
  <si>
    <t>黑糖馒*2</t>
  </si>
  <si>
    <t>桔果冻+苹果果冻</t>
  </si>
  <si>
    <t>豆腐</t>
  </si>
  <si>
    <t>咸菜*2</t>
  </si>
  <si>
    <t>米+萝卜+大头菜</t>
  </si>
  <si>
    <t>桔子</t>
  </si>
  <si>
    <t>面包*4</t>
  </si>
  <si>
    <t>黑糖面包</t>
  </si>
  <si>
    <t>鱼</t>
  </si>
  <si>
    <t>肠</t>
  </si>
  <si>
    <t>清酒</t>
  </si>
  <si>
    <t>梅酒</t>
  </si>
  <si>
    <t>送别会</t>
  </si>
  <si>
    <t>便当</t>
  </si>
  <si>
    <t>大福</t>
  </si>
  <si>
    <t>鸡翅*2</t>
  </si>
  <si>
    <t>面包</t>
  </si>
  <si>
    <t>猪心</t>
  </si>
  <si>
    <t>火腿肠</t>
  </si>
  <si>
    <t>蚬</t>
  </si>
  <si>
    <t>鱿鱼</t>
  </si>
  <si>
    <t>证明照片</t>
  </si>
  <si>
    <t>烧麦</t>
  </si>
  <si>
    <t>鸡蛋</t>
  </si>
  <si>
    <t>拉面*2</t>
  </si>
  <si>
    <t>豆芽*2</t>
  </si>
  <si>
    <t>共同乘车券</t>
  </si>
  <si>
    <t>番茄</t>
  </si>
  <si>
    <t>韭菜</t>
  </si>
  <si>
    <t>蘑菇</t>
  </si>
  <si>
    <t>月票</t>
  </si>
  <si>
    <t>标准COBOL编程</t>
  </si>
  <si>
    <t>胡萝卜</t>
  </si>
  <si>
    <t>牛奶</t>
  </si>
  <si>
    <t>乳饮料</t>
  </si>
  <si>
    <t>中国4样（花生、葡萄干，大枣，红枣）</t>
  </si>
  <si>
    <t>咖啡</t>
  </si>
  <si>
    <t>天芙罗</t>
  </si>
  <si>
    <t>猪肉</t>
  </si>
  <si>
    <t>皮萨</t>
  </si>
  <si>
    <t>花生</t>
  </si>
  <si>
    <t>圆葱</t>
  </si>
  <si>
    <t>萝卜</t>
  </si>
  <si>
    <t>大头菜</t>
  </si>
  <si>
    <t>饺子</t>
  </si>
  <si>
    <t>大米</t>
  </si>
  <si>
    <t>北海道神宫纪念品</t>
  </si>
  <si>
    <t>煎牛肉饼</t>
  </si>
  <si>
    <t>北极虾</t>
  </si>
  <si>
    <t>烧猪肉</t>
  </si>
  <si>
    <t>猪肠</t>
  </si>
  <si>
    <t>烤串</t>
  </si>
  <si>
    <t>烧そば</t>
  </si>
  <si>
    <t>小麦粉</t>
  </si>
  <si>
    <t>烧そば*3</t>
  </si>
  <si>
    <t>豆芽*4</t>
  </si>
  <si>
    <t>鸡腿</t>
  </si>
  <si>
    <t>ibmそば</t>
  </si>
  <si>
    <t>生拉面</t>
  </si>
  <si>
    <t>牛肉</t>
  </si>
  <si>
    <t>香蕉</t>
  </si>
  <si>
    <t>ibm寿司小菜</t>
  </si>
  <si>
    <t>定期乘车券</t>
  </si>
  <si>
    <t>鸡翅</t>
  </si>
  <si>
    <t>骨头</t>
  </si>
  <si>
    <t>卷心菜</t>
  </si>
  <si>
    <t>ibm咖喱饭</t>
  </si>
  <si>
    <t>大蒜</t>
  </si>
  <si>
    <t>ibm拉面</t>
  </si>
  <si>
    <t>ibm天ぷらそば</t>
  </si>
  <si>
    <t>食盐</t>
  </si>
  <si>
    <t>酱油</t>
  </si>
  <si>
    <t>食醋</t>
  </si>
  <si>
    <t>豆油</t>
  </si>
  <si>
    <t>姬竹</t>
  </si>
  <si>
    <t>虾</t>
  </si>
  <si>
    <t>ibmうどん面</t>
  </si>
  <si>
    <t>胚芽麦</t>
  </si>
  <si>
    <t>奶粉</t>
  </si>
  <si>
    <t>街一番方便面</t>
  </si>
  <si>
    <t>生鸡蛋4个</t>
  </si>
  <si>
    <t>酸奶</t>
  </si>
  <si>
    <t>螺肉</t>
  </si>
  <si>
    <t>毛蚶</t>
  </si>
  <si>
    <t>公共交通卡</t>
  </si>
  <si>
    <t>面包、鱼</t>
  </si>
  <si>
    <t>そば面条</t>
  </si>
  <si>
    <t>ibm定食</t>
  </si>
  <si>
    <t>通用乘车卡</t>
  </si>
  <si>
    <t>0701札幌</t>
  </si>
  <si>
    <t>惠普打印机</t>
  </si>
  <si>
    <t>笔记本电脑锁</t>
  </si>
  <si>
    <t>B5打印纸</t>
  </si>
  <si>
    <t>DVD刻录盘</t>
  </si>
  <si>
    <t>手机卡</t>
  </si>
  <si>
    <t>ip1000墨水</t>
  </si>
  <si>
    <t>大连日报</t>
  </si>
  <si>
    <t>期初余额</t>
  </si>
  <si>
    <t>平衡记账</t>
  </si>
  <si>
    <t>出差结算</t>
  </si>
  <si>
    <t>余额（人民币）</t>
  </si>
  <si>
    <t>余额（日元）</t>
  </si>
  <si>
    <t>贷方（人民币）</t>
  </si>
  <si>
    <t>借方（人民币）</t>
  </si>
  <si>
    <t>借方（日元）</t>
  </si>
  <si>
    <t>摘要</t>
  </si>
  <si>
    <t>日期</t>
  </si>
  <si>
    <t>东札幌</t>
  </si>
  <si>
    <t>大通</t>
  </si>
  <si>
    <t>ok</t>
  </si>
  <si>
    <t>费用纠正</t>
  </si>
  <si>
    <t>买佳能数码相机</t>
  </si>
  <si>
    <t>硬币*2</t>
  </si>
  <si>
    <t>特支费</t>
  </si>
  <si>
    <t>预计天数</t>
  </si>
  <si>
    <t>平均值</t>
  </si>
  <si>
    <t>出差天数</t>
  </si>
  <si>
    <t>纠正后费用</t>
  </si>
  <si>
    <t>收入费用总计</t>
  </si>
  <si>
    <t>本日收支小计</t>
  </si>
  <si>
    <t>出租车</t>
  </si>
  <si>
    <t>书</t>
  </si>
  <si>
    <t>民生借记卡提现</t>
  </si>
  <si>
    <t>剃须刀</t>
  </si>
  <si>
    <t>宾得DSCケース</t>
  </si>
  <si>
    <t>佳能DSCケース</t>
  </si>
  <si>
    <t>宾得相机</t>
  </si>
  <si>
    <t>中国语卡</t>
  </si>
  <si>
    <t>词典</t>
  </si>
  <si>
    <t>电话购汇还款</t>
  </si>
  <si>
    <t>人民币存款</t>
  </si>
  <si>
    <t>手续费</t>
  </si>
  <si>
    <t>交房费3-13~3-31</t>
  </si>
  <si>
    <t>取现</t>
  </si>
  <si>
    <t>邮寄照片</t>
  </si>
  <si>
    <t>网络费</t>
  </si>
  <si>
    <t>购汇还款</t>
  </si>
  <si>
    <t>取现手续费</t>
  </si>
  <si>
    <t>还款</t>
  </si>
  <si>
    <t>取现金手续费</t>
  </si>
  <si>
    <t>取现金</t>
  </si>
  <si>
    <t>支付2-3月房费</t>
  </si>
  <si>
    <t>电话购汇</t>
  </si>
  <si>
    <t>2月8日记账</t>
  </si>
  <si>
    <t>电话还款</t>
  </si>
  <si>
    <t>1月24日记帐</t>
  </si>
  <si>
    <t>无消费</t>
  </si>
  <si>
    <t>支付1-2月房费</t>
  </si>
  <si>
    <t>去札幌JOG签协议</t>
  </si>
  <si>
    <t>arc宾馆</t>
  </si>
  <si>
    <t>去札幌JOG谈公寓</t>
  </si>
  <si>
    <t>AOC宾馆房费3-8日</t>
  </si>
  <si>
    <t>结转</t>
  </si>
  <si>
    <t>公交卡</t>
  </si>
  <si>
    <t>新千岁到新札幌JR</t>
  </si>
  <si>
    <t>大连机场出租车</t>
  </si>
  <si>
    <t>买保险</t>
  </si>
  <si>
    <t>买机票</t>
  </si>
  <si>
    <t>存JCB卡</t>
  </si>
  <si>
    <t>换日元（100:）</t>
  </si>
  <si>
    <t>借款</t>
  </si>
  <si>
    <t>签证</t>
  </si>
  <si>
    <t>日元</t>
  </si>
  <si>
    <t>人民币</t>
  </si>
  <si>
    <t>汇兑损益盈亏</t>
  </si>
  <si>
    <t>费用</t>
  </si>
  <si>
    <t>余款</t>
  </si>
  <si>
    <t>借款额</t>
  </si>
  <si>
    <t>汇率</t>
  </si>
  <si>
    <t>JCB卡</t>
  </si>
  <si>
    <t>现金</t>
  </si>
  <si>
    <t>可用余额</t>
  </si>
  <si>
    <t>贷方</t>
  </si>
  <si>
    <t>借方</t>
  </si>
  <si>
    <t>剃须刀+佳能DSCケース</t>
  </si>
  <si>
    <t>张多佳能DSCケース</t>
  </si>
  <si>
    <t>日语电子词典TC900</t>
  </si>
  <si>
    <t>张多剃须刀</t>
  </si>
  <si>
    <t>ip1000打印机</t>
  </si>
  <si>
    <t>《程序设计原理》</t>
  </si>
  <si>
    <t>暖通空调杂志二年</t>
  </si>
  <si>
    <t>余额折算</t>
  </si>
  <si>
    <t>公寓</t>
  </si>
  <si>
    <t>COE照片邮寄</t>
  </si>
  <si>
    <t>NTT网络费</t>
  </si>
  <si>
    <t>JR</t>
  </si>
  <si>
    <t>机票</t>
  </si>
  <si>
    <t>折算总合</t>
  </si>
  <si>
    <t>词典卡</t>
  </si>
  <si>
    <t>sd卡</t>
  </si>
  <si>
    <t>佳能</t>
  </si>
  <si>
    <t>剃须刀液体</t>
  </si>
  <si>
    <t>明珠卡</t>
  </si>
  <si>
    <t>打印票</t>
  </si>
  <si>
    <t>手写出租</t>
  </si>
  <si>
    <t>油票</t>
  </si>
  <si>
    <t>大连餐饮</t>
  </si>
  <si>
    <t>出租</t>
  </si>
  <si>
    <t>大连手写出租车</t>
  </si>
  <si>
    <t>盘锦大连</t>
  </si>
  <si>
    <t>北京定额票</t>
  </si>
  <si>
    <t>上海到苏州</t>
  </si>
  <si>
    <t>鞍山到大连</t>
  </si>
  <si>
    <t>赤峰到大连</t>
  </si>
  <si>
    <t>苏州到上海</t>
  </si>
  <si>
    <t>上海到大连</t>
  </si>
  <si>
    <t>大连到上海</t>
  </si>
  <si>
    <t>天津到北京</t>
  </si>
  <si>
    <t>培训会议费</t>
  </si>
  <si>
    <t>机票款</t>
  </si>
  <si>
    <t>平均费用</t>
  </si>
  <si>
    <t>余额RMB</t>
  </si>
  <si>
    <t>贷方RMB</t>
  </si>
  <si>
    <t>借方RMB</t>
  </si>
  <si>
    <t>领取</t>
  </si>
  <si>
    <t>费</t>
  </si>
  <si>
    <t>赢亏额度</t>
  </si>
  <si>
    <t>增值比</t>
  </si>
  <si>
    <t>现金价值</t>
  </si>
  <si>
    <t>复利</t>
  </si>
  <si>
    <t>累交保费</t>
  </si>
  <si>
    <t>保费</t>
  </si>
  <si>
    <t>年度末</t>
  </si>
  <si>
    <t>年次</t>
  </si>
  <si>
    <t>已领额</t>
  </si>
  <si>
    <t>年费</t>
  </si>
  <si>
    <t>安康</t>
  </si>
  <si>
    <t>福寿</t>
  </si>
  <si>
    <t>递增养老</t>
  </si>
  <si>
    <t>费用小计</t>
  </si>
  <si>
    <t>收入小计</t>
  </si>
  <si>
    <t>收入</t>
  </si>
  <si>
    <t>单位</t>
  </si>
  <si>
    <t>所有者权益小计</t>
  </si>
  <si>
    <t>资产小计</t>
  </si>
  <si>
    <t>物品</t>
  </si>
  <si>
    <t>银行：浦发卡</t>
  </si>
  <si>
    <t>所有者权益</t>
  </si>
  <si>
    <t>负债小计</t>
  </si>
  <si>
    <t>银行：招商</t>
  </si>
  <si>
    <t>银行：民生卡</t>
  </si>
  <si>
    <t>银行：中银卡</t>
  </si>
  <si>
    <t>负债</t>
  </si>
  <si>
    <t>资产科目</t>
  </si>
  <si>
    <t>股票型价值</t>
  </si>
  <si>
    <t>储蓄收益</t>
  </si>
  <si>
    <t>利率</t>
  </si>
  <si>
    <t>年存入额</t>
  </si>
  <si>
    <t>稳健型价值</t>
  </si>
  <si>
    <t>平衡型价值</t>
  </si>
  <si>
    <t>保障总额</t>
  </si>
  <si>
    <t>养老金</t>
  </si>
  <si>
    <t>医疗金</t>
  </si>
  <si>
    <t>意外</t>
  </si>
  <si>
    <t>平衡投资</t>
  </si>
  <si>
    <t>投资收益</t>
  </si>
  <si>
    <t>股市收益</t>
  </si>
  <si>
    <t>保险收益</t>
  </si>
  <si>
    <t>还车款后余额</t>
  </si>
  <si>
    <t>车贷</t>
  </si>
  <si>
    <t>还房款后余额</t>
  </si>
  <si>
    <t>房贷</t>
  </si>
  <si>
    <t>生活结余</t>
  </si>
  <si>
    <t>日常费用</t>
  </si>
  <si>
    <t>累计收入</t>
  </si>
  <si>
    <t>当年收入</t>
  </si>
  <si>
    <t>其他</t>
  </si>
  <si>
    <t>工资</t>
  </si>
  <si>
    <t>岁数</t>
  </si>
  <si>
    <t>公元</t>
  </si>
  <si>
    <t>单利</t>
  </si>
  <si>
    <t>保障</t>
  </si>
  <si>
    <t xml:space="preserve">  工资ISSC</t>
    <phoneticPr fontId="25"/>
  </si>
  <si>
    <t xml:space="preserve">  工资Hisoft</t>
    <phoneticPr fontId="25"/>
  </si>
  <si>
    <t>收入</t>
    <phoneticPr fontId="25"/>
  </si>
  <si>
    <t xml:space="preserve">  平安保险</t>
    <phoneticPr fontId="25"/>
  </si>
  <si>
    <t xml:space="preserve">  调整USD</t>
    <phoneticPr fontId="25"/>
  </si>
  <si>
    <t xml:space="preserve">  调整JPY</t>
    <phoneticPr fontId="25"/>
  </si>
  <si>
    <t xml:space="preserve">  调整RMB</t>
    <phoneticPr fontId="25"/>
  </si>
  <si>
    <t>所有者权益</t>
    <phoneticPr fontId="25"/>
  </si>
  <si>
    <t xml:space="preserve">  日本2007借款JPY</t>
  </si>
  <si>
    <t xml:space="preserve">  日本2007借款RMB</t>
  </si>
  <si>
    <t xml:space="preserve">  招商信用卡RMB</t>
  </si>
  <si>
    <t xml:space="preserve">  中行信9522JPY</t>
    <phoneticPr fontId="25"/>
  </si>
  <si>
    <t xml:space="preserve">  中行信9522RMB</t>
    <phoneticPr fontId="25"/>
  </si>
  <si>
    <t>负债</t>
    <phoneticPr fontId="25"/>
  </si>
  <si>
    <t xml:space="preserve">  日本通勤费JPY</t>
    <phoneticPr fontId="25"/>
  </si>
  <si>
    <t xml:space="preserve">  日本生活费JPY</t>
    <phoneticPr fontId="25"/>
  </si>
  <si>
    <t xml:space="preserve">  礼物</t>
    <phoneticPr fontId="25"/>
  </si>
  <si>
    <t xml:space="preserve">  基金费用</t>
    <phoneticPr fontId="25"/>
  </si>
  <si>
    <t xml:space="preserve">  学习费用</t>
    <phoneticPr fontId="25"/>
  </si>
  <si>
    <t xml:space="preserve">  图书</t>
    <phoneticPr fontId="25"/>
  </si>
  <si>
    <t xml:space="preserve">  报纸</t>
    <phoneticPr fontId="25"/>
  </si>
  <si>
    <t>费用类</t>
    <phoneticPr fontId="25"/>
  </si>
  <si>
    <t xml:space="preserve">  外汇USD</t>
  </si>
  <si>
    <t xml:space="preserve">  外汇JPY</t>
  </si>
  <si>
    <t>福岡その他</t>
  </si>
  <si>
    <t xml:space="preserve">  瑞穗JPY</t>
    <phoneticPr fontId="25"/>
  </si>
  <si>
    <t>福岡大丸</t>
  </si>
  <si>
    <t xml:space="preserve">  瑞穗DJPY</t>
    <phoneticPr fontId="25"/>
  </si>
  <si>
    <t>福岡マルキョウ</t>
  </si>
  <si>
    <t xml:space="preserve">  招商借金</t>
  </si>
  <si>
    <t>福岡SUNNY</t>
  </si>
  <si>
    <t xml:space="preserve">  招商借普</t>
    <phoneticPr fontId="25"/>
  </si>
  <si>
    <t>福岡博多や</t>
    <phoneticPr fontId="25"/>
  </si>
  <si>
    <t xml:space="preserve">  中行借1177JPY</t>
    <phoneticPr fontId="25"/>
  </si>
  <si>
    <t>福岡百旬館</t>
  </si>
  <si>
    <t xml:space="preserve">  中行借记卡JPY</t>
    <phoneticPr fontId="25"/>
  </si>
  <si>
    <t>福岡ベスト</t>
  </si>
  <si>
    <t>澳元</t>
  </si>
  <si>
    <t xml:space="preserve">  中行借记卡RMB</t>
    <phoneticPr fontId="25"/>
  </si>
  <si>
    <t>福岡大栄</t>
  </si>
  <si>
    <t>EUR</t>
  </si>
  <si>
    <t>欧元</t>
    <phoneticPr fontId="25"/>
  </si>
  <si>
    <t xml:space="preserve">  现金USD</t>
    <phoneticPr fontId="25"/>
  </si>
  <si>
    <t>福岡ビック</t>
  </si>
  <si>
    <t>USD</t>
  </si>
  <si>
    <t>美元</t>
    <phoneticPr fontId="25"/>
  </si>
  <si>
    <t xml:space="preserve">  现金JPY</t>
    <phoneticPr fontId="25"/>
  </si>
  <si>
    <t>福岡ヨドバシ</t>
  </si>
  <si>
    <t>JPY</t>
  </si>
  <si>
    <t>日元</t>
    <phoneticPr fontId="25"/>
  </si>
  <si>
    <t xml:space="preserve">  现金RMB</t>
    <phoneticPr fontId="25"/>
  </si>
  <si>
    <t>札幌大栄</t>
  </si>
  <si>
    <t>RMB</t>
  </si>
  <si>
    <t>人民币</t>
    <phoneticPr fontId="25"/>
  </si>
  <si>
    <t>资产类</t>
    <phoneticPr fontId="25"/>
  </si>
  <si>
    <t>交易场所频次</t>
    <phoneticPr fontId="25"/>
  </si>
  <si>
    <t>交易场所缩写</t>
    <phoneticPr fontId="25"/>
  </si>
  <si>
    <t>交易场所</t>
    <phoneticPr fontId="25"/>
  </si>
  <si>
    <t>币种频次</t>
    <phoneticPr fontId="25"/>
  </si>
  <si>
    <t>币种缩写</t>
    <phoneticPr fontId="25"/>
  </si>
  <si>
    <t>币种</t>
    <phoneticPr fontId="25"/>
  </si>
  <si>
    <t>贷方频次</t>
    <phoneticPr fontId="25"/>
  </si>
  <si>
    <t>贷方科目</t>
    <phoneticPr fontId="25"/>
  </si>
  <si>
    <t>借方频次</t>
    <phoneticPr fontId="25"/>
  </si>
  <si>
    <t>会计科目</t>
    <phoneticPr fontId="25"/>
  </si>
  <si>
    <t>科目余额列表</t>
  </si>
  <si>
    <t>rmb</t>
    <phoneticPr fontId="25"/>
  </si>
  <si>
    <t>中银信用卡</t>
    <phoneticPr fontId="25"/>
  </si>
  <si>
    <t>食品</t>
    <phoneticPr fontId="25"/>
  </si>
  <si>
    <t xml:space="preserve"> CRMB</t>
  </si>
  <si>
    <t xml:space="preserve">   LIFE</t>
  </si>
  <si>
    <t>奥纳电影卡</t>
  </si>
  <si>
    <t xml:space="preserve"> LIFE</t>
  </si>
  <si>
    <t>音箱支架</t>
  </si>
  <si>
    <t>HPPC</t>
  </si>
  <si>
    <t>筋头巴脑</t>
  </si>
  <si>
    <t>饭卡</t>
  </si>
  <si>
    <t xml:space="preserve"> LEARN</t>
  </si>
  <si>
    <t>移动硬盘盒</t>
  </si>
  <si>
    <t>手机卡过户</t>
  </si>
  <si>
    <t>买手机卡</t>
  </si>
  <si>
    <t xml:space="preserve"> CJPY</t>
  </si>
  <si>
    <t xml:space="preserve"> PYODOBASI</t>
  </si>
  <si>
    <t xml:space="preserve">  JP2009LIFEJPY</t>
  </si>
  <si>
    <t>大丸会員カード</t>
  </si>
  <si>
    <t>大丸かばんセット</t>
  </si>
  <si>
    <t xml:space="preserve">  FJPY</t>
  </si>
  <si>
    <t>送金料金</t>
  </si>
  <si>
    <t>送金</t>
  </si>
  <si>
    <t xml:space="preserve"> MIZUHODJPY</t>
  </si>
  <si>
    <t xml:space="preserve">  日本通勤费</t>
  </si>
  <si>
    <t>新幹線</t>
  </si>
  <si>
    <t xml:space="preserve"> PT</t>
  </si>
  <si>
    <t>CF</t>
  </si>
  <si>
    <t>EMS</t>
  </si>
  <si>
    <t>無線LAN</t>
  </si>
  <si>
    <t xml:space="preserve"> BOCCJPY</t>
  </si>
  <si>
    <t>ウインナー</t>
  </si>
  <si>
    <t>鶏卵</t>
  </si>
  <si>
    <t>ブロックチョコ</t>
  </si>
  <si>
    <t>ピーナッツチョコ</t>
  </si>
  <si>
    <t>お好み甘纳豆</t>
  </si>
  <si>
    <t>きゃべつ</t>
  </si>
  <si>
    <t>小町玄米</t>
  </si>
  <si>
    <t>焼きそば</t>
  </si>
  <si>
    <t>胚芽押麦</t>
  </si>
  <si>
    <t>梅</t>
  </si>
  <si>
    <t>スイートセサミ</t>
  </si>
  <si>
    <t>一口黒</t>
  </si>
  <si>
    <t>ひろくち黒</t>
  </si>
  <si>
    <t>たこ焼き</t>
  </si>
  <si>
    <t>白身あんかけ</t>
  </si>
  <si>
    <t>プレーン</t>
  </si>
  <si>
    <t>銘柄鳥</t>
  </si>
  <si>
    <t>　プレゼント</t>
  </si>
  <si>
    <t>Sony S736Fケース</t>
  </si>
  <si>
    <t>Sony S736F</t>
  </si>
  <si>
    <t>はさい</t>
  </si>
  <si>
    <r>
      <t>バス</t>
    </r>
    <r>
      <rPr>
        <sz val="12"/>
        <rFont val="HGGothicE"/>
        <family val="3"/>
        <charset val="128"/>
      </rPr>
      <t>ｸﾘﾝ</t>
    </r>
    <r>
      <rPr>
        <sz val="11"/>
        <color theme="1"/>
        <rFont val="ＭＳ Ｐゴシック"/>
        <family val="2"/>
        <charset val="134"/>
        <scheme val="minor"/>
      </rPr>
      <t>ゆず</t>
    </r>
  </si>
  <si>
    <t>固形石鹸</t>
  </si>
  <si>
    <t>寿司</t>
  </si>
  <si>
    <t>あんかけ</t>
  </si>
  <si>
    <t>インストア焼き豚</t>
  </si>
  <si>
    <t>夢しずく</t>
  </si>
  <si>
    <t>パン</t>
  </si>
  <si>
    <t>濃くうま</t>
  </si>
  <si>
    <t>ポークステーキ</t>
  </si>
  <si>
    <t>焼き豚</t>
  </si>
  <si>
    <t>ほうれん草</t>
  </si>
  <si>
    <t>お魚そーせー</t>
  </si>
  <si>
    <t>おにぎり</t>
  </si>
  <si>
    <t>アメリカンドック</t>
  </si>
  <si>
    <t>カレイ</t>
  </si>
  <si>
    <t>FAX</t>
  </si>
  <si>
    <t>サラダ</t>
  </si>
  <si>
    <t>いなり</t>
  </si>
  <si>
    <t xml:space="preserve"> PBOC</t>
  </si>
  <si>
    <t>IPHONETV＆バッテリ</t>
  </si>
  <si>
    <t xml:space="preserve">  中银JPY9522</t>
  </si>
  <si>
    <t>豚肉</t>
  </si>
  <si>
    <t xml:space="preserve">  中银JPY9521</t>
  </si>
  <si>
    <t>鶏肉切り込み</t>
  </si>
  <si>
    <t>お握り</t>
  </si>
  <si>
    <t xml:space="preserve">  中银JPY9520</t>
  </si>
  <si>
    <t>神崎ソバ</t>
  </si>
  <si>
    <t>豚骨</t>
  </si>
  <si>
    <t>ディスク１T</t>
  </si>
  <si>
    <t>ディスクケーブル</t>
  </si>
  <si>
    <t>胡瓜</t>
  </si>
  <si>
    <t>サツマイモ</t>
  </si>
  <si>
    <t>みかん</t>
  </si>
  <si>
    <t>中華弁当</t>
  </si>
  <si>
    <t>素麺</t>
  </si>
  <si>
    <t>ベーコン</t>
  </si>
  <si>
    <t>うどん</t>
  </si>
  <si>
    <t>鳥卵</t>
  </si>
  <si>
    <t>トンカツ</t>
  </si>
  <si>
    <t>マーボー春雨</t>
  </si>
  <si>
    <t>チキン惣菜</t>
  </si>
  <si>
    <t>お魚の半場</t>
  </si>
  <si>
    <t>ｲｶﾎﾟﾂﾎﾟﾔｷ</t>
  </si>
  <si>
    <t>ひのかかり</t>
  </si>
  <si>
    <t>讃岐うどん</t>
  </si>
  <si>
    <t>フライ</t>
  </si>
  <si>
    <t>携帯ケース</t>
  </si>
  <si>
    <t>国産豚ももブロック</t>
  </si>
  <si>
    <t>国産豚バラ焼肉</t>
  </si>
  <si>
    <t>鯨</t>
  </si>
  <si>
    <t>とり卵</t>
  </si>
  <si>
    <t>エビチリソース</t>
  </si>
  <si>
    <t>胡瓜ヌカ漬</t>
  </si>
  <si>
    <t>TV卵豆腐</t>
  </si>
  <si>
    <t>ゴミ袋</t>
  </si>
  <si>
    <t>弁当</t>
  </si>
  <si>
    <t>プレーンYG</t>
  </si>
  <si>
    <t>鹿児島茶</t>
  </si>
  <si>
    <t>角切りうどん</t>
  </si>
  <si>
    <t>食塩</t>
  </si>
  <si>
    <t>GV穀物巣</t>
  </si>
  <si>
    <t>GV醤油</t>
  </si>
  <si>
    <t>包装盒内</t>
  </si>
  <si>
    <t>NWS736FKB</t>
  </si>
  <si>
    <t xml:space="preserve"> PBIC</t>
  </si>
  <si>
    <t>フィットネス</t>
  </si>
  <si>
    <t>DR増量SM</t>
  </si>
  <si>
    <t>ニュービーズ</t>
  </si>
  <si>
    <t>焼物</t>
  </si>
  <si>
    <t>茶</t>
  </si>
  <si>
    <t>牛ももブロック</t>
  </si>
  <si>
    <t>中華一品</t>
  </si>
  <si>
    <t>ニューバーガー</t>
  </si>
  <si>
    <t>お魚のソーセージ</t>
  </si>
  <si>
    <t>しろかつお沢庵</t>
  </si>
  <si>
    <t>きゅうり</t>
  </si>
  <si>
    <t>酸ミルク</t>
  </si>
  <si>
    <t>中華セット</t>
  </si>
  <si>
    <t>三桃あんまん</t>
  </si>
  <si>
    <t>サラダ油</t>
  </si>
  <si>
    <t>SKS－T</t>
  </si>
  <si>
    <t>とろけるカレー</t>
  </si>
  <si>
    <t>梅の香卷</t>
  </si>
  <si>
    <t>お好きみミックス</t>
  </si>
  <si>
    <t>ポテトスナック</t>
  </si>
  <si>
    <t>黒かりんとう</t>
  </si>
  <si>
    <t>一口黒糖</t>
  </si>
  <si>
    <t>一口のり天わさび</t>
  </si>
  <si>
    <t>八女穂の光</t>
  </si>
  <si>
    <t>和菓子</t>
  </si>
  <si>
    <t>菓子パン</t>
  </si>
  <si>
    <t>肉まん</t>
  </si>
  <si>
    <t>餃子</t>
  </si>
  <si>
    <t>こだわり肉餃子</t>
  </si>
  <si>
    <t>三浦屋</t>
  </si>
  <si>
    <t>牙膏</t>
  </si>
  <si>
    <t>バスロマンジャス</t>
  </si>
  <si>
    <t>バスロマン桜</t>
  </si>
  <si>
    <t>築邦製茶</t>
  </si>
  <si>
    <t>ファイテン</t>
  </si>
  <si>
    <t>飛行機チッケと</t>
  </si>
  <si>
    <t>八洋七味八珍</t>
  </si>
  <si>
    <t>大粒しゅうまい</t>
  </si>
  <si>
    <t>明太風味はんぺん</t>
  </si>
  <si>
    <t>焼き放題</t>
  </si>
  <si>
    <t>日水お魚</t>
  </si>
  <si>
    <t>青梗菜</t>
  </si>
  <si>
    <t>MS-MT4G</t>
  </si>
  <si>
    <t>T900</t>
  </si>
  <si>
    <t>小麦パン</t>
  </si>
  <si>
    <t>グリーンボール</t>
  </si>
  <si>
    <t>おつり袋</t>
  </si>
  <si>
    <t>延長保証</t>
  </si>
  <si>
    <t>腕時計</t>
  </si>
  <si>
    <t>卵</t>
  </si>
  <si>
    <t>果物</t>
  </si>
  <si>
    <t>畜産豚肉</t>
  </si>
  <si>
    <t>日日出すヨーグルト</t>
  </si>
  <si>
    <t>情報処理テスト申し込み</t>
  </si>
  <si>
    <t>情報処理テスト</t>
  </si>
  <si>
    <t>洗いメーク</t>
  </si>
  <si>
    <t>二色栗ぜんざい</t>
  </si>
  <si>
    <t>ｼｰﾌﾚｯｼｭ</t>
  </si>
  <si>
    <t>おいたべかまぼこ</t>
  </si>
  <si>
    <t>畜産鳥</t>
  </si>
  <si>
    <t>猪软骨</t>
  </si>
  <si>
    <t>瓜</t>
  </si>
  <si>
    <t>ｺｸﾏﾛｶﾚｰ</t>
  </si>
  <si>
    <t>鉄版焼きそば</t>
  </si>
  <si>
    <t>本</t>
  </si>
  <si>
    <t>釣り袋</t>
  </si>
  <si>
    <t>細モヤシ</t>
  </si>
  <si>
    <t>ミルク</t>
  </si>
  <si>
    <t>スーツケース</t>
  </si>
  <si>
    <t>フィンガー口</t>
  </si>
  <si>
    <t>ちゃんぽん</t>
  </si>
  <si>
    <t>枝豆</t>
  </si>
  <si>
    <t>長崎あじじゃこ天</t>
  </si>
  <si>
    <t>焼き豆腐</t>
  </si>
  <si>
    <t>面</t>
  </si>
  <si>
    <t>菓子</t>
  </si>
  <si>
    <t>ネスレ</t>
  </si>
  <si>
    <t>アクティブ</t>
  </si>
  <si>
    <t>ﾋﾞﾋﾀﾞｽヨーグルト</t>
  </si>
  <si>
    <t>ﾌﾞﾚﾝディｵﾘｼﾞ</t>
  </si>
  <si>
    <t>红姜</t>
  </si>
  <si>
    <t>にんにく</t>
  </si>
  <si>
    <t>肉</t>
  </si>
  <si>
    <t>もつちり湯込み</t>
  </si>
  <si>
    <t>太つ子モヤシ</t>
  </si>
  <si>
    <t>成もの</t>
  </si>
  <si>
    <t>ラーメン</t>
  </si>
  <si>
    <t>八女ひのひかり</t>
  </si>
  <si>
    <t>生椎</t>
  </si>
  <si>
    <t>新メークインMPC</t>
  </si>
  <si>
    <t>日清サラダ油</t>
  </si>
  <si>
    <t>アトランティックサーモン</t>
  </si>
  <si>
    <t>ハムマヨネーズパン</t>
  </si>
  <si>
    <r>
      <t>北海道白い</t>
    </r>
    <r>
      <rPr>
        <sz val="12"/>
        <rFont val="HGGothicE"/>
        <family val="3"/>
        <charset val="128"/>
      </rPr>
      <t>ｻｲﾄﾞ</t>
    </r>
  </si>
  <si>
    <r>
      <t>カステラ</t>
    </r>
    <r>
      <rPr>
        <sz val="12"/>
        <rFont val="HGGothicE"/>
        <family val="3"/>
        <charset val="128"/>
      </rPr>
      <t>ｻﾝﾄﾞ</t>
    </r>
  </si>
  <si>
    <t>サンフ</t>
  </si>
  <si>
    <t>くずきり八女茶</t>
  </si>
  <si>
    <t>くずきり</t>
  </si>
  <si>
    <t>ねらび餅きなこ</t>
  </si>
  <si>
    <t>ねらび餅よもぎ</t>
  </si>
  <si>
    <t>ミタラシ団子</t>
  </si>
  <si>
    <t>ﾋﾉﾋｶﾘﾉｹｲ</t>
  </si>
  <si>
    <t>プレミアムもるつ</t>
  </si>
  <si>
    <t>にら</t>
  </si>
  <si>
    <r>
      <t>レーズンバター</t>
    </r>
    <r>
      <rPr>
        <sz val="12"/>
        <rFont val="HGGothicE"/>
        <family val="3"/>
        <charset val="128"/>
      </rPr>
      <t>ﾛ</t>
    </r>
  </si>
  <si>
    <t>スィートコーン</t>
  </si>
  <si>
    <t>無洗米夢しずく</t>
  </si>
  <si>
    <t>電池</t>
  </si>
  <si>
    <t>チョコチップス</t>
  </si>
  <si>
    <t>レーズンバター口</t>
  </si>
  <si>
    <t>青ねぎ</t>
  </si>
  <si>
    <t>ロメインレタス</t>
  </si>
  <si>
    <t>昔梅酒</t>
  </si>
  <si>
    <t>小さな農園</t>
  </si>
  <si>
    <t>玉葱</t>
  </si>
  <si>
    <t>菠菜</t>
  </si>
  <si>
    <t>茄子</t>
  </si>
  <si>
    <t>畜産牛肉</t>
  </si>
  <si>
    <t>サラダ類</t>
  </si>
  <si>
    <t>マライやパイン</t>
  </si>
  <si>
    <t>野菜お勤め品</t>
  </si>
  <si>
    <t>マンゴ</t>
  </si>
  <si>
    <t>あさり</t>
  </si>
  <si>
    <t>おい食べサーモン</t>
  </si>
  <si>
    <t>無洗米</t>
  </si>
  <si>
    <t>フルがリアヨーグルトプ</t>
  </si>
  <si>
    <t>電子辞書ケース</t>
  </si>
  <si>
    <t>電子辞書</t>
  </si>
  <si>
    <t>2009.03.02</t>
  </si>
  <si>
    <t>食切り柿ピー</t>
  </si>
  <si>
    <t>富士小麦</t>
  </si>
  <si>
    <t>ﾓﾔｼ</t>
  </si>
  <si>
    <t>丸山　　パン</t>
  </si>
  <si>
    <t>油菜</t>
  </si>
  <si>
    <t>蝦蛄</t>
  </si>
  <si>
    <t>カフェオレ１０P</t>
  </si>
  <si>
    <t>王林</t>
  </si>
  <si>
    <t>マライﾔパイン</t>
  </si>
  <si>
    <t>ミニトマト</t>
  </si>
  <si>
    <t>じゃが芋</t>
  </si>
  <si>
    <t>メークイン</t>
  </si>
  <si>
    <t>人参</t>
  </si>
  <si>
    <t>カタクチイワシ</t>
  </si>
  <si>
    <t>黒豚餃子</t>
  </si>
  <si>
    <t>片栗粉</t>
  </si>
  <si>
    <t>森永ヨーグルト</t>
  </si>
  <si>
    <t>ｼﾞｮｳﾊｸﾄｳ</t>
  </si>
  <si>
    <t>玉子</t>
  </si>
  <si>
    <t>ほほえみ食べパン</t>
  </si>
  <si>
    <t>花菜</t>
  </si>
  <si>
    <t>キムチ鍋スープ</t>
  </si>
  <si>
    <t>木綿厚あげ</t>
  </si>
  <si>
    <t>もやし</t>
  </si>
  <si>
    <t>おさつ蒸し</t>
  </si>
  <si>
    <t>小豆と八女茶</t>
  </si>
  <si>
    <t>ｷｬﾉｰら油</t>
  </si>
  <si>
    <t>ボイル真いか</t>
  </si>
  <si>
    <t>わかめ</t>
  </si>
  <si>
    <t>生ふき</t>
  </si>
  <si>
    <t>えのき茸</t>
  </si>
  <si>
    <t>4月</t>
  </si>
  <si>
    <t>生椎茸</t>
  </si>
  <si>
    <t>菊菜</t>
  </si>
  <si>
    <t>あじ</t>
  </si>
  <si>
    <t>Club飲み物</t>
  </si>
  <si>
    <r>
      <t>酸</t>
    </r>
    <r>
      <rPr>
        <sz val="11"/>
        <color theme="1"/>
        <rFont val="ＭＳ Ｐゴシック"/>
        <family val="2"/>
        <charset val="134"/>
        <scheme val="minor"/>
      </rPr>
      <t>奶</t>
    </r>
  </si>
  <si>
    <t>にんじん</t>
  </si>
  <si>
    <t>ピンク卵</t>
  </si>
  <si>
    <t>青菜</t>
  </si>
  <si>
    <t>明治ミルクぶりん</t>
  </si>
  <si>
    <t>電車</t>
  </si>
  <si>
    <t>再入国</t>
  </si>
  <si>
    <t>ｶｲﾜﾚ</t>
  </si>
  <si>
    <t>花見</t>
  </si>
  <si>
    <t>TVSクリーン</t>
  </si>
  <si>
    <t>ﾊﾞｽｸﾘﾝ森</t>
  </si>
  <si>
    <t>ｷｬﾉｰﾗ油</t>
  </si>
  <si>
    <t>北海道米</t>
  </si>
  <si>
    <t>魚</t>
  </si>
  <si>
    <t>キッチンブリーチ</t>
  </si>
  <si>
    <t>じゃがいも</t>
  </si>
  <si>
    <t>新しょうが</t>
  </si>
  <si>
    <r>
      <t>ｲﾝ</t>
    </r>
    <r>
      <rPr>
        <sz val="11"/>
        <color theme="1"/>
        <rFont val="ＭＳ Ｐゴシック"/>
        <family val="2"/>
        <charset val="134"/>
        <scheme val="minor"/>
      </rPr>
      <t>ストア焼き豚</t>
    </r>
  </si>
  <si>
    <r>
      <t>TV</t>
    </r>
    <r>
      <rPr>
        <sz val="12"/>
        <rFont val="HGGothicE"/>
        <family val="3"/>
        <charset val="128"/>
      </rPr>
      <t>ｼﾁｭｸﾘ</t>
    </r>
  </si>
  <si>
    <t>ｱｽﾊﾞﾗ</t>
  </si>
  <si>
    <t>昼ごはん</t>
  </si>
  <si>
    <t>自行车</t>
  </si>
  <si>
    <t>药膏</t>
  </si>
  <si>
    <t>2009.03.24</t>
  </si>
  <si>
    <t>セロリ</t>
  </si>
  <si>
    <t>いんげん</t>
  </si>
  <si>
    <t>かぶ</t>
  </si>
  <si>
    <t>ホクト舞茸</t>
  </si>
  <si>
    <t>ｷﾔﾍﾞﾂ</t>
  </si>
  <si>
    <t>３月</t>
  </si>
  <si>
    <t>2009.03.15</t>
  </si>
  <si>
    <t xml:space="preserve">  JP2011LIFEJPY</t>
  </si>
  <si>
    <t>明治牛乳</t>
  </si>
  <si>
    <t xml:space="preserve">  JP2010LIFEJPY</t>
  </si>
  <si>
    <t>眼药水</t>
  </si>
  <si>
    <t>白醋</t>
  </si>
  <si>
    <t>白糖</t>
  </si>
  <si>
    <t>サラミ</t>
  </si>
  <si>
    <t>豚足</t>
  </si>
  <si>
    <t>海老フライ</t>
  </si>
  <si>
    <t>ひと口どうぞ米</t>
  </si>
  <si>
    <t>魚頭</t>
  </si>
  <si>
    <t>プロっこリー</t>
  </si>
  <si>
    <t>うまい菜</t>
  </si>
  <si>
    <t>豚バラ</t>
  </si>
  <si>
    <t>焼肉</t>
  </si>
  <si>
    <t>聚餐</t>
  </si>
  <si>
    <t>烧串</t>
  </si>
  <si>
    <t>2009.02.25</t>
  </si>
  <si>
    <t>刺身</t>
  </si>
  <si>
    <t>2009.02.24</t>
  </si>
  <si>
    <t>卵M</t>
  </si>
  <si>
    <t>かぼちゃ</t>
  </si>
  <si>
    <t>2009.02.23</t>
  </si>
  <si>
    <t>ﾋﾄﾛどうぞ米</t>
  </si>
  <si>
    <t>カラーOK</t>
  </si>
  <si>
    <t>大栄カード</t>
  </si>
  <si>
    <t>2009.02.17</t>
  </si>
  <si>
    <t>いわしのつみれ鍋</t>
  </si>
  <si>
    <t>そば</t>
  </si>
  <si>
    <t>2月</t>
  </si>
  <si>
    <t>相机</t>
  </si>
  <si>
    <t>土豆</t>
  </si>
  <si>
    <t>2009.02.10</t>
  </si>
  <si>
    <t>2009.02.06</t>
  </si>
  <si>
    <t>2009.02.04</t>
  </si>
  <si>
    <t>ごみ袋</t>
  </si>
  <si>
    <t>昼ご飯券</t>
  </si>
  <si>
    <t>新干线</t>
  </si>
  <si>
    <t>烤肉</t>
  </si>
  <si>
    <t>醋</t>
  </si>
  <si>
    <t>盐</t>
  </si>
  <si>
    <t>电车</t>
  </si>
  <si>
    <t>腰带</t>
  </si>
  <si>
    <t>昼ご飯</t>
  </si>
  <si>
    <t>咸菜</t>
  </si>
  <si>
    <t>指甲剪</t>
  </si>
  <si>
    <t>2009.01.29</t>
  </si>
  <si>
    <t>2009.01.28</t>
  </si>
  <si>
    <t>纳豆</t>
  </si>
  <si>
    <t>鸡肉</t>
  </si>
  <si>
    <t>2009.01.23</t>
  </si>
  <si>
    <t>2009.01.21</t>
  </si>
  <si>
    <t>回数券</t>
  </si>
  <si>
    <t>2009.01.20</t>
  </si>
  <si>
    <t>馒头</t>
  </si>
  <si>
    <t>1月</t>
  </si>
  <si>
    <t>カレー</t>
  </si>
  <si>
    <t>炒饭</t>
  </si>
  <si>
    <t>ご飯</t>
  </si>
  <si>
    <t>充C卡</t>
  </si>
  <si>
    <t>屏保</t>
  </si>
  <si>
    <t>鼠标</t>
  </si>
  <si>
    <t>晩御飯</t>
  </si>
  <si>
    <t>登録証交通</t>
  </si>
  <si>
    <t>2009.01.06</t>
  </si>
  <si>
    <t>登録証</t>
  </si>
  <si>
    <t>地下鉄切符</t>
  </si>
  <si>
    <t>味噌ラーメン</t>
  </si>
  <si>
    <t xml:space="preserve">  资产调整</t>
  </si>
  <si>
    <t>货币兑换</t>
  </si>
  <si>
    <t xml:space="preserve">  调整JPY</t>
  </si>
  <si>
    <t>2009年初调整JPY</t>
  </si>
  <si>
    <t xml:space="preserve">  调整RMB</t>
  </si>
  <si>
    <t>2009年初调整RMB</t>
  </si>
  <si>
    <t>浙江支付宝网络科技有限</t>
  </si>
  <si>
    <t>辽宁华储资讯科技有限责</t>
  </si>
  <si>
    <t>教育部考试中心</t>
  </si>
  <si>
    <t>联动优势（移动充值）</t>
  </si>
  <si>
    <t xml:space="preserve">  招商借普</t>
  </si>
  <si>
    <t>本行扣缴</t>
  </si>
  <si>
    <t>北京联动优势科技有限公</t>
  </si>
  <si>
    <t>网银在线</t>
  </si>
  <si>
    <t>2008年初调整RMB</t>
  </si>
  <si>
    <t>借JPY46917贷RMB3041.09余RMB1860.02</t>
  </si>
  <si>
    <t xml:space="preserve">  JP2007LIFEJPY</t>
  </si>
  <si>
    <t xml:space="preserve"> BOCCRMB</t>
  </si>
  <si>
    <t>借款存入</t>
  </si>
  <si>
    <t xml:space="preserve"> BOCDRMB</t>
  </si>
  <si>
    <t xml:space="preserve">  日本2007借款</t>
  </si>
  <si>
    <t>2007年初调整JPY</t>
  </si>
  <si>
    <t>家乐福</t>
  </si>
  <si>
    <t>鱼</t>
    <phoneticPr fontId="25"/>
  </si>
  <si>
    <t>笔记本电脑锁</t>
    <phoneticPr fontId="25"/>
  </si>
  <si>
    <t>B5打印纸</t>
    <phoneticPr fontId="25"/>
  </si>
  <si>
    <t>DVD刻录盘</t>
    <phoneticPr fontId="25"/>
  </si>
  <si>
    <t>USD</t>
    <phoneticPr fontId="25"/>
  </si>
  <si>
    <t>调整USD</t>
    <phoneticPr fontId="25"/>
  </si>
  <si>
    <t>现金USD</t>
    <phoneticPr fontId="25"/>
  </si>
  <si>
    <t>2006年初调整USD</t>
    <phoneticPr fontId="25"/>
  </si>
  <si>
    <t>调整JPY</t>
    <phoneticPr fontId="25"/>
  </si>
  <si>
    <t>现金JPY</t>
    <phoneticPr fontId="25"/>
  </si>
  <si>
    <t>2006年初调整JPY</t>
    <phoneticPr fontId="25"/>
  </si>
  <si>
    <t>调整RMB</t>
    <phoneticPr fontId="25"/>
  </si>
  <si>
    <t>现金RMB</t>
  </si>
  <si>
    <t>2006年初调整RMB</t>
    <phoneticPr fontId="25"/>
  </si>
  <si>
    <t>现金RMB</t>
    <phoneticPr fontId="25"/>
  </si>
  <si>
    <t>报纸</t>
    <phoneticPr fontId="25"/>
  </si>
  <si>
    <t>2005年初调整USD</t>
    <phoneticPr fontId="25"/>
  </si>
  <si>
    <t>2005年初调整JPY</t>
    <phoneticPr fontId="25"/>
  </si>
  <si>
    <t>2005年初调整RMB</t>
    <phoneticPr fontId="25"/>
  </si>
  <si>
    <t>2004年初调整USD</t>
    <phoneticPr fontId="25"/>
  </si>
  <si>
    <t>2004年初调整JPY</t>
  </si>
  <si>
    <t>2004年初调整RMB</t>
  </si>
  <si>
    <t>JP-&gt;US</t>
  </si>
  <si>
    <t>US-&gt;CN</t>
  </si>
  <si>
    <t>JP-&gt;CN</t>
  </si>
  <si>
    <t>領収書</t>
  </si>
  <si>
    <t>交易场所</t>
  </si>
  <si>
    <t>参照值</t>
  </si>
  <si>
    <t>参照余额</t>
    <phoneticPr fontId="25"/>
  </si>
  <si>
    <t>参照科目</t>
    <phoneticPr fontId="25"/>
  </si>
  <si>
    <t>贷方币种</t>
  </si>
  <si>
    <t>贷方科目</t>
  </si>
  <si>
    <t>借方币种</t>
  </si>
  <si>
    <t>借方科目</t>
  </si>
  <si>
    <t>概要</t>
  </si>
  <si>
    <t>凭证编号</t>
    <phoneticPr fontId="25"/>
  </si>
  <si>
    <t>份额</t>
    <phoneticPr fontId="25"/>
  </si>
  <si>
    <t>余额</t>
  </si>
  <si>
    <t>基金名称</t>
    <phoneticPr fontId="25"/>
  </si>
  <si>
    <t>详细</t>
  </si>
  <si>
    <t>转入现金增值</t>
  </si>
  <si>
    <t>招商现金</t>
  </si>
  <si>
    <t xml:space="preserve">详细 </t>
  </si>
  <si>
    <t>定期定额购买</t>
  </si>
  <si>
    <t>招商先锋</t>
  </si>
  <si>
    <t>申购</t>
  </si>
  <si>
    <t>红利发放</t>
  </si>
  <si>
    <t>定期定额申购</t>
  </si>
  <si>
    <t>成长前端</t>
  </si>
  <si>
    <t>安本增利</t>
  </si>
  <si>
    <t>招商核心价值</t>
  </si>
  <si>
    <t>赎回</t>
  </si>
  <si>
    <t>利欧股份</t>
  </si>
  <si>
    <t>顺络电子</t>
  </si>
  <si>
    <t>拓邦电子</t>
  </si>
  <si>
    <t>恒星科技</t>
  </si>
  <si>
    <t>实益达 2</t>
  </si>
  <si>
    <t>天津普林</t>
  </si>
  <si>
    <t>连云港 1</t>
  </si>
  <si>
    <t>广宇集团</t>
  </si>
  <si>
    <t>关铝股份</t>
  </si>
  <si>
    <t>一致药业</t>
  </si>
  <si>
    <t>云南铜业</t>
  </si>
  <si>
    <t>华能国际</t>
  </si>
  <si>
    <t>信雅达 2</t>
  </si>
  <si>
    <t xml:space="preserve">深能源A </t>
  </si>
  <si>
    <t>金种子酒</t>
  </si>
  <si>
    <t>万向德农</t>
  </si>
  <si>
    <t>招商债B</t>
  </si>
  <si>
    <t>江铃汽车</t>
  </si>
  <si>
    <t>卖出</t>
  </si>
  <si>
    <t>新 希 望</t>
  </si>
  <si>
    <t>第一食品</t>
  </si>
  <si>
    <t>德美化工</t>
  </si>
  <si>
    <t>招商股票</t>
  </si>
  <si>
    <t>百联股份</t>
  </si>
  <si>
    <t>招商平衡</t>
  </si>
  <si>
    <t>安泰科技</t>
  </si>
  <si>
    <t>转出现金增值</t>
  </si>
  <si>
    <t>中信银行</t>
  </si>
  <si>
    <t>现代投资</t>
  </si>
  <si>
    <t>豫光金铅</t>
  </si>
  <si>
    <t>购买</t>
  </si>
  <si>
    <t>招商债A</t>
  </si>
  <si>
    <t>南 玻A 3</t>
  </si>
  <si>
    <t>金陵饭店</t>
  </si>
  <si>
    <t>开滦股份</t>
  </si>
  <si>
    <t>中环股份</t>
  </si>
  <si>
    <t>一汽轿车</t>
  </si>
  <si>
    <t>国电南瑞</t>
  </si>
  <si>
    <t>露天煤业</t>
  </si>
  <si>
    <t>银座股份</t>
  </si>
  <si>
    <t>交通银行</t>
  </si>
  <si>
    <t>同仁堂 1</t>
  </si>
  <si>
    <t>中远航运</t>
  </si>
  <si>
    <t>长城电脑</t>
  </si>
  <si>
    <t>石油济柴</t>
  </si>
  <si>
    <t>水井坊 3</t>
  </si>
  <si>
    <t>柳工 1,4</t>
  </si>
  <si>
    <t>泸州老窖</t>
  </si>
  <si>
    <t xml:space="preserve">华侨城A </t>
  </si>
  <si>
    <t xml:space="preserve">盐田港A </t>
  </si>
  <si>
    <t>外运发展</t>
  </si>
  <si>
    <t>国电电力</t>
  </si>
  <si>
    <t>焦作万方</t>
  </si>
  <si>
    <t>獐子岛 7</t>
  </si>
  <si>
    <t>客户孙树斌转换招商债券A基金2514.95份至招商股票基金。申请已提交，申请编号为：A21720071102000000002384。申请已受理，招商股票基金份额将于2007年11月06日确认到账。</t>
  </si>
  <si>
    <t>华菱管线</t>
  </si>
  <si>
    <t>网盛科技</t>
  </si>
  <si>
    <t>中国远洋</t>
  </si>
  <si>
    <t>张 裕A 1</t>
  </si>
  <si>
    <t>煤气化 1</t>
  </si>
  <si>
    <t>上海医药</t>
  </si>
  <si>
    <t>天然碱 1</t>
  </si>
  <si>
    <t>歌华有线</t>
  </si>
  <si>
    <t>浙大网新</t>
  </si>
  <si>
    <t>中兴通讯</t>
  </si>
  <si>
    <t>西山煤电</t>
  </si>
  <si>
    <t>中金黄金</t>
  </si>
  <si>
    <t>张江高科</t>
  </si>
  <si>
    <t>*ST 成商</t>
  </si>
  <si>
    <t>锡业股份</t>
  </si>
  <si>
    <t>煤气化 8</t>
  </si>
  <si>
    <t>海油工程</t>
  </si>
  <si>
    <t>美利纸业</t>
  </si>
  <si>
    <t>新民科技</t>
  </si>
  <si>
    <t>天坛生物</t>
  </si>
  <si>
    <t>天然碱 9</t>
  </si>
  <si>
    <t>华东医药</t>
  </si>
  <si>
    <t>桂冠电力</t>
  </si>
  <si>
    <t>赣粤高速</t>
  </si>
  <si>
    <t>辽宁成大</t>
  </si>
  <si>
    <t>国药股份</t>
  </si>
  <si>
    <t>上海机场</t>
  </si>
  <si>
    <t>片仔癀 2</t>
  </si>
  <si>
    <t>金 融 街</t>
  </si>
  <si>
    <t>北京城建</t>
  </si>
  <si>
    <t>万 科A 2</t>
  </si>
  <si>
    <t>实益达 3</t>
  </si>
  <si>
    <t>恒源煤电</t>
  </si>
  <si>
    <t>广州友谊</t>
  </si>
  <si>
    <t>阳光股份</t>
  </si>
  <si>
    <t>大秦铁路</t>
  </si>
  <si>
    <t>中牧股份</t>
  </si>
  <si>
    <t>五 粮 液</t>
  </si>
  <si>
    <t>基金转换转入</t>
  </si>
  <si>
    <t>佛山照明</t>
  </si>
  <si>
    <t>中国国贸</t>
  </si>
  <si>
    <t>基金转换转出</t>
  </si>
  <si>
    <t>长江电力</t>
  </si>
  <si>
    <t>中泰化学</t>
  </si>
  <si>
    <t>民生银行</t>
  </si>
  <si>
    <t>邯郸钢铁</t>
  </si>
  <si>
    <t>宏达股份</t>
  </si>
  <si>
    <t>小商品城</t>
  </si>
  <si>
    <t>连云港 7</t>
  </si>
  <si>
    <t>白云机场</t>
  </si>
  <si>
    <t>上实发展</t>
  </si>
  <si>
    <t>双鹤药业</t>
  </si>
  <si>
    <t>盐田港 7</t>
  </si>
  <si>
    <t>中国联通</t>
  </si>
  <si>
    <t>贵州茅台</t>
  </si>
  <si>
    <t>大同煤业</t>
  </si>
  <si>
    <t>獐子岛 6</t>
  </si>
  <si>
    <t>中国石化</t>
  </si>
  <si>
    <t>火箭股份</t>
  </si>
  <si>
    <t>国阳新能</t>
  </si>
  <si>
    <t>同方股份</t>
  </si>
  <si>
    <t>宝钢股份</t>
  </si>
  <si>
    <t>青岛啤酒</t>
  </si>
  <si>
    <t>鞍钢新轧</t>
  </si>
  <si>
    <t>浦东金桥</t>
  </si>
  <si>
    <t>平高电气</t>
  </si>
  <si>
    <t>烟台万华</t>
  </si>
  <si>
    <t>国投电力</t>
  </si>
  <si>
    <t>*ST 广厦</t>
  </si>
  <si>
    <t>中国平安</t>
  </si>
  <si>
    <t>博瑞传播</t>
  </si>
  <si>
    <t>（4）招商现金增值基金与招商安本增利基金之间互相转换时，转换费为0，赎回费为0</t>
  </si>
  <si>
    <t>山推股份</t>
  </si>
  <si>
    <t>中信证券</t>
  </si>
  <si>
    <t>（3）从招商安泰系列基金、招商先锋基金向招商现金增值基金或招商安本增利基金转换时，转换费为0，只收取转出基金的赎回费。</t>
  </si>
  <si>
    <t>神火股份</t>
  </si>
  <si>
    <t>盐湖钾肥</t>
  </si>
  <si>
    <t>基金易系统为0.4%）。</t>
  </si>
  <si>
    <t>中国国航</t>
  </si>
  <si>
    <t>华鲁恒升</t>
  </si>
  <si>
    <t>（2）由招商安泰系列基金、招商先锋基金转换而来的招商现金增值基金或招商安本增利基金，再向招商安泰系列基金或招商先锋基金转换时，转换费率均为0.5％（</t>
  </si>
  <si>
    <t>大商股份</t>
  </si>
  <si>
    <t>新安股份</t>
  </si>
  <si>
    <t xml:space="preserve">基金易系统为0.4%）。 </t>
  </si>
  <si>
    <t>王府井 3</t>
  </si>
  <si>
    <t>基金易系统为0.8%）；向招商债券基金转换时，转换费率为0.5％（</t>
  </si>
  <si>
    <t>光彩建设</t>
  </si>
  <si>
    <t>苏宁电器</t>
  </si>
  <si>
    <t>（1）认（申）购的招商现金增值基金向招商股票基金、招商平衡型基金、招商先锋基金转换时，转换费率为1％（</t>
  </si>
  <si>
    <t>青岛海尔</t>
  </si>
  <si>
    <t>伊利股份</t>
  </si>
  <si>
    <t>太原重工</t>
  </si>
  <si>
    <r>
      <t>2</t>
    </r>
    <r>
      <rPr>
        <sz val="11"/>
        <color theme="1"/>
        <rFont val="ＭＳ Ｐゴシック"/>
        <family val="2"/>
        <charset val="134"/>
        <scheme val="minor"/>
      </rPr>
      <t>、招商安泰系列基金（猩坦善被稹⒄猩唐胶庑突稹⒄猩陶?/SPAN&gt;A类基金）及招商先锋基金与招商现金增值基金或招商安本增利基金之间的转换：</t>
    </r>
  </si>
  <si>
    <t>基金易系统为0.4%），作为申购费率补差。</t>
  </si>
  <si>
    <t>中国人寿</t>
  </si>
  <si>
    <t>（3）认（申）购的招商债券基金份额，或从认（申）购的招商现金增值基金或招商安本增利基金转换形成的招商债券A基金份额，向招商平衡型基金、招商股票基金、招商先锋基金转换时，在上述转换费率基础上增加0.5％（</t>
  </si>
  <si>
    <t>中粮地产</t>
  </si>
  <si>
    <t>金发科技</t>
  </si>
  <si>
    <t>金地集团</t>
  </si>
  <si>
    <t>基金易系统从第四次起转换费率加收0.4%）。</t>
  </si>
  <si>
    <t>福耀玻璃</t>
  </si>
  <si>
    <t>（2）投资者在同一自然年度内累计的有效转换次数在三次（含）以内，转换费率为0；超过三次，从第四次起转换费率为0.5％（</t>
  </si>
  <si>
    <t>天音控股</t>
  </si>
  <si>
    <t>华泰股份</t>
  </si>
  <si>
    <t>（1）均需相应收取转出基金的赎回费（具体赎回费率参见各基金更新的招募说明书及相关公告）；</t>
  </si>
  <si>
    <t>王府井 1</t>
  </si>
  <si>
    <t>万 科A 1</t>
  </si>
  <si>
    <t>1、招商安泰系列基金各子基金（招商股票基金、招商平衡型基金、招商债券A基金）之间、招商安泰系列基金与招商先锋基金之间的转换：</t>
  </si>
  <si>
    <t>首旅股份</t>
  </si>
  <si>
    <t>转换费用说明（ 单笔转换金额低于200万元的，各基金之间的转换费说明）：</t>
  </si>
  <si>
    <t>广船国际</t>
  </si>
  <si>
    <t>中华企业</t>
  </si>
  <si>
    <t>武钢股份</t>
  </si>
  <si>
    <t>浦发银行</t>
  </si>
  <si>
    <t>----</t>
  </si>
  <si>
    <t xml:space="preserve">王府井  </t>
  </si>
  <si>
    <t xml:space="preserve">浦发银行 </t>
  </si>
  <si>
    <t>王府井 4</t>
  </si>
  <si>
    <t>现金增值</t>
  </si>
  <si>
    <t>海螺水泥</t>
  </si>
  <si>
    <t>恒瑞医药</t>
  </si>
  <si>
    <t xml:space="preserve">同洲电子 </t>
  </si>
  <si>
    <t>同洲电子</t>
  </si>
  <si>
    <t>先锋</t>
  </si>
  <si>
    <t>山东黄金</t>
  </si>
  <si>
    <t xml:space="preserve">深发展A </t>
  </si>
  <si>
    <t xml:space="preserve">营口港   </t>
  </si>
  <si>
    <t>安泰债券</t>
  </si>
  <si>
    <t xml:space="preserve">新安股份 </t>
  </si>
  <si>
    <t>盈亏</t>
  </si>
  <si>
    <t>赎回资金</t>
  </si>
  <si>
    <t>赎回净值</t>
  </si>
  <si>
    <t>赎回份额</t>
  </si>
  <si>
    <t>资金</t>
  </si>
  <si>
    <t>净值</t>
  </si>
  <si>
    <t>份额</t>
  </si>
  <si>
    <t xml:space="preserve">桂冠电力 </t>
  </si>
  <si>
    <t>营口港</t>
  </si>
  <si>
    <t>安泰平衡</t>
  </si>
  <si>
    <t xml:space="preserve">中国石化 </t>
  </si>
  <si>
    <t xml:space="preserve">华鲁恒升 </t>
  </si>
  <si>
    <t>安泰股票</t>
  </si>
  <si>
    <t>万  科A</t>
  </si>
  <si>
    <t>招商债券</t>
  </si>
  <si>
    <t>平衡型</t>
  </si>
  <si>
    <t>股票</t>
  </si>
  <si>
    <t>基金简称</t>
  </si>
  <si>
    <t>兴业银行</t>
  </si>
  <si>
    <t>柳化股份</t>
  </si>
  <si>
    <t xml:space="preserve">宝钢股份 </t>
  </si>
  <si>
    <t xml:space="preserve">国药股份 </t>
  </si>
  <si>
    <t>中青旅</t>
  </si>
  <si>
    <t xml:space="preserve">转换费率（200 万以下，基金易优惠费率） </t>
  </si>
  <si>
    <t>投资额</t>
  </si>
  <si>
    <t xml:space="preserve">天音控股 </t>
  </si>
  <si>
    <t xml:space="preserve">中青旅   </t>
  </si>
  <si>
    <t>北辰实业</t>
  </si>
  <si>
    <t xml:space="preserve">贵州茅台 </t>
  </si>
  <si>
    <t xml:space="preserve">民生银行 </t>
  </si>
  <si>
    <t>储蓄</t>
  </si>
  <si>
    <t>华发股份</t>
  </si>
  <si>
    <t>胡军华</t>
  </si>
  <si>
    <t xml:space="preserve">长江电力 </t>
  </si>
  <si>
    <t>6-31</t>
  </si>
  <si>
    <t>佘春宁</t>
  </si>
  <si>
    <t>工商银行</t>
  </si>
  <si>
    <t>核心价值</t>
  </si>
  <si>
    <t>程国发张冰</t>
  </si>
  <si>
    <t>长期持有</t>
  </si>
  <si>
    <t>广深铁路</t>
  </si>
  <si>
    <t>张冰</t>
  </si>
  <si>
    <t>短期，定投</t>
  </si>
  <si>
    <t>5 年以上</t>
  </si>
  <si>
    <t>购入净值</t>
  </si>
  <si>
    <t>3 － 5 年（含）</t>
  </si>
  <si>
    <t>安泰债券B</t>
  </si>
  <si>
    <t>游海胡军华</t>
  </si>
  <si>
    <t>买入净值</t>
  </si>
  <si>
    <t>买入份额</t>
  </si>
  <si>
    <t>持有净值</t>
  </si>
  <si>
    <t>2 － 3 年（含）</t>
  </si>
  <si>
    <t xml:space="preserve">安泰债券A </t>
  </si>
  <si>
    <t>长期</t>
  </si>
  <si>
    <t>1 － 2 年（含）</t>
  </si>
  <si>
    <t>1 年（含）以内</t>
  </si>
  <si>
    <t>长期定投</t>
  </si>
  <si>
    <t>基金易费率</t>
  </si>
  <si>
    <t>持有期限</t>
  </si>
  <si>
    <t>366以上</t>
  </si>
  <si>
    <t>365 天内</t>
  </si>
  <si>
    <t>正常费率</t>
  </si>
  <si>
    <t>服务费</t>
  </si>
  <si>
    <t>托管费</t>
  </si>
  <si>
    <t>管理费</t>
  </si>
  <si>
    <t>成立时间</t>
  </si>
  <si>
    <t>经理</t>
  </si>
  <si>
    <t>实际金额</t>
  </si>
  <si>
    <t>计划金额</t>
  </si>
  <si>
    <t>现金系数</t>
  </si>
  <si>
    <t>债券系数</t>
  </si>
  <si>
    <t>股票系数</t>
  </si>
  <si>
    <t>持有期</t>
  </si>
  <si>
    <t>波段短期</t>
  </si>
  <si>
    <t>计划额度</t>
  </si>
  <si>
    <t>实现比</t>
  </si>
  <si>
    <t xml:space="preserve">招商优质成长（LOF）后端申购费率表 </t>
  </si>
  <si>
    <t>13期（含）以上</t>
  </si>
  <si>
    <t>12期（含）内</t>
  </si>
  <si>
    <t>50万以上</t>
  </si>
  <si>
    <t>50万以下</t>
  </si>
  <si>
    <t>债券</t>
  </si>
  <si>
    <t>目标策略及额度控制</t>
  </si>
  <si>
    <t>小计</t>
  </si>
  <si>
    <t>安本</t>
  </si>
  <si>
    <t>核心</t>
  </si>
  <si>
    <t>债券B</t>
  </si>
  <si>
    <t>债券A</t>
  </si>
  <si>
    <t>年化</t>
  </si>
  <si>
    <t>月化</t>
  </si>
  <si>
    <t>当前比</t>
  </si>
  <si>
    <t>基金规模</t>
  </si>
  <si>
    <t>获利分析</t>
  </si>
  <si>
    <t>绝对收益</t>
  </si>
  <si>
    <t>未结收益</t>
  </si>
  <si>
    <t>市值</t>
  </si>
  <si>
    <t>当前净值</t>
  </si>
  <si>
    <t>止损净值</t>
  </si>
  <si>
    <t>交易实现利</t>
  </si>
  <si>
    <t>红利转投</t>
  </si>
  <si>
    <t>费用扣除</t>
  </si>
  <si>
    <t>投入额</t>
  </si>
  <si>
    <t>投入比</t>
  </si>
  <si>
    <t>一览</t>
  </si>
  <si>
    <t>相对收益比</t>
  </si>
  <si>
    <t>总实现收益比</t>
  </si>
  <si>
    <t>当前日期</t>
  </si>
  <si>
    <t>初始日期</t>
  </si>
  <si>
    <t>卖出净值</t>
  </si>
  <si>
    <t>卖出份额</t>
  </si>
  <si>
    <t>收益比</t>
  </si>
  <si>
    <t>平衡</t>
  </si>
  <si>
    <t>check</t>
  </si>
  <si>
    <t>定转活</t>
  </si>
  <si>
    <t>自动还款</t>
  </si>
  <si>
    <t>电话费</t>
  </si>
  <si>
    <t>JPLT</t>
  </si>
  <si>
    <t>华储书</t>
  </si>
  <si>
    <t>域名</t>
  </si>
  <si>
    <t>网站空间</t>
  </si>
  <si>
    <t>羽毛球拍</t>
  </si>
  <si>
    <t>羽毛球4支</t>
  </si>
  <si>
    <t>浦发存入</t>
  </si>
  <si>
    <t>招商核心价值基金</t>
  </si>
  <si>
    <t>羽毛球衫</t>
  </si>
  <si>
    <t>招商安本增利</t>
  </si>
  <si>
    <t>ad运动服</t>
  </si>
  <si>
    <t>招商成长前收费</t>
  </si>
  <si>
    <t>招商先锋基金</t>
  </si>
  <si>
    <t>羽毛球2支</t>
  </si>
  <si>
    <t>键盘</t>
  </si>
  <si>
    <t>招商平衡型基金</t>
  </si>
  <si>
    <t>吸尘器</t>
  </si>
  <si>
    <t>招商股票基金</t>
  </si>
  <si>
    <t>电话灯</t>
  </si>
  <si>
    <t>(元)</t>
  </si>
  <si>
    <t>(份)</t>
  </si>
  <si>
    <t>市值占比</t>
  </si>
  <si>
    <t>基金份额市值</t>
  </si>
  <si>
    <t>基金净值</t>
  </si>
  <si>
    <t>基金份额余额</t>
  </si>
  <si>
    <t>基金名称</t>
  </si>
  <si>
    <t>基金代码</t>
  </si>
  <si>
    <t>招商现金增值基金</t>
  </si>
  <si>
    <t>未结转收益</t>
  </si>
  <si>
    <t>30持有</t>
  </si>
  <si>
    <t>利损</t>
  </si>
  <si>
    <t>持有份额</t>
  </si>
  <si>
    <t>累计投入</t>
  </si>
  <si>
    <t>当日净值</t>
  </si>
  <si>
    <t>当日份额</t>
  </si>
  <si>
    <t>5利损</t>
  </si>
  <si>
    <t>30净值</t>
  </si>
  <si>
    <t>本日净值</t>
  </si>
  <si>
    <t>本日份额</t>
  </si>
  <si>
    <t>360均值</t>
  </si>
  <si>
    <t>信用对账</t>
  </si>
  <si>
    <t>信用余额</t>
  </si>
  <si>
    <t>活期对账</t>
  </si>
  <si>
    <t>活期余额</t>
  </si>
  <si>
    <t>贷方小计</t>
  </si>
  <si>
    <t>贷：损</t>
  </si>
  <si>
    <t>贷核心</t>
  </si>
  <si>
    <t>贷成长</t>
  </si>
  <si>
    <t>贷先锋</t>
  </si>
  <si>
    <t>贷安泰债A</t>
  </si>
  <si>
    <t>贷安泰平衡</t>
  </si>
  <si>
    <t>贷安泰股</t>
  </si>
  <si>
    <t>贷信用刷</t>
  </si>
  <si>
    <t>贷信用网</t>
  </si>
  <si>
    <t>借其他</t>
  </si>
  <si>
    <t>借取现</t>
  </si>
  <si>
    <t>借方小计</t>
  </si>
  <si>
    <t>借AB交易利</t>
  </si>
  <si>
    <t>借AB红利</t>
  </si>
  <si>
    <t>借安本</t>
  </si>
  <si>
    <t>借HX交易利</t>
  </si>
  <si>
    <t>借HX利</t>
  </si>
  <si>
    <t>借：核心</t>
  </si>
  <si>
    <t>借CZ交易利</t>
  </si>
  <si>
    <t>借CZ红利</t>
  </si>
  <si>
    <t>借：成长</t>
  </si>
  <si>
    <t>借XF交易利</t>
  </si>
  <si>
    <t>借XF利</t>
  </si>
  <si>
    <t>借：先锋</t>
  </si>
  <si>
    <t>借ATZQB交易利</t>
  </si>
  <si>
    <t>借ATZQB利</t>
  </si>
  <si>
    <t>借安泰债B</t>
  </si>
  <si>
    <t>借ATZQA交易利</t>
  </si>
  <si>
    <t>借ATZQA</t>
  </si>
  <si>
    <t>借安泰债A</t>
  </si>
  <si>
    <t>借ATPH交易利</t>
  </si>
  <si>
    <t>借ATPH利</t>
  </si>
  <si>
    <t>借安泰平衡</t>
  </si>
  <si>
    <t>借AT交易利</t>
  </si>
  <si>
    <t>借AT利</t>
  </si>
  <si>
    <t>借安泰股</t>
  </si>
  <si>
    <t>借XJ利</t>
  </si>
  <si>
    <t>借现金增值</t>
  </si>
  <si>
    <t>借信用</t>
  </si>
  <si>
    <t>借转账</t>
  </si>
  <si>
    <t>借浦发</t>
  </si>
  <si>
    <t>借民生</t>
  </si>
  <si>
    <t>借利息</t>
  </si>
  <si>
    <t>借现金</t>
  </si>
  <si>
    <t>招商安本增利基金</t>
  </si>
  <si>
    <t>招商优质成长基金</t>
  </si>
  <si>
    <t>招商安泰债券B基金</t>
  </si>
  <si>
    <t>招商安泰债券A基金</t>
  </si>
  <si>
    <t>招商安泰平衡基金</t>
  </si>
  <si>
    <t>招商安泰股票基金</t>
  </si>
  <si>
    <t>基金费用</t>
  </si>
  <si>
    <t>借计卡</t>
  </si>
  <si>
    <t>餐</t>
  </si>
  <si>
    <t>电影票</t>
  </si>
  <si>
    <t>乘车卡</t>
  </si>
  <si>
    <t>电脑升级</t>
  </si>
  <si>
    <t>光盘</t>
  </si>
  <si>
    <t>餐卡</t>
  </si>
  <si>
    <t>出游</t>
  </si>
  <si>
    <t>电影午餐</t>
  </si>
  <si>
    <t>大商糖</t>
  </si>
  <si>
    <t>DVD-R</t>
  </si>
  <si>
    <t>雪糕</t>
  </si>
  <si>
    <t>内存</t>
  </si>
  <si>
    <t>豪享来</t>
  </si>
  <si>
    <t>收宾得相机</t>
  </si>
  <si>
    <t>日本人农家乐份子</t>
  </si>
  <si>
    <t>李长庆款存余</t>
  </si>
  <si>
    <t>西山打车</t>
  </si>
  <si>
    <t>快递</t>
  </si>
  <si>
    <t>北京海辉存款</t>
  </si>
  <si>
    <t>购物多收款退款</t>
  </si>
  <si>
    <t>换日元</t>
  </si>
  <si>
    <t>SPCAAT-SB</t>
  </si>
  <si>
    <t>CANS9000</t>
  </si>
  <si>
    <t>SPNS9000</t>
  </si>
  <si>
    <t>IBM午餐充值</t>
  </si>
  <si>
    <t>11月26月票</t>
  </si>
  <si>
    <t>液晶电视返现</t>
  </si>
  <si>
    <t>9月工资</t>
  </si>
  <si>
    <t>西山水库午餐</t>
  </si>
  <si>
    <t>10月26月票</t>
  </si>
  <si>
    <t>护照</t>
  </si>
  <si>
    <t>82话费</t>
  </si>
  <si>
    <t>买话费卡9258</t>
  </si>
  <si>
    <t>cobol教材</t>
  </si>
  <si>
    <t>教材</t>
  </si>
  <si>
    <t>cobol教材+光盘</t>
  </si>
  <si>
    <t>程序设计原理</t>
  </si>
  <si>
    <t>日元对账</t>
  </si>
  <si>
    <t>日元余额</t>
  </si>
  <si>
    <t>人民币对账</t>
  </si>
  <si>
    <t>人民币余额</t>
  </si>
  <si>
    <t>贷小计</t>
  </si>
  <si>
    <t>贷JCB</t>
  </si>
  <si>
    <t>贷IBM</t>
  </si>
  <si>
    <t>贷物品</t>
  </si>
  <si>
    <t>贷生活</t>
  </si>
  <si>
    <t>贷其他</t>
  </si>
  <si>
    <t>贷hisoft</t>
  </si>
  <si>
    <t>贷PA</t>
  </si>
  <si>
    <t>贷学习</t>
  </si>
  <si>
    <t>贷日常</t>
  </si>
  <si>
    <t>借小计</t>
  </si>
  <si>
    <t>借日元</t>
  </si>
  <si>
    <t>借民生借</t>
  </si>
  <si>
    <t>借JCB</t>
  </si>
  <si>
    <t>借调整项</t>
  </si>
  <si>
    <t>借其他债</t>
  </si>
  <si>
    <t>借单位债</t>
  </si>
  <si>
    <t>借中银</t>
  </si>
  <si>
    <t>借邮折</t>
  </si>
  <si>
    <t>借农折</t>
  </si>
  <si>
    <t>借工折</t>
  </si>
  <si>
    <t>借杂收</t>
  </si>
  <si>
    <t>借销售</t>
  </si>
  <si>
    <t>借劳务</t>
  </si>
  <si>
    <t>借工资</t>
  </si>
  <si>
    <t>收  入</t>
  </si>
  <si>
    <t>日元折算</t>
  </si>
  <si>
    <t>负数求和</t>
  </si>
  <si>
    <t>正数求和</t>
  </si>
  <si>
    <t>最大值</t>
  </si>
  <si>
    <t>最小值</t>
  </si>
  <si>
    <t>盈亏RMB</t>
  </si>
  <si>
    <t>EU-〉CN</t>
  </si>
  <si>
    <t>欧元余额</t>
  </si>
  <si>
    <t>US-〉CN</t>
  </si>
  <si>
    <t>美元余额</t>
  </si>
  <si>
    <t>JP-〉CN</t>
  </si>
  <si>
    <t>交易汇率</t>
  </si>
  <si>
    <t>欧元</t>
  </si>
  <si>
    <t>美元</t>
  </si>
  <si>
    <t>盈亏RMB</t>
    <phoneticPr fontId="25"/>
  </si>
  <si>
    <t>Min盈亏RMB</t>
    <phoneticPr fontId="25"/>
  </si>
  <si>
    <r>
      <t>AVE</t>
    </r>
    <r>
      <rPr>
        <sz val="11"/>
        <color theme="1"/>
        <rFont val="ＭＳ Ｐゴシック"/>
        <family val="2"/>
        <charset val="134"/>
        <scheme val="minor"/>
      </rPr>
      <t>盈亏</t>
    </r>
    <r>
      <rPr>
        <sz val="11"/>
        <color theme="1"/>
        <rFont val="ＭＳ Ｐゴシック"/>
        <family val="2"/>
        <charset val="134"/>
        <scheme val="minor"/>
      </rPr>
      <t>RMB</t>
    </r>
    <phoneticPr fontId="25"/>
  </si>
  <si>
    <t>Max盈亏RMB</t>
    <phoneticPr fontId="25"/>
  </si>
  <si>
    <t>盈亏</t>
    <phoneticPr fontId="25"/>
  </si>
  <si>
    <t>已交利息</t>
  </si>
  <si>
    <t>已还本金</t>
  </si>
  <si>
    <t>币种</t>
  </si>
  <si>
    <t>本金余额</t>
  </si>
  <si>
    <t>应还利息</t>
  </si>
  <si>
    <t>应还本金</t>
  </si>
  <si>
    <t>分期还款额</t>
  </si>
  <si>
    <t>还款日期</t>
  </si>
  <si>
    <t xml:space="preserve">  755904322700001;  20070728;   人民币;   165.00;         ;  19490.76;                   信用卡存款 200707280001041807;</t>
  </si>
  <si>
    <t xml:space="preserve">  755904322700001;  20070726;   人民币;         ;  2948.59;  19655.76;  网上消费 00NK:000995:20070726:995NK07468720726;</t>
  </si>
  <si>
    <t xml:space="preserve">  755904322700001;  20070717;   人民币;         ;   101.80;  16707.17;                                整存整取关户支取;</t>
  </si>
  <si>
    <t xml:space="preserve">  755904322700001;  20070717;   人民币;         ;   101.80;  16605.37;                                整存整取关户支取;</t>
  </si>
  <si>
    <t xml:space="preserve">  755904322700001;  20070717;   人民币;  2000.00;         ;  16503.57;  网上消费 00NK:000995:20070717:995NK07363660717;</t>
  </si>
  <si>
    <t xml:space="preserve">  755904322700001;  20070705;   人民币;  2000.00;         ;  18503.57;  网上消费 00NK:000995:20070705:995NK07227430705;</t>
  </si>
  <si>
    <t xml:space="preserve">  755904322700001;  20070704;   人民币;  1000.00;         ;  20503.57;  网上消费 00NK:000995:20070704:995NK07214740704;</t>
  </si>
  <si>
    <t xml:space="preserve">  755904322700001;  20070704;   人民币;  1000.00;         ;  21503.57;  网上消费 00NK:000995:20070704:995NK07214420704;</t>
  </si>
  <si>
    <t xml:space="preserve">  755904322700001;  20070704;   人民币;  1000.00;         ;  22503.57;  网上消费 00NK:000995:20070704:995NK07213030704;</t>
  </si>
  <si>
    <t xml:space="preserve">  755904322700001;  20070704;   人民币;  2000.00;         ;  23503.57;  网上消费 00NK:000995:20070704:995NK07212730704;</t>
  </si>
  <si>
    <t xml:space="preserve">  755904322700001;  20070702;   人民币;         ;  1437.98;  25503.57;  网上消费 00NK:000995:20070702:995NK07183840702;</t>
  </si>
  <si>
    <t xml:space="preserve">  755904322700001;  20070629;   人民币;  2000.00;         ;  24065.59;  网上消费 00NK:000995:20070629:995NK07174340629;</t>
  </si>
  <si>
    <t xml:space="preserve">  755904322700001;  20070629;   人民币;  2000.00;         ;  26065.59;  网上消费 00NK:000995:20070629:995NK07174320629;</t>
  </si>
  <si>
    <t xml:space="preserve">  755904322700001;  20070628;   人民币;   768.00;         ;  28065.59;                   信用卡存款 200706280001042043;</t>
  </si>
  <si>
    <t xml:space="preserve">  755904322700001;  20070627;   人民币;  1000.00;         ;  28833.59;  网上消费 00NK:000995:20070627:995NK07130470627;</t>
  </si>
  <si>
    <t xml:space="preserve">  755904322700001;  20070627;   人民币;  2000.00;         ;  29833.59;  网上消费 00NK:000995:20070627:995NK07130450627;</t>
  </si>
  <si>
    <t xml:space="preserve">  755904322700001;  20070627;   人民币;  2000.00;         ;  31833.59;  网上消费 00NK:000995:20070627:995NK07130410627;</t>
  </si>
  <si>
    <t xml:space="preserve">  755904322700001;  20070625;   人民币;   800.00;         ;  33833.59;  网上消费 00NK:000995:20070625:995NK07096780625;</t>
  </si>
  <si>
    <t xml:space="preserve">  755904322700001;  20070625;   人民币;  2000.00;         ;  34633.59;  网上消费 00NK:000995:20070625:995NK07088730625;</t>
  </si>
  <si>
    <t xml:space="preserve">  755904322700001;  20070625;   人民币;  2000.00;         ;  36633.59;  网上消费 00NK:000995:20070625:995NK07088700625;</t>
  </si>
  <si>
    <t xml:space="preserve">  755904322700001;  20070625;   人民币;   200.00;         ;  38633.59;  网上消费 00NK:000995:20070625:995NK07088240625;</t>
  </si>
  <si>
    <t># ---------------------------------------------------------------------------------------------------------------------</t>
  </si>
  <si>
    <t># 帐号              日期       币种      支出      存入      余额       说明</t>
  </si>
  <si>
    <t xml:space="preserve">  755904322700001;  20070726;   人民币;         ;   2948.59;  19655.76;          网上消费 00NK:000995:20070726:995NK07468720726;</t>
  </si>
  <si>
    <t xml:space="preserve">  755904322700001;  20070728;   人民币;   165.00;          ;  19490.76;                           信用卡存款 200707280001041807;</t>
  </si>
  <si>
    <t xml:space="preserve">  755904322700001;  20070805;   人民币;  2000.00;          ;  11490.76;          网上消费 00NK:000995:20070805:995NK07624970805;</t>
  </si>
  <si>
    <t xml:space="preserve">  755904322700001;  20070805;   人民币;  2000.00;          ;  13490.76;          网上消费 00NK:000995:20070805:995NK07623650805;</t>
  </si>
  <si>
    <t xml:space="preserve">  755904322700001;  20070805;   人民币;  2000.00;          ;  15490.76;          网上消费 00NK:000995:20070805:995NK07623520805;</t>
  </si>
  <si>
    <t xml:space="preserve">  755904322700001;  20070805;   人民币;  2000.00;          ;  17490.76;          网上消费 00NK:000995:20070805:995NK07623510805;</t>
  </si>
  <si>
    <t xml:space="preserve">  755904322700001;  20070807;   人民币;         ;  10000.00;  21490.76;          网上消费 00NK:000995:20070807:995NK07655700807;</t>
  </si>
  <si>
    <t xml:space="preserve">  755904322700001;  20070816;   人民币;  1000.00;          ;  18490.76;          网上消费 00NK:000995:20070816:995NK07853580816;</t>
  </si>
  <si>
    <t xml:space="preserve">  755904322700001;  20070816;   人民币;         ;   1000.00;  19490.76;          网上消费 00NK:000995:20070816:995NK07853310816;</t>
  </si>
  <si>
    <t xml:space="preserve">  755904322700001;  20070816;   人民币;  1000.00;          ;  18490.76;          网上消费 00NK:000995:20070816:995NK07853230816;</t>
  </si>
  <si>
    <t xml:space="preserve">  755904322700001;  20070816;   人民币;  1000.00;          ;  19490.76;          网上消费 00NK:000995:20070816:995NK07852850816;</t>
  </si>
  <si>
    <t xml:space="preserve">  755904322700001;  20070816;   人民币;  1000.00;          ;  20490.76;          网上消费 00NK:000995:20070816:995NK07852690816;</t>
  </si>
  <si>
    <t xml:space="preserve">  755904322700001;  20070817;   人民币;   500.00;          ;  19206.45;          网上消费 00NK:000995:20070817:995NK07871230817;</t>
  </si>
  <si>
    <t xml:space="preserve">  755904322700001;  20070817;   人民币;  1000.00;          ;  19706.45;          网上消费 00NK:000995:20070817:995NK07870970817;</t>
  </si>
  <si>
    <t xml:space="preserve">  755904322700001;  20070817;   人民币;   500.00;          ;  20706.45;          网上消费 00NK:000995:20070817:995NK07870920817;</t>
  </si>
  <si>
    <t xml:space="preserve">  755904322700001;  20070817;   人民币;   500.00;          ;  21206.45;          网上消费 00NK:000995:20070817:995NK07870860817;</t>
  </si>
  <si>
    <t xml:space="preserve">  755904322700001;  20070817;   人民币;   500.00;          ;  21706.45;          网上消费 00NK:000995:20070817:995NK07870810817;</t>
  </si>
  <si>
    <t xml:space="preserve">  755904322700001;  20070817;   人民币;         ;   3715.69;  22206.45;          网上消费 00NK:000995:20070817:995NK07860580817;</t>
  </si>
  <si>
    <t xml:space="preserve">  755904322700001;  20070820;   人民币;   300.00;          ;  18906.45;          网上消费 00NK:000995:20070820:995NK07904030820;</t>
  </si>
  <si>
    <t xml:space="preserve">  755904322700001;  20070826;   人民币;         ;  10000.00;  28906.45;                                    本行CDS存款 CDS 存款;</t>
  </si>
  <si>
    <t xml:space="preserve">  755904322700001;  20070827;   人民币;         ;   4017.41;  32923.86;          网上消费 00NK:000995:20070827:995NK08133480827;</t>
  </si>
  <si>
    <t xml:space="preserve">  755904322700001;  20070828;   人民币;  1000.00;          ;  27923.86;          网上消费 00NK:000995:20070828:995NK08162920828;</t>
  </si>
  <si>
    <t xml:space="preserve">  755904322700001;  20070828;   人民币;  2000.00;          ;  28923.86;          网上消费 00NK:000995:20070828:995NK08162900828;</t>
  </si>
  <si>
    <t xml:space="preserve">  755904322700001;  20070828;   人民币;  2000.00;          ;  30923.86;          网上消费 00NK:000995:20070828:995NK08162890828;</t>
  </si>
  <si>
    <t xml:space="preserve">  755904322700001;  20070830;   人民币;         ;   5594.46;  33518.32;          网上消费 00NK:000995:20070830:995NK08222740830;</t>
  </si>
  <si>
    <t xml:space="preserve">  755904322700001;  20070908;   人民币;    50.00;          ;  33468.32;            自助缴费 商户号 :861501  客户号 :13840939258;</t>
  </si>
  <si>
    <t xml:space="preserve">  755904322700001;  20070911;   人民币;  2000.00;          ;  29468.32;          网上消费 00NK:000995:20070911:995NK08464760911;</t>
  </si>
  <si>
    <t xml:space="preserve">  755904322700001;  20070911;   人民币;  1000.00;          ;  31468.32;          网上消费 00NK:000995:20070911:995NK08463640911;</t>
  </si>
  <si>
    <t xml:space="preserve">  755904322700001;  20070911;   人民币;  1000.00;          ;  32468.32;          网上消费 00NK:000995:20070911:995NK08463550911;</t>
  </si>
  <si>
    <t xml:space="preserve">  755904322700001;  20070913;   人民币;  2000.00;          ;  25468.32;          网上消费 00NK:000995:20070913:995NK08507930913;</t>
  </si>
  <si>
    <t xml:space="preserve">  755904322700001;  20070913;   人民币;  2000.00;          ;  27468.32;          网上消费 00NK:000995:20070913:995NK08507840913;</t>
  </si>
  <si>
    <t xml:space="preserve">  755904322700001;  20070918;   人民币;   300.00;          ;  24768.32;          网上消费 00NK:000995:20070918:995NK08603870918;</t>
  </si>
  <si>
    <t xml:space="preserve">  755904322700001;  20070918;   人民币;   200.00;          ;  25068.32;          网上消费 00NK:000995:20070918:995NK08603860918;</t>
  </si>
  <si>
    <t xml:space="preserve">  755904322700001;  20070918;   人民币;   200.00;          ;  25268.32;          网上消费 00NK:000995:20070918:995NK08603850918;</t>
  </si>
  <si>
    <t xml:space="preserve">  755904322700001;  20070921;   人民币;         ;     42.54;  24810.86;              账户结息 活期结算户结息 :49.00  扣税 :6.46;</t>
  </si>
  <si>
    <t xml:space="preserve">  755904322700001;  20070926;   人民币;  2000.00;          ;  14810.86;          网上消费 00NK:000995:20070926:995NK08836730926;</t>
  </si>
  <si>
    <t xml:space="preserve">  755904322700001;  20070926;   人民币;  2000.00;          ;  16810.86;          网上消费 00NK:000995:20070926:995NK08836720926;</t>
  </si>
  <si>
    <t xml:space="preserve">  755904322700001;  20070926;   人民币;  2000.00;          ;  18810.86;          网上消费 00NK:000995:20070926:995NK08836700926;</t>
  </si>
  <si>
    <t xml:space="preserve">  755904322700001;  20070926;   人民币;  2000.00;          ;  20810.86;          网上消费 00NK:000995:20070926:995NK08836500926;</t>
  </si>
  <si>
    <t xml:space="preserve">  755904322700001;  20070926;   人民币;  2000.00;          ;  22810.86;          网上消费 00NK:000995:20070926:995NK08836470926;</t>
  </si>
  <si>
    <t xml:space="preserve">  755904322700001;  20070927;   人民币;         ;   2000.00;  14810.86;          网上消费 00NK:000995:20070927:995NK08861390927;</t>
  </si>
  <si>
    <t xml:space="preserve">  755904322700001;  20070927;   人民币;  2000.00;          ;  12810.86;          网上消费 00NK:000995:20070927:995NK08860820927;</t>
  </si>
  <si>
    <t xml:space="preserve">  755904322700001;  20070928;   人民币;   704.70;          ;  13806.16;                           信用卡存款 200709280001042451;</t>
  </si>
  <si>
    <t xml:space="preserve">  755904322700001;  20070928;   人民币;   300.00;          ;  14510.86;          网上消费 00NK:000995:20070928:995NK08882330928;</t>
  </si>
  <si>
    <t xml:space="preserve">  755904322700001;  20070929;   人民币;         ;   4852.74;  18658.90;                                                代发工资;</t>
  </si>
  <si>
    <t xml:space="preserve">  755904322700001;  20071007;   人民币;  1000.00;          ;   5658.90;                     本行ATM取款 本行 ATM           1270;</t>
  </si>
  <si>
    <t xml:space="preserve">  755904322700001;  20071007;   人民币;  3000.00;          ;   6658.90;                     本行ATM取款 本行 ATM           1269;</t>
  </si>
  <si>
    <t xml:space="preserve">  755904322700001;  20071007;   人民币;  3000.00;          ;   9658.90;                     本行ATM取款 本行 ATM           1268;</t>
  </si>
  <si>
    <t xml:space="preserve">  755904322700001;  20071007;   人民币;  3000.00;          ;  12658.90;                     本行ATM取款 本行 ATM           1267;</t>
  </si>
  <si>
    <t xml:space="preserve">  755904322700001;  20071007;   人民币;  3000.00;          ;  15658.90;                     本行ATM取款 本行 ATM           1265;</t>
  </si>
  <si>
    <t xml:space="preserve">  755904322700001;  20071008;   人民币;   300.00;          ;   5358.90;          网上消费 00NK:000995:20071008:995NK08951621008;</t>
  </si>
  <si>
    <t xml:space="preserve">  755904322700001;  20071018;   人民币;   300.00;          ;   5058.90;          网上消费 00NK:000995:20071018:995NK09186661018;</t>
  </si>
  <si>
    <t xml:space="preserve">  755904322700001;  20071025;   人民币;  2000.00;          ;   2058.90;          网上消费 00NK:000995:20071026:995NK09297571025;</t>
  </si>
  <si>
    <t xml:space="preserve">  755904322700001;  20071025;   人民币;  1000.00;          ;   4058.90;          网上消费 00NK:000995:20071025:995NK09297561025;</t>
  </si>
  <si>
    <t xml:space="preserve">  755904322700001;  20071029;   人民币;   300.00;          ;   1758.90;          网上消费 00NK:000995:20071029:995NK09328271029;</t>
  </si>
  <si>
    <t xml:space="preserve">  755904322700001;  20071030;   人民币;    10.00;          ;   1748.90;            自助缴费 商户号 :861501  客户号 :13840939258;</t>
  </si>
  <si>
    <t xml:space="preserve">  755904322700001;  20071031;   人民币;         ;   4852.74;   6601.64;                                                代发工资;</t>
  </si>
  <si>
    <t xml:space="preserve">  755904322700001;  20071108;   人民币;   300.00;          ;   6301.64;          网上消费 00NK:000995:20071108:995NK09446391108;</t>
  </si>
  <si>
    <t xml:space="preserve">  755904322700001;  20071119;   人民币;   300.00;          ;   6001.64;          网上消费 00NK:000995:20071119:995NK09551311119;</t>
  </si>
  <si>
    <t xml:space="preserve">  755904322700001;  20071123;   人民币;    91.00;          ;   5910.64;                客户转帐 徐龙 现金 Shu Bin Sun/China/IBM;</t>
  </si>
  <si>
    <t xml:space="preserve">  755904322700001;  20071128;   人民币;   279.00;          ;   5421.64;                           信用卡存款 200711280001042662;</t>
  </si>
  <si>
    <t xml:space="preserve">  755904322700001;  20071128;   人民币;   200.00;          ;   5700.64;          网上消费 00NK:000995:20071128:995NK09616241128;</t>
  </si>
  <si>
    <t xml:space="preserve">  755904322700001;  20071128;   人民币;    10.00;          ;   5900.64;            自助缴费 商户号 :861501  客户号 :13840939258;</t>
  </si>
  <si>
    <t xml:space="preserve">  755904322700001;  20071130;   人民币;         ;   4852.74;  10274.38;                                           代发工资 工资;</t>
  </si>
  <si>
    <t xml:space="preserve">  755904322700001;  20071205;   人民币;   200.00;          ;  10074.38;                     本行ATM取款 本行 ATM           0486;</t>
  </si>
  <si>
    <t xml:space="preserve">  755904322700001;  20071210;   人民币;   200.00;          ;   9874.38;          网上消费 00NK:000995:20071210:995NK09705071210;</t>
  </si>
  <si>
    <t xml:space="preserve">  755904322700001;  20071218;   人民币;   200.00;          ;   9674.38;          网上消费 00NK:000995:20071218:995NK09779491218;</t>
  </si>
  <si>
    <t xml:space="preserve">  755904322700001;  20071221;   人民币;         ;     17.52;   9691.90;               账户结息 活期结算户结息 :18.44  扣税 :.92;</t>
  </si>
  <si>
    <t xml:space="preserve">  755904322700001;  20071228;   人民币;         ;   4852.74;  14344.64;                                           代发工资 工资;</t>
  </si>
  <si>
    <t xml:space="preserve">  755904322700001;  20071228;   人民币;   200.00;          ;   9491.90;          网上消费 00NK:000995:20071228:995NK09844421228;</t>
  </si>
  <si>
    <t xml:space="preserve">  755904322700001;  20071229;   人民币;    10.00;          ;  14334.64;            自助缴费 商户号 :861501  客户号 :13840939258;</t>
  </si>
  <si>
    <t xml:space="preserve">  755904322700001;  20080105;   人民币;  2000.00;          ;   6334.64;                     本行ATM取款 本行 ATM           0342;</t>
  </si>
  <si>
    <t xml:space="preserve">  755904322700001;  20080105;   人民币;  3000.00;          ;   8334.64;                     本行ATM取款 本行 ATM           0327;</t>
  </si>
  <si>
    <t xml:space="preserve">  755904322700001;  20080105;   人民币;  3000.00;          ;  11334.64;                     本行ATM取款 本行 ATM           0325;</t>
  </si>
  <si>
    <t xml:space="preserve">  755904322700001;  20080108;   人民币;   200.00;          ;   5934.64;          网上消费 00NK:000995:20080108:995NK09909350108;</t>
  </si>
  <si>
    <t xml:space="preserve">  755904322700001;  20080108;   人民币;   200.00;          ;   6134.64;          网上消费 00NK:000995:20080108:995NK09906110108;</t>
  </si>
  <si>
    <t xml:space="preserve">  755904322700001;  20080117;   人民币;  1000.00;          ;   4934.64;          网上消费 00NK:000995:20080117:995NK10000010117;</t>
  </si>
  <si>
    <t xml:space="preserve">  755904322700001;  20080118;   人民币;   200.00;          ;   4534.64;          网上消费 00NK:000995:20080118:995NK10025070118;</t>
  </si>
  <si>
    <t xml:space="preserve">  755904322700001;  20080118;   人民币;   200.00;          ;   4734.64;          网上消费 00NK:000995:20080118:995NK10018810118;</t>
  </si>
  <si>
    <t xml:space="preserve">  755904322700001;  20080128;   人民币;   317.00;          ;   3817.64;                           信用卡存款 200801280001042922;</t>
  </si>
  <si>
    <t xml:space="preserve">  755904322700001;  20080128;   人民币;   200.00;          ;   4134.64;          网上消费 00NK:000995:20080128:995NK10096050128;</t>
  </si>
  <si>
    <t xml:space="preserve">  755904322700001;  20080128;   人民币;   200.00;          ;   4334.64;          网上消费 00NK:000995:20080128:995NK10083460128;</t>
  </si>
  <si>
    <t xml:space="preserve">  755904322700001;  20080129;   人民币;  1000.00;          ;   2817.64;          网上消费 00NK:000995:20080129:995NK10101510129;</t>
  </si>
  <si>
    <t xml:space="preserve">  755904322700001;  20080130;   人民币;         ;   4832.34;   7649.98;                                           代发工资 工资;</t>
  </si>
  <si>
    <t xml:space="preserve">  755904322700001;  20080131;   人民币;    10.00;          ;   7639.98;            自助缴费 商户号 :861501  客户号 :13840939258;</t>
  </si>
  <si>
    <t xml:space="preserve">  755904322700001;  20080205;   人民币;  3000.00;          ;   4639.98;                     本行ATM取款 本行 ATM           0364;</t>
  </si>
  <si>
    <t xml:space="preserve">  755904322700001;  20080213;   人民币;   200.00;          ;   4239.98;          网上消费 00NK:000995:20080213:995NK10154450213;</t>
  </si>
  <si>
    <t xml:space="preserve">  755904322700001;  20080213;   人民币;   200.00;          ;   4439.98;          网上消费 00NK:000995:20080213:995NK10154030213;</t>
  </si>
  <si>
    <t xml:space="preserve">  755904322700001;  20080218;   人民币;   200.00;          ;   3839.98;          网上消费 00NK:000995:20080218:995NK10197430218;</t>
  </si>
  <si>
    <t xml:space="preserve">  755904322700001;  20080218;   人民币;   200.00;          ;   4039.98;          网上消费 00NK:000995:20080218:995NK10196070218;</t>
  </si>
  <si>
    <t xml:space="preserve">  755904322700001;  20080225;   人民币;  2000.00;          ;   1839.98;          网上消费 00NK:000995:20080225:995NK10233410225;</t>
  </si>
  <si>
    <t xml:space="preserve">  755904322700001;  20080228;   人民币;   945.00;          ;   5347.72;                           信用卡存款 200802280001043906;</t>
  </si>
  <si>
    <t xml:space="preserve">  755904322700001;  20080228;   人民币;         ;   4852.74;   6292.72;                                           代发工资 工资;</t>
  </si>
  <si>
    <t xml:space="preserve">  755904322700001;  20080228;   人民币;   200.00;          ;   1439.98;          网上消费 00NK:000995:20080228:995NK10263030228;</t>
  </si>
  <si>
    <t xml:space="preserve">  755904322700001;  20080228;   人民币;   200.00;          ;   1639.98;          网上消费 00NK:000995:20080228:995NK10255720228;</t>
  </si>
  <si>
    <t xml:space="preserve">  755904322700001;  20080229;   人民币;         ;     40.00;   5387.72;                                         代发其它 差旅费;</t>
  </si>
  <si>
    <t xml:space="preserve">  755904322700001;  20080310;   人民币;   200.00;          ;   4987.72;          网上消费 00NK:000995:20080310:995NK10317560310;</t>
  </si>
  <si>
    <t xml:space="preserve">  755904322700001;  20080310;   人民币;   200.00;          ;   5187.72;          网上消费 00NK:000995:20080310:995NK10307080310;</t>
  </si>
  <si>
    <t xml:space="preserve">  755904322700001;  20080318;   人民币;   200.00;          ;   3987.72;          网上消费 00NK:000995:20080318:995NK10371570318;</t>
  </si>
  <si>
    <t xml:space="preserve">  755904322700001;  20080318;   人民币;   200.00;          ;   4187.72;          网上消费 00NK:000995:20080318:995NK10360520318;</t>
  </si>
  <si>
    <t xml:space="preserve">  755904322700001;  20080318;   人民币;   200.00;          ;   4387.72;          网上消费 00NK:000995:20080318:995NK10360510318;</t>
  </si>
  <si>
    <t xml:space="preserve">  755904322700001;  20080318;   人民币;   200.00;          ;   4587.72;          网上消费 00NK:000995:20080318:995NK10360500318;</t>
  </si>
  <si>
    <t xml:space="preserve">  755904322700001;  20080318;   人民币;   200.00;          ;   4787.72;          网上消费 00NK:000995:20080318:995NK10360490318;</t>
  </si>
  <si>
    <t xml:space="preserve">  755904322700001;  20080321;   人民币;         ;     10.63;   3998.35;               账户结息 活期结算户结息 :11.19  扣税 :.56;</t>
  </si>
  <si>
    <t xml:space="preserve">  755904322700001;  20080328;   人民币;    30.00;          ;   2968.35;                           信用卡存款 200803280001042921;</t>
  </si>
  <si>
    <t xml:space="preserve">  755904322700001;  20080328;   人民币;   200.00;          ;   2998.35;          网上消费 00NK:000995:20080328:995NK10431280328;</t>
  </si>
  <si>
    <t xml:space="preserve">  755904322700001;  20080328;   人民币;   200.00;          ;   3198.35;          网上消费 00NK:000995:20080328:995NK10425070328;</t>
  </si>
  <si>
    <t xml:space="preserve">  755904322700001;  20080328;   人民币;   200.00;          ;   3398.35;          网上消费 00NK:000995:20080328:995NK10425060328;</t>
  </si>
  <si>
    <t xml:space="preserve">  755904322700001;  20080328;   人民币;   200.00;          ;   3598.35;          网上消费 00NK:000995:20080328:995NK10425050328;</t>
  </si>
  <si>
    <t xml:space="preserve">  755904322700001;  20080328;   人民币;   200.00;          ;   3798.35;          网上消费 00NK:000995:20080328:995NK10425040328;</t>
  </si>
  <si>
    <r>
      <t xml:space="preserve">  </t>
    </r>
    <r>
      <rPr>
        <sz val="11"/>
        <color theme="1"/>
        <rFont val="ＭＳ Ｐゴシック"/>
        <family val="2"/>
        <charset val="134"/>
        <scheme val="minor"/>
      </rPr>
      <t>755904322700001;  20080331;   人民币;    13.00;          ;  10870.43;  客户转帐 杨希 现金别乱花钱哈，钱挣得不易，用钱的地方多;</t>
    </r>
  </si>
  <si>
    <t xml:space="preserve">  755904322700001;  20080331;   人民币;         ;   7915.08;  10883.43;                                           代发工资 工资;</t>
  </si>
  <si>
    <t xml:space="preserve">  755904322700001;  20080408;   人民币;   200.00;          ;   9870.43;          网上消费 00NK:000995:20080408:995NK10478440408;</t>
  </si>
  <si>
    <t xml:space="preserve">  755904322700001;  20080408;   人民币;   200.00;          ;  10070.43;          网上消费 00NK:000995:20080408:995NK10475100408;</t>
  </si>
  <si>
    <t xml:space="preserve">  755904322700001;  20080408;   人民币;   200.00;          ;  10270.43;          网上消费 00NK:000995:20080408:995NK10475090408;</t>
  </si>
  <si>
    <t xml:space="preserve">  755904322700001;  20080408;   人民币;   200.00;          ;  10470.43;          网上消费 00NK:000995:20080408:995NK10475080408;</t>
  </si>
  <si>
    <t xml:space="preserve">  755904322700001;  20080408;   人民币;   200.00;          ;  10670.43;          网上消费 00NK:000995:20080408:995NK10469790408;</t>
  </si>
  <si>
    <t xml:space="preserve">  755904322700001;  20080416;   人民币;  3000.00;          ;   6870.43;                     本行ATM取款 本行 ATM           0585;</t>
  </si>
  <si>
    <t xml:space="preserve">  755904322700001;  20080418;   人民币;   200.00;          ;   5870.43;          网上消费 00NK:000995:20080418:995NK10527950418;</t>
  </si>
  <si>
    <t xml:space="preserve">  755904322700001;  20080418;   人民币;   200.00;          ;   6070.43;          网上消费 00NK:000995:20080418:995NK10527430418;</t>
  </si>
  <si>
    <t xml:space="preserve">  755904322700001;  20080418;   人民币;   200.00;          ;   6270.43;          网上消费 00NK:000995:20080418:995NK10527410418;</t>
  </si>
  <si>
    <t xml:space="preserve">  755904322700001;  20080418;   人民币;   200.00;          ;   6470.43;          网上消费 00NK:000995:20080418:995NK10527390418;</t>
  </si>
  <si>
    <t xml:space="preserve">  755904322700001;  20080418;   人民币;   200.00;          ;   6670.43;          网上消费 00NK:000995:20080418:995NK10527380418;</t>
  </si>
  <si>
    <t xml:space="preserve">  755904322700001;  20080425;   人民币;   100.00;          ;   5770.43;          网上消费 00NK:000995:20080425:995NK10554480425;</t>
  </si>
  <si>
    <t xml:space="preserve">  755904322700001;  20080428;   人民币;   100.00;          ;   5470.43;          网上消费 00NK:000995:20080428:995NK10574100428;</t>
  </si>
  <si>
    <t xml:space="preserve">  755904322700001;  20080428;   人民币;   100.00;          ;   5570.43;          网上消费 00NK:000995:20080428:995NK10563190428;</t>
  </si>
  <si>
    <t xml:space="preserve">  755904322700001;  20080428;   人民币;   100.00;          ;   5670.43;          网上消费 00NK:000995:20080428:995NK10563120428;</t>
  </si>
  <si>
    <t xml:space="preserve">  755904322700001;  20080429;   人民币;         ;   4912.74;  10383.17;                                           代发工资 工资;</t>
  </si>
  <si>
    <t xml:space="preserve">  755904322700001;  20080505;   人民币;   100.00;          ;   9983.17;          网上消费 00NK:000995:20080505:995NK10590170505;</t>
  </si>
  <si>
    <t xml:space="preserve">  755904322700001;  20080505;   人民币;   100.00;          ;  10083.17;          网上消费 00NK:000995:20080505:995NK10589230505;</t>
  </si>
  <si>
    <t xml:space="preserve">  755904322700001;  20080505;   人民币;   100.00;          ;  10183.17;          网上消费 00NK:000995:20080505:995NK10589220505;</t>
  </si>
  <si>
    <t xml:space="preserve">  755904322700001;  20080505;   人民币;   100.00;          ;  10283.17;          网上消费 00NK:000995:20080505:995NK10588720505;</t>
  </si>
  <si>
    <t xml:space="preserve">  755904322700001;  20080506;   人民币;   100.00;          ;   9883.17;          网上消费 00NK:000995:20080506:995NK10597720506;</t>
  </si>
  <si>
    <t xml:space="preserve">  755904322700001;  20080507;   人民币;   100.00;          ;   9583.17;          网上消费 00NK:000995:20080507:995NK10603640507;</t>
  </si>
  <si>
    <t xml:space="preserve">  755904322700001;  20080507;   人民币;   200.00;          ;   9683.17;                     本行ATM取款 本行 ATM           0075;</t>
  </si>
  <si>
    <t xml:space="preserve">  755904322700001;  20080508;   人民币;   100.00;          ;   9483.17;          网上消费 00NK:000995:20080508:995NK10623790508;</t>
  </si>
  <si>
    <t xml:space="preserve">  755904322700001;  20080509;   人民币;   100.00;          ;   9383.17;          网上消费 00NK:000995:20080509:995NK10627530509;</t>
  </si>
  <si>
    <t xml:space="preserve">  755904322700001;  20080512;   人民币;   100.00;          ;   9183.17;          网上消费 00NK:000995:20080512:995NK10634620512;</t>
  </si>
  <si>
    <t xml:space="preserve">  755904322700001;  20080512;   人民币;   100.00;          ;   9283.17;          网上消费 00NK:000995:20080512:995NK10633960512;</t>
  </si>
  <si>
    <t xml:space="preserve">  755904322700001;  20080513;   人民币;   100.00;          ;   9083.17;          网上消费 00NK:000995:20080513:995NK10638560513;</t>
  </si>
  <si>
    <t xml:space="preserve">  755904322700001;  20080515;   人民币;   100.00;          ;   8983.17;          网上消费 00NK:000995:20080515:995NK10647750515;</t>
  </si>
  <si>
    <t xml:space="preserve">  755904322700001;  20080516;   人民币;   100.00;          ;   8883.17;          网上消费 00NK:000995:20080516:995NK10652890516;</t>
  </si>
  <si>
    <t xml:space="preserve">  755904322700001;  20080518;   人民币;  1000.00;          ;   7883.17;                     本行ATM取款 本行 ATM           0654;</t>
  </si>
  <si>
    <t xml:space="preserve">  755904322700001;  20080519;   人民币;   100.00;          ;   7583.17;          网上消费 00NK:000995:20080519:995NK10672010519;</t>
  </si>
  <si>
    <t xml:space="preserve">  755904322700001;  20080519;   人民币;   100.00;          ;   7683.17;          网上消费 00NK:000995:20080519:995NK10669850519;</t>
  </si>
  <si>
    <t xml:space="preserve">  755904322700001;  20080519;   人民币;   100.00;          ;   7783.17;          网上消费 00NK:000995:20080519:995NK10666050519;</t>
  </si>
  <si>
    <t xml:space="preserve">  755904322700001;  20080521;   人民币;   100.00;          ;   7483.17;          网上消费 00NK:000995:20080521:995NK10683510521;</t>
  </si>
  <si>
    <t xml:space="preserve">  755904322700001;  20080522;   人民币;   100.00;          ;   7323.17;          网上消费 00NK:000995:20080522:995NK10688060522;</t>
  </si>
  <si>
    <t xml:space="preserve">  755904322700001;  20080522;   人民币;    60.00;          ;   7423.17;          客户转帐 丛树凯 现金再有便宜可占的话也不分享啦;</t>
  </si>
  <si>
    <t xml:space="preserve">  755904322700001;  20080523;   人民币;   100.00;          ;   7223.17;          网上消费 00NK:000995:20080523:995NK10691220523;</t>
  </si>
  <si>
    <t xml:space="preserve">  755904322700001;  20080526;   人民币;   100.00;          ;   6723.17;          网上消费 00NK:000995:20080526:995NK10696840526;</t>
  </si>
  <si>
    <t xml:space="preserve">  755904322700001;  20080526;   人民币;   100.00;          ;   6823.17;          网上消费 00NK:000995:20080526:995NK10696380526;</t>
  </si>
  <si>
    <t xml:space="preserve">  755904322700001;  20080526;   人民币;   300.00;          ;   6923.17;          网上消费 00NK:000995:20080526:995NK10695640526;</t>
  </si>
  <si>
    <t xml:space="preserve">  755904322700001;  20080527;   人民币;   100.00;          ;   6623.17;          网上消费 00NK:000995:20080527:995NK10701000527;</t>
  </si>
  <si>
    <t xml:space="preserve">  755904322700001;  20080528;   人民币;   100.00;          ;   6523.17;          网上消费 00NK:000995:20080528:995NK10714960528;</t>
  </si>
  <si>
    <t xml:space="preserve">  755904322700001;  20080529;   人民币;   300.00;          ;   6223.17;                     本行ATM取款 本行 ATM           0450;</t>
  </si>
  <si>
    <t xml:space="preserve">  755904322700001;  20080530;   人民币;         ;   4912.74;  11135.91;                                           代发工资 工资;</t>
  </si>
  <si>
    <t xml:space="preserve">  755904322700001;  20080602;   人民币;   100.00;          ;  10935.91;          网上消费 00NK:000995:20080602:995NK10726830602;</t>
  </si>
  <si>
    <t xml:space="preserve">  755904322700001;  20080602;   人民币;   100.00;          ;  11035.91;          网上消费 00NK:000995:20080602:995NK10725270602;</t>
  </si>
  <si>
    <t xml:space="preserve">  755904322700001;  20080603;   人民币;   100.00;          ;  10835.91;          网上消费 00NK:000995:20080603:995NK10731510603;</t>
  </si>
  <si>
    <t xml:space="preserve">  755904322700001;  20080604;   人民币;   100.00;          ;  10735.91;          网上消费 00NK:000995:20080604:995NK10735050604;</t>
  </si>
  <si>
    <t xml:space="preserve">  755904322700001;  20080605;   人民币;   100.00;          ;  10635.91;          网上消费 00NK:000995:20080605:995NK10739330605;</t>
  </si>
  <si>
    <t xml:space="preserve">  755904322700001;  20080606;   人民币;   100.00;          ;  10435.91;          网上消费 00NK:000995:20080606:995NK10743220606;</t>
  </si>
  <si>
    <t xml:space="preserve">  755904322700001;  20080606;   人民币;   100.00;          ;  10535.91;          网上消费 00NK:000995:20080606:995NK10742960606;</t>
  </si>
  <si>
    <t xml:space="preserve">  755904322700001;  20080610;   人民币;   100.00;          ;   9935.91;          网上消费 00NK:000995:20080610:995NK10764600610;</t>
  </si>
  <si>
    <t xml:space="preserve">  755904322700001;  20080610;   人民币;   100.00;          ;  10035.91;          网上消费 00NK:000995:20080610:995NK10763840610;</t>
  </si>
  <si>
    <t xml:space="preserve">  755904322700001;  20080610;   人民币;   100.00;          ;  10135.91;          网上消费 00NK:000995:20080610:995NK10762770610;</t>
  </si>
  <si>
    <t xml:space="preserve">  755904322700001;  20080610;   人民币;   100.00;          ;  10235.91;          网上消费 00NK:000995:20080610:995NK10756900610;</t>
  </si>
  <si>
    <t xml:space="preserve">  755904322700001;  20080610;   人民币;   100.00;          ;  10335.91;          网上消费 00NK:000995:20080610:995NK10754260610;</t>
  </si>
  <si>
    <t xml:space="preserve">  755904322700001;  20080611;   人民币;   100.00;          ;   9835.91;          网上消费 00NK:000995:20080611:995NK10769750611;</t>
  </si>
  <si>
    <t xml:space="preserve">  755904322700001;  20080612;   人民币;   100.00;          ;   9735.91;          网上消费 00NK:000995:20080612:995NK10773740612;</t>
  </si>
  <si>
    <t xml:space="preserve">  755904322700001;  20080613;   人民币;   100.00;          ;   9635.91;          网上消费 00NK:000995:20080613:995NK10778360613;</t>
  </si>
  <si>
    <t xml:space="preserve">  755904322700001;  20080616;   人民币;   100.00;          ;   9235.91;          网上消费 00NK:000995:20080616:995NK10785340616;</t>
  </si>
  <si>
    <t xml:space="preserve">  755904322700001;  20080616;   人民币;   100.00;          ;   9335.91;          网上消费 00NK:000995:20080616:995NK10783920616;</t>
  </si>
  <si>
    <t xml:space="preserve">  755904322700001;  20080616;   人民币;   100.00;          ;   9435.91;          网上消费 00NK:000995:20080616:995NK10783830616;</t>
  </si>
  <si>
    <t xml:space="preserve">  755904322700001;  20080616;   人民币;   100.00;          ;   9535.91;          网上消费 00NK:000995:20080616:995NK10783590616;</t>
  </si>
  <si>
    <t xml:space="preserve">  755904322700001;  20080617;   人民币;   100.00;          ;   9135.91;          网上消费 00NK:000995:20080617:995NK10789510617;</t>
  </si>
  <si>
    <t xml:space="preserve">  755904322700001;  20080618;   人民币;   100.00;          ;   8935.91;          网上消费 00NK:000995:20080618:995NK10806650618;</t>
  </si>
  <si>
    <t xml:space="preserve">  755904322700001;  20080618;   人民币;   100.00;          ;   9035.91;          网上消费 00NK:000995:20080618:995NK10806020618;</t>
  </si>
  <si>
    <t xml:space="preserve">  755904322700001;  20080619;   人民币;   100.00;          ;   8835.91;          网上消费 00NK:000995:20080619:995NK10812220619;</t>
  </si>
  <si>
    <t xml:space="preserve">  755904322700001;  20080620;   人民币;   100.00;          ;   7235.91;          网上消费 00NK:000995:20080620:995NK10815590620;</t>
  </si>
  <si>
    <t xml:space="preserve">  755904322700001;  20080620;   人民币;  1000.00;          ;   7335.91;          网上消费 00NK:000995:20080620:995NK10815410620;</t>
  </si>
  <si>
    <t xml:space="preserve">  755904322700001;  20080620;   人民币;   500.00;          ;   8335.91;          网上消费 00NK:000995:20080620:995NK10814850620;</t>
  </si>
  <si>
    <t xml:space="preserve">  755904322700001;  20080621;   人民币;         ;     14.62;   7250.53;               账户结息 活期结算户结息 :15.39  扣税 :.77;</t>
  </si>
  <si>
    <t xml:space="preserve">  755904322700001;  20080623;   人民币;   100.00;          ;   6850.53;          网上消费 00NK:000995:20080623:995NK10820800623;</t>
  </si>
  <si>
    <t xml:space="preserve">  755904322700001;  20080623;   人民币;   100.00;          ;   6950.53;          网上消费 00NK:000995:20080623:995NK10820680623;</t>
  </si>
  <si>
    <t xml:space="preserve">  755904322700001;  20080623;   人民币;   100.00;          ;   7050.53;          网上消费 00NK:000995:20080623:995NK10820610623;</t>
  </si>
  <si>
    <t xml:space="preserve">  755904322700001;  20080623;   人民币;   100.00;          ;   7150.53;          网上消费 00NK:000995:20080623:995NK10820240623;</t>
  </si>
  <si>
    <t xml:space="preserve">  755904322700001;  20080624;   人民币;   100.00;          ;   6750.53;          网上消费 00NK:000995:20080624:995NK10824330624;</t>
  </si>
  <si>
    <t xml:space="preserve">  755904322700001;  20080625;   人民币;   100.00;          ;   6650.53;          网上消费 00NK:000995:20080625:995NK10827530625;</t>
  </si>
  <si>
    <t xml:space="preserve">  755904322700001;  20080626;   人民币;   100.00;          ;   6450.53;          网上消费 00NK:000995:20080626:995NK10831340626;</t>
  </si>
  <si>
    <t xml:space="preserve">  755904322700001;  20080626;   人民币;   100.00;          ;   6550.53;          网上消费 00NK:000995:20080626:995NK10831100626;</t>
  </si>
  <si>
    <t xml:space="preserve">  755904322700001;  20080627;   人民币;         ;   5409.99;  11760.52;                                           代发工资 工资;</t>
  </si>
  <si>
    <t xml:space="preserve">  755904322700001;  20080627;   人民币;   100.00;          ;   6350.53;          网上消费 00NK:000995:20080627:995NK10834690627;</t>
  </si>
  <si>
    <t xml:space="preserve">  755904322700001;  20080628;   人民币;    50.00;          ;  11710.52;                           信用卡存款 200806280001044027;</t>
  </si>
  <si>
    <t xml:space="preserve">  755904322700001;  20080630;   人民币;   100.00;          ;  11410.52;          网上消费 00NK:000995:20080630:995NK10839260630;</t>
  </si>
  <si>
    <t xml:space="preserve">  755904322700001;  20080630;   人民币;   200.00;          ;  11510.52;          网上消费 00NK:000995:20080630:995NK10838980630;</t>
  </si>
  <si>
    <t xml:space="preserve">  755904322700001;  20080701;   人民币;   100.00;          ;  11310.52;          网上消费 00NK:000995:20080701:995NK10854380701;</t>
  </si>
  <si>
    <t xml:space="preserve">  755904322700001;  20080702;   人民币;   100.00;          ;  11110.52;          网上消费 00NK:000995:20080702:995NK10858140702;</t>
  </si>
  <si>
    <t xml:space="preserve">  755904322700001;  20080702;   人民币;   100.00;          ;  11210.52;          网上消费 00NK:000995:20080702:995NK10857900702;</t>
  </si>
  <si>
    <t xml:space="preserve">  755904322700001;  20080703;   人民币;   100.00;          ;  10010.52;          网上消费 00NK:000995:20080703:995NK10860580703;</t>
  </si>
  <si>
    <t xml:space="preserve">  755904322700001;  20080703;   人民币;  1000.00;          ;  10110.52;          网上消费 00NK:000995:20080703:995NK10860390703;</t>
  </si>
  <si>
    <t xml:space="preserve">  755904322700001;  20080704;   人民币;   100.00;          ;   9910.52;          网上消费 00NK:000995:20080704:995NK10863260704;</t>
  </si>
  <si>
    <t xml:space="preserve">  755904322700001;  20080707;   人民币;   100.00;          ;   9510.52;          网上消费 00NK:000995:20080707:995NK10869230707;</t>
  </si>
  <si>
    <t xml:space="preserve">  755904322700001;  20080707;   人民币;   100.00;          ;   9610.52;          网上消费 00NK:000995:20080707:995NK10869010707;</t>
  </si>
  <si>
    <t xml:space="preserve">  755904322700001;  20080707;   人民币;   100.00;          ;   9710.52;          网上消费 00NK:000995:20080707:995NK10868140707;</t>
  </si>
  <si>
    <t xml:space="preserve">  755904322700001;  20080707;   人民币;   100.00;          ;   9810.52;          网上消费 00NK:000995:20080707:995NK10868100707;</t>
  </si>
  <si>
    <t xml:space="preserve">  755904322700001;  20080709;   人民币;   100.00;          ;   9410.52;          网上消费 00NK:000995:20080709:995NK10889340709;</t>
  </si>
  <si>
    <t xml:space="preserve">  755904322700001;  20080710;   人民币;   100.00;          ;   9310.52;          网上消费 00NK:000995:20080710:995NK10892990710;</t>
  </si>
  <si>
    <t xml:space="preserve">  755904322700001;  20080711;   人民币;         ;     60.00;   9270.52;                               代发其它 国际商业机器科技;</t>
  </si>
  <si>
    <t xml:space="preserve">  755904322700001;  20080711;   人民币;   100.00;          ;   9210.52;          网上消费 00NK:000995:20080711:995NK10896310711;</t>
  </si>
  <si>
    <t xml:space="preserve">  755904322700001;  20080714;   人民币;   100.00;          ;   9070.52;          网上消费 00NK:000995:20080714:995NK10900750714;</t>
  </si>
  <si>
    <t xml:space="preserve">  755904322700001;  20080714;   人民币;   100.00;          ;   9170.52;          网上消费 00NK:000995:20080714:995NK10899960714;</t>
  </si>
  <si>
    <t xml:space="preserve">  755904322700001;  20080715;   人民币;   100.00;          ;   8970.52;          网上消费 00NK:000995:20080715:995NK10905050715;</t>
  </si>
  <si>
    <t xml:space="preserve">  755904322700001;  20080717;   人民币;   100.00;          ;   8870.52;          网上消费 00NK:000995:20080717:995NK10912340717;</t>
  </si>
  <si>
    <t xml:space="preserve">  755904322700001;  20080718;   人民币;   100.00;          ;   8770.52;          网上消费 00NK:000995:20080718:995NK10920370718;</t>
  </si>
  <si>
    <t xml:space="preserve">  755904322700001;  20080721;   人民币;   100.00;          ;   8570.52;          网上消费 00NK:000995:20080721:995NK10932420721;</t>
  </si>
  <si>
    <t xml:space="preserve">  755904322700001;  20080721;   人民币;   100.00;          ;   8670.52;          网上消费 00NK:000995:20080721:995NK10932110721;</t>
  </si>
  <si>
    <t xml:space="preserve">  755904322700001;  20080722;   人民币;   100.00;          ;   8470.52;          网上消费 00NK:000995:20080722:995NK10936240722;</t>
  </si>
  <si>
    <t># ------------------------------------------------------------------------------------------------------------------------------</t>
  </si>
  <si>
    <t># 帐号              日期       币种      支出      存入       余额       说明</t>
  </si>
  <si>
    <t>在此时间段内共返回1页查询结果 当前为第1页,   页     </t>
  </si>
  <si>
    <t>292799</t>
  </si>
  <si>
    <t>9522</t>
  </si>
  <si>
    <t>+52.20</t>
  </si>
  <si>
    <t>沃尔玛百货有限公司</t>
  </si>
  <si>
    <t>20080629</t>
  </si>
  <si>
    <t>563253</t>
  </si>
  <si>
    <t>+8.00</t>
  </si>
  <si>
    <t>好又多百货商业学苑分</t>
  </si>
  <si>
    <t>20080627</t>
  </si>
  <si>
    <t>-383.40</t>
  </si>
  <si>
    <t>自动扣账还款</t>
  </si>
  <si>
    <t>20080622</t>
  </si>
  <si>
    <t>085080</t>
  </si>
  <si>
    <t>+21.70</t>
  </si>
  <si>
    <t>乐购生活购物有限公司</t>
  </si>
  <si>
    <t>20080621</t>
  </si>
  <si>
    <t>023075</t>
  </si>
  <si>
    <t>+18.50</t>
  </si>
  <si>
    <t>20080620</t>
  </si>
  <si>
    <t>191216</t>
  </si>
  <si>
    <t>+616.00</t>
  </si>
  <si>
    <t>大商新玛特</t>
  </si>
  <si>
    <t>20080615</t>
  </si>
  <si>
    <t>594158</t>
  </si>
  <si>
    <t>+32.00</t>
  </si>
  <si>
    <t>大连家乐福商业公司</t>
  </si>
  <si>
    <t>20080614</t>
  </si>
  <si>
    <t>221607</t>
  </si>
  <si>
    <t>+11.80</t>
  </si>
  <si>
    <t>20080608</t>
  </si>
  <si>
    <t>授权码 </t>
  </si>
  <si>
    <t>卡号末四位 </t>
  </si>
  <si>
    <t>交易金额 </t>
  </si>
  <si>
    <t>交易摘要 </t>
  </si>
  <si>
    <t>记账日 </t>
  </si>
  <si>
    <t>交易日 </t>
  </si>
  <si>
    <t>0.00</t>
  </si>
  <si>
    <t>+0.00</t>
  </si>
  <si>
    <t>760.20</t>
  </si>
  <si>
    <t>383.40</t>
  </si>
  <si>
    <t>+383.40</t>
  </si>
  <si>
    <t>+760.20</t>
  </si>
  <si>
    <t>+ 循环利息 </t>
  </si>
  <si>
    <t>+ 本期调整金额 </t>
  </si>
  <si>
    <t>+ 本期帐单金额 </t>
  </si>
  <si>
    <t>- 已还金额 </t>
  </si>
  <si>
    <t>本期应还款金额 </t>
  </si>
  <si>
    <t>本期应还款金额:+760.20   最低还款额:100.00</t>
  </si>
  <si>
    <t>本期帐单日:20080701   本期最后还款日:20080721</t>
  </si>
  <si>
    <t>如果本期应还款金额为负数表示您有存款结余，本期不需要还款。</t>
  </si>
  <si>
    <t>　　金额符号“+”号表示支出，“-”号表示存入；刷卡消费并非实时到账，因此本账单未必已含您当期的所有刷卡交易明细，个别刷卡交易明细可能在下期账单中列示，请注意核对。</t>
  </si>
  <si>
    <t>您好！感谢您使用本行信用卡，特别呈上您民生信用卡帐户0807对帐单，请核对并缴费。</t>
  </si>
  <si>
    <t>交易提示：</t>
  </si>
  <si>
    <t>对 账 单 </t>
  </si>
  <si>
    <t>  信用卡帐务查询 &gt; 帐单查询</t>
  </si>
  <si>
    <t>在此时间段内共返回1 页查询结果 当前为第1 页, 页   </t>
  </si>
  <si>
    <t>存入</t>
  </si>
  <si>
    <t>整存整取一年</t>
  </si>
  <si>
    <t>整存整取六个月</t>
  </si>
  <si>
    <t>整存整取三个月</t>
  </si>
  <si>
    <t>利息 </t>
  </si>
  <si>
    <t>发生额 </t>
  </si>
  <si>
    <t>摘要 </t>
  </si>
  <si>
    <t>交易日期 </t>
  </si>
  <si>
    <t>到期日 </t>
  </si>
  <si>
    <t>起息日 </t>
  </si>
  <si>
    <t>存期 </t>
  </si>
  <si>
    <t>结束日期  </t>
  </si>
  <si>
    <t>开始日期  </t>
  </si>
  <si>
    <t>全部</t>
  </si>
  <si>
    <t>交易方式  </t>
  </si>
  <si>
    <t>币种  </t>
  </si>
  <si>
    <t>开通帐户 </t>
  </si>
  <si>
    <t>同步演示</t>
  </si>
  <si>
    <t>交易提示</t>
  </si>
  <si>
    <t>在此时间段内共返回0 页查询结果 当前为第2 页, 页   </t>
  </si>
  <si>
    <t>到期转出</t>
  </si>
  <si>
    <t>提前转出</t>
  </si>
  <si>
    <t>已结息</t>
  </si>
  <si>
    <t>余额查询 | 修改服务  </t>
  </si>
  <si>
    <t>相关交易 &gt;&gt; </t>
  </si>
  <si>
    <t>  “钱生钱”理财 &gt; 钱生钱A明细查询</t>
  </si>
  <si>
    <t>在此时间段内共返回2 页查询结果 当前为第1 页, 页   </t>
  </si>
  <si>
    <t>钱生钱到期定期本息转活</t>
  </si>
  <si>
    <t>钱生钱当日透支定转活</t>
  </si>
  <si>
    <t>取款:本行ATM</t>
  </si>
  <si>
    <t>ATM交易</t>
  </si>
  <si>
    <t>结息</t>
  </si>
  <si>
    <t>安全帐户开户</t>
  </si>
  <si>
    <t>网上银行</t>
  </si>
  <si>
    <t>支取</t>
  </si>
  <si>
    <t>柜台交易</t>
  </si>
  <si>
    <t>钱生钱约定活转定</t>
  </si>
  <si>
    <t>续存</t>
  </si>
  <si>
    <t>信用卡自扣还款</t>
  </si>
  <si>
    <t>代理业务</t>
  </si>
  <si>
    <t>存款:ATM</t>
  </si>
  <si>
    <t>转存</t>
  </si>
  <si>
    <t>取款:ATM</t>
  </si>
  <si>
    <t>转帐:定期转活期</t>
  </si>
  <si>
    <t>电话/BST</t>
  </si>
  <si>
    <t>取款手续费:客户</t>
  </si>
  <si>
    <t>取款:银联ATM</t>
  </si>
  <si>
    <t>其他个人小件商品付款</t>
  </si>
  <si>
    <t>转信用卡</t>
  </si>
  <si>
    <t>开户</t>
  </si>
  <si>
    <t>帐户余额</t>
  </si>
  <si>
    <t>支出金额</t>
  </si>
  <si>
    <t>存入金额</t>
  </si>
  <si>
    <t>交易方式</t>
  </si>
  <si>
    <t>交易日期</t>
  </si>
  <si>
    <t>360day</t>
  </si>
  <si>
    <t>180day</t>
  </si>
  <si>
    <t>90day</t>
  </si>
  <si>
    <t>定180</t>
  </si>
  <si>
    <t>理财</t>
  </si>
  <si>
    <t>即时利息</t>
  </si>
  <si>
    <t>累计天数</t>
  </si>
  <si>
    <t>存期</t>
  </si>
  <si>
    <t>到期日</t>
  </si>
  <si>
    <t>起息日</t>
  </si>
  <si>
    <t>金额</t>
  </si>
  <si>
    <t>活期</t>
  </si>
  <si>
    <t>表正确性</t>
  </si>
  <si>
    <t>沃尔玛</t>
  </si>
  <si>
    <t>西安路麦凯乐</t>
  </si>
  <si>
    <t>叶捷书</t>
  </si>
  <si>
    <t>好又多</t>
  </si>
  <si>
    <t>迈凯乐</t>
  </si>
  <si>
    <t>日元提现</t>
  </si>
  <si>
    <t>沃尔玛旅行箱</t>
  </si>
  <si>
    <t>交电转换插座</t>
  </si>
  <si>
    <t>三洋洗衣机</t>
  </si>
  <si>
    <t>液晶电视</t>
  </si>
  <si>
    <t>新玛特</t>
  </si>
  <si>
    <t>大连商场</t>
  </si>
  <si>
    <t>手动转信用卡</t>
  </si>
  <si>
    <t>沃尔玛网球拍</t>
  </si>
  <si>
    <t>百盛西安路西服</t>
  </si>
  <si>
    <t>麦凯乐西安路银包</t>
  </si>
  <si>
    <t>对帐</t>
  </si>
  <si>
    <t>信用卡</t>
  </si>
  <si>
    <t>贷提现</t>
  </si>
  <si>
    <t>贷消费</t>
  </si>
  <si>
    <t>贷：借计卡</t>
  </si>
  <si>
    <t>借180</t>
  </si>
  <si>
    <t>借理财A</t>
  </si>
  <si>
    <t>借活现金</t>
  </si>
  <si>
    <t>卡号</t>
  </si>
  <si>
    <t xml:space="preserve">08季息 </t>
  </si>
  <si>
    <t>55</t>
  </si>
  <si>
    <t>20080321</t>
  </si>
  <si>
    <t>54</t>
  </si>
  <si>
    <t xml:space="preserve">ATM取现:本行97501053 </t>
  </si>
  <si>
    <t>20080110</t>
  </si>
  <si>
    <t>53</t>
  </si>
  <si>
    <t xml:space="preserve">取现费用:银联01032220 </t>
  </si>
  <si>
    <t>20080102</t>
  </si>
  <si>
    <t>52</t>
  </si>
  <si>
    <t xml:space="preserve">ATM取现:银联01032220 </t>
  </si>
  <si>
    <t>51</t>
  </si>
  <si>
    <t>20071228</t>
  </si>
  <si>
    <t>50</t>
  </si>
  <si>
    <t xml:space="preserve">07季息 </t>
  </si>
  <si>
    <t>20071221</t>
  </si>
  <si>
    <t>49</t>
  </si>
  <si>
    <t xml:space="preserve">ATM取现:银联03052220 </t>
  </si>
  <si>
    <t>20071021</t>
  </si>
  <si>
    <t>48</t>
  </si>
  <si>
    <t xml:space="preserve">工资 </t>
  </si>
  <si>
    <t>20070928</t>
  </si>
  <si>
    <t>47</t>
  </si>
  <si>
    <t>20070921</t>
  </si>
  <si>
    <t>46</t>
  </si>
  <si>
    <t>20070915</t>
  </si>
  <si>
    <t>45</t>
  </si>
  <si>
    <t xml:space="preserve">ATM取现:银联03082220 </t>
  </si>
  <si>
    <t>20070831</t>
  </si>
  <si>
    <t>44</t>
  </si>
  <si>
    <t>20070829</t>
  </si>
  <si>
    <t>43</t>
  </si>
  <si>
    <t xml:space="preserve">支取 </t>
  </si>
  <si>
    <t>20070826</t>
  </si>
  <si>
    <t>42</t>
  </si>
  <si>
    <t>20070731</t>
  </si>
  <si>
    <t>41</t>
  </si>
  <si>
    <t>20070727</t>
  </si>
  <si>
    <t>40</t>
  </si>
  <si>
    <t xml:space="preserve">整整(三月)转存活期 </t>
  </si>
  <si>
    <t>20070711</t>
  </si>
  <si>
    <t>39</t>
  </si>
  <si>
    <t xml:space="preserve">整整(六月)转存活期 </t>
  </si>
  <si>
    <t>38</t>
  </si>
  <si>
    <t xml:space="preserve">ATM取现:本行97503005 </t>
  </si>
  <si>
    <t>20070708</t>
  </si>
  <si>
    <t>37</t>
  </si>
  <si>
    <t>36</t>
  </si>
  <si>
    <t>20070628</t>
  </si>
  <si>
    <t>35</t>
  </si>
  <si>
    <t xml:space="preserve">转存(六月)定期 </t>
  </si>
  <si>
    <t>20070627</t>
  </si>
  <si>
    <t>34</t>
  </si>
  <si>
    <t xml:space="preserve">转存(三月)定期 </t>
  </si>
  <si>
    <t>33</t>
  </si>
  <si>
    <t>20070621</t>
  </si>
  <si>
    <t>32</t>
  </si>
  <si>
    <t>20070617</t>
  </si>
  <si>
    <t>31</t>
  </si>
  <si>
    <t>20070605</t>
  </si>
  <si>
    <t>30</t>
  </si>
  <si>
    <t>29</t>
  </si>
  <si>
    <t>20070529</t>
  </si>
  <si>
    <t>28</t>
  </si>
  <si>
    <t>27</t>
  </si>
  <si>
    <t>20070429</t>
  </si>
  <si>
    <t>26</t>
  </si>
  <si>
    <t>20070422</t>
  </si>
  <si>
    <t>25</t>
  </si>
  <si>
    <t>24</t>
  </si>
  <si>
    <t xml:space="preserve">ATM取现:银联01042220 </t>
  </si>
  <si>
    <t>20070407</t>
  </si>
  <si>
    <t>23</t>
  </si>
  <si>
    <t>20070406</t>
  </si>
  <si>
    <t>22</t>
  </si>
  <si>
    <t>21</t>
  </si>
  <si>
    <t>20070329</t>
  </si>
  <si>
    <t>20</t>
  </si>
  <si>
    <t>20070321</t>
  </si>
  <si>
    <t>19</t>
  </si>
  <si>
    <t>20070301</t>
  </si>
  <si>
    <t>18</t>
  </si>
  <si>
    <t>20070215</t>
  </si>
  <si>
    <t>17</t>
  </si>
  <si>
    <t xml:space="preserve">其他代扣 </t>
  </si>
  <si>
    <t>20070214</t>
  </si>
  <si>
    <t>16</t>
  </si>
  <si>
    <t>15</t>
  </si>
  <si>
    <t>20070131</t>
  </si>
  <si>
    <t>14</t>
  </si>
  <si>
    <t xml:space="preserve">ATM取现:银联03012220 </t>
  </si>
  <si>
    <t>20061229</t>
  </si>
  <si>
    <t>13</t>
  </si>
  <si>
    <t>12</t>
  </si>
  <si>
    <t>11</t>
  </si>
  <si>
    <t>10</t>
  </si>
  <si>
    <t>20061223</t>
  </si>
  <si>
    <t>9</t>
  </si>
  <si>
    <t xml:space="preserve">06季息 </t>
  </si>
  <si>
    <t>20061221</t>
  </si>
  <si>
    <t>8</t>
  </si>
  <si>
    <t>20061217</t>
  </si>
  <si>
    <t>7</t>
  </si>
  <si>
    <t xml:space="preserve">ATM取现:银联01022220 </t>
  </si>
  <si>
    <t>20061208</t>
  </si>
  <si>
    <t>6</t>
  </si>
  <si>
    <t>20061129</t>
  </si>
  <si>
    <t>5</t>
  </si>
  <si>
    <t xml:space="preserve">续存 </t>
  </si>
  <si>
    <t>4</t>
  </si>
  <si>
    <t>20061115</t>
  </si>
  <si>
    <t>3</t>
  </si>
  <si>
    <t>20061111</t>
  </si>
  <si>
    <t>2</t>
  </si>
  <si>
    <t>20061030</t>
  </si>
  <si>
    <t>1</t>
  </si>
  <si>
    <t>取出</t>
  </si>
  <si>
    <t>交易类型</t>
  </si>
  <si>
    <t>20080723</t>
  </si>
  <si>
    <t>查询终止日期</t>
  </si>
  <si>
    <t>20040701</t>
  </si>
  <si>
    <t>查询起始日期</t>
  </si>
  <si>
    <t>6225211600637929</t>
  </si>
  <si>
    <t>账号</t>
  </si>
  <si>
    <t>平衡性</t>
  </si>
  <si>
    <t>12月工资</t>
  </si>
  <si>
    <t>11月工资</t>
  </si>
  <si>
    <t>提款</t>
  </si>
  <si>
    <t>10月工资</t>
  </si>
  <si>
    <t>活期对帐</t>
  </si>
  <si>
    <t>贷：其他</t>
  </si>
  <si>
    <t>贷：现金</t>
  </si>
  <si>
    <t>贷：中银</t>
  </si>
  <si>
    <t>贷：民生</t>
  </si>
  <si>
    <t>贷：招商</t>
  </si>
  <si>
    <t>借方:小计</t>
  </si>
  <si>
    <t>借：其他</t>
  </si>
  <si>
    <t>借：工资</t>
  </si>
  <si>
    <t>10元/解答问题耗费单位工时</t>
  </si>
  <si>
    <t>人名</t>
    <phoneticPr fontId="24"/>
  </si>
  <si>
    <t>執筆</t>
    <rPh sb="0" eb="2">
      <t>シッピツ</t>
    </rPh>
    <phoneticPr fontId="24"/>
  </si>
  <si>
    <t>知识</t>
  </si>
  <si>
    <t>人物</t>
  </si>
  <si>
    <t>町</t>
  </si>
  <si>
    <t>活用</t>
  </si>
  <si>
    <t>performance</t>
  </si>
  <si>
    <t>パフォーマンス</t>
  </si>
  <si>
    <t>End Day</t>
    <phoneticPr fontId="2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</si>
</sst>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176" formatCode="m&quot;/&quot;d&quot;/&quot;yy&quot;/&quot;aaa"/>
    <numFmt numFmtId="177" formatCode="yyyy/m/d;@"/>
    <numFmt numFmtId="178" formatCode="m/d/yy;@"/>
    <numFmt numFmtId="179" formatCode="0.0_);[Red]\(0.0\)"/>
    <numFmt numFmtId="180" formatCode="[$-804]aaa;@"/>
    <numFmt numFmtId="181" formatCode="0_);[Red]\(0\)"/>
    <numFmt numFmtId="182" formatCode="yyyy&quot;／&quot;m&quot;／&quot;d"/>
    <numFmt numFmtId="183" formatCode="0\ ;[Red]\(0\)"/>
    <numFmt numFmtId="184" formatCode="yy&quot;／&quot;m&quot;／&quot;d\ ddd"/>
    <numFmt numFmtId="185" formatCode="0.00\ ;[Red]\(0.00\)"/>
    <numFmt numFmtId="186" formatCode="0\ "/>
    <numFmt numFmtId="187" formatCode="yyyy/m/d\ ddd"/>
    <numFmt numFmtId="188" formatCode="yyyy\-m\-d"/>
    <numFmt numFmtId="189" formatCode="0.00\ "/>
    <numFmt numFmtId="190" formatCode="#,##0.000;[Red]\-#,##0.000"/>
    <numFmt numFmtId="191" formatCode="#,##0&quot;   &quot;;[Red]\-#,##0&quot;   &quot;"/>
    <numFmt numFmtId="192" formatCode="#,##0.00&quot;   &quot;;[Red]\-#,##0.00&quot;   &quot;"/>
    <numFmt numFmtId="193" formatCode="#,##0\ ;[Red]\-#,##0\ "/>
    <numFmt numFmtId="194" formatCode="#,##0.00\ ;[Red]\-#,##0.00\ "/>
    <numFmt numFmtId="195" formatCode="0.0000\ "/>
    <numFmt numFmtId="196" formatCode="0.000\ "/>
    <numFmt numFmtId="197" formatCode="yy&quot;年&quot;m&quot;月&quot;d&quot;日&quot;"/>
    <numFmt numFmtId="198" formatCode="yy\-m\-d\ AM/PM\ hh&quot;时&quot;mm&quot;分&quot;"/>
  </numFmts>
  <fonts count="52">
    <font>
      <sz val="11"/>
      <color theme="1"/>
      <name val="ＭＳ Ｐゴシック"/>
      <family val="2"/>
      <charset val="134"/>
      <scheme val="minor"/>
    </font>
    <font>
      <sz val="11"/>
      <color theme="1"/>
      <name val="ＭＳ Ｐゴシック"/>
      <family val="2"/>
      <scheme val="minor"/>
    </font>
    <font>
      <sz val="9"/>
      <name val="ＭＳ Ｐゴシック"/>
      <family val="2"/>
      <charset val="134"/>
      <scheme val="minor"/>
    </font>
    <font>
      <sz val="10.5"/>
      <color theme="1"/>
      <name val="ＭＳ Ｐゴシック"/>
      <family val="3"/>
      <charset val="134"/>
      <scheme val="minor"/>
    </font>
    <font>
      <sz val="10.5"/>
      <color theme="1"/>
      <name val="Segoe UI Symbol"/>
      <family val="2"/>
    </font>
    <font>
      <sz val="11"/>
      <color theme="1"/>
      <name val="ＭＳ Ｐゴシック"/>
      <family val="3"/>
      <charset val="128"/>
      <scheme val="minor"/>
    </font>
    <font>
      <sz val="10"/>
      <name val="Arial"/>
      <family val="2"/>
    </font>
    <font>
      <sz val="10"/>
      <name val="宋体"/>
      <charset val="134"/>
    </font>
    <font>
      <sz val="9"/>
      <name val="宋体"/>
      <charset val="134"/>
    </font>
    <font>
      <sz val="10"/>
      <name val="HGGothicE"/>
      <family val="3"/>
      <charset val="128"/>
    </font>
    <font>
      <sz val="10"/>
      <name val="宋体"/>
      <family val="3"/>
      <charset val="134"/>
    </font>
    <font>
      <sz val="11"/>
      <color theme="1"/>
      <name val="ＭＳ Ｐゴシック"/>
      <family val="2"/>
      <charset val="134"/>
      <scheme val="minor"/>
    </font>
    <font>
      <sz val="6"/>
      <name val="ＭＳ Ｐゴシック"/>
      <family val="3"/>
      <charset val="128"/>
      <scheme val="minor"/>
    </font>
    <font>
      <u/>
      <sz val="11"/>
      <color theme="10"/>
      <name val="ＭＳ Ｐゴシック"/>
      <family val="2"/>
      <charset val="134"/>
      <scheme val="minor"/>
    </font>
    <font>
      <sz val="12"/>
      <name val="宋体"/>
      <charset val="134"/>
    </font>
    <font>
      <u/>
      <sz val="12"/>
      <color indexed="12"/>
      <name val="宋体"/>
      <charset val="134"/>
    </font>
    <font>
      <b/>
      <sz val="24"/>
      <name val="隶书"/>
      <family val="3"/>
      <charset val="134"/>
    </font>
    <font>
      <sz val="6"/>
      <name val="HGGothicE"/>
      <family val="3"/>
      <charset val="128"/>
    </font>
    <font>
      <sz val="10"/>
      <name val="新宋体"/>
      <family val="3"/>
      <charset val="134"/>
    </font>
    <font>
      <sz val="10"/>
      <name val="ＭＳ Ｐゴシック"/>
      <family val="2"/>
    </font>
    <font>
      <sz val="10"/>
      <name val="NSimSun"/>
      <family val="3"/>
      <charset val="134"/>
    </font>
    <font>
      <sz val="10"/>
      <color indexed="10"/>
      <name val="Arial"/>
      <family val="2"/>
    </font>
    <font>
      <sz val="10"/>
      <color indexed="9"/>
      <name val="Arial"/>
      <family val="2"/>
    </font>
    <font>
      <sz val="10"/>
      <name val="MS Gothic"/>
      <family val="3"/>
      <charset val="128"/>
    </font>
    <font>
      <sz val="6"/>
      <name val="ＭＳ Ｐゴシック"/>
      <family val="2"/>
    </font>
    <font>
      <sz val="6"/>
      <name val="宋体"/>
      <charset val="134"/>
    </font>
    <font>
      <sz val="11"/>
      <color indexed="8"/>
      <name val="Lr oSVbN"/>
      <family val="2"/>
    </font>
    <font>
      <sz val="12"/>
      <color indexed="63"/>
      <name val="Verdana"/>
      <family val="2"/>
    </font>
    <font>
      <sz val="10"/>
      <color indexed="63"/>
      <name val="ＭＳ Ｐゴシック"/>
      <family val="2"/>
    </font>
    <font>
      <sz val="10"/>
      <color indexed="63"/>
      <name val="Verdana"/>
      <family val="2"/>
    </font>
    <font>
      <sz val="10"/>
      <color indexed="63"/>
      <name val="NSimSun"/>
      <family val="3"/>
      <charset val="134"/>
    </font>
    <font>
      <sz val="11"/>
      <color indexed="63"/>
      <name val="NSimSun"/>
      <family val="3"/>
      <charset val="134"/>
    </font>
    <font>
      <strike/>
      <sz val="12"/>
      <name val="宋体"/>
      <charset val="134"/>
    </font>
    <font>
      <b/>
      <sz val="12"/>
      <color indexed="20"/>
      <name val="宋体"/>
      <charset val="134"/>
    </font>
    <font>
      <b/>
      <sz val="12"/>
      <color indexed="16"/>
      <name val="宋体"/>
      <charset val="134"/>
    </font>
    <font>
      <sz val="12"/>
      <name val="HGGothicE"/>
      <family val="3"/>
      <charset val="128"/>
    </font>
    <font>
      <sz val="12"/>
      <color indexed="9"/>
      <name val="宋体"/>
      <charset val="134"/>
    </font>
    <font>
      <sz val="12"/>
      <color indexed="8"/>
      <name val="宋体"/>
      <charset val="134"/>
    </font>
    <font>
      <sz val="12"/>
      <color indexed="10"/>
      <name val="宋体"/>
      <charset val="134"/>
    </font>
    <font>
      <u/>
      <sz val="9"/>
      <color theme="10"/>
      <name val="宋体"/>
      <charset val="134"/>
    </font>
    <font>
      <sz val="10"/>
      <color rgb="FF444444"/>
      <name val="Arial Unicode MS"/>
      <family val="2"/>
      <charset val="134"/>
    </font>
    <font>
      <sz val="10.5"/>
      <name val="Times New Roman"/>
      <family val="1"/>
    </font>
    <font>
      <sz val="10.5"/>
      <name val="宋体"/>
      <charset val="134"/>
    </font>
    <font>
      <sz val="12"/>
      <name val="ＭＳ Ｐゴシック"/>
      <family val="2"/>
    </font>
    <font>
      <sz val="11"/>
      <name val="ＭＳ Ｐゴシック"/>
      <family val="2"/>
    </font>
    <font>
      <sz val="12"/>
      <name val="NSimSun"/>
      <family val="3"/>
      <charset val="134"/>
    </font>
    <font>
      <sz val="9.1"/>
      <color indexed="8"/>
      <name val="MS PGothic"/>
      <family val="2"/>
      <charset val="128"/>
    </font>
    <font>
      <sz val="12"/>
      <name val="MS Gothic"/>
      <family val="3"/>
      <charset val="128"/>
    </font>
    <font>
      <sz val="10.5"/>
      <name val="Tahoma"/>
      <family val="2"/>
    </font>
    <font>
      <b/>
      <sz val="12"/>
      <name val="宋体"/>
      <charset val="134"/>
    </font>
    <font>
      <sz val="12"/>
      <color indexed="61"/>
      <name val="宋体"/>
      <charset val="134"/>
    </font>
    <font>
      <sz val="12"/>
      <color rgb="FFFF0000"/>
      <name val="宋体"/>
      <charset val="134"/>
    </font>
  </fonts>
  <fills count="27">
    <fill>
      <patternFill patternType="none"/>
    </fill>
    <fill>
      <patternFill patternType="gray125"/>
    </fill>
    <fill>
      <patternFill patternType="solid">
        <fgColor rgb="FFFFFF00"/>
        <bgColor indexed="64"/>
      </patternFill>
    </fill>
    <fill>
      <patternFill patternType="solid">
        <fgColor indexed="8"/>
        <bgColor indexed="64"/>
      </patternFill>
    </fill>
    <fill>
      <patternFill patternType="solid">
        <fgColor indexed="13"/>
        <bgColor indexed="64"/>
      </patternFill>
    </fill>
    <fill>
      <patternFill patternType="solid">
        <fgColor indexed="43"/>
        <bgColor indexed="64"/>
      </patternFill>
    </fill>
    <fill>
      <patternFill patternType="solid">
        <fgColor indexed="10"/>
        <bgColor indexed="64"/>
      </patternFill>
    </fill>
    <fill>
      <patternFill patternType="solid">
        <fgColor indexed="42"/>
        <bgColor indexed="64"/>
      </patternFill>
    </fill>
    <fill>
      <patternFill patternType="solid">
        <fgColor indexed="11"/>
        <bgColor indexed="64"/>
      </patternFill>
    </fill>
    <fill>
      <patternFill patternType="solid">
        <fgColor indexed="57"/>
        <bgColor indexed="64"/>
      </patternFill>
    </fill>
    <fill>
      <patternFill patternType="solid">
        <fgColor indexed="22"/>
        <bgColor indexed="64"/>
      </patternFill>
    </fill>
    <fill>
      <patternFill patternType="solid">
        <fgColor indexed="41"/>
        <bgColor indexed="64"/>
      </patternFill>
    </fill>
    <fill>
      <patternFill patternType="solid">
        <fgColor indexed="17"/>
        <bgColor indexed="64"/>
      </patternFill>
    </fill>
    <fill>
      <patternFill patternType="solid">
        <fgColor indexed="44"/>
        <bgColor indexed="64"/>
      </patternFill>
    </fill>
    <fill>
      <patternFill patternType="solid">
        <fgColor rgb="FFFF0000"/>
        <bgColor indexed="64"/>
      </patternFill>
    </fill>
    <fill>
      <patternFill patternType="solid">
        <fgColor theme="1"/>
        <bgColor indexed="64"/>
      </patternFill>
    </fill>
    <fill>
      <patternFill patternType="solid">
        <fgColor indexed="22"/>
        <bgColor indexed="31"/>
      </patternFill>
    </fill>
    <fill>
      <patternFill patternType="solid">
        <fgColor indexed="13"/>
        <bgColor indexed="34"/>
      </patternFill>
    </fill>
    <fill>
      <patternFill patternType="solid">
        <fgColor indexed="15"/>
        <bgColor indexed="35"/>
      </patternFill>
    </fill>
    <fill>
      <patternFill patternType="solid">
        <fgColor indexed="9"/>
        <bgColor indexed="26"/>
      </patternFill>
    </fill>
    <fill>
      <patternFill patternType="solid">
        <fgColor indexed="11"/>
        <bgColor indexed="49"/>
      </patternFill>
    </fill>
    <fill>
      <patternFill patternType="solid">
        <fgColor indexed="31"/>
        <bgColor indexed="22"/>
      </patternFill>
    </fill>
    <fill>
      <patternFill patternType="solid">
        <fgColor indexed="17"/>
        <bgColor indexed="21"/>
      </patternFill>
    </fill>
    <fill>
      <patternFill patternType="solid">
        <fgColor indexed="10"/>
        <bgColor indexed="25"/>
      </patternFill>
    </fill>
    <fill>
      <patternFill patternType="solid">
        <fgColor indexed="50"/>
        <bgColor indexed="51"/>
      </patternFill>
    </fill>
    <fill>
      <patternFill patternType="solid">
        <fgColor indexed="40"/>
        <bgColor indexed="49"/>
      </patternFill>
    </fill>
    <fill>
      <patternFill patternType="solid">
        <fgColor rgb="FF00B050"/>
        <bgColor indexed="64"/>
      </patternFill>
    </fill>
  </fills>
  <borders count="6">
    <border>
      <left/>
      <right/>
      <top/>
      <bottom/>
      <diagonal/>
    </border>
    <border>
      <left style="medium">
        <color rgb="FFA3A3A3"/>
      </left>
      <right style="medium">
        <color rgb="FFA3A3A3"/>
      </right>
      <top style="medium">
        <color rgb="FFA3A3A3"/>
      </top>
      <bottom style="medium">
        <color rgb="FFA3A3A3"/>
      </bottom>
      <diagonal/>
    </border>
    <border>
      <left/>
      <right/>
      <top style="medium">
        <color indexed="22"/>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s>
  <cellStyleXfs count="13">
    <xf numFmtId="0" fontId="0" fillId="0" borderId="0">
      <alignment vertical="center"/>
    </xf>
    <xf numFmtId="0" fontId="6" fillId="0" borderId="0"/>
    <xf numFmtId="0" fontId="11" fillId="0" borderId="0">
      <alignment vertical="center"/>
    </xf>
    <xf numFmtId="0" fontId="13" fillId="0" borderId="0" applyNumberFormat="0" applyFill="0" applyBorder="0" applyAlignment="0" applyProtection="0">
      <alignment vertical="center"/>
    </xf>
    <xf numFmtId="0" fontId="14" fillId="0" borderId="0"/>
    <xf numFmtId="0" fontId="15" fillId="0" borderId="0" applyNumberFormat="0" applyFill="0" applyBorder="0" applyAlignment="0" applyProtection="0">
      <alignment vertical="top"/>
      <protection locked="0"/>
    </xf>
    <xf numFmtId="0" fontId="6" fillId="0" borderId="0"/>
    <xf numFmtId="0" fontId="14" fillId="0" borderId="0">
      <alignment vertical="center"/>
    </xf>
    <xf numFmtId="0" fontId="1" fillId="0" borderId="0"/>
    <xf numFmtId="0" fontId="6" fillId="0" borderId="0"/>
    <xf numFmtId="0" fontId="14" fillId="0" borderId="0"/>
    <xf numFmtId="0" fontId="44" fillId="0" borderId="0"/>
    <xf numFmtId="0" fontId="14" fillId="0" borderId="0">
      <alignment vertical="center"/>
    </xf>
  </cellStyleXfs>
  <cellXfs count="307">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0" fillId="2" borderId="0" xfId="0" applyFill="1">
      <alignment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0" xfId="0" applyAlignment="1"/>
    <xf numFmtId="0" fontId="3" fillId="0" borderId="1" xfId="0" applyFont="1" applyBorder="1" applyAlignment="1">
      <alignment vertical="center" wrapText="1"/>
    </xf>
    <xf numFmtId="0" fontId="4" fillId="0" borderId="1" xfId="0" applyFont="1" applyBorder="1" applyAlignment="1">
      <alignment vertical="center" wrapText="1"/>
    </xf>
    <xf numFmtId="0" fontId="7" fillId="0" borderId="0" xfId="1" applyFont="1" applyAlignment="1">
      <alignment horizontal="center"/>
    </xf>
    <xf numFmtId="0" fontId="6" fillId="0" borderId="0" xfId="1" applyAlignment="1">
      <alignment horizontal="center"/>
    </xf>
    <xf numFmtId="0" fontId="7" fillId="0" borderId="0" xfId="1" applyFont="1"/>
    <xf numFmtId="0" fontId="6" fillId="0" borderId="0" xfId="1"/>
    <xf numFmtId="0" fontId="9" fillId="0" borderId="0" xfId="1" applyFont="1" applyAlignment="1">
      <alignment horizontal="center"/>
    </xf>
    <xf numFmtId="0" fontId="10" fillId="0" borderId="0" xfId="1" applyFont="1"/>
    <xf numFmtId="0" fontId="6" fillId="3" borderId="0" xfId="1" applyFill="1" applyAlignment="1">
      <alignment horizontal="center"/>
    </xf>
    <xf numFmtId="0" fontId="6" fillId="3" borderId="0" xfId="1" applyFill="1"/>
    <xf numFmtId="0" fontId="10" fillId="0" borderId="0" xfId="1" applyFont="1" applyAlignment="1">
      <alignment horizontal="center"/>
    </xf>
    <xf numFmtId="0" fontId="14" fillId="0" borderId="0" xfId="4"/>
    <xf numFmtId="14" fontId="14" fillId="0" borderId="0" xfId="4" applyNumberFormat="1"/>
    <xf numFmtId="0" fontId="14" fillId="0" borderId="0" xfId="4" applyAlignment="1">
      <alignment horizontal="left"/>
    </xf>
    <xf numFmtId="0" fontId="15" fillId="0" borderId="0" xfId="5" applyAlignment="1" applyProtection="1"/>
    <xf numFmtId="0" fontId="16" fillId="0" borderId="0" xfId="4" applyFont="1" applyAlignment="1">
      <alignment horizontal="center"/>
    </xf>
    <xf numFmtId="0" fontId="6" fillId="0" borderId="0" xfId="6"/>
    <xf numFmtId="176" fontId="6" fillId="0" borderId="0" xfId="6" applyNumberFormat="1" applyAlignment="1">
      <alignment horizontal="center"/>
    </xf>
    <xf numFmtId="177" fontId="6" fillId="0" borderId="0" xfId="6" applyNumberFormat="1"/>
    <xf numFmtId="49" fontId="6" fillId="0" borderId="0" xfId="6" applyNumberFormat="1"/>
    <xf numFmtId="0" fontId="6" fillId="4" borderId="0" xfId="6" applyFill="1"/>
    <xf numFmtId="176" fontId="6" fillId="4" borderId="0" xfId="6" applyNumberFormat="1" applyFill="1" applyAlignment="1">
      <alignment horizontal="center"/>
    </xf>
    <xf numFmtId="177" fontId="6" fillId="4" borderId="0" xfId="6" applyNumberFormat="1" applyFill="1"/>
    <xf numFmtId="49" fontId="6" fillId="4" borderId="0" xfId="6" applyNumberFormat="1" applyFill="1"/>
    <xf numFmtId="0" fontId="6" fillId="4" borderId="0" xfId="6" applyFill="1" applyAlignment="1">
      <alignment horizontal="center"/>
    </xf>
    <xf numFmtId="0" fontId="6" fillId="0" borderId="0" xfId="6" applyAlignment="1">
      <alignment horizontal="center"/>
    </xf>
    <xf numFmtId="0" fontId="7" fillId="0" borderId="0" xfId="6" applyFont="1" applyAlignment="1">
      <alignment horizontal="center"/>
    </xf>
    <xf numFmtId="0" fontId="19" fillId="0" borderId="0" xfId="6" applyFont="1"/>
    <xf numFmtId="0" fontId="19" fillId="0" borderId="0" xfId="6" applyFont="1" applyAlignment="1">
      <alignment horizontal="center"/>
    </xf>
    <xf numFmtId="176" fontId="6" fillId="5" borderId="0" xfId="6" applyNumberFormat="1" applyFill="1" applyAlignment="1">
      <alignment horizontal="center"/>
    </xf>
    <xf numFmtId="176" fontId="20" fillId="0" borderId="0" xfId="6" applyNumberFormat="1" applyFont="1" applyAlignment="1">
      <alignment horizontal="left"/>
    </xf>
    <xf numFmtId="177" fontId="7" fillId="0" borderId="0" xfId="6" applyNumberFormat="1" applyFont="1"/>
    <xf numFmtId="176" fontId="19" fillId="0" borderId="0" xfId="6" applyNumberFormat="1" applyFont="1" applyAlignment="1">
      <alignment horizontal="left"/>
    </xf>
    <xf numFmtId="49" fontId="7" fillId="0" borderId="0" xfId="6" applyNumberFormat="1" applyFont="1"/>
    <xf numFmtId="0" fontId="6" fillId="5" borderId="0" xfId="6" applyFill="1" applyAlignment="1">
      <alignment horizontal="center"/>
    </xf>
    <xf numFmtId="0" fontId="6" fillId="5" borderId="0" xfId="6" applyFill="1"/>
    <xf numFmtId="178" fontId="19" fillId="5" borderId="0" xfId="6" applyNumberFormat="1" applyFont="1" applyFill="1"/>
    <xf numFmtId="177" fontId="6" fillId="5" borderId="0" xfId="6" applyNumberFormat="1" applyFill="1"/>
    <xf numFmtId="177" fontId="19" fillId="5" borderId="0" xfId="6" applyNumberFormat="1" applyFont="1" applyFill="1"/>
    <xf numFmtId="0" fontId="19" fillId="5" borderId="0" xfId="6" applyFont="1" applyFill="1"/>
    <xf numFmtId="49" fontId="19" fillId="5" borderId="0" xfId="6" applyNumberFormat="1" applyFont="1" applyFill="1" applyAlignment="1">
      <alignment horizontal="center"/>
    </xf>
    <xf numFmtId="0" fontId="19" fillId="5" borderId="0" xfId="6" applyFont="1" applyFill="1" applyAlignment="1">
      <alignment horizontal="center"/>
    </xf>
    <xf numFmtId="0" fontId="7" fillId="0" borderId="0" xfId="6" applyFont="1"/>
    <xf numFmtId="176" fontId="21" fillId="0" borderId="0" xfId="6" applyNumberFormat="1" applyFont="1" applyAlignment="1">
      <alignment horizontal="center"/>
    </xf>
    <xf numFmtId="0" fontId="6" fillId="3" borderId="0" xfId="6" applyFill="1"/>
    <xf numFmtId="179" fontId="22" fillId="3" borderId="0" xfId="6" applyNumberFormat="1" applyFont="1" applyFill="1"/>
    <xf numFmtId="177" fontId="6" fillId="3" borderId="0" xfId="6" applyNumberFormat="1" applyFill="1"/>
    <xf numFmtId="49" fontId="6" fillId="3" borderId="0" xfId="6" applyNumberFormat="1" applyFill="1"/>
    <xf numFmtId="0" fontId="22" fillId="3" borderId="0" xfId="6" applyFont="1" applyFill="1"/>
    <xf numFmtId="179" fontId="6" fillId="0" borderId="0" xfId="6" applyNumberFormat="1"/>
    <xf numFmtId="177" fontId="7" fillId="0" borderId="0" xfId="6" applyNumberFormat="1" applyFont="1" applyAlignment="1">
      <alignment horizontal="center"/>
    </xf>
    <xf numFmtId="179" fontId="7" fillId="0" borderId="0" xfId="6" applyNumberFormat="1" applyFont="1"/>
    <xf numFmtId="177" fontId="6" fillId="0" borderId="0" xfId="6" applyNumberFormat="1" applyAlignment="1">
      <alignment horizontal="center"/>
    </xf>
    <xf numFmtId="49" fontId="19" fillId="0" borderId="0" xfId="6" applyNumberFormat="1" applyFont="1"/>
    <xf numFmtId="58" fontId="7" fillId="0" borderId="0" xfId="6" applyNumberFormat="1" applyFont="1"/>
    <xf numFmtId="180" fontId="6" fillId="0" borderId="0" xfId="6" applyNumberFormat="1"/>
    <xf numFmtId="49" fontId="18" fillId="0" borderId="0" xfId="6" applyNumberFormat="1" applyFont="1"/>
    <xf numFmtId="49" fontId="23" fillId="0" borderId="0" xfId="6" applyNumberFormat="1" applyFont="1"/>
    <xf numFmtId="181" fontId="6" fillId="0" borderId="0" xfId="6" applyNumberFormat="1"/>
    <xf numFmtId="0" fontId="6" fillId="6" borderId="0" xfId="6" applyFill="1"/>
    <xf numFmtId="0" fontId="7" fillId="7" borderId="0" xfId="6" applyFont="1" applyFill="1" applyAlignment="1">
      <alignment horizontal="center"/>
    </xf>
    <xf numFmtId="177" fontId="7" fillId="7" borderId="0" xfId="6" applyNumberFormat="1" applyFont="1" applyFill="1" applyAlignment="1">
      <alignment horizontal="center"/>
    </xf>
    <xf numFmtId="0" fontId="7" fillId="8" borderId="0" xfId="6" applyFont="1" applyFill="1" applyAlignment="1">
      <alignment horizontal="center"/>
    </xf>
    <xf numFmtId="49" fontId="7" fillId="8" borderId="0" xfId="6" applyNumberFormat="1" applyFont="1" applyFill="1" applyAlignment="1">
      <alignment horizontal="center"/>
    </xf>
    <xf numFmtId="0" fontId="18" fillId="0" borderId="0" xfId="6" applyFont="1"/>
    <xf numFmtId="0" fontId="7" fillId="0" borderId="0" xfId="4" applyFont="1"/>
    <xf numFmtId="0" fontId="14" fillId="0" borderId="0" xfId="4" applyAlignment="1">
      <alignment horizontal="center"/>
    </xf>
    <xf numFmtId="0" fontId="7" fillId="2" borderId="0" xfId="4" applyFont="1" applyFill="1"/>
    <xf numFmtId="0" fontId="7" fillId="2" borderId="0" xfId="4" applyFont="1" applyFill="1" applyAlignment="1">
      <alignment horizontal="center"/>
    </xf>
    <xf numFmtId="0" fontId="7" fillId="2" borderId="0" xfId="4" applyFont="1" applyFill="1" applyAlignment="1">
      <alignment horizontal="center" vertical="center"/>
    </xf>
    <xf numFmtId="0" fontId="14" fillId="9" borderId="0" xfId="4" applyFill="1"/>
    <xf numFmtId="0" fontId="14" fillId="8" borderId="0" xfId="4" applyFill="1"/>
    <xf numFmtId="0" fontId="14" fillId="6" borderId="0" xfId="4" applyFill="1"/>
    <xf numFmtId="0" fontId="26" fillId="10" borderId="0" xfId="4" applyFont="1" applyFill="1" applyAlignment="1">
      <alignment vertical="center"/>
    </xf>
    <xf numFmtId="0" fontId="26" fillId="10" borderId="0" xfId="4" applyFont="1" applyFill="1" applyAlignment="1">
      <alignment horizontal="right" vertical="center"/>
    </xf>
    <xf numFmtId="0" fontId="26" fillId="0" borderId="0" xfId="4" applyFont="1" applyAlignment="1">
      <alignment horizontal="right" vertical="center"/>
    </xf>
    <xf numFmtId="0" fontId="26" fillId="0" borderId="0" xfId="4" applyFont="1" applyAlignment="1">
      <alignment vertical="center"/>
    </xf>
    <xf numFmtId="0" fontId="26" fillId="0" borderId="0" xfId="4" applyFont="1"/>
    <xf numFmtId="0" fontId="27" fillId="0" borderId="0" xfId="4" applyFont="1" applyAlignment="1">
      <alignment horizontal="left"/>
    </xf>
    <xf numFmtId="0" fontId="14" fillId="0" borderId="2" xfId="4" applyBorder="1" applyAlignment="1">
      <alignment horizontal="left"/>
    </xf>
    <xf numFmtId="0" fontId="28" fillId="0" borderId="0" xfId="4" applyFont="1" applyAlignment="1">
      <alignment horizontal="left"/>
    </xf>
    <xf numFmtId="0" fontId="29" fillId="0" borderId="0" xfId="4" applyFont="1" applyAlignment="1">
      <alignment horizontal="left"/>
    </xf>
    <xf numFmtId="0" fontId="32" fillId="0" borderId="0" xfId="4" applyFont="1"/>
    <xf numFmtId="0" fontId="14" fillId="2" borderId="0" xfId="4" applyFill="1"/>
    <xf numFmtId="0" fontId="14" fillId="0" borderId="0" xfId="4" applyAlignment="1">
      <alignment wrapText="1"/>
    </xf>
    <xf numFmtId="0" fontId="14" fillId="0" borderId="0" xfId="4" applyAlignment="1">
      <alignment vertical="center" wrapText="1"/>
    </xf>
    <xf numFmtId="0" fontId="14" fillId="0" borderId="3" xfId="4" applyBorder="1" applyAlignment="1">
      <alignment wrapText="1"/>
    </xf>
    <xf numFmtId="0" fontId="14" fillId="0" borderId="3" xfId="4" applyBorder="1" applyAlignment="1">
      <alignment vertical="center" wrapText="1"/>
    </xf>
    <xf numFmtId="0" fontId="14" fillId="0" borderId="4" xfId="4" applyBorder="1" applyAlignment="1">
      <alignment wrapText="1"/>
    </xf>
    <xf numFmtId="0" fontId="14" fillId="0" borderId="4" xfId="4" applyBorder="1" applyAlignment="1">
      <alignment vertical="center" wrapText="1"/>
    </xf>
    <xf numFmtId="0" fontId="14" fillId="0" borderId="5" xfId="4" applyBorder="1" applyAlignment="1">
      <alignment wrapText="1"/>
    </xf>
    <xf numFmtId="0" fontId="14" fillId="0" borderId="5" xfId="4" applyBorder="1" applyAlignment="1">
      <alignment vertical="center" wrapText="1"/>
    </xf>
    <xf numFmtId="0" fontId="33" fillId="0" borderId="3" xfId="4" applyFont="1" applyBorder="1" applyAlignment="1">
      <alignment wrapText="1"/>
    </xf>
    <xf numFmtId="0" fontId="33" fillId="0" borderId="3" xfId="4" applyFont="1" applyBorder="1" applyAlignment="1">
      <alignment vertical="center" wrapText="1"/>
    </xf>
    <xf numFmtId="0" fontId="34" fillId="0" borderId="0" xfId="4" applyFont="1" applyAlignment="1">
      <alignment horizontal="center" wrapText="1"/>
    </xf>
    <xf numFmtId="0" fontId="14" fillId="4" borderId="0" xfId="4" applyFill="1" applyAlignment="1">
      <alignment wrapText="1"/>
    </xf>
    <xf numFmtId="0" fontId="14" fillId="4" borderId="0" xfId="4" applyFill="1" applyAlignment="1">
      <alignment vertical="center" wrapText="1"/>
    </xf>
    <xf numFmtId="0" fontId="14" fillId="0" borderId="0" xfId="4" applyAlignment="1">
      <alignment horizontal="center" wrapText="1"/>
    </xf>
    <xf numFmtId="0" fontId="14" fillId="4" borderId="0" xfId="4" applyFill="1" applyAlignment="1">
      <alignment horizontal="center" vertical="center" wrapText="1"/>
    </xf>
    <xf numFmtId="0" fontId="14" fillId="3" borderId="0" xfId="4" applyFill="1" applyAlignment="1">
      <alignment wrapText="1"/>
    </xf>
    <xf numFmtId="0" fontId="36" fillId="3" borderId="0" xfId="4" applyFont="1" applyFill="1" applyAlignment="1">
      <alignment vertical="center" wrapText="1"/>
    </xf>
    <xf numFmtId="0" fontId="14" fillId="0" borderId="0" xfId="4" applyAlignment="1" applyProtection="1">
      <alignment vertical="center" wrapText="1"/>
      <protection locked="0"/>
    </xf>
    <xf numFmtId="0" fontId="37" fillId="0" borderId="0" xfId="4" applyFont="1" applyAlignment="1" applyProtection="1">
      <alignment vertical="center" wrapText="1"/>
      <protection locked="0"/>
    </xf>
    <xf numFmtId="14" fontId="14" fillId="0" borderId="0" xfId="4" applyNumberFormat="1" applyAlignment="1">
      <alignment wrapText="1"/>
    </xf>
    <xf numFmtId="56" fontId="14" fillId="0" borderId="0" xfId="4" applyNumberFormat="1" applyAlignment="1">
      <alignment wrapText="1"/>
    </xf>
    <xf numFmtId="0" fontId="14" fillId="11" borderId="0" xfId="4" applyFill="1" applyAlignment="1">
      <alignment horizontal="center" wrapText="1"/>
    </xf>
    <xf numFmtId="0" fontId="14" fillId="11" borderId="0" xfId="4" applyFill="1" applyAlignment="1">
      <alignment wrapText="1"/>
    </xf>
    <xf numFmtId="0" fontId="14" fillId="11" borderId="0" xfId="4" applyFill="1" applyAlignment="1">
      <alignment horizontal="center" vertical="center" wrapText="1"/>
    </xf>
    <xf numFmtId="0" fontId="14" fillId="0" borderId="0" xfId="7">
      <alignment vertical="center"/>
    </xf>
    <xf numFmtId="0" fontId="14" fillId="5" borderId="0" xfId="4" applyFill="1"/>
    <xf numFmtId="0" fontId="14" fillId="10" borderId="0" xfId="4" applyFill="1"/>
    <xf numFmtId="0" fontId="1" fillId="0" borderId="0" xfId="8"/>
    <xf numFmtId="0" fontId="1" fillId="2" borderId="0" xfId="8" applyFill="1"/>
    <xf numFmtId="0" fontId="1" fillId="0" borderId="0" xfId="8" applyAlignment="1">
      <alignment horizontal="center" vertical="center"/>
    </xf>
    <xf numFmtId="0" fontId="39" fillId="0" borderId="0" xfId="5" applyFont="1" applyAlignment="1" applyProtection="1"/>
    <xf numFmtId="0" fontId="40" fillId="0" borderId="0" xfId="4" applyFont="1"/>
    <xf numFmtId="0" fontId="6" fillId="0" borderId="0" xfId="9"/>
    <xf numFmtId="177" fontId="6" fillId="0" borderId="0" xfId="9" applyNumberFormat="1"/>
    <xf numFmtId="177" fontId="6" fillId="4" borderId="0" xfId="9" applyNumberFormat="1" applyFill="1"/>
    <xf numFmtId="0" fontId="6" fillId="4" borderId="0" xfId="9" applyFill="1"/>
    <xf numFmtId="3" fontId="6" fillId="0" borderId="0" xfId="9" applyNumberFormat="1"/>
    <xf numFmtId="177" fontId="6" fillId="0" borderId="0" xfId="9" applyNumberFormat="1" applyAlignment="1">
      <alignment wrapText="1"/>
    </xf>
    <xf numFmtId="3" fontId="7" fillId="0" borderId="0" xfId="9" applyNumberFormat="1" applyFont="1"/>
    <xf numFmtId="0" fontId="7" fillId="0" borderId="0" xfId="9" applyFont="1"/>
    <xf numFmtId="177" fontId="6" fillId="0" borderId="0" xfId="9" applyNumberFormat="1" applyAlignment="1">
      <alignment horizontal="center"/>
    </xf>
    <xf numFmtId="0" fontId="14" fillId="4" borderId="0" xfId="4" applyFill="1"/>
    <xf numFmtId="46" fontId="14" fillId="0" borderId="0" xfId="4" applyNumberFormat="1"/>
    <xf numFmtId="20" fontId="14" fillId="0" borderId="0" xfId="4" applyNumberFormat="1"/>
    <xf numFmtId="0" fontId="14" fillId="3" borderId="0" xfId="4" applyFill="1"/>
    <xf numFmtId="0" fontId="41" fillId="3" borderId="0" xfId="4" applyFont="1" applyFill="1" applyAlignment="1">
      <alignment horizontal="justify"/>
    </xf>
    <xf numFmtId="0" fontId="36" fillId="3" borderId="0" xfId="4" applyFont="1" applyFill="1"/>
    <xf numFmtId="14" fontId="41" fillId="0" borderId="0" xfId="4" applyNumberFormat="1" applyFont="1" applyAlignment="1">
      <alignment horizontal="justify"/>
    </xf>
    <xf numFmtId="0" fontId="38" fillId="0" borderId="0" xfId="4" applyFont="1"/>
    <xf numFmtId="0" fontId="14" fillId="0" borderId="0" xfId="10"/>
    <xf numFmtId="0" fontId="15" fillId="0" borderId="0" xfId="5" applyFill="1" applyAlignment="1" applyProtection="1"/>
    <xf numFmtId="0" fontId="0" fillId="0" borderId="0" xfId="10" applyFont="1"/>
    <xf numFmtId="0" fontId="14" fillId="6" borderId="0" xfId="10" applyFill="1"/>
    <xf numFmtId="0" fontId="14" fillId="4" borderId="0" xfId="10" applyFill="1"/>
    <xf numFmtId="14" fontId="41" fillId="0" borderId="0" xfId="10" applyNumberFormat="1" applyFont="1" applyAlignment="1">
      <alignment horizontal="justify"/>
    </xf>
    <xf numFmtId="0" fontId="41" fillId="0" borderId="0" xfId="4" applyFont="1" applyAlignment="1">
      <alignment horizontal="justify"/>
    </xf>
    <xf numFmtId="0" fontId="42" fillId="0" borderId="0" xfId="4" applyFont="1" applyAlignment="1">
      <alignment horizontal="justify"/>
    </xf>
    <xf numFmtId="177" fontId="7" fillId="0" borderId="0" xfId="4" applyNumberFormat="1" applyFont="1" applyAlignment="1">
      <alignment horizontal="center" vertical="center"/>
    </xf>
    <xf numFmtId="9" fontId="14" fillId="0" borderId="0" xfId="4" applyNumberFormat="1"/>
    <xf numFmtId="0" fontId="14" fillId="0" borderId="0" xfId="4" applyAlignment="1">
      <alignment horizontal="left" wrapText="1"/>
    </xf>
    <xf numFmtId="0" fontId="14" fillId="0" borderId="0" xfId="4" quotePrefix="1"/>
    <xf numFmtId="0" fontId="14" fillId="12" borderId="0" xfId="4" applyFill="1"/>
    <xf numFmtId="9" fontId="14" fillId="12" borderId="0" xfId="4" applyNumberFormat="1" applyFill="1"/>
    <xf numFmtId="0" fontId="14" fillId="12" borderId="0" xfId="4" applyFill="1" applyAlignment="1">
      <alignment horizontal="left"/>
    </xf>
    <xf numFmtId="0" fontId="14" fillId="12" borderId="0" xfId="4" applyFill="1" applyAlignment="1">
      <alignment horizontal="left" wrapText="1"/>
    </xf>
    <xf numFmtId="9" fontId="14" fillId="8" borderId="0" xfId="4" applyNumberFormat="1" applyFill="1"/>
    <xf numFmtId="0" fontId="14" fillId="8" borderId="0" xfId="4" applyFill="1" applyAlignment="1">
      <alignment horizontal="left"/>
    </xf>
    <xf numFmtId="0" fontId="14" fillId="8" borderId="0" xfId="4" applyFill="1" applyAlignment="1">
      <alignment horizontal="left" wrapText="1"/>
    </xf>
    <xf numFmtId="0" fontId="14" fillId="8" borderId="0" xfId="4" applyFill="1" applyAlignment="1">
      <alignment horizontal="center"/>
    </xf>
    <xf numFmtId="0" fontId="14" fillId="13" borderId="0" xfId="4" applyFill="1"/>
    <xf numFmtId="177" fontId="7" fillId="13" borderId="0" xfId="4" applyNumberFormat="1" applyFont="1" applyFill="1" applyAlignment="1">
      <alignment horizontal="center" vertical="center"/>
    </xf>
    <xf numFmtId="9" fontId="14" fillId="13" borderId="0" xfId="4" applyNumberFormat="1" applyFill="1"/>
    <xf numFmtId="0" fontId="14" fillId="13" borderId="0" xfId="4" applyFill="1" applyAlignment="1">
      <alignment horizontal="left"/>
    </xf>
    <xf numFmtId="0" fontId="14" fillId="13" borderId="0" xfId="4" applyFill="1" applyAlignment="1">
      <alignment horizontal="left" wrapText="1"/>
    </xf>
    <xf numFmtId="0" fontId="43" fillId="0" borderId="0" xfId="4" applyFont="1" applyAlignment="1">
      <alignment horizontal="left" wrapText="1"/>
    </xf>
    <xf numFmtId="0" fontId="35" fillId="14" borderId="0" xfId="4" applyFont="1" applyFill="1" applyAlignment="1">
      <alignment horizontal="left" wrapText="1"/>
    </xf>
    <xf numFmtId="0" fontId="35" fillId="0" borderId="0" xfId="4" applyFont="1" applyAlignment="1">
      <alignment horizontal="left" wrapText="1"/>
    </xf>
    <xf numFmtId="0" fontId="44" fillId="0" borderId="0" xfId="11" applyAlignment="1">
      <alignment wrapText="1"/>
    </xf>
    <xf numFmtId="0" fontId="45" fillId="0" borderId="0" xfId="4" applyFont="1" applyAlignment="1">
      <alignment horizontal="left" wrapText="1"/>
    </xf>
    <xf numFmtId="0" fontId="43" fillId="0" borderId="0" xfId="4" applyFont="1" applyAlignment="1">
      <alignment horizontal="left"/>
    </xf>
    <xf numFmtId="182" fontId="14" fillId="0" borderId="0" xfId="4" applyNumberFormat="1"/>
    <xf numFmtId="0" fontId="46" fillId="0" borderId="0" xfId="11" applyFont="1" applyAlignment="1">
      <alignment wrapText="1"/>
    </xf>
    <xf numFmtId="0" fontId="44" fillId="0" borderId="0" xfId="11"/>
    <xf numFmtId="0" fontId="48" fillId="0" borderId="0" xfId="4" applyFont="1"/>
    <xf numFmtId="0" fontId="47" fillId="0" borderId="0" xfId="4" applyFont="1" applyAlignment="1">
      <alignment horizontal="left" wrapText="1"/>
    </xf>
    <xf numFmtId="0" fontId="14" fillId="6" borderId="0" xfId="4" applyFill="1" applyAlignment="1">
      <alignment horizontal="center"/>
    </xf>
    <xf numFmtId="9" fontId="14" fillId="0" borderId="0" xfId="4" applyNumberFormat="1" applyAlignment="1">
      <alignment horizontal="center"/>
    </xf>
    <xf numFmtId="0" fontId="7" fillId="0" borderId="0" xfId="4" applyFont="1" applyAlignment="1">
      <alignment horizontal="center" vertical="center" wrapText="1"/>
    </xf>
    <xf numFmtId="0" fontId="7" fillId="15" borderId="0" xfId="4" applyFont="1" applyFill="1"/>
    <xf numFmtId="0" fontId="7" fillId="15" borderId="0" xfId="4" applyFont="1" applyFill="1" applyAlignment="1">
      <alignment horizontal="center" vertical="center" wrapText="1"/>
    </xf>
    <xf numFmtId="0" fontId="7" fillId="2" borderId="0" xfId="4" applyFont="1" applyFill="1" applyAlignment="1">
      <alignment horizontal="center" vertical="center" wrapText="1"/>
    </xf>
    <xf numFmtId="0" fontId="7" fillId="0" borderId="0" xfId="4" applyFont="1" applyAlignment="1">
      <alignment horizontal="left" vertical="center" wrapText="1"/>
    </xf>
    <xf numFmtId="0" fontId="7" fillId="0" borderId="0" xfId="4" applyFont="1" applyAlignment="1">
      <alignment horizontal="left" vertical="center"/>
    </xf>
    <xf numFmtId="0" fontId="14" fillId="6" borderId="0" xfId="4" applyFill="1" applyAlignment="1">
      <alignment horizontal="left" wrapText="1"/>
    </xf>
    <xf numFmtId="0" fontId="43" fillId="6" borderId="0" xfId="4" applyFont="1" applyFill="1" applyAlignment="1">
      <alignment horizontal="left" wrapText="1"/>
    </xf>
    <xf numFmtId="0" fontId="14" fillId="15" borderId="0" xfId="4" applyFill="1" applyAlignment="1">
      <alignment horizontal="left" wrapText="1"/>
    </xf>
    <xf numFmtId="0" fontId="14" fillId="15" borderId="0" xfId="4" applyFill="1" applyAlignment="1">
      <alignment horizontal="center"/>
    </xf>
    <xf numFmtId="0" fontId="14" fillId="15" borderId="0" xfId="4" applyFill="1" applyAlignment="1">
      <alignment horizontal="left"/>
    </xf>
    <xf numFmtId="0" fontId="14" fillId="15" borderId="0" xfId="4" applyFill="1"/>
    <xf numFmtId="0" fontId="35" fillId="0" borderId="0" xfId="4" applyFont="1"/>
    <xf numFmtId="0" fontId="14" fillId="2" borderId="0" xfId="4" applyFill="1" applyAlignment="1">
      <alignment horizontal="left" wrapText="1"/>
    </xf>
    <xf numFmtId="0" fontId="14" fillId="2" borderId="0" xfId="4" applyFill="1" applyAlignment="1">
      <alignment horizontal="left"/>
    </xf>
    <xf numFmtId="0" fontId="14" fillId="2" borderId="0" xfId="4" applyFill="1" applyAlignment="1">
      <alignment horizontal="center" wrapText="1"/>
    </xf>
    <xf numFmtId="56" fontId="14" fillId="0" borderId="0" xfId="4" applyNumberFormat="1" applyAlignment="1">
      <alignment horizontal="center"/>
    </xf>
    <xf numFmtId="0" fontId="14" fillId="2" borderId="0" xfId="4" applyFill="1" applyAlignment="1">
      <alignment horizontal="center" vertical="center"/>
    </xf>
    <xf numFmtId="14" fontId="14" fillId="0" borderId="0" xfId="7" applyNumberFormat="1">
      <alignment vertical="center"/>
    </xf>
    <xf numFmtId="0" fontId="7" fillId="0" borderId="0" xfId="12" applyFont="1">
      <alignment vertical="center"/>
    </xf>
    <xf numFmtId="0" fontId="7" fillId="0" borderId="0" xfId="12" applyFont="1" applyAlignment="1">
      <alignment horizontal="center" vertical="center"/>
    </xf>
    <xf numFmtId="0" fontId="7" fillId="0" borderId="0" xfId="12" applyFont="1" applyAlignment="1">
      <alignment horizontal="left" vertical="center"/>
    </xf>
    <xf numFmtId="0" fontId="0" fillId="0" borderId="0" xfId="12" applyFont="1">
      <alignment vertical="center"/>
    </xf>
    <xf numFmtId="183" fontId="0" fillId="0" borderId="0" xfId="12" applyNumberFormat="1" applyFont="1">
      <alignment vertical="center"/>
    </xf>
    <xf numFmtId="0" fontId="0" fillId="16" borderId="0" xfId="12" applyFont="1" applyFill="1">
      <alignment vertical="center"/>
    </xf>
    <xf numFmtId="0" fontId="0" fillId="17" borderId="0" xfId="12" applyFont="1" applyFill="1">
      <alignment vertical="center"/>
    </xf>
    <xf numFmtId="0" fontId="0" fillId="0" borderId="0" xfId="12" applyFont="1" applyAlignment="1">
      <alignment horizontal="center" vertical="center"/>
    </xf>
    <xf numFmtId="0" fontId="0" fillId="0" borderId="0" xfId="12" applyFont="1" applyAlignment="1">
      <alignment horizontal="left" vertical="center"/>
    </xf>
    <xf numFmtId="0" fontId="14" fillId="0" borderId="0" xfId="12">
      <alignment vertical="center"/>
    </xf>
    <xf numFmtId="184" fontId="0" fillId="0" borderId="0" xfId="12" applyNumberFormat="1" applyFont="1">
      <alignment vertical="center"/>
    </xf>
    <xf numFmtId="0" fontId="14" fillId="18" borderId="0" xfId="12" applyFill="1">
      <alignment vertical="center"/>
    </xf>
    <xf numFmtId="0" fontId="14" fillId="18" borderId="0" xfId="12" applyFill="1" applyAlignment="1">
      <alignment horizontal="center" vertical="center"/>
    </xf>
    <xf numFmtId="0" fontId="14" fillId="18" borderId="0" xfId="12" applyFill="1" applyAlignment="1">
      <alignment horizontal="left" vertical="center"/>
    </xf>
    <xf numFmtId="184" fontId="14" fillId="18" borderId="0" xfId="12" applyNumberFormat="1" applyFill="1">
      <alignment vertical="center"/>
    </xf>
    <xf numFmtId="0" fontId="0" fillId="17" borderId="0" xfId="12" applyFont="1" applyFill="1" applyAlignment="1">
      <alignment horizontal="center" vertical="center"/>
    </xf>
    <xf numFmtId="0" fontId="0" fillId="17" borderId="0" xfId="12" applyFont="1" applyFill="1" applyAlignment="1">
      <alignment horizontal="left" vertical="center"/>
    </xf>
    <xf numFmtId="0" fontId="14" fillId="17" borderId="0" xfId="12" applyFill="1">
      <alignment vertical="center"/>
    </xf>
    <xf numFmtId="0" fontId="14" fillId="17" borderId="0" xfId="12" applyFill="1" applyAlignment="1">
      <alignment horizontal="left" vertical="center"/>
    </xf>
    <xf numFmtId="184" fontId="14" fillId="17" borderId="0" xfId="12" applyNumberFormat="1" applyFill="1">
      <alignment vertical="center"/>
    </xf>
    <xf numFmtId="0" fontId="14" fillId="0" borderId="0" xfId="12" applyAlignment="1">
      <alignment horizontal="left" vertical="center"/>
    </xf>
    <xf numFmtId="183" fontId="8" fillId="19" borderId="0" xfId="12" applyNumberFormat="1" applyFont="1" applyFill="1" applyAlignment="1">
      <alignment horizontal="right" vertical="top" wrapText="1"/>
    </xf>
    <xf numFmtId="183" fontId="8" fillId="19" borderId="0" xfId="12" applyNumberFormat="1" applyFont="1" applyFill="1" applyAlignment="1">
      <alignment horizontal="center" vertical="top" wrapText="1"/>
    </xf>
    <xf numFmtId="0" fontId="8" fillId="19" borderId="0" xfId="12" applyFont="1" applyFill="1" applyAlignment="1">
      <alignment horizontal="center" vertical="top" wrapText="1"/>
    </xf>
    <xf numFmtId="0" fontId="0" fillId="20" borderId="0" xfId="12" applyFont="1" applyFill="1">
      <alignment vertical="center"/>
    </xf>
    <xf numFmtId="0" fontId="0" fillId="20" borderId="0" xfId="12" applyFont="1" applyFill="1" applyAlignment="1">
      <alignment horizontal="center" vertical="center"/>
    </xf>
    <xf numFmtId="0" fontId="0" fillId="20" borderId="0" xfId="12" applyFont="1" applyFill="1" applyAlignment="1">
      <alignment horizontal="left" vertical="center"/>
    </xf>
    <xf numFmtId="0" fontId="0" fillId="17" borderId="0" xfId="12" applyFont="1" applyFill="1" applyAlignment="1">
      <alignment vertical="center" wrapText="1"/>
    </xf>
    <xf numFmtId="0" fontId="49" fillId="17" borderId="0" xfId="12" applyFont="1" applyFill="1">
      <alignment vertical="center"/>
    </xf>
    <xf numFmtId="0" fontId="47" fillId="0" borderId="0" xfId="12" applyFont="1">
      <alignment vertical="center"/>
    </xf>
    <xf numFmtId="185" fontId="0" fillId="0" borderId="0" xfId="12" applyNumberFormat="1" applyFont="1">
      <alignment vertical="center"/>
    </xf>
    <xf numFmtId="0" fontId="35" fillId="0" borderId="0" xfId="12" applyFont="1">
      <alignment vertical="center"/>
    </xf>
    <xf numFmtId="0" fontId="35" fillId="0" borderId="0" xfId="12" applyFont="1" applyAlignment="1">
      <alignment horizontal="center" vertical="center"/>
    </xf>
    <xf numFmtId="0" fontId="35" fillId="0" borderId="0" xfId="12" applyFont="1" applyAlignment="1">
      <alignment horizontal="left" vertical="center"/>
    </xf>
    <xf numFmtId="183" fontId="0" fillId="16" borderId="0" xfId="12" applyNumberFormat="1" applyFont="1" applyFill="1">
      <alignment vertical="center"/>
    </xf>
    <xf numFmtId="0" fontId="0" fillId="16" borderId="0" xfId="12" applyFont="1" applyFill="1" applyAlignment="1">
      <alignment horizontal="center" vertical="center"/>
    </xf>
    <xf numFmtId="0" fontId="0" fillId="16" borderId="0" xfId="12" applyFont="1" applyFill="1" applyAlignment="1">
      <alignment horizontal="left" vertical="center"/>
    </xf>
    <xf numFmtId="0" fontId="35" fillId="20" borderId="0" xfId="12" applyFont="1" applyFill="1">
      <alignment vertical="center"/>
    </xf>
    <xf numFmtId="0" fontId="35" fillId="20" borderId="0" xfId="12" applyFont="1" applyFill="1" applyAlignment="1">
      <alignment horizontal="center" vertical="center"/>
    </xf>
    <xf numFmtId="0" fontId="35" fillId="20" borderId="0" xfId="12" applyFont="1" applyFill="1" applyAlignment="1">
      <alignment horizontal="left" vertical="center"/>
    </xf>
    <xf numFmtId="183" fontId="8" fillId="0" borderId="0" xfId="12" applyNumberFormat="1" applyFont="1" applyAlignment="1">
      <alignment horizontal="center" vertical="top" wrapText="1"/>
    </xf>
    <xf numFmtId="183" fontId="8" fillId="0" borderId="0" xfId="12" applyNumberFormat="1" applyFont="1" applyAlignment="1">
      <alignment horizontal="right" vertical="top" wrapText="1"/>
    </xf>
    <xf numFmtId="0" fontId="8" fillId="0" borderId="0" xfId="12" applyFont="1" applyAlignment="1">
      <alignment horizontal="center" vertical="top" wrapText="1"/>
    </xf>
    <xf numFmtId="183" fontId="8" fillId="21" borderId="0" xfId="12" applyNumberFormat="1" applyFont="1" applyFill="1" applyAlignment="1">
      <alignment horizontal="center" vertical="top" wrapText="1"/>
    </xf>
    <xf numFmtId="183" fontId="8" fillId="21" borderId="0" xfId="12" applyNumberFormat="1" applyFont="1" applyFill="1" applyAlignment="1">
      <alignment horizontal="right" vertical="top" wrapText="1"/>
    </xf>
    <xf numFmtId="0" fontId="8" fillId="21" borderId="0" xfId="12" applyFont="1" applyFill="1" applyAlignment="1">
      <alignment horizontal="center" vertical="top" wrapText="1"/>
    </xf>
    <xf numFmtId="183" fontId="8" fillId="22" borderId="0" xfId="12" applyNumberFormat="1" applyFont="1" applyFill="1" applyAlignment="1">
      <alignment horizontal="center" vertical="top" wrapText="1"/>
    </xf>
    <xf numFmtId="183" fontId="8" fillId="22" borderId="0" xfId="12" applyNumberFormat="1" applyFont="1" applyFill="1" applyAlignment="1">
      <alignment horizontal="right" vertical="top" wrapText="1"/>
    </xf>
    <xf numFmtId="0" fontId="8" fillId="22" borderId="0" xfId="12" applyFont="1" applyFill="1" applyAlignment="1">
      <alignment horizontal="center" vertical="top" wrapText="1"/>
    </xf>
    <xf numFmtId="0" fontId="0" fillId="23" borderId="0" xfId="12" applyFont="1" applyFill="1">
      <alignment vertical="center"/>
    </xf>
    <xf numFmtId="0" fontId="0" fillId="23" borderId="0" xfId="12" applyFont="1" applyFill="1" applyAlignment="1">
      <alignment horizontal="center" vertical="center"/>
    </xf>
    <xf numFmtId="0" fontId="0" fillId="23" borderId="0" xfId="12" applyFont="1" applyFill="1" applyAlignment="1">
      <alignment horizontal="left" vertical="center"/>
    </xf>
    <xf numFmtId="0" fontId="0" fillId="24" borderId="0" xfId="12" applyFont="1" applyFill="1">
      <alignment vertical="center"/>
    </xf>
    <xf numFmtId="0" fontId="0" fillId="24" borderId="0" xfId="12" applyFont="1" applyFill="1" applyAlignment="1">
      <alignment horizontal="center" vertical="center"/>
    </xf>
    <xf numFmtId="0" fontId="0" fillId="24" borderId="0" xfId="12" applyFont="1" applyFill="1" applyAlignment="1">
      <alignment horizontal="left" vertical="center"/>
    </xf>
    <xf numFmtId="186" fontId="8" fillId="19" borderId="0" xfId="12" applyNumberFormat="1" applyFont="1" applyFill="1" applyAlignment="1">
      <alignment horizontal="right" vertical="top" wrapText="1"/>
    </xf>
    <xf numFmtId="40" fontId="0" fillId="17" borderId="0" xfId="12" applyNumberFormat="1" applyFont="1" applyFill="1">
      <alignment vertical="center"/>
    </xf>
    <xf numFmtId="184" fontId="14" fillId="0" borderId="0" xfId="12" applyNumberFormat="1">
      <alignment vertical="center"/>
    </xf>
    <xf numFmtId="182" fontId="0" fillId="0" borderId="0" xfId="12" applyNumberFormat="1" applyFont="1">
      <alignment vertical="center"/>
    </xf>
    <xf numFmtId="184" fontId="14" fillId="0" borderId="0" xfId="4" applyNumberFormat="1"/>
    <xf numFmtId="2" fontId="0" fillId="17" borderId="0" xfId="12" applyNumberFormat="1" applyFont="1" applyFill="1">
      <alignment vertical="center"/>
    </xf>
    <xf numFmtId="183" fontId="0" fillId="0" borderId="0" xfId="12" applyNumberFormat="1" applyFont="1" applyAlignment="1">
      <alignment horizontal="center" vertical="center"/>
    </xf>
    <xf numFmtId="0" fontId="14" fillId="0" borderId="0" xfId="12" applyAlignment="1">
      <alignment horizontal="center" vertical="center"/>
    </xf>
    <xf numFmtId="184" fontId="0" fillId="0" borderId="0" xfId="12" applyNumberFormat="1" applyFont="1" applyAlignment="1">
      <alignment horizontal="center" vertical="center"/>
    </xf>
    <xf numFmtId="182" fontId="14" fillId="0" borderId="0" xfId="12" applyNumberFormat="1">
      <alignment vertical="center"/>
    </xf>
    <xf numFmtId="187" fontId="0" fillId="0" borderId="0" xfId="12" applyNumberFormat="1" applyFont="1">
      <alignment vertical="center"/>
    </xf>
    <xf numFmtId="187" fontId="14" fillId="0" borderId="0" xfId="12" applyNumberFormat="1">
      <alignment vertical="center"/>
    </xf>
    <xf numFmtId="188" fontId="14" fillId="0" borderId="0" xfId="12" applyNumberFormat="1">
      <alignment vertical="center"/>
    </xf>
    <xf numFmtId="189" fontId="14" fillId="0" borderId="0" xfId="4" applyNumberFormat="1"/>
    <xf numFmtId="186" fontId="14" fillId="0" borderId="0" xfId="4" applyNumberFormat="1"/>
    <xf numFmtId="2" fontId="14" fillId="0" borderId="0" xfId="4" applyNumberFormat="1"/>
    <xf numFmtId="190" fontId="14" fillId="0" borderId="0" xfId="4" applyNumberFormat="1"/>
    <xf numFmtId="189" fontId="14" fillId="25" borderId="0" xfId="4" applyNumberFormat="1" applyFill="1"/>
    <xf numFmtId="0" fontId="14" fillId="25" borderId="0" xfId="4" applyFill="1"/>
    <xf numFmtId="186" fontId="14" fillId="25" borderId="0" xfId="4" applyNumberFormat="1" applyFill="1"/>
    <xf numFmtId="191" fontId="14" fillId="25" borderId="0" xfId="4" applyNumberFormat="1" applyFill="1"/>
    <xf numFmtId="184" fontId="14" fillId="25" borderId="0" xfId="4" applyNumberFormat="1" applyFill="1"/>
    <xf numFmtId="192" fontId="14" fillId="0" borderId="0" xfId="4" applyNumberFormat="1"/>
    <xf numFmtId="193" fontId="14" fillId="0" borderId="0" xfId="4" applyNumberFormat="1"/>
    <xf numFmtId="194" fontId="14" fillId="0" borderId="0" xfId="4" applyNumberFormat="1"/>
    <xf numFmtId="191" fontId="14" fillId="0" borderId="0" xfId="4" applyNumberFormat="1"/>
    <xf numFmtId="189" fontId="14" fillId="16" borderId="0" xfId="4" applyNumberFormat="1" applyFill="1"/>
    <xf numFmtId="0" fontId="14" fillId="16" borderId="0" xfId="4" applyFill="1"/>
    <xf numFmtId="195" fontId="14" fillId="16" borderId="0" xfId="4" applyNumberFormat="1" applyFill="1"/>
    <xf numFmtId="186" fontId="14" fillId="16" borderId="0" xfId="4" applyNumberFormat="1" applyFill="1"/>
    <xf numFmtId="184" fontId="14" fillId="16" borderId="0" xfId="4" applyNumberFormat="1" applyFill="1"/>
    <xf numFmtId="196" fontId="14" fillId="0" borderId="0" xfId="4" applyNumberFormat="1"/>
    <xf numFmtId="0" fontId="50" fillId="0" borderId="0" xfId="4" applyFont="1"/>
    <xf numFmtId="0" fontId="14" fillId="19" borderId="0" xfId="4" applyFill="1"/>
    <xf numFmtId="196" fontId="49" fillId="0" borderId="0" xfId="4" applyNumberFormat="1" applyFont="1"/>
    <xf numFmtId="189" fontId="14" fillId="0" borderId="0" xfId="4" applyNumberFormat="1" applyAlignment="1">
      <alignment horizontal="center"/>
    </xf>
    <xf numFmtId="186" fontId="14" fillId="0" borderId="0" xfId="4" applyNumberFormat="1" applyAlignment="1">
      <alignment horizontal="center"/>
    </xf>
    <xf numFmtId="184" fontId="14" fillId="0" borderId="0" xfId="4" applyNumberFormat="1" applyAlignment="1">
      <alignment horizontal="center"/>
    </xf>
    <xf numFmtId="3" fontId="14" fillId="0" borderId="0" xfId="4" applyNumberFormat="1"/>
    <xf numFmtId="4" fontId="14" fillId="0" borderId="0" xfId="4" applyNumberFormat="1" applyAlignment="1">
      <alignment horizontal="right"/>
    </xf>
    <xf numFmtId="3" fontId="38" fillId="0" borderId="0" xfId="4" applyNumberFormat="1" applyFont="1"/>
    <xf numFmtId="3" fontId="14" fillId="25" borderId="0" xfId="4" applyNumberFormat="1" applyFill="1"/>
    <xf numFmtId="4" fontId="14" fillId="0" borderId="0" xfId="4" applyNumberFormat="1" applyAlignment="1">
      <alignment horizontal="right" vertical="center"/>
    </xf>
    <xf numFmtId="40" fontId="14" fillId="0" borderId="0" xfId="4" applyNumberFormat="1"/>
    <xf numFmtId="3" fontId="14" fillId="16" borderId="0" xfId="4" applyNumberFormat="1" applyFill="1" applyAlignment="1">
      <alignment horizontal="right"/>
    </xf>
    <xf numFmtId="40" fontId="14" fillId="16" borderId="0" xfId="4" applyNumberFormat="1" applyFill="1"/>
    <xf numFmtId="4" fontId="38" fillId="0" borderId="0" xfId="4" applyNumberFormat="1" applyFont="1"/>
    <xf numFmtId="186" fontId="14" fillId="2" borderId="0" xfId="4" applyNumberFormat="1" applyFill="1"/>
    <xf numFmtId="186" fontId="38" fillId="0" borderId="0" xfId="4" applyNumberFormat="1" applyFont="1"/>
    <xf numFmtId="186" fontId="14" fillId="26" borderId="0" xfId="4" applyNumberFormat="1" applyFill="1"/>
    <xf numFmtId="4" fontId="51" fillId="0" borderId="0" xfId="4" applyNumberFormat="1" applyFont="1" applyAlignment="1">
      <alignment horizontal="right"/>
    </xf>
    <xf numFmtId="3" fontId="14" fillId="0" borderId="0" xfId="4" applyNumberFormat="1" applyAlignment="1">
      <alignment horizontal="center"/>
    </xf>
    <xf numFmtId="197" fontId="14" fillId="0" borderId="0" xfId="4" applyNumberFormat="1"/>
    <xf numFmtId="198" fontId="14" fillId="0" borderId="0" xfId="12" applyNumberFormat="1">
      <alignment vertical="center"/>
    </xf>
    <xf numFmtId="0" fontId="0" fillId="0" borderId="0" xfId="12" applyFont="1" applyAlignment="1">
      <alignment vertical="center" wrapText="1"/>
    </xf>
  </cellXfs>
  <cellStyles count="13">
    <cellStyle name="標準_iphone" xfId="9" xr:uid="{F77E584E-42C7-4D0A-A40B-6A7E94B9D8F6}"/>
    <cellStyle name="標準_Myinfo" xfId="10" xr:uid="{B3DDE969-9FDB-49A8-9115-2A204FE6F8B1}"/>
    <cellStyle name="常规" xfId="0" builtinId="0"/>
    <cellStyle name="常规 2" xfId="1" xr:uid="{00000000-0005-0000-0000-000001000000}"/>
    <cellStyle name="常规 2 2" xfId="8" xr:uid="{134C9E18-26D2-4D49-9731-36F33639F21B}"/>
    <cellStyle name="常规 3" xfId="4" xr:uid="{8907D107-0F33-4F85-B1F3-B38736715D76}"/>
    <cellStyle name="常规 4" xfId="2" xr:uid="{4DCC8B35-BDE8-41A4-A8E7-4F6561D0E170}"/>
    <cellStyle name="常规_Learning plan" xfId="6" xr:uid="{6947F4BF-8424-4C13-A973-4D8F49D93DDC}"/>
    <cellStyle name="常规_MyInfo" xfId="11" xr:uid="{C68417F2-55C7-46A9-887F-11FD1567EFE0}"/>
    <cellStyle name="常规_个人资料091001" xfId="7" xr:uid="{D07D330C-6BF1-4B7E-80FB-1078326A5AF5}"/>
    <cellStyle name="常规_个人资料091001 2" xfId="12" xr:uid="{52A95F9E-D297-4555-B543-F101923E9FD8}"/>
    <cellStyle name="超链接 2" xfId="3" xr:uid="{AFE0C12F-67C7-4C98-98B2-25A86E752ACE}"/>
    <cellStyle name="超链接 3" xfId="5" xr:uid="{E5221E07-7677-4BEE-9B86-F280E273B8B0}"/>
  </cellStyles>
  <dxfs count="8">
    <dxf>
      <font>
        <b val="0"/>
        <condense val="0"/>
        <extend val="0"/>
        <sz val="12"/>
      </font>
      <fill>
        <patternFill patternType="solid">
          <fgColor indexed="49"/>
          <bgColor indexed="11"/>
        </patternFill>
      </fill>
    </dxf>
    <dxf>
      <font>
        <b val="0"/>
        <condense val="0"/>
        <extend val="0"/>
        <sz val="12"/>
      </font>
      <fill>
        <patternFill patternType="solid">
          <fgColor indexed="25"/>
          <bgColor indexed="10"/>
        </patternFill>
      </fill>
    </dxf>
    <dxf>
      <font>
        <b val="0"/>
        <condense val="0"/>
        <extend val="0"/>
        <sz val="12"/>
      </font>
      <fill>
        <patternFill patternType="solid">
          <fgColor indexed="49"/>
          <bgColor indexed="11"/>
        </patternFill>
      </fill>
    </dxf>
    <dxf>
      <font>
        <b val="0"/>
        <condense val="0"/>
        <extend val="0"/>
        <sz val="12"/>
      </font>
      <fill>
        <patternFill patternType="solid">
          <fgColor indexed="25"/>
          <bgColor indexed="10"/>
        </patternFill>
      </fill>
    </dxf>
    <dxf>
      <fill>
        <patternFill>
          <bgColor indexed="11"/>
        </patternFill>
      </fill>
    </dxf>
    <dxf>
      <fill>
        <patternFill>
          <bgColor indexed="11"/>
        </patternFill>
      </fill>
    </dxf>
    <dxf>
      <fill>
        <patternFill>
          <bgColor indexed="43"/>
        </patternFill>
      </fill>
    </dxf>
    <dxf>
      <font>
        <condense val="0"/>
        <extend val="0"/>
        <color auto="1"/>
      </font>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323850</xdr:colOff>
          <xdr:row>0</xdr:row>
          <xdr:rowOff>0</xdr:rowOff>
        </xdr:from>
        <xdr:to>
          <xdr:col>1</xdr:col>
          <xdr:colOff>904875</xdr:colOff>
          <xdr:row>1</xdr:row>
          <xdr:rowOff>0</xdr:rowOff>
        </xdr:to>
        <xdr:sp macro="" textlink="">
          <xdr:nvSpPr>
            <xdr:cNvPr id="3073" name="CommandButton_WBSTools"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38100</xdr:colOff>
      <xdr:row>300</xdr:row>
      <xdr:rowOff>19050</xdr:rowOff>
    </xdr:from>
    <xdr:to>
      <xdr:col>10</xdr:col>
      <xdr:colOff>628650</xdr:colOff>
      <xdr:row>317</xdr:row>
      <xdr:rowOff>114300</xdr:rowOff>
    </xdr:to>
    <xdr:sp macro="" textlink="" fLocksText="0">
      <xdr:nvSpPr>
        <xdr:cNvPr id="2" name="Text Box 1">
          <a:extLst>
            <a:ext uri="{FF2B5EF4-FFF2-40B4-BE49-F238E27FC236}">
              <a16:creationId xmlns:a16="http://schemas.microsoft.com/office/drawing/2014/main" id="{2A2D0C8E-CE9E-400F-A509-271074E4EF00}"/>
            </a:ext>
          </a:extLst>
        </xdr:cNvPr>
        <xdr:cNvSpPr txBox="1">
          <a:spLocks noChangeArrowheads="1"/>
        </xdr:cNvSpPr>
      </xdr:nvSpPr>
      <xdr:spPr bwMode="auto">
        <a:xfrm>
          <a:off x="723900" y="54311550"/>
          <a:ext cx="6762750" cy="317182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altLang="zh-CN" sz="1200" b="0" i="0" u="none" strike="noStrike" baseline="0">
              <a:solidFill>
                <a:srgbClr val="000000"/>
              </a:solidFill>
              <a:latin typeface="宋体"/>
              <a:ea typeface="宋体"/>
            </a:rPr>
            <a:t>http://rikunabi-next.yahoo.co.jp/rnc/             </a:t>
          </a:r>
          <a:r>
            <a:rPr lang="zh-CN" altLang="en-US" sz="1200" b="0" i="0" u="none" strike="noStrike" baseline="0">
              <a:solidFill>
                <a:srgbClr val="000000"/>
              </a:solidFill>
              <a:latin typeface="宋体"/>
              <a:ea typeface="宋体"/>
            </a:rPr>
            <a:t>这上面有基本都是日本公司，投</a:t>
          </a:r>
          <a:r>
            <a:rPr lang="en-US" altLang="zh-CN" sz="1200" b="0" i="0" u="none" strike="noStrike" baseline="0">
              <a:solidFill>
                <a:srgbClr val="000000"/>
              </a:solidFill>
              <a:latin typeface="宋体"/>
              <a:ea typeface="宋体"/>
            </a:rPr>
            <a:t>100</a:t>
          </a:r>
          <a:r>
            <a:rPr lang="zh-CN" altLang="en-US" sz="1200" b="0" i="0" u="none" strike="noStrike" baseline="0">
              <a:solidFill>
                <a:srgbClr val="000000"/>
              </a:solidFill>
              <a:latin typeface="宋体"/>
              <a:ea typeface="宋体"/>
            </a:rPr>
            <a:t>份，估计给</a:t>
          </a:r>
          <a:r>
            <a:rPr lang="en-US" altLang="zh-CN" sz="1200" b="0" i="0" u="none" strike="noStrike" baseline="0">
              <a:solidFill>
                <a:srgbClr val="000000"/>
              </a:solidFill>
              <a:latin typeface="宋体"/>
              <a:ea typeface="宋体"/>
            </a:rPr>
            <a:t>1</a:t>
          </a:r>
          <a:r>
            <a:rPr lang="zh-CN" altLang="en-US" sz="1200" b="0" i="0" u="none" strike="noStrike" baseline="0">
              <a:solidFill>
                <a:srgbClr val="000000"/>
              </a:solidFill>
              <a:latin typeface="宋体"/>
              <a:ea typeface="宋体"/>
            </a:rPr>
            <a:t>到</a:t>
          </a:r>
          <a:r>
            <a:rPr lang="en-US" altLang="zh-CN" sz="1200" b="0" i="0" u="none" strike="noStrike" baseline="0">
              <a:solidFill>
                <a:srgbClr val="000000"/>
              </a:solidFill>
              <a:latin typeface="宋体"/>
              <a:ea typeface="宋体"/>
            </a:rPr>
            <a:t>5</a:t>
          </a:r>
          <a:r>
            <a:rPr lang="zh-CN" altLang="en-US" sz="1200" b="0" i="0" u="none" strike="noStrike" baseline="0">
              <a:solidFill>
                <a:srgbClr val="000000"/>
              </a:solidFill>
              <a:latin typeface="宋体"/>
              <a:ea typeface="宋体"/>
            </a:rPr>
            <a:t>次面试（</a:t>
          </a:r>
          <a:r>
            <a:rPr lang="en-US" altLang="zh-CN" sz="1200" b="0" i="0" u="none" strike="noStrike" baseline="0">
              <a:solidFill>
                <a:srgbClr val="000000"/>
              </a:solidFill>
              <a:latin typeface="宋体"/>
              <a:ea typeface="宋体"/>
            </a:rPr>
            <a:t>2009</a:t>
          </a:r>
          <a:r>
            <a:rPr lang="zh-CN" altLang="en-US" sz="1200" b="0" i="0" u="none" strike="noStrike" baseline="0">
              <a:solidFill>
                <a:srgbClr val="000000"/>
              </a:solidFill>
              <a:latin typeface="宋体"/>
              <a:ea typeface="宋体"/>
            </a:rPr>
            <a:t>年</a:t>
          </a:r>
          <a:r>
            <a:rPr lang="en-US" altLang="zh-CN" sz="1200" b="0" i="0" u="none" strike="noStrike" baseline="0">
              <a:solidFill>
                <a:srgbClr val="000000"/>
              </a:solidFill>
              <a:latin typeface="宋体"/>
              <a:ea typeface="宋体"/>
            </a:rPr>
            <a:t>1</a:t>
          </a:r>
          <a:r>
            <a:rPr lang="zh-CN" altLang="en-US" sz="1200" b="0" i="0" u="none" strike="noStrike" baseline="0">
              <a:solidFill>
                <a:srgbClr val="000000"/>
              </a:solidFill>
              <a:latin typeface="宋体"/>
              <a:ea typeface="宋体"/>
            </a:rPr>
            <a:t>月到</a:t>
          </a:r>
          <a:r>
            <a:rPr lang="en-US" altLang="zh-CN" sz="1200" b="0" i="0" u="none" strike="noStrike" baseline="0">
              <a:solidFill>
                <a:srgbClr val="000000"/>
              </a:solidFill>
              <a:latin typeface="宋体"/>
              <a:ea typeface="宋体"/>
            </a:rPr>
            <a:t>2</a:t>
          </a:r>
          <a:r>
            <a:rPr lang="zh-CN" altLang="en-US" sz="1200" b="0" i="0" u="none" strike="noStrike" baseline="0">
              <a:solidFill>
                <a:srgbClr val="000000"/>
              </a:solidFill>
              <a:latin typeface="宋体"/>
              <a:ea typeface="宋体"/>
            </a:rPr>
            <a:t>月的投简历的经验）。</a:t>
          </a:r>
        </a:p>
        <a:p>
          <a:pPr algn="l" rtl="0">
            <a:defRPr sz="1000"/>
          </a:pPr>
          <a:r>
            <a:rPr lang="en-US" altLang="zh-CN" sz="1200" b="0" i="0" u="none" strike="noStrike" baseline="0">
              <a:solidFill>
                <a:srgbClr val="000000"/>
              </a:solidFill>
              <a:latin typeface="宋体"/>
              <a:ea typeface="宋体"/>
            </a:rPr>
            <a:t>http://www.find-job.net/                                </a:t>
          </a:r>
          <a:r>
            <a:rPr lang="zh-CN" altLang="en-US" sz="1200" b="0" i="0" u="none" strike="noStrike" baseline="0">
              <a:solidFill>
                <a:srgbClr val="000000"/>
              </a:solidFill>
              <a:latin typeface="宋体"/>
              <a:ea typeface="宋体"/>
            </a:rPr>
            <a:t>这个网站，基本上都给回信，但是大都是見送</a:t>
          </a:r>
          <a:r>
            <a:rPr lang="ja-JP" altLang="en-US" sz="1200" b="0" i="0" u="none" strike="noStrike" baseline="0">
              <a:solidFill>
                <a:srgbClr val="000000"/>
              </a:solidFill>
              <a:latin typeface="宋体"/>
              <a:ea typeface="宋体"/>
            </a:rPr>
            <a:t>り</a:t>
          </a:r>
          <a:r>
            <a:rPr lang="zh-CN" altLang="en-US" sz="1200" b="0" i="0" u="none" strike="noStrike" baseline="0">
              <a:solidFill>
                <a:srgbClr val="000000"/>
              </a:solidFill>
              <a:latin typeface="宋体"/>
              <a:ea typeface="宋体"/>
            </a:rPr>
            <a:t>的</a:t>
          </a:r>
        </a:p>
        <a:p>
          <a:pPr algn="l" rtl="0">
            <a:defRPr sz="1000"/>
          </a:pPr>
          <a:r>
            <a:rPr lang="en-US" altLang="zh-CN" sz="1200" b="0" i="0" u="none" strike="noStrike" baseline="0">
              <a:solidFill>
                <a:srgbClr val="000000"/>
              </a:solidFill>
              <a:latin typeface="宋体"/>
              <a:ea typeface="宋体"/>
            </a:rPr>
            <a:t>http://careercross.com/                               </a:t>
          </a:r>
          <a:r>
            <a:rPr lang="zh-CN" altLang="en-US" sz="1200" b="0" i="0" u="none" strike="noStrike" baseline="0">
              <a:solidFill>
                <a:srgbClr val="000000"/>
              </a:solidFill>
              <a:latin typeface="宋体"/>
              <a:ea typeface="宋体"/>
            </a:rPr>
            <a:t>小鹿提供</a:t>
          </a:r>
        </a:p>
        <a:p>
          <a:pPr algn="l" rtl="0">
            <a:defRPr sz="1000"/>
          </a:pPr>
          <a:r>
            <a:rPr lang="en-US" altLang="zh-CN" sz="1200" b="0" i="0" u="none" strike="noStrike" baseline="0">
              <a:solidFill>
                <a:srgbClr val="000000"/>
              </a:solidFill>
              <a:latin typeface="宋体"/>
              <a:ea typeface="宋体"/>
            </a:rPr>
            <a:t>http://doda.jp/                                              fredafei</a:t>
          </a:r>
          <a:r>
            <a:rPr lang="zh-CN" altLang="en-US" sz="1200" b="0" i="0" u="none" strike="noStrike" baseline="0">
              <a:solidFill>
                <a:srgbClr val="000000"/>
              </a:solidFill>
              <a:latin typeface="宋体"/>
              <a:ea typeface="宋体"/>
            </a:rPr>
            <a:t>提供</a:t>
          </a:r>
          <a:r>
            <a:rPr lang="en-US" altLang="zh-CN" sz="1200" b="0" i="0" u="none" strike="noStrike" baseline="0">
              <a:solidFill>
                <a:srgbClr val="000000"/>
              </a:solidFill>
              <a:latin typeface="宋体"/>
              <a:ea typeface="宋体"/>
            </a:rPr>
            <a:t>http://type.jp/                                               </a:t>
          </a:r>
          <a:r>
            <a:rPr lang="zh-CN" altLang="en-US" sz="1200" b="0" i="0" u="none" strike="noStrike" baseline="0">
              <a:solidFill>
                <a:srgbClr val="000000"/>
              </a:solidFill>
              <a:latin typeface="宋体"/>
              <a:ea typeface="宋体"/>
            </a:rPr>
            <a:t>电车上看到的。</a:t>
          </a:r>
        </a:p>
        <a:p>
          <a:pPr algn="l" rtl="0">
            <a:defRPr sz="1000"/>
          </a:pPr>
          <a:r>
            <a:rPr lang="en-US" altLang="zh-CN" sz="1200" b="0" i="0" u="none" strike="noStrike" baseline="0">
              <a:solidFill>
                <a:srgbClr val="000000"/>
              </a:solidFill>
              <a:latin typeface="宋体"/>
              <a:ea typeface="宋体"/>
            </a:rPr>
            <a:t>http://www.r-agent.co.jp/                              </a:t>
          </a:r>
          <a:r>
            <a:rPr lang="zh-CN" altLang="en-US" sz="1200" b="0" i="0" u="none" strike="noStrike" baseline="0">
              <a:solidFill>
                <a:srgbClr val="000000"/>
              </a:solidFill>
              <a:latin typeface="宋体"/>
              <a:ea typeface="宋体"/>
            </a:rPr>
            <a:t>电车上看到的。</a:t>
          </a:r>
          <a:r>
            <a:rPr lang="en-US" altLang="zh-CN" sz="1200" b="0" i="0" u="none" strike="noStrike" baseline="0">
              <a:solidFill>
                <a:srgbClr val="000000"/>
              </a:solidFill>
              <a:latin typeface="宋体"/>
              <a:ea typeface="宋体"/>
            </a:rPr>
            <a:t>http://tenshoku.jacjapan.co.jp/index.html</a:t>
          </a:r>
          <a:r>
            <a:rPr lang="zh-CN" altLang="en-US" sz="1200" b="0" i="0" u="none" strike="noStrike" baseline="0">
              <a:solidFill>
                <a:srgbClr val="000000"/>
              </a:solidFill>
              <a:latin typeface="宋体"/>
              <a:ea typeface="宋体"/>
            </a:rPr>
            <a:t>　　　招中国人的中介公司，在日本中介行业中很有名。因为我去过的其他中介公司都知道它。</a:t>
          </a:r>
        </a:p>
        <a:p>
          <a:pPr algn="l" rtl="0">
            <a:defRPr sz="1000"/>
          </a:pPr>
          <a:r>
            <a:rPr lang="en-US" altLang="zh-CN" sz="1200" b="0" i="0" u="none" strike="noStrike" baseline="0">
              <a:solidFill>
                <a:srgbClr val="000000"/>
              </a:solidFill>
              <a:latin typeface="宋体"/>
              <a:ea typeface="宋体"/>
            </a:rPr>
            <a:t>https://haken.en-japan.com/                          </a:t>
          </a:r>
          <a:r>
            <a:rPr lang="zh-CN" altLang="en-US" sz="1200" b="0" i="0" u="none" strike="noStrike" baseline="0">
              <a:solidFill>
                <a:srgbClr val="000000"/>
              </a:solidFill>
              <a:latin typeface="宋体"/>
              <a:ea typeface="宋体"/>
            </a:rPr>
            <a:t>这上面有很多派遣公司，工作机会也比较多。</a:t>
          </a:r>
        </a:p>
        <a:p>
          <a:pPr algn="l" rtl="0">
            <a:defRPr sz="1000"/>
          </a:pPr>
          <a:r>
            <a:rPr lang="en-US" altLang="zh-CN" sz="1200" b="0" i="0" u="none" strike="noStrike" baseline="0">
              <a:solidFill>
                <a:srgbClr val="000000"/>
              </a:solidFill>
              <a:latin typeface="宋体"/>
              <a:ea typeface="宋体"/>
            </a:rPr>
            <a:t>http://www.j-job.jp/</a:t>
          </a:r>
        </a:p>
        <a:p>
          <a:pPr algn="l" rtl="0">
            <a:defRPr sz="1000"/>
          </a:pPr>
          <a:r>
            <a:rPr lang="en-US" altLang="zh-CN" sz="1200" b="0" i="0" u="none" strike="noStrike" baseline="0">
              <a:solidFill>
                <a:srgbClr val="000000"/>
              </a:solidFill>
              <a:latin typeface="宋体"/>
              <a:ea typeface="宋体"/>
            </a:rPr>
            <a:t>http://www.myjobs.jp/Default.aspx                  </a:t>
          </a:r>
          <a:r>
            <a:rPr lang="zh-CN" altLang="en-US" sz="1200" b="0" i="0" u="none" strike="noStrike" baseline="0">
              <a:solidFill>
                <a:srgbClr val="000000"/>
              </a:solidFill>
              <a:latin typeface="宋体"/>
              <a:ea typeface="宋体"/>
            </a:rPr>
            <a:t>这个网站没有用过，是中文报纸上的。好像举办了好几届在日外国人招聘会。</a:t>
          </a:r>
        </a:p>
        <a:p>
          <a:pPr algn="l" rtl="0">
            <a:defRPr sz="1000"/>
          </a:pPr>
          <a:r>
            <a:rPr lang="en-US" altLang="zh-CN" sz="1200" b="0" i="0" u="none" strike="noStrike" baseline="0">
              <a:solidFill>
                <a:srgbClr val="000000"/>
              </a:solidFill>
              <a:latin typeface="宋体"/>
              <a:ea typeface="宋体"/>
            </a:rPr>
            <a:t>http://tenshoku.mynavi.jp/</a:t>
          </a:r>
        </a:p>
        <a:p>
          <a:pPr algn="l" rtl="0">
            <a:defRPr sz="1000"/>
          </a:pPr>
          <a:r>
            <a:rPr lang="en-US" altLang="zh-CN" sz="1200" b="0" i="0" u="none" strike="noStrike" baseline="0">
              <a:solidFill>
                <a:srgbClr val="000000"/>
              </a:solidFill>
              <a:latin typeface="宋体"/>
              <a:ea typeface="宋体"/>
            </a:rPr>
            <a:t>http://www.daijob.com/</a:t>
          </a:r>
          <a:r>
            <a:rPr lang="zh-CN" altLang="en-US" sz="1200" b="0" i="0" u="none" strike="noStrike" baseline="0">
              <a:solidFill>
                <a:srgbClr val="000000"/>
              </a:solidFill>
              <a:latin typeface="宋体"/>
              <a:ea typeface="宋体"/>
            </a:rPr>
            <a:t>　　　　　　　　　　　　　</a:t>
          </a:r>
        </a:p>
        <a:p>
          <a:pPr algn="l" rtl="0">
            <a:defRPr sz="1000"/>
          </a:pPr>
          <a:r>
            <a:rPr lang="en-US" altLang="zh-CN" sz="1200" b="0" i="0" u="none" strike="noStrike" baseline="0">
              <a:solidFill>
                <a:srgbClr val="000000"/>
              </a:solidFill>
              <a:latin typeface="宋体"/>
              <a:ea typeface="宋体"/>
            </a:rPr>
            <a:t>http://www.jobdirect.jp/</a:t>
          </a: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下面这个链接，是对你的转职提建议的，这里有专门给你</a:t>
          </a:r>
          <a:r>
            <a:rPr lang="ja-JP" altLang="en-US" sz="1200" b="0" i="0" u="none" strike="noStrike" baseline="0">
              <a:solidFill>
                <a:srgbClr val="000000"/>
              </a:solidFill>
              <a:latin typeface="宋体"/>
              <a:ea typeface="宋体"/>
            </a:rPr>
            <a:t>レビュー</a:t>
          </a:r>
          <a:r>
            <a:rPr lang="zh-CN" altLang="en-US" sz="1200" b="0" i="0" u="none" strike="noStrike" baseline="0">
              <a:solidFill>
                <a:srgbClr val="000000"/>
              </a:solidFill>
              <a:latin typeface="宋体"/>
              <a:ea typeface="宋体"/>
            </a:rPr>
            <a:t>你的简历的专业人士，</a:t>
          </a:r>
        </a:p>
        <a:p>
          <a:pPr algn="l" rtl="0">
            <a:defRPr sz="1000"/>
          </a:pPr>
          <a:r>
            <a:rPr lang="zh-CN" altLang="en-US" sz="1200" b="0" i="0" u="none" strike="noStrike" baseline="0">
              <a:solidFill>
                <a:srgbClr val="000000"/>
              </a:solidFill>
              <a:latin typeface="宋体"/>
              <a:ea typeface="宋体"/>
            </a:rPr>
            <a:t>他们对你的简历提一些修改的建议，使你的简历見</a:t>
          </a:r>
          <a:r>
            <a:rPr lang="ja-JP" altLang="en-US" sz="1200" b="0" i="0" u="none" strike="noStrike" baseline="0">
              <a:solidFill>
                <a:srgbClr val="000000"/>
              </a:solidFill>
              <a:latin typeface="宋体"/>
              <a:ea typeface="宋体"/>
            </a:rPr>
            <a:t>やすい。</a:t>
          </a:r>
        </a:p>
        <a:p>
          <a:pPr algn="l" rtl="0">
            <a:defRPr sz="1000"/>
          </a:pPr>
          <a:r>
            <a:rPr lang="en-US" altLang="zh-CN" sz="1200" b="0" i="0" u="none" strike="noStrike" baseline="0">
              <a:solidFill>
                <a:srgbClr val="000000"/>
              </a:solidFill>
              <a:latin typeface="宋体"/>
              <a:ea typeface="宋体"/>
            </a:rPr>
            <a:t>http://rikunabi-next.yahoo.co.jp/rnc/docs/cp_s00911.jsp?html_nm=agent/agent_index.html&amp;l_id=5&amp;lgn_f=1</a:t>
          </a:r>
        </a:p>
        <a:p>
          <a:pPr algn="l" rtl="0">
            <a:defRPr sz="1000"/>
          </a:pPr>
          <a:r>
            <a:rPr lang="zh-CN" altLang="en-US" sz="1200" b="0" i="0" u="none" strike="noStrike" baseline="0">
              <a:solidFill>
                <a:srgbClr val="000000"/>
              </a:solidFill>
              <a:latin typeface="宋体"/>
              <a:ea typeface="宋体"/>
            </a:rPr>
            <a:t>下面这个链接，介绍了好多转职应该注意的东西，面试的技巧，比如，面试结束之前，提什么问题好呀等等。</a:t>
          </a:r>
        </a:p>
        <a:p>
          <a:pPr algn="l" rtl="0">
            <a:defRPr sz="1000"/>
          </a:pPr>
          <a:r>
            <a:rPr lang="en-US" altLang="zh-CN" sz="1200" b="0" i="0" u="none" strike="noStrike" baseline="0">
              <a:solidFill>
                <a:srgbClr val="000000"/>
              </a:solidFill>
              <a:latin typeface="宋体"/>
              <a:ea typeface="宋体"/>
            </a:rPr>
            <a:t>http://rikunabi-next.yahoo.co.jp/rnc/tenshokuknowhow/</a:t>
          </a:r>
        </a:p>
        <a:p>
          <a:pPr algn="l" rtl="0">
            <a:defRPr sz="1000"/>
          </a:pPr>
          <a:endParaRPr lang="en-US" altLang="zh-CN" sz="1200" b="0" i="0" u="none" strike="noStrike" baseline="0">
            <a:solidFill>
              <a:srgbClr val="000000"/>
            </a:solidFill>
            <a:latin typeface="宋体"/>
            <a:ea typeface="宋体"/>
          </a:endParaRPr>
        </a:p>
        <a:p>
          <a:pPr algn="l" rtl="0">
            <a:defRPr sz="1000"/>
          </a:pPr>
          <a:r>
            <a:rPr lang="zh-CN" altLang="en-US" sz="1200" b="0" i="0" u="none" strike="noStrike" baseline="0">
              <a:solidFill>
                <a:srgbClr val="000000"/>
              </a:solidFill>
              <a:latin typeface="宋体"/>
              <a:ea typeface="宋体"/>
            </a:rPr>
            <a:t>这是我去</a:t>
          </a:r>
          <a:r>
            <a:rPr lang="en-US" altLang="zh-CN" sz="1200" b="0" i="0" u="none" strike="noStrike" baseline="0">
              <a:solidFill>
                <a:srgbClr val="000000"/>
              </a:solidFill>
              <a:latin typeface="宋体"/>
              <a:ea typeface="宋体"/>
            </a:rPr>
            <a:t>r-agent</a:t>
          </a:r>
          <a:r>
            <a:rPr lang="zh-CN" altLang="en-US" sz="1200" b="0" i="0" u="none" strike="noStrike" baseline="0">
              <a:solidFill>
                <a:srgbClr val="000000"/>
              </a:solidFill>
              <a:latin typeface="宋体"/>
              <a:ea typeface="宋体"/>
            </a:rPr>
            <a:t>时，那儿的担当告诉我的其他的转职的途径，希望能对现在找工作的人有所帮助。</a:t>
          </a:r>
        </a:p>
        <a:p>
          <a:pPr algn="l" rtl="0">
            <a:defRPr sz="1000"/>
          </a:pPr>
          <a:r>
            <a:rPr lang="zh-CN" altLang="en-US" sz="1200" b="0" i="0" u="none" strike="noStrike" baseline="0">
              <a:solidFill>
                <a:srgbClr val="000000"/>
              </a:solidFill>
              <a:latin typeface="宋体"/>
              <a:ea typeface="宋体"/>
            </a:rPr>
            <a:t>求人情報</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集</a:t>
          </a:r>
          <a:r>
            <a:rPr lang="ja-JP" altLang="en-US" sz="1200" b="0" i="0" u="none" strike="noStrike" baseline="0">
              <a:solidFill>
                <a:srgbClr val="000000"/>
              </a:solidFill>
              <a:latin typeface="宋体"/>
              <a:ea typeface="宋体"/>
            </a:rPr>
            <a:t>め</a:t>
          </a:r>
          <a:r>
            <a:rPr lang="zh-CN" altLang="en-US" sz="1200" b="0" i="0" u="none" strike="noStrike" baseline="0">
              <a:solidFill>
                <a:srgbClr val="000000"/>
              </a:solidFill>
              <a:latin typeface="宋体"/>
              <a:ea typeface="宋体"/>
            </a:rPr>
            <a:t>方</a:t>
          </a:r>
          <a:r>
            <a:rPr lang="ja-JP" altLang="en-US" sz="1200" b="0" i="0" u="none" strike="noStrike" baseline="0">
              <a:solidFill>
                <a:srgbClr val="000000"/>
              </a:solidFill>
              <a:latin typeface="宋体"/>
              <a:ea typeface="宋体"/>
            </a:rPr>
            <a:t>について</a:t>
          </a:r>
        </a:p>
        <a:p>
          <a:pPr algn="l" rtl="0">
            <a:defRPr sz="1000"/>
          </a:pPr>
          <a:r>
            <a:rPr lang="ja-JP" altLang="en-US" sz="1200" b="0" i="0" u="none" strike="noStrike" baseline="0">
              <a:solidFill>
                <a:srgbClr val="000000"/>
              </a:solidFill>
              <a:latin typeface="宋体"/>
              <a:ea typeface="宋体"/>
            </a:rPr>
            <a:t>ご</a:t>
          </a:r>
          <a:r>
            <a:rPr lang="zh-CN" altLang="en-US" sz="1200" b="0" i="0" u="none" strike="noStrike" baseline="0">
              <a:solidFill>
                <a:srgbClr val="000000"/>
              </a:solidFill>
              <a:latin typeface="宋体"/>
              <a:ea typeface="宋体"/>
            </a:rPr>
            <a:t>希望</a:t>
          </a:r>
          <a:r>
            <a:rPr lang="ja-JP" altLang="en-US" sz="1200" b="0" i="0" u="none" strike="noStrike" baseline="0">
              <a:solidFill>
                <a:srgbClr val="000000"/>
              </a:solidFill>
              <a:latin typeface="宋体"/>
              <a:ea typeface="宋体"/>
            </a:rPr>
            <a:t>のエリア</a:t>
          </a:r>
          <a:r>
            <a:rPr lang="en-US" altLang="ja-JP"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職務内容</a:t>
          </a:r>
          <a:r>
            <a:rPr lang="en-US" altLang="zh-CN"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待遇</a:t>
          </a:r>
          <a:r>
            <a:rPr lang="ja-JP" altLang="en-US" sz="1200" b="0" i="0" u="none" strike="noStrike" baseline="0">
              <a:solidFill>
                <a:srgbClr val="000000"/>
              </a:solidFill>
              <a:latin typeface="宋体"/>
              <a:ea typeface="宋体"/>
            </a:rPr>
            <a:t>により、</a:t>
          </a:r>
          <a:r>
            <a:rPr lang="zh-CN" altLang="en-US" sz="1200" b="0" i="0" u="none" strike="noStrike" baseline="0">
              <a:solidFill>
                <a:srgbClr val="000000"/>
              </a:solidFill>
              <a:latin typeface="宋体"/>
              <a:ea typeface="宋体"/>
            </a:rPr>
            <a:t>求人情報収集</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方法</a:t>
          </a:r>
          <a:r>
            <a:rPr lang="ja-JP" altLang="en-US" sz="1200" b="0" i="0" u="none" strike="noStrike" baseline="0">
              <a:solidFill>
                <a:srgbClr val="000000"/>
              </a:solidFill>
              <a:latin typeface="宋体"/>
              <a:ea typeface="宋体"/>
            </a:rPr>
            <a:t>も</a:t>
          </a:r>
          <a:r>
            <a:rPr lang="zh-CN" altLang="en-US" sz="1200" b="0" i="0" u="none" strike="noStrike" baseline="0">
              <a:solidFill>
                <a:srgbClr val="000000"/>
              </a:solidFill>
              <a:latin typeface="宋体"/>
              <a:ea typeface="宋体"/>
            </a:rPr>
            <a:t>異</a:t>
          </a:r>
          <a:r>
            <a:rPr lang="ja-JP" altLang="en-US" sz="1200" b="0" i="0" u="none" strike="noStrike" baseline="0">
              <a:solidFill>
                <a:srgbClr val="000000"/>
              </a:solidFill>
              <a:latin typeface="宋体"/>
              <a:ea typeface="宋体"/>
            </a:rPr>
            <a:t>なります。</a:t>
          </a:r>
        </a:p>
        <a:p>
          <a:pPr algn="l" rtl="0">
            <a:defRPr sz="1000"/>
          </a:pPr>
          <a:r>
            <a:rPr lang="ja-JP" altLang="en-US" sz="1200" b="0" i="0" u="none" strike="noStrike" baseline="0">
              <a:solidFill>
                <a:srgbClr val="000000"/>
              </a:solidFill>
              <a:latin typeface="宋体"/>
              <a:ea typeface="宋体"/>
            </a:rPr>
            <a:t>より</a:t>
          </a:r>
          <a:r>
            <a:rPr lang="zh-CN" altLang="en-US" sz="1200" b="0" i="0" u="none" strike="noStrike" baseline="0">
              <a:solidFill>
                <a:srgbClr val="000000"/>
              </a:solidFill>
              <a:latin typeface="宋体"/>
              <a:ea typeface="宋体"/>
            </a:rPr>
            <a:t>多</a:t>
          </a:r>
          <a:r>
            <a:rPr lang="ja-JP" altLang="en-US" sz="1200" b="0" i="0" u="none" strike="noStrike" baseline="0">
              <a:solidFill>
                <a:srgbClr val="000000"/>
              </a:solidFill>
              <a:latin typeface="宋体"/>
              <a:ea typeface="宋体"/>
            </a:rPr>
            <a:t>くの</a:t>
          </a:r>
          <a:r>
            <a:rPr lang="zh-CN" altLang="en-US" sz="1200" b="0" i="0" u="none" strike="noStrike" baseline="0">
              <a:solidFill>
                <a:srgbClr val="000000"/>
              </a:solidFill>
              <a:latin typeface="宋体"/>
              <a:ea typeface="宋体"/>
            </a:rPr>
            <a:t>媒体</a:t>
          </a:r>
          <a:r>
            <a:rPr lang="ja-JP" altLang="en-US" sz="1200" b="0" i="0" u="none" strike="noStrike" baseline="0">
              <a:solidFill>
                <a:srgbClr val="000000"/>
              </a:solidFill>
              <a:latin typeface="宋体"/>
              <a:ea typeface="宋体"/>
            </a:rPr>
            <a:t>を</a:t>
          </a:r>
          <a:r>
            <a:rPr lang="zh-CN" altLang="en-US" sz="1200" b="0" i="0" u="none" strike="noStrike" baseline="0">
              <a:solidFill>
                <a:srgbClr val="000000"/>
              </a:solidFill>
              <a:latin typeface="宋体"/>
              <a:ea typeface="宋体"/>
            </a:rPr>
            <a:t>利用</a:t>
          </a:r>
          <a:r>
            <a:rPr lang="ja-JP" altLang="en-US" sz="1200" b="0" i="0" u="none" strike="noStrike" baseline="0">
              <a:solidFill>
                <a:srgbClr val="000000"/>
              </a:solidFill>
              <a:latin typeface="宋体"/>
              <a:ea typeface="宋体"/>
            </a:rPr>
            <a:t>して、ご</a:t>
          </a:r>
          <a:r>
            <a:rPr lang="zh-CN" altLang="en-US" sz="1200" b="0" i="0" u="none" strike="noStrike" baseline="0">
              <a:solidFill>
                <a:srgbClr val="000000"/>
              </a:solidFill>
              <a:latin typeface="宋体"/>
              <a:ea typeface="宋体"/>
            </a:rPr>
            <a:t>自身</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希望</a:t>
          </a:r>
          <a:r>
            <a:rPr lang="ja-JP" altLang="en-US" sz="1200" b="0" i="0" u="none" strike="noStrike" baseline="0">
              <a:solidFill>
                <a:srgbClr val="000000"/>
              </a:solidFill>
              <a:latin typeface="宋体"/>
              <a:ea typeface="宋体"/>
            </a:rPr>
            <a:t>に</a:t>
          </a:r>
          <a:r>
            <a:rPr lang="zh-CN" altLang="en-US" sz="1200" b="0" i="0" u="none" strike="noStrike" baseline="0">
              <a:solidFill>
                <a:srgbClr val="000000"/>
              </a:solidFill>
              <a:latin typeface="宋体"/>
              <a:ea typeface="宋体"/>
            </a:rPr>
            <a:t>合</a:t>
          </a:r>
          <a:r>
            <a:rPr lang="ja-JP" altLang="en-US" sz="1200" b="0" i="0" u="none" strike="noStrike" baseline="0">
              <a:solidFill>
                <a:srgbClr val="000000"/>
              </a:solidFill>
              <a:latin typeface="宋体"/>
              <a:ea typeface="宋体"/>
            </a:rPr>
            <a:t>った</a:t>
          </a:r>
          <a:r>
            <a:rPr lang="zh-CN" altLang="en-US" sz="1200" b="0" i="0" u="none" strike="noStrike" baseline="0">
              <a:solidFill>
                <a:srgbClr val="000000"/>
              </a:solidFill>
              <a:latin typeface="宋体"/>
              <a:ea typeface="宋体"/>
            </a:rPr>
            <a:t>情報</a:t>
          </a:r>
          <a:r>
            <a:rPr lang="ja-JP" altLang="en-US" sz="1200" b="0" i="0" u="none" strike="noStrike" baseline="0">
              <a:solidFill>
                <a:srgbClr val="000000"/>
              </a:solidFill>
              <a:latin typeface="宋体"/>
              <a:ea typeface="宋体"/>
            </a:rPr>
            <a:t>を</a:t>
          </a:r>
          <a:r>
            <a:rPr lang="zh-CN" altLang="en-US" sz="1200" b="0" i="0" u="none" strike="noStrike" baseline="0">
              <a:solidFill>
                <a:srgbClr val="000000"/>
              </a:solidFill>
              <a:latin typeface="宋体"/>
              <a:ea typeface="宋体"/>
            </a:rPr>
            <a:t>集</a:t>
          </a:r>
          <a:r>
            <a:rPr lang="ja-JP" altLang="en-US" sz="1200" b="0" i="0" u="none" strike="noStrike" baseline="0">
              <a:solidFill>
                <a:srgbClr val="000000"/>
              </a:solidFill>
              <a:latin typeface="宋体"/>
              <a:ea typeface="宋体"/>
            </a:rPr>
            <a:t>めてみてください。</a:t>
          </a:r>
        </a:p>
        <a:p>
          <a:pPr algn="l" rtl="0">
            <a:defRPr sz="1000"/>
          </a:pPr>
          <a:r>
            <a:rPr lang="ja-JP" altLang="en-US"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求人情報誌（</a:t>
          </a:r>
          <a:r>
            <a:rPr lang="ja-JP" altLang="en-US" sz="1200" b="0" i="0" u="none" strike="noStrike" baseline="0">
              <a:solidFill>
                <a:srgbClr val="000000"/>
              </a:solidFill>
              <a:latin typeface="宋体"/>
              <a:ea typeface="宋体"/>
            </a:rPr>
            <a:t>リクルート</a:t>
          </a:r>
          <a:r>
            <a:rPr lang="zh-CN" altLang="en-US" sz="1200" b="0" i="0" u="none" strike="noStrike" baseline="0">
              <a:solidFill>
                <a:srgbClr val="000000"/>
              </a:solidFill>
              <a:latin typeface="宋体"/>
              <a:ea typeface="宋体"/>
            </a:rPr>
            <a:t>発行</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求人情報誌）</a:t>
          </a:r>
        </a:p>
        <a:p>
          <a:pPr algn="l" rtl="0">
            <a:defRPr sz="1000"/>
          </a:pPr>
          <a:r>
            <a:rPr lang="zh-CN" altLang="en-US" sz="1200" b="0" i="0" u="none" strike="noStrike" baseline="0">
              <a:solidFill>
                <a:srgbClr val="000000"/>
              </a:solidFill>
              <a:latin typeface="宋体"/>
              <a:ea typeface="宋体"/>
            </a:rPr>
            <a:t>毎週月曜日発行</a:t>
          </a:r>
        </a:p>
        <a:p>
          <a:pPr algn="l" rtl="0">
            <a:defRPr sz="1000"/>
          </a:pPr>
          <a:r>
            <a:rPr lang="en-US" altLang="zh-CN" sz="1200" b="0" i="0" u="none" strike="noStrike" baseline="0">
              <a:solidFill>
                <a:srgbClr val="000000"/>
              </a:solidFill>
              <a:latin typeface="宋体"/>
              <a:ea typeface="宋体"/>
            </a:rPr>
            <a:t>+ B1 e; i% K. y- Y# o) F</a:t>
          </a:r>
          <a:r>
            <a:rPr lang="zh-CN" altLang="en-US" sz="1200" b="0" i="0" u="none" strike="noStrike" baseline="0">
              <a:solidFill>
                <a:srgbClr val="000000"/>
              </a:solidFill>
              <a:latin typeface="宋体"/>
              <a:ea typeface="宋体"/>
            </a:rPr>
            <a:t>　</a:t>
          </a:r>
          <a:r>
            <a:rPr lang="ja-JP" altLang="en-US" sz="1200" b="0" i="0" u="none" strike="noStrike" baseline="0">
              <a:solidFill>
                <a:srgbClr val="000000"/>
              </a:solidFill>
              <a:latin typeface="宋体"/>
              <a:ea typeface="宋体"/>
            </a:rPr>
            <a:t>サービス</a:t>
          </a:r>
          <a:r>
            <a:rPr lang="zh-CN" altLang="en-US" sz="1200" b="0" i="0" u="none" strike="noStrike" baseline="0">
              <a:solidFill>
                <a:srgbClr val="000000"/>
              </a:solidFill>
              <a:latin typeface="宋体"/>
              <a:ea typeface="宋体"/>
            </a:rPr>
            <a:t>系、地域限定、</a:t>
          </a:r>
          <a:r>
            <a:rPr lang="ja-JP" altLang="en-US" sz="1200" b="0" i="0" u="none" strike="noStrike" baseline="0">
              <a:solidFill>
                <a:srgbClr val="000000"/>
              </a:solidFill>
              <a:latin typeface="宋体"/>
              <a:ea typeface="宋体"/>
            </a:rPr>
            <a:t>バイト</a:t>
          </a:r>
          <a:r>
            <a:rPr lang="en-US" altLang="ja-JP" sz="1200" b="0" i="0" u="none" strike="noStrike" baseline="0">
              <a:solidFill>
                <a:srgbClr val="000000"/>
              </a:solidFill>
              <a:latin typeface="宋体"/>
              <a:ea typeface="宋体"/>
            </a:rPr>
            <a:t>?</a:t>
          </a:r>
          <a:r>
            <a:rPr lang="ja-JP" altLang="en-US" sz="1200" b="0" i="0" u="none" strike="noStrike" baseline="0">
              <a:solidFill>
                <a:srgbClr val="000000"/>
              </a:solidFill>
              <a:latin typeface="宋体"/>
              <a:ea typeface="宋体"/>
            </a:rPr>
            <a:t>パート</a:t>
          </a:r>
          <a:r>
            <a:rPr lang="zh-CN" altLang="en-US" sz="1200" b="0" i="0" u="none" strike="noStrike" baseline="0">
              <a:solidFill>
                <a:srgbClr val="000000"/>
              </a:solidFill>
              <a:latin typeface="宋体"/>
              <a:ea typeface="宋体"/>
            </a:rPr>
            <a:t>求人</a:t>
          </a:r>
          <a:r>
            <a:rPr lang="ja-JP" altLang="en-US" sz="1200" b="0" i="0" u="none" strike="noStrike" baseline="0">
              <a:solidFill>
                <a:srgbClr val="000000"/>
              </a:solidFill>
              <a:latin typeface="宋体"/>
              <a:ea typeface="宋体"/>
            </a:rPr>
            <a:t>をお</a:t>
          </a:r>
          <a:r>
            <a:rPr lang="zh-CN" altLang="en-US" sz="1200" b="0" i="0" u="none" strike="noStrike" baseline="0">
              <a:solidFill>
                <a:srgbClr val="000000"/>
              </a:solidFill>
              <a:latin typeface="宋体"/>
              <a:ea typeface="宋体"/>
            </a:rPr>
            <a:t>探</a:t>
          </a:r>
          <a:r>
            <a:rPr lang="ja-JP" altLang="en-US" sz="1200" b="0" i="0" u="none" strike="noStrike" baseline="0">
              <a:solidFill>
                <a:srgbClr val="000000"/>
              </a:solidFill>
              <a:latin typeface="宋体"/>
              <a:ea typeface="宋体"/>
            </a:rPr>
            <a:t>しの</a:t>
          </a:r>
          <a:r>
            <a:rPr lang="zh-CN" altLang="en-US" sz="1200" b="0" i="0" u="none" strike="noStrike" baseline="0">
              <a:solidFill>
                <a:srgbClr val="000000"/>
              </a:solidFill>
              <a:latin typeface="宋体"/>
              <a:ea typeface="宋体"/>
            </a:rPr>
            <a:t>方</a:t>
          </a:r>
          <a:r>
            <a:rPr lang="ja-JP" altLang="en-US" sz="1200" b="0" i="0" u="none" strike="noStrike" baseline="0">
              <a:solidFill>
                <a:srgbClr val="000000"/>
              </a:solidFill>
              <a:latin typeface="宋体"/>
              <a:ea typeface="宋体"/>
            </a:rPr>
            <a:t>にオススメの</a:t>
          </a:r>
          <a:r>
            <a:rPr lang="zh-CN" altLang="en-US" sz="1200" b="0" i="0" u="none" strike="noStrike" baseline="0">
              <a:solidFill>
                <a:srgbClr val="000000"/>
              </a:solidFill>
              <a:latin typeface="宋体"/>
              <a:ea typeface="宋体"/>
            </a:rPr>
            <a:t>無料情報誌</a:t>
          </a:r>
          <a:r>
            <a:rPr lang="ja-JP" altLang="en-US" sz="1200" b="0" i="0" u="none" strike="noStrike" baseline="0">
              <a:solidFill>
                <a:srgbClr val="000000"/>
              </a:solidFill>
              <a:latin typeface="宋体"/>
              <a:ea typeface="宋体"/>
            </a:rPr>
            <a:t>です。</a:t>
          </a:r>
        </a:p>
        <a:p>
          <a:pPr algn="l" rtl="0">
            <a:defRPr sz="1000"/>
          </a:pPr>
          <a:r>
            <a:rPr lang="ja-JP" altLang="en-US" sz="1200" b="0" i="0" u="none" strike="noStrike" baseline="0">
              <a:solidFill>
                <a:srgbClr val="000000"/>
              </a:solidFill>
              <a:latin typeface="宋体"/>
              <a:ea typeface="宋体"/>
            </a:rPr>
            <a:t>エリア</a:t>
          </a:r>
          <a:r>
            <a:rPr lang="zh-CN" altLang="en-US" sz="1200" b="0" i="0" u="none" strike="noStrike" baseline="0">
              <a:solidFill>
                <a:srgbClr val="000000"/>
              </a:solidFill>
              <a:latin typeface="宋体"/>
              <a:ea typeface="宋体"/>
            </a:rPr>
            <a:t>別</a:t>
          </a:r>
          <a:r>
            <a:rPr lang="ja-JP" altLang="en-US" sz="1200" b="0" i="0" u="none" strike="noStrike" baseline="0">
              <a:solidFill>
                <a:srgbClr val="000000"/>
              </a:solidFill>
              <a:latin typeface="宋体"/>
              <a:ea typeface="宋体"/>
            </a:rPr>
            <a:t>に</a:t>
          </a:r>
          <a:r>
            <a:rPr lang="zh-CN" altLang="en-US" sz="1200" b="0" i="0" u="none" strike="noStrike" baseline="0">
              <a:solidFill>
                <a:srgbClr val="000000"/>
              </a:solidFill>
              <a:latin typeface="宋体"/>
              <a:ea typeface="宋体"/>
            </a:rPr>
            <a:t>発行</a:t>
          </a:r>
          <a:r>
            <a:rPr lang="ja-JP" altLang="en-US" sz="1200" b="0" i="0" u="none" strike="noStrike" baseline="0">
              <a:solidFill>
                <a:srgbClr val="000000"/>
              </a:solidFill>
              <a:latin typeface="宋体"/>
              <a:ea typeface="宋体"/>
            </a:rPr>
            <a:t>され、お</a:t>
          </a:r>
          <a:r>
            <a:rPr lang="zh-CN" altLang="en-US" sz="1200" b="0" i="0" u="none" strike="noStrike" baseline="0">
              <a:solidFill>
                <a:srgbClr val="000000"/>
              </a:solidFill>
              <a:latin typeface="宋体"/>
              <a:ea typeface="宋体"/>
            </a:rPr>
            <a:t>近</a:t>
          </a:r>
          <a:r>
            <a:rPr lang="ja-JP" altLang="en-US" sz="1200" b="0" i="0" u="none" strike="noStrike" baseline="0">
              <a:solidFill>
                <a:srgbClr val="000000"/>
              </a:solidFill>
              <a:latin typeface="宋体"/>
              <a:ea typeface="宋体"/>
            </a:rPr>
            <a:t>くのコンビニ</a:t>
          </a:r>
          <a:r>
            <a:rPr lang="en-US" altLang="ja-JP"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駅</a:t>
          </a:r>
          <a:r>
            <a:rPr lang="ja-JP" altLang="en-US" sz="1200" b="0" i="0" u="none" strike="noStrike" baseline="0">
              <a:solidFill>
                <a:srgbClr val="000000"/>
              </a:solidFill>
              <a:latin typeface="宋体"/>
              <a:ea typeface="宋体"/>
            </a:rPr>
            <a:t>などで</a:t>
          </a:r>
          <a:r>
            <a:rPr lang="zh-CN" altLang="en-US" sz="1200" b="0" i="0" u="none" strike="noStrike" baseline="0">
              <a:solidFill>
                <a:srgbClr val="000000"/>
              </a:solidFill>
              <a:latin typeface="宋体"/>
              <a:ea typeface="宋体"/>
            </a:rPr>
            <a:t>配布</a:t>
          </a:r>
          <a:r>
            <a:rPr lang="ja-JP" altLang="en-US" sz="1200" b="0" i="0" u="none" strike="noStrike" baseline="0">
              <a:solidFill>
                <a:srgbClr val="000000"/>
              </a:solidFill>
              <a:latin typeface="宋体"/>
              <a:ea typeface="宋体"/>
            </a:rPr>
            <a:t>されています。</a:t>
          </a:r>
        </a:p>
        <a:p>
          <a:pPr algn="l" rtl="0">
            <a:defRPr sz="1000"/>
          </a:pPr>
          <a:r>
            <a:rPr lang="ja-JP" altLang="en-US" sz="1200" b="0" i="0" u="none" strike="noStrike" baseline="0">
              <a:solidFill>
                <a:srgbClr val="000000"/>
              </a:solidFill>
              <a:latin typeface="宋体"/>
              <a:ea typeface="宋体"/>
            </a:rPr>
            <a:t>（ビーイング）</a:t>
          </a:r>
          <a:r>
            <a:rPr lang="en-US" altLang="ja-JP"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毎週水曜日発売</a:t>
          </a:r>
        </a:p>
        <a:p>
          <a:pPr algn="l" rtl="0">
            <a:defRPr sz="1000"/>
          </a:pPr>
          <a:r>
            <a:rPr lang="zh-CN" altLang="en-US" sz="1200" b="0" i="0" u="none" strike="noStrike" baseline="0">
              <a:solidFill>
                <a:srgbClr val="000000"/>
              </a:solidFill>
              <a:latin typeface="宋体"/>
              <a:ea typeface="宋体"/>
            </a:rPr>
            <a:t>　</a:t>
          </a:r>
          <a:r>
            <a:rPr lang="ja-JP" altLang="en-US" sz="1200" b="0" i="0" u="none" strike="noStrike" baseline="0">
              <a:solidFill>
                <a:srgbClr val="000000"/>
              </a:solidFill>
              <a:latin typeface="宋体"/>
              <a:ea typeface="宋体"/>
            </a:rPr>
            <a:t>キャリアアップの</a:t>
          </a:r>
          <a:r>
            <a:rPr lang="zh-CN" altLang="en-US" sz="1200" b="0" i="0" u="none" strike="noStrike" baseline="0">
              <a:solidFill>
                <a:srgbClr val="000000"/>
              </a:solidFill>
              <a:latin typeface="宋体"/>
              <a:ea typeface="宋体"/>
            </a:rPr>
            <a:t>為</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総合転職情報誌。関東版</a:t>
          </a:r>
          <a:r>
            <a:rPr lang="en-US" altLang="zh-CN"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関西版</a:t>
          </a:r>
          <a:r>
            <a:rPr lang="en-US" altLang="zh-CN"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東海版</a:t>
          </a:r>
          <a:r>
            <a:rPr lang="en-US" altLang="zh-CN"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九州版</a:t>
          </a:r>
          <a:r>
            <a:rPr lang="ja-JP" altLang="en-US" sz="1200" b="0" i="0" u="none" strike="noStrike" baseline="0">
              <a:solidFill>
                <a:srgbClr val="000000"/>
              </a:solidFill>
              <a:latin typeface="宋体"/>
              <a:ea typeface="宋体"/>
            </a:rPr>
            <a:t>があります。</a:t>
          </a:r>
        </a:p>
        <a:p>
          <a:pPr algn="l" rtl="0">
            <a:defRPr sz="1000"/>
          </a:pPr>
          <a:r>
            <a:rPr lang="en-US" altLang="ja-JP" sz="1200" b="0" i="0" u="none" strike="noStrike" baseline="0">
              <a:solidFill>
                <a:srgbClr val="000000"/>
              </a:solidFill>
              <a:latin typeface="宋体"/>
              <a:ea typeface="宋体"/>
            </a:rPr>
            <a:t>8 </a:t>
          </a:r>
          <a:r>
            <a:rPr lang="en-US" altLang="zh-CN" sz="1200" b="0" i="0" u="none" strike="noStrike" baseline="0">
              <a:solidFill>
                <a:srgbClr val="000000"/>
              </a:solidFill>
              <a:latin typeface="宋体"/>
              <a:ea typeface="宋体"/>
            </a:rPr>
            <a:t>C. j* I( R* [, A2 o7 Z. ^% k4 s?</a:t>
          </a:r>
          <a:r>
            <a:rPr lang="ja-JP" altLang="en-US" sz="1200" b="0" i="0" u="none" strike="noStrike" baseline="0">
              <a:solidFill>
                <a:srgbClr val="000000"/>
              </a:solidFill>
              <a:latin typeface="宋体"/>
              <a:ea typeface="宋体"/>
            </a:rPr>
            <a:t>とらば～ゆ</a:t>
          </a:r>
          <a:r>
            <a:rPr lang="en-US" altLang="ja-JP"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毎週水曜日発売</a:t>
          </a:r>
        </a:p>
        <a:p>
          <a:pPr algn="l" rtl="0">
            <a:defRPr sz="1000"/>
          </a:pPr>
          <a:r>
            <a:rPr lang="en-US" altLang="zh-CN" sz="1200" b="0" i="0" u="none" strike="noStrike" baseline="0">
              <a:solidFill>
                <a:srgbClr val="000000"/>
              </a:solidFill>
              <a:latin typeface="宋体"/>
              <a:ea typeface="宋体"/>
            </a:rPr>
            <a:t>, @( S  a' x/ y  U3 s</a:t>
          </a:r>
          <a:r>
            <a:rPr lang="zh-CN" altLang="en-US" sz="1200" b="0" i="0" u="none" strike="noStrike" baseline="0">
              <a:solidFill>
                <a:srgbClr val="000000"/>
              </a:solidFill>
              <a:latin typeface="宋体"/>
              <a:ea typeface="宋体"/>
            </a:rPr>
            <a:t>　</a:t>
          </a:r>
          <a:r>
            <a:rPr lang="ja-JP" altLang="en-US" sz="1200" b="0" i="0" u="none" strike="noStrike" baseline="0">
              <a:solidFill>
                <a:srgbClr val="000000"/>
              </a:solidFill>
              <a:latin typeface="宋体"/>
              <a:ea typeface="宋体"/>
            </a:rPr>
            <a:t>オフィスワーク</a:t>
          </a:r>
          <a:r>
            <a:rPr lang="en-US" altLang="ja-JP" sz="1200" b="0" i="0" u="none" strike="noStrike" baseline="0">
              <a:solidFill>
                <a:srgbClr val="000000"/>
              </a:solidFill>
              <a:latin typeface="宋体"/>
              <a:ea typeface="宋体"/>
            </a:rPr>
            <a:t>?</a:t>
          </a:r>
          <a:r>
            <a:rPr lang="ja-JP" altLang="en-US" sz="1200" b="0" i="0" u="none" strike="noStrike" baseline="0">
              <a:solidFill>
                <a:srgbClr val="000000"/>
              </a:solidFill>
              <a:latin typeface="宋体"/>
              <a:ea typeface="宋体"/>
            </a:rPr>
            <a:t>サービス</a:t>
          </a:r>
          <a:r>
            <a:rPr lang="zh-CN" altLang="en-US" sz="1200" b="0" i="0" u="none" strike="noStrike" baseline="0">
              <a:solidFill>
                <a:srgbClr val="000000"/>
              </a:solidFill>
              <a:latin typeface="宋体"/>
              <a:ea typeface="宋体"/>
            </a:rPr>
            <a:t>関連</a:t>
          </a:r>
          <a:r>
            <a:rPr lang="en-US" altLang="zh-CN" sz="1200" b="0" i="0" u="none" strike="noStrike" baseline="0">
              <a:solidFill>
                <a:srgbClr val="000000"/>
              </a:solidFill>
              <a:latin typeface="宋体"/>
              <a:ea typeface="宋体"/>
            </a:rPr>
            <a:t>?</a:t>
          </a:r>
          <a:r>
            <a:rPr lang="ja-JP" altLang="en-US" sz="1200" b="0" i="0" u="none" strike="noStrike" baseline="0">
              <a:solidFill>
                <a:srgbClr val="000000"/>
              </a:solidFill>
              <a:latin typeface="宋体"/>
              <a:ea typeface="宋体"/>
            </a:rPr>
            <a:t>コンピュータ</a:t>
          </a:r>
          <a:r>
            <a:rPr lang="zh-CN" altLang="en-US" sz="1200" b="0" i="0" u="none" strike="noStrike" baseline="0">
              <a:solidFill>
                <a:srgbClr val="000000"/>
              </a:solidFill>
              <a:latin typeface="宋体"/>
              <a:ea typeface="宋体"/>
            </a:rPr>
            <a:t>関連</a:t>
          </a:r>
          <a:r>
            <a:rPr lang="en-US" altLang="zh-CN"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医療関連</a:t>
          </a:r>
          <a:r>
            <a:rPr lang="en-US" altLang="zh-CN"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営業職等、</a:t>
          </a:r>
        </a:p>
        <a:p>
          <a:pPr algn="l" rtl="0">
            <a:defRPr sz="1000"/>
          </a:pPr>
          <a:r>
            <a:rPr lang="en-US" altLang="zh-CN" sz="1200" b="0" i="0" u="none" strike="noStrike" baseline="0">
              <a:solidFill>
                <a:srgbClr val="000000"/>
              </a:solidFill>
              <a:latin typeface="宋体"/>
              <a:ea typeface="宋体"/>
            </a:rPr>
            <a:t>4 |7 N9 x" n( h4 J) J: V</a:t>
          </a:r>
          <a:r>
            <a:rPr lang="zh-CN" altLang="en-US" sz="1200" b="0" i="0" u="none" strike="noStrike" baseline="0">
              <a:solidFill>
                <a:srgbClr val="000000"/>
              </a:solidFill>
              <a:latin typeface="宋体"/>
              <a:ea typeface="宋体"/>
            </a:rPr>
            <a:t>　様々</a:t>
          </a:r>
          <a:r>
            <a:rPr lang="ja-JP" altLang="en-US" sz="1200" b="0" i="0" u="none" strike="noStrike" baseline="0">
              <a:solidFill>
                <a:srgbClr val="000000"/>
              </a:solidFill>
              <a:latin typeface="宋体"/>
              <a:ea typeface="宋体"/>
            </a:rPr>
            <a:t>な</a:t>
          </a:r>
          <a:r>
            <a:rPr lang="zh-CN" altLang="en-US" sz="1200" b="0" i="0" u="none" strike="noStrike" baseline="0">
              <a:solidFill>
                <a:srgbClr val="000000"/>
              </a:solidFill>
              <a:latin typeface="宋体"/>
              <a:ea typeface="宋体"/>
            </a:rPr>
            <a:t>職種</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求人情報</a:t>
          </a:r>
          <a:r>
            <a:rPr lang="ja-JP" altLang="en-US" sz="1200" b="0" i="0" u="none" strike="noStrike" baseline="0">
              <a:solidFill>
                <a:srgbClr val="000000"/>
              </a:solidFill>
              <a:latin typeface="宋体"/>
              <a:ea typeface="宋体"/>
            </a:rPr>
            <a:t>が</a:t>
          </a:r>
          <a:r>
            <a:rPr lang="zh-CN" altLang="en-US" sz="1200" b="0" i="0" u="none" strike="noStrike" baseline="0">
              <a:solidFill>
                <a:srgbClr val="000000"/>
              </a:solidFill>
              <a:latin typeface="宋体"/>
              <a:ea typeface="宋体"/>
            </a:rPr>
            <a:t>掲載</a:t>
          </a:r>
          <a:r>
            <a:rPr lang="ja-JP" altLang="en-US" sz="1200" b="0" i="0" u="none" strike="noStrike" baseline="0">
              <a:solidFill>
                <a:srgbClr val="000000"/>
              </a:solidFill>
              <a:latin typeface="宋体"/>
              <a:ea typeface="宋体"/>
            </a:rPr>
            <a:t>されています。</a:t>
          </a:r>
          <a:r>
            <a:rPr lang="zh-CN" altLang="en-US" sz="1200" b="0" i="0" u="none" strike="noStrike" baseline="0">
              <a:solidFill>
                <a:srgbClr val="000000"/>
              </a:solidFill>
              <a:latin typeface="宋体"/>
              <a:ea typeface="宋体"/>
            </a:rPr>
            <a:t>関東版</a:t>
          </a:r>
          <a:r>
            <a:rPr lang="en-US" altLang="zh-CN"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関西版</a:t>
          </a:r>
          <a:r>
            <a:rPr lang="en-US" altLang="zh-CN"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東海版</a:t>
          </a:r>
          <a:r>
            <a:rPr lang="ja-JP" altLang="en-US" sz="1200" b="0" i="0" u="none" strike="noStrike" baseline="0">
              <a:solidFill>
                <a:srgbClr val="000000"/>
              </a:solidFill>
              <a:latin typeface="宋体"/>
              <a:ea typeface="宋体"/>
            </a:rPr>
            <a:t>がありま</a:t>
          </a:r>
          <a:r>
            <a:rPr lang="en-US" altLang="ja-JP" sz="1200" b="0" i="0" u="none" strike="noStrike" baseline="0">
              <a:solidFill>
                <a:srgbClr val="000000"/>
              </a:solidFill>
              <a:latin typeface="宋体"/>
              <a:ea typeface="宋体"/>
            </a:rPr>
            <a:t>% </a:t>
          </a:r>
          <a:r>
            <a:rPr lang="en-US" altLang="zh-CN" sz="1200" b="0" i="0" u="none" strike="noStrike" baseline="0">
              <a:solidFill>
                <a:srgbClr val="000000"/>
              </a:solidFill>
              <a:latin typeface="宋体"/>
              <a:ea typeface="宋体"/>
            </a:rPr>
            <a:t>a! t" L  D&amp; N$ ~&amp; M0 _</a:t>
          </a:r>
        </a:p>
        <a:p>
          <a:pPr algn="l" rtl="0">
            <a:defRPr sz="1000"/>
          </a:pPr>
          <a:r>
            <a:rPr lang="ja-JP" altLang="en-US" sz="1200" b="0" i="0" u="none" strike="noStrike" baseline="0">
              <a:solidFill>
                <a:srgbClr val="000000"/>
              </a:solidFill>
              <a:latin typeface="宋体"/>
              <a:ea typeface="宋体"/>
            </a:rPr>
            <a:t>す。</a:t>
          </a:r>
        </a:p>
        <a:p>
          <a:pPr algn="l" rtl="0">
            <a:defRPr sz="1000"/>
          </a:pPr>
          <a:r>
            <a:rPr lang="en-US" altLang="ja-JP" sz="1200" b="0" i="0" u="none" strike="noStrike" baseline="0">
              <a:solidFill>
                <a:srgbClr val="000000"/>
              </a:solidFill>
              <a:latin typeface="宋体"/>
              <a:ea typeface="宋体"/>
            </a:rPr>
            <a:t>: </a:t>
          </a:r>
          <a:r>
            <a:rPr lang="en-US" altLang="zh-CN" sz="1200" b="0" i="0" u="none" strike="noStrike" baseline="0">
              <a:solidFill>
                <a:srgbClr val="000000"/>
              </a:solidFill>
              <a:latin typeface="宋体"/>
              <a:ea typeface="宋体"/>
            </a:rPr>
            <a:t>i3 l1 _7 c2 J) d9 O" B</a:t>
          </a:r>
          <a:r>
            <a:rPr lang="zh-CN" altLang="en-US" sz="1200" b="0" i="0" u="none" strike="noStrike" baseline="0">
              <a:solidFill>
                <a:srgbClr val="000000"/>
              </a:solidFill>
              <a:latin typeface="宋体"/>
              <a:ea typeface="宋体"/>
            </a:rPr>
            <a:t>　派遣情報</a:t>
          </a:r>
          <a:r>
            <a:rPr lang="ja-JP" altLang="en-US" sz="1200" b="0" i="0" u="none" strike="noStrike" baseline="0">
              <a:solidFill>
                <a:srgbClr val="000000"/>
              </a:solidFill>
              <a:latin typeface="宋体"/>
              <a:ea typeface="宋体"/>
            </a:rPr>
            <a:t>も</a:t>
          </a:r>
          <a:r>
            <a:rPr lang="zh-CN" altLang="en-US" sz="1200" b="0" i="0" u="none" strike="noStrike" baseline="0">
              <a:solidFill>
                <a:srgbClr val="000000"/>
              </a:solidFill>
              <a:latin typeface="宋体"/>
              <a:ea typeface="宋体"/>
            </a:rPr>
            <a:t>多数掲載</a:t>
          </a:r>
          <a:r>
            <a:rPr lang="ja-JP" altLang="en-US" sz="1200" b="0" i="0" u="none" strike="noStrike" baseline="0">
              <a:solidFill>
                <a:srgbClr val="000000"/>
              </a:solidFill>
              <a:latin typeface="宋体"/>
              <a:ea typeface="宋体"/>
            </a:rPr>
            <a:t>されています。</a:t>
          </a:r>
          <a:r>
            <a:rPr lang="en-US" altLang="ja-JP" sz="1200" b="0" i="0" u="none" strike="noStrike" baseline="0">
              <a:solidFill>
                <a:srgbClr val="000000"/>
              </a:solidFill>
              <a:latin typeface="宋体"/>
              <a:ea typeface="宋体"/>
            </a:rPr>
            <a:t>! </a:t>
          </a:r>
          <a:r>
            <a:rPr lang="en-US" altLang="zh-CN" sz="1200" b="0" i="0" u="none" strike="noStrike" baseline="0">
              <a:solidFill>
                <a:srgbClr val="000000"/>
              </a:solidFill>
              <a:latin typeface="宋体"/>
              <a:ea typeface="宋体"/>
            </a:rPr>
            <a:t>s&amp; U) j% [/ V4 b6 D9 n2 E</a:t>
          </a:r>
        </a:p>
        <a:p>
          <a:pPr algn="l" rtl="0">
            <a:defRPr sz="1000"/>
          </a:pPr>
          <a:r>
            <a:rPr lang="zh-CN" altLang="en-US" sz="1200" b="0" i="0" u="none" strike="noStrike" baseline="0">
              <a:solidFill>
                <a:srgbClr val="000000"/>
              </a:solidFill>
              <a:latin typeface="宋体"/>
              <a:ea typeface="宋体"/>
            </a:rPr>
            <a:t>＊</a:t>
          </a:r>
          <a:r>
            <a:rPr lang="ja-JP" altLang="en-US" sz="1200" b="0" i="0" u="none" strike="noStrike" baseline="0">
              <a:solidFill>
                <a:srgbClr val="000000"/>
              </a:solidFill>
              <a:latin typeface="宋体"/>
              <a:ea typeface="宋体"/>
            </a:rPr>
            <a:t>お</a:t>
          </a:r>
          <a:r>
            <a:rPr lang="zh-CN" altLang="en-US" sz="1200" b="0" i="0" u="none" strike="noStrike" baseline="0">
              <a:solidFill>
                <a:srgbClr val="000000"/>
              </a:solidFill>
              <a:latin typeface="宋体"/>
              <a:ea typeface="宋体"/>
            </a:rPr>
            <a:t>住</a:t>
          </a:r>
          <a:r>
            <a:rPr lang="ja-JP" altLang="en-US" sz="1200" b="0" i="0" u="none" strike="noStrike" baseline="0">
              <a:solidFill>
                <a:srgbClr val="000000"/>
              </a:solidFill>
              <a:latin typeface="宋体"/>
              <a:ea typeface="宋体"/>
            </a:rPr>
            <a:t>まいの</a:t>
          </a:r>
          <a:r>
            <a:rPr lang="zh-CN" altLang="en-US" sz="1200" b="0" i="0" u="none" strike="noStrike" baseline="0">
              <a:solidFill>
                <a:srgbClr val="000000"/>
              </a:solidFill>
              <a:latin typeface="宋体"/>
              <a:ea typeface="宋体"/>
            </a:rPr>
            <a:t>地域以外</a:t>
          </a:r>
          <a:r>
            <a:rPr lang="ja-JP" altLang="en-US" sz="1200" b="0" i="0" u="none" strike="noStrike" baseline="0">
              <a:solidFill>
                <a:srgbClr val="000000"/>
              </a:solidFill>
              <a:latin typeface="宋体"/>
              <a:ea typeface="宋体"/>
            </a:rPr>
            <a:t>で</a:t>
          </a:r>
          <a:r>
            <a:rPr lang="zh-CN" altLang="en-US" sz="1200" b="0" i="0" u="none" strike="noStrike" baseline="0">
              <a:solidFill>
                <a:srgbClr val="000000"/>
              </a:solidFill>
              <a:latin typeface="宋体"/>
              <a:ea typeface="宋体"/>
            </a:rPr>
            <a:t>発売</a:t>
          </a:r>
          <a:r>
            <a:rPr lang="ja-JP" altLang="en-US" sz="1200" b="0" i="0" u="none" strike="noStrike" baseline="0">
              <a:solidFill>
                <a:srgbClr val="000000"/>
              </a:solidFill>
              <a:latin typeface="宋体"/>
              <a:ea typeface="宋体"/>
            </a:rPr>
            <a:t>されているエリア</a:t>
          </a:r>
          <a:r>
            <a:rPr lang="zh-CN" altLang="en-US" sz="1200" b="0" i="0" u="none" strike="noStrike" baseline="0">
              <a:solidFill>
                <a:srgbClr val="000000"/>
              </a:solidFill>
              <a:latin typeface="宋体"/>
              <a:ea typeface="宋体"/>
            </a:rPr>
            <a:t>版</a:t>
          </a:r>
          <a:r>
            <a:rPr lang="ja-JP" altLang="en-US" sz="1200" b="0" i="0" u="none" strike="noStrike" baseline="0">
              <a:solidFill>
                <a:srgbClr val="000000"/>
              </a:solidFill>
              <a:latin typeface="宋体"/>
              <a:ea typeface="宋体"/>
            </a:rPr>
            <a:t>のご</a:t>
          </a:r>
          <a:r>
            <a:rPr lang="zh-CN" altLang="en-US" sz="1200" b="0" i="0" u="none" strike="noStrike" baseline="0">
              <a:solidFill>
                <a:srgbClr val="000000"/>
              </a:solidFill>
              <a:latin typeface="宋体"/>
              <a:ea typeface="宋体"/>
            </a:rPr>
            <a:t>購入</a:t>
          </a:r>
          <a:r>
            <a:rPr lang="ja-JP" altLang="en-US" sz="1200" b="0" i="0" u="none" strike="noStrike" baseline="0">
              <a:solidFill>
                <a:srgbClr val="000000"/>
              </a:solidFill>
              <a:latin typeface="宋体"/>
              <a:ea typeface="宋体"/>
            </a:rPr>
            <a:t>は、</a:t>
          </a:r>
        </a:p>
        <a:p>
          <a:pPr algn="l" rtl="0">
            <a:defRPr sz="1000"/>
          </a:pPr>
          <a:r>
            <a:rPr lang="en-US" altLang="ja-JP" sz="1200" b="0" i="0" u="none" strike="noStrike" baseline="0">
              <a:solidFill>
                <a:srgbClr val="000000"/>
              </a:solidFill>
              <a:latin typeface="宋体"/>
              <a:ea typeface="宋体"/>
            </a:rPr>
            <a:t>5 </a:t>
          </a:r>
          <a:r>
            <a:rPr lang="en-US" altLang="zh-CN" sz="1200" b="0" i="0" u="none" strike="noStrike" baseline="0">
              <a:solidFill>
                <a:srgbClr val="000000"/>
              </a:solidFill>
              <a:latin typeface="宋体"/>
              <a:ea typeface="宋体"/>
            </a:rPr>
            <a:t>b3 U8 W. o( b8 h$ V; V4 x</a:t>
          </a:r>
          <a:r>
            <a:rPr lang="zh-CN" altLang="en-US" sz="1200" b="0" i="0" u="none" strike="noStrike" baseline="0">
              <a:solidFill>
                <a:srgbClr val="000000"/>
              </a:solidFill>
              <a:latin typeface="宋体"/>
              <a:ea typeface="宋体"/>
            </a:rPr>
            <a:t>　書店</a:t>
          </a:r>
          <a:r>
            <a:rPr lang="ja-JP" altLang="en-US" sz="1200" b="0" i="0" u="none" strike="noStrike" baseline="0">
              <a:solidFill>
                <a:srgbClr val="000000"/>
              </a:solidFill>
              <a:latin typeface="宋体"/>
              <a:ea typeface="宋体"/>
            </a:rPr>
            <a:t>からの</a:t>
          </a:r>
          <a:r>
            <a:rPr lang="zh-CN" altLang="en-US" sz="1200" b="0" i="0" u="none" strike="noStrike" baseline="0">
              <a:solidFill>
                <a:srgbClr val="000000"/>
              </a:solidFill>
              <a:latin typeface="宋体"/>
              <a:ea typeface="宋体"/>
            </a:rPr>
            <a:t>取</a:t>
          </a:r>
          <a:r>
            <a:rPr lang="ja-JP" altLang="en-US" sz="1200" b="0" i="0" u="none" strike="noStrike" baseline="0">
              <a:solidFill>
                <a:srgbClr val="000000"/>
              </a:solidFill>
              <a:latin typeface="宋体"/>
              <a:ea typeface="宋体"/>
            </a:rPr>
            <a:t>り</a:t>
          </a:r>
          <a:r>
            <a:rPr lang="zh-CN" altLang="en-US" sz="1200" b="0" i="0" u="none" strike="noStrike" baseline="0">
              <a:solidFill>
                <a:srgbClr val="000000"/>
              </a:solidFill>
              <a:latin typeface="宋体"/>
              <a:ea typeface="宋体"/>
            </a:rPr>
            <a:t>寄</a:t>
          </a:r>
          <a:r>
            <a:rPr lang="ja-JP" altLang="en-US" sz="1200" b="0" i="0" u="none" strike="noStrike" baseline="0">
              <a:solidFill>
                <a:srgbClr val="000000"/>
              </a:solidFill>
              <a:latin typeface="宋体"/>
              <a:ea typeface="宋体"/>
            </a:rPr>
            <a:t>せ、または</a:t>
          </a:r>
          <a:r>
            <a:rPr lang="zh-CN" altLang="en-US" sz="1200" b="0" i="0" u="none" strike="noStrike" baseline="0">
              <a:solidFill>
                <a:srgbClr val="000000"/>
              </a:solidFill>
              <a:latin typeface="宋体"/>
              <a:ea typeface="宋体"/>
            </a:rPr>
            <a:t>以下</a:t>
          </a:r>
          <a:r>
            <a:rPr lang="ja-JP" altLang="en-US" sz="1200" b="0" i="0" u="none" strike="noStrike" baseline="0">
              <a:solidFill>
                <a:srgbClr val="000000"/>
              </a:solidFill>
              <a:latin typeface="宋体"/>
              <a:ea typeface="宋体"/>
            </a:rPr>
            <a:t>にご</a:t>
          </a:r>
          <a:r>
            <a:rPr lang="zh-CN" altLang="en-US" sz="1200" b="0" i="0" u="none" strike="noStrike" baseline="0">
              <a:solidFill>
                <a:srgbClr val="000000"/>
              </a:solidFill>
              <a:latin typeface="宋体"/>
              <a:ea typeface="宋体"/>
            </a:rPr>
            <a:t>連絡下</a:t>
          </a:r>
          <a:r>
            <a:rPr lang="ja-JP" altLang="en-US" sz="1200" b="0" i="0" u="none" strike="noStrike" baseline="0">
              <a:solidFill>
                <a:srgbClr val="000000"/>
              </a:solidFill>
              <a:latin typeface="宋体"/>
              <a:ea typeface="宋体"/>
            </a:rPr>
            <a:t>さい。</a:t>
          </a:r>
          <a:r>
            <a:rPr lang="en-US" altLang="ja-JP" sz="1200" b="0" i="0" u="none" strike="noStrike" baseline="0">
              <a:solidFill>
                <a:srgbClr val="000000"/>
              </a:solidFill>
              <a:latin typeface="宋体"/>
              <a:ea typeface="宋体"/>
            </a:rPr>
            <a:t>! </a:t>
          </a:r>
          <a:r>
            <a:rPr lang="en-US" altLang="zh-CN" sz="1200" b="0" i="0" u="none" strike="noStrike" baseline="0">
              <a:solidFill>
                <a:srgbClr val="000000"/>
              </a:solidFill>
              <a:latin typeface="宋体"/>
              <a:ea typeface="宋体"/>
            </a:rPr>
            <a:t>u6 W&amp; s4 V1 P6 s# h</a:t>
          </a:r>
        </a:p>
        <a:p>
          <a:pPr algn="l" rtl="0">
            <a:defRPr sz="1000"/>
          </a:pPr>
          <a:r>
            <a:rPr lang="zh-CN" altLang="en-US" sz="1200" b="0" i="0" u="none" strike="noStrike" baseline="0">
              <a:solidFill>
                <a:srgbClr val="000000"/>
              </a:solidFill>
              <a:latin typeface="宋体"/>
              <a:ea typeface="宋体"/>
            </a:rPr>
            <a:t>　（</a:t>
          </a:r>
          <a:r>
            <a:rPr lang="ja-JP" altLang="en-US" sz="1200" b="0" i="0" u="none" strike="noStrike" baseline="0">
              <a:solidFill>
                <a:srgbClr val="000000"/>
              </a:solidFill>
              <a:latin typeface="宋体"/>
              <a:ea typeface="宋体"/>
            </a:rPr>
            <a:t>お</a:t>
          </a:r>
          <a:r>
            <a:rPr lang="zh-CN" altLang="en-US" sz="1200" b="0" i="0" u="none" strike="noStrike" baseline="0">
              <a:solidFill>
                <a:srgbClr val="000000"/>
              </a:solidFill>
              <a:latin typeface="宋体"/>
              <a:ea typeface="宋体"/>
            </a:rPr>
            <a:t>問</a:t>
          </a:r>
          <a:r>
            <a:rPr lang="ja-JP" altLang="en-US" sz="1200" b="0" i="0" u="none" strike="noStrike" baseline="0">
              <a:solidFill>
                <a:srgbClr val="000000"/>
              </a:solidFill>
              <a:latin typeface="宋体"/>
              <a:ea typeface="宋体"/>
            </a:rPr>
            <a:t>い</a:t>
          </a:r>
          <a:r>
            <a:rPr lang="zh-CN" altLang="en-US" sz="1200" b="0" i="0" u="none" strike="noStrike" baseline="0">
              <a:solidFill>
                <a:srgbClr val="000000"/>
              </a:solidFill>
              <a:latin typeface="宋体"/>
              <a:ea typeface="宋体"/>
            </a:rPr>
            <a:t>合</a:t>
          </a:r>
          <a:r>
            <a:rPr lang="ja-JP" altLang="en-US" sz="1200" b="0" i="0" u="none" strike="noStrike" baseline="0">
              <a:solidFill>
                <a:srgbClr val="000000"/>
              </a:solidFill>
              <a:latin typeface="宋体"/>
              <a:ea typeface="宋体"/>
            </a:rPr>
            <a:t>わせ</a:t>
          </a:r>
          <a:r>
            <a:rPr lang="zh-CN" altLang="en-US" sz="1200" b="0" i="0" u="none" strike="noStrike" baseline="0">
              <a:solidFill>
                <a:srgbClr val="000000"/>
              </a:solidFill>
              <a:latin typeface="宋体"/>
              <a:ea typeface="宋体"/>
            </a:rPr>
            <a:t>先：</a:t>
          </a:r>
          <a:r>
            <a:rPr lang="en-US" altLang="zh-CN" sz="1200" b="0" i="0" u="none" strike="noStrike" baseline="0">
              <a:solidFill>
                <a:srgbClr val="000000"/>
              </a:solidFill>
              <a:latin typeface="宋体"/>
              <a:ea typeface="宋体"/>
            </a:rPr>
            <a:t>0120-022-844</a:t>
          </a:r>
          <a:r>
            <a:rPr lang="zh-CN" altLang="en-US" sz="1200" b="0" i="0" u="none" strike="noStrike" baseline="0">
              <a:solidFill>
                <a:srgbClr val="000000"/>
              </a:solidFill>
              <a:latin typeface="宋体"/>
              <a:ea typeface="宋体"/>
            </a:rPr>
            <a:t>）</a:t>
          </a:r>
        </a:p>
        <a:p>
          <a:pPr algn="l" rtl="0">
            <a:defRPr sz="1000"/>
          </a:pPr>
          <a:r>
            <a:rPr lang="en-US" altLang="zh-CN" sz="1200" b="0" i="0" u="none" strike="noStrike" baseline="0">
              <a:solidFill>
                <a:srgbClr val="000000"/>
              </a:solidFill>
              <a:latin typeface="宋体"/>
              <a:ea typeface="宋体"/>
            </a:rPr>
            <a:t>7 f. L9 Z. Y, b&amp; D* m( I8 P- @7 f* `% K: }# E) u7 {( q$ _4 O</a:t>
          </a:r>
        </a:p>
        <a:p>
          <a:pPr algn="l" rtl="0">
            <a:defRPr sz="1000"/>
          </a:pPr>
          <a:r>
            <a:rPr lang="en-US" altLang="zh-CN" sz="1200" b="0" i="0" u="none" strike="noStrike" baseline="0">
              <a:solidFill>
                <a:srgbClr val="000000"/>
              </a:solidFill>
              <a:latin typeface="宋体"/>
              <a:ea typeface="宋体"/>
            </a:rPr>
            <a:t>●</a:t>
          </a:r>
          <a:r>
            <a:rPr lang="ja-JP" altLang="en-US" sz="1200" b="0" i="0" u="none" strike="noStrike" baseline="0">
              <a:solidFill>
                <a:srgbClr val="000000"/>
              </a:solidFill>
              <a:latin typeface="宋体"/>
              <a:ea typeface="宋体"/>
            </a:rPr>
            <a:t>インターネット</a:t>
          </a:r>
          <a:r>
            <a:rPr lang="en-US" altLang="ja-JP" sz="1200" b="0" i="0" u="none" strike="noStrike" baseline="0">
              <a:solidFill>
                <a:srgbClr val="000000"/>
              </a:solidFill>
              <a:latin typeface="宋体"/>
              <a:ea typeface="宋体"/>
            </a:rPr>
            <a:t>( ~" </a:t>
          </a:r>
          <a:r>
            <a:rPr lang="en-US" altLang="zh-CN" sz="1200" b="0" i="0" u="none" strike="noStrike" baseline="0">
              <a:solidFill>
                <a:srgbClr val="000000"/>
              </a:solidFill>
              <a:latin typeface="宋体"/>
              <a:ea typeface="宋体"/>
            </a:rPr>
            <a:t>t- E1 o# O6 K</a:t>
          </a:r>
        </a:p>
        <a:p>
          <a:pPr algn="l" rtl="0">
            <a:defRPr sz="1000"/>
          </a:pPr>
          <a:r>
            <a:rPr lang="en-US" altLang="zh-CN" sz="1200" b="0" i="0" u="none" strike="noStrike" baseline="0">
              <a:solidFill>
                <a:srgbClr val="000000"/>
              </a:solidFill>
              <a:latin typeface="宋体"/>
              <a:ea typeface="宋体"/>
            </a:rPr>
            <a:t>______________________________________________________________________) Q/ r# d5 w$ G9 c7 J</a:t>
          </a:r>
        </a:p>
        <a:p>
          <a:pPr algn="l" rtl="0">
            <a:defRPr sz="1000"/>
          </a:pPr>
          <a:r>
            <a:rPr lang="en-US" altLang="zh-CN" sz="1200" b="0" i="0" u="none" strike="noStrike" baseline="0">
              <a:solidFill>
                <a:srgbClr val="000000"/>
              </a:solidFill>
              <a:latin typeface="宋体"/>
              <a:ea typeface="宋体"/>
            </a:rPr>
            <a:t>?</a:t>
          </a:r>
          <a:r>
            <a:rPr lang="ja-JP" altLang="en-US" sz="1200" b="0" i="0" u="none" strike="noStrike" baseline="0">
              <a:solidFill>
                <a:srgbClr val="000000"/>
              </a:solidFill>
              <a:latin typeface="宋体"/>
              <a:ea typeface="宋体"/>
            </a:rPr>
            <a:t>リクナビ</a:t>
          </a:r>
          <a:r>
            <a:rPr lang="en-US" altLang="zh-CN" sz="1200" b="0" i="0" u="none" strike="noStrike" baseline="0">
              <a:solidFill>
                <a:srgbClr val="000000"/>
              </a:solidFill>
              <a:latin typeface="宋体"/>
              <a:ea typeface="宋体"/>
            </a:rPr>
            <a:t>NEXT?????http://rikunabi-next.yahoo.co.jp/: c$ `! ~- e7 a* t  J</a:t>
          </a:r>
        </a:p>
        <a:p>
          <a:pPr algn="l" rtl="0">
            <a:defRPr sz="1000"/>
          </a:pPr>
          <a:r>
            <a:rPr lang="zh-CN" altLang="en-US" sz="1200" b="0" i="0" u="none" strike="noStrike" baseline="0">
              <a:solidFill>
                <a:srgbClr val="000000"/>
              </a:solidFill>
              <a:latin typeface="宋体"/>
              <a:ea typeface="宋体"/>
            </a:rPr>
            <a:t>　正社員採用</a:t>
          </a:r>
          <a:r>
            <a:rPr lang="ja-JP" altLang="en-US" sz="1200" b="0" i="0" u="none" strike="noStrike" baseline="0">
              <a:solidFill>
                <a:srgbClr val="000000"/>
              </a:solidFill>
              <a:latin typeface="宋体"/>
              <a:ea typeface="宋体"/>
            </a:rPr>
            <a:t>を</a:t>
          </a:r>
          <a:r>
            <a:rPr lang="zh-CN" altLang="en-US" sz="1200" b="0" i="0" u="none" strike="noStrike" baseline="0">
              <a:solidFill>
                <a:srgbClr val="000000"/>
              </a:solidFill>
              <a:latin typeface="宋体"/>
              <a:ea typeface="宋体"/>
            </a:rPr>
            <a:t>中心</a:t>
          </a:r>
          <a:r>
            <a:rPr lang="ja-JP" altLang="en-US" sz="1200" b="0" i="0" u="none" strike="noStrike" baseline="0">
              <a:solidFill>
                <a:srgbClr val="000000"/>
              </a:solidFill>
              <a:latin typeface="宋体"/>
              <a:ea typeface="宋体"/>
            </a:rPr>
            <a:t>にした、</a:t>
          </a:r>
          <a:r>
            <a:rPr lang="zh-CN" altLang="en-US" sz="1200" b="0" i="0" u="none" strike="noStrike" baseline="0">
              <a:solidFill>
                <a:srgbClr val="000000"/>
              </a:solidFill>
              <a:latin typeface="宋体"/>
              <a:ea typeface="宋体"/>
            </a:rPr>
            <a:t>全国</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求人情報</a:t>
          </a:r>
          <a:r>
            <a:rPr lang="ja-JP" altLang="en-US" sz="1200" b="0" i="0" u="none" strike="noStrike" baseline="0">
              <a:solidFill>
                <a:srgbClr val="000000"/>
              </a:solidFill>
              <a:latin typeface="宋体"/>
              <a:ea typeface="宋体"/>
            </a:rPr>
            <a:t>を</a:t>
          </a:r>
          <a:r>
            <a:rPr lang="zh-CN" altLang="en-US" sz="1200" b="0" i="0" u="none" strike="noStrike" baseline="0">
              <a:solidFill>
                <a:srgbClr val="000000"/>
              </a:solidFill>
              <a:latin typeface="宋体"/>
              <a:ea typeface="宋体"/>
            </a:rPr>
            <a:t>得</a:t>
          </a:r>
          <a:r>
            <a:rPr lang="ja-JP" altLang="en-US" sz="1200" b="0" i="0" u="none" strike="noStrike" baseline="0">
              <a:solidFill>
                <a:srgbClr val="000000"/>
              </a:solidFill>
              <a:latin typeface="宋体"/>
              <a:ea typeface="宋体"/>
            </a:rPr>
            <a:t>ることができます。</a:t>
          </a:r>
        </a:p>
        <a:p>
          <a:pPr algn="l" rtl="0">
            <a:defRPr sz="1000"/>
          </a:pPr>
          <a:r>
            <a:rPr lang="en-US" altLang="ja-JP" sz="1200" b="0" i="0" u="none" strike="noStrike" baseline="0">
              <a:solidFill>
                <a:srgbClr val="000000"/>
              </a:solidFill>
              <a:latin typeface="宋体"/>
              <a:ea typeface="宋体"/>
            </a:rPr>
            <a:t>1 </a:t>
          </a:r>
          <a:r>
            <a:rPr lang="en-US" altLang="zh-CN" sz="1200" b="0" i="0" u="none" strike="noStrike" baseline="0">
              <a:solidFill>
                <a:srgbClr val="000000"/>
              </a:solidFill>
              <a:latin typeface="宋体"/>
              <a:ea typeface="宋体"/>
            </a:rPr>
            <a:t>H&amp; ~( R" O7 I) D2 R, O2 q+ E?</a:t>
          </a:r>
          <a:r>
            <a:rPr lang="ja-JP" altLang="en-US" sz="1200" b="0" i="0" u="none" strike="noStrike" baseline="0">
              <a:solidFill>
                <a:srgbClr val="000000"/>
              </a:solidFill>
              <a:latin typeface="宋体"/>
              <a:ea typeface="宋体"/>
            </a:rPr>
            <a:t>リクルートスタッフィングオンライン</a:t>
          </a:r>
          <a:r>
            <a:rPr lang="en-US" altLang="ja-JP" sz="1200" b="0" i="0" u="none" strike="noStrike" baseline="0">
              <a:solidFill>
                <a:srgbClr val="000000"/>
              </a:solidFill>
              <a:latin typeface="宋体"/>
              <a:ea typeface="宋体"/>
            </a:rPr>
            <a:t>???</a:t>
          </a:r>
          <a:r>
            <a:rPr lang="en-US" altLang="zh-CN" sz="1200" b="0" i="0" u="none" strike="noStrike" baseline="0">
              <a:solidFill>
                <a:srgbClr val="000000"/>
              </a:solidFill>
              <a:latin typeface="宋体"/>
              <a:ea typeface="宋体"/>
            </a:rPr>
            <a:t>http://www.r-staffing.co.jp/</a:t>
          </a:r>
        </a:p>
        <a:p>
          <a:pPr algn="l" rtl="0">
            <a:defRPr sz="1000"/>
          </a:pPr>
          <a:r>
            <a:rPr lang="en-US" altLang="zh-CN" sz="1200" b="0" i="0" u="none" strike="noStrike" baseline="0">
              <a:solidFill>
                <a:srgbClr val="000000"/>
              </a:solidFill>
              <a:latin typeface="宋体"/>
              <a:ea typeface="宋体"/>
            </a:rPr>
            <a:t>4 D1 k1 g4 j: g?en</a:t>
          </a:r>
          <a:r>
            <a:rPr lang="zh-CN" altLang="en-US" sz="1200" b="0" i="0" u="none" strike="noStrike" baseline="0">
              <a:solidFill>
                <a:srgbClr val="000000"/>
              </a:solidFill>
              <a:latin typeface="宋体"/>
              <a:ea typeface="宋体"/>
            </a:rPr>
            <a:t>　派遣</a:t>
          </a:r>
          <a:r>
            <a:rPr lang="ja-JP" altLang="en-US" sz="1200" b="0" i="0" u="none" strike="noStrike" baseline="0">
              <a:solidFill>
                <a:srgbClr val="000000"/>
              </a:solidFill>
              <a:latin typeface="宋体"/>
              <a:ea typeface="宋体"/>
            </a:rPr>
            <a:t>のお</a:t>
          </a:r>
          <a:r>
            <a:rPr lang="zh-CN" altLang="en-US" sz="1200" b="0" i="0" u="none" strike="noStrike" baseline="0">
              <a:solidFill>
                <a:srgbClr val="000000"/>
              </a:solidFill>
              <a:latin typeface="宋体"/>
              <a:ea typeface="宋体"/>
            </a:rPr>
            <a:t>仕事情報</a:t>
          </a:r>
          <a:r>
            <a:rPr lang="en-US" altLang="zh-CN" sz="1200" b="0" i="0" u="none" strike="noStrike" baseline="0">
              <a:solidFill>
                <a:srgbClr val="000000"/>
              </a:solidFill>
              <a:latin typeface="宋体"/>
              <a:ea typeface="宋体"/>
            </a:rPr>
            <a:t>???http://haken.en-japan.com/</a:t>
          </a:r>
        </a:p>
        <a:p>
          <a:pPr algn="l" rtl="0">
            <a:defRPr sz="1000"/>
          </a:pPr>
          <a:r>
            <a:rPr lang="en-US" altLang="zh-CN" sz="1200" b="0" i="0" u="none" strike="noStrike" baseline="0">
              <a:solidFill>
                <a:srgbClr val="000000"/>
              </a:solidFill>
              <a:latin typeface="宋体"/>
              <a:ea typeface="宋体"/>
            </a:rPr>
            <a:t>$ G' w2 H. _- Z! l</a:t>
          </a:r>
          <a:r>
            <a:rPr lang="zh-CN" altLang="en-US" sz="1200" b="0" i="0" u="none" strike="noStrike" baseline="0">
              <a:solidFill>
                <a:srgbClr val="000000"/>
              </a:solidFill>
              <a:latin typeface="宋体"/>
              <a:ea typeface="宋体"/>
            </a:rPr>
            <a:t>　「専門</a:t>
          </a:r>
          <a:r>
            <a:rPr lang="ja-JP" altLang="en-US" sz="1200" b="0" i="0" u="none" strike="noStrike" baseline="0">
              <a:solidFill>
                <a:srgbClr val="000000"/>
              </a:solidFill>
              <a:latin typeface="宋体"/>
              <a:ea typeface="宋体"/>
            </a:rPr>
            <a:t>スキルをこれから</a:t>
          </a:r>
          <a:r>
            <a:rPr lang="zh-CN" altLang="en-US" sz="1200" b="0" i="0" u="none" strike="noStrike" baseline="0">
              <a:solidFill>
                <a:srgbClr val="000000"/>
              </a:solidFill>
              <a:latin typeface="宋体"/>
              <a:ea typeface="宋体"/>
            </a:rPr>
            <a:t>身</a:t>
          </a:r>
          <a:r>
            <a:rPr lang="ja-JP" altLang="en-US" sz="1200" b="0" i="0" u="none" strike="noStrike" baseline="0">
              <a:solidFill>
                <a:srgbClr val="000000"/>
              </a:solidFill>
              <a:latin typeface="宋体"/>
              <a:ea typeface="宋体"/>
            </a:rPr>
            <a:t>につけたい」</a:t>
          </a:r>
        </a:p>
        <a:p>
          <a:pPr algn="l" rtl="0">
            <a:defRPr sz="1000"/>
          </a:pPr>
          <a:r>
            <a:rPr lang="en-US" altLang="ja-JP" sz="1200" b="0" i="0" u="none" strike="noStrike" baseline="0">
              <a:solidFill>
                <a:srgbClr val="000000"/>
              </a:solidFill>
              <a:latin typeface="宋体"/>
              <a:ea typeface="宋体"/>
            </a:rPr>
            <a:t>: </a:t>
          </a:r>
          <a:r>
            <a:rPr lang="en-US" altLang="zh-CN" sz="1200" b="0" i="0" u="none" strike="noStrike" baseline="0">
              <a:solidFill>
                <a:srgbClr val="000000"/>
              </a:solidFill>
              <a:latin typeface="宋体"/>
              <a:ea typeface="宋体"/>
            </a:rPr>
            <a:t>W5 Z0 P* K2 X&amp; j</a:t>
          </a:r>
          <a:r>
            <a:rPr lang="zh-CN" altLang="en-US" sz="1200" b="0" i="0" u="none" strike="noStrike" baseline="0">
              <a:solidFill>
                <a:srgbClr val="000000"/>
              </a:solidFill>
              <a:latin typeface="宋体"/>
              <a:ea typeface="宋体"/>
            </a:rPr>
            <a:t>　「希望就業条件</a:t>
          </a:r>
          <a:r>
            <a:rPr lang="ja-JP" altLang="en-US" sz="1200" b="0" i="0" u="none" strike="noStrike" baseline="0">
              <a:solidFill>
                <a:srgbClr val="000000"/>
              </a:solidFill>
              <a:latin typeface="宋体"/>
              <a:ea typeface="宋体"/>
            </a:rPr>
            <a:t>をクリアした</a:t>
          </a:r>
          <a:r>
            <a:rPr lang="zh-CN" altLang="en-US" sz="1200" b="0" i="0" u="none" strike="noStrike" baseline="0">
              <a:solidFill>
                <a:srgbClr val="000000"/>
              </a:solidFill>
              <a:latin typeface="宋体"/>
              <a:ea typeface="宋体"/>
            </a:rPr>
            <a:t>仕事</a:t>
          </a:r>
          <a:r>
            <a:rPr lang="ja-JP" altLang="en-US" sz="1200" b="0" i="0" u="none" strike="noStrike" baseline="0">
              <a:solidFill>
                <a:srgbClr val="000000"/>
              </a:solidFill>
              <a:latin typeface="宋体"/>
              <a:ea typeface="宋体"/>
            </a:rPr>
            <a:t>だけを</a:t>
          </a:r>
          <a:r>
            <a:rPr lang="zh-CN" altLang="en-US" sz="1200" b="0" i="0" u="none" strike="noStrike" baseline="0">
              <a:solidFill>
                <a:srgbClr val="000000"/>
              </a:solidFill>
              <a:latin typeface="宋体"/>
              <a:ea typeface="宋体"/>
            </a:rPr>
            <a:t>探</a:t>
          </a:r>
          <a:r>
            <a:rPr lang="ja-JP" altLang="en-US" sz="1200" b="0" i="0" u="none" strike="noStrike" baseline="0">
              <a:solidFill>
                <a:srgbClr val="000000"/>
              </a:solidFill>
              <a:latin typeface="宋体"/>
              <a:ea typeface="宋体"/>
            </a:rPr>
            <a:t>したい」という</a:t>
          </a:r>
          <a:r>
            <a:rPr lang="zh-CN" altLang="en-US" sz="1200" b="0" i="0" u="none" strike="noStrike" baseline="0">
              <a:solidFill>
                <a:srgbClr val="000000"/>
              </a:solidFill>
              <a:latin typeface="宋体"/>
              <a:ea typeface="宋体"/>
            </a:rPr>
            <a:t>方</a:t>
          </a:r>
          <a:r>
            <a:rPr lang="ja-JP" altLang="en-US" sz="1200" b="0" i="0" u="none" strike="noStrike" baseline="0">
              <a:solidFill>
                <a:srgbClr val="000000"/>
              </a:solidFill>
              <a:latin typeface="宋体"/>
              <a:ea typeface="宋体"/>
            </a:rPr>
            <a:t>には、</a:t>
          </a:r>
          <a:r>
            <a:rPr lang="en-US" altLang="ja-JP" sz="1200" b="0" i="0" u="none" strike="noStrike" baseline="0">
              <a:solidFill>
                <a:srgbClr val="000000"/>
              </a:solidFill>
              <a:latin typeface="宋体"/>
              <a:ea typeface="宋体"/>
            </a:rPr>
            <a:t>9 </a:t>
          </a:r>
          <a:r>
            <a:rPr lang="en-US" altLang="zh-CN" sz="1200" b="0" i="0" u="none" strike="noStrike" baseline="0">
              <a:solidFill>
                <a:srgbClr val="000000"/>
              </a:solidFill>
              <a:latin typeface="宋体"/>
              <a:ea typeface="宋体"/>
            </a:rPr>
            <a:t>I/ b! U- B% u- a0 r</a:t>
          </a:r>
        </a:p>
        <a:p>
          <a:pPr algn="l" rtl="0">
            <a:defRPr sz="1000"/>
          </a:pPr>
          <a:r>
            <a:rPr lang="zh-CN" altLang="en-US" sz="1200" b="0" i="0" u="none" strike="noStrike" baseline="0">
              <a:solidFill>
                <a:srgbClr val="000000"/>
              </a:solidFill>
              <a:latin typeface="宋体"/>
              <a:ea typeface="宋体"/>
            </a:rPr>
            <a:t>　派遣社員</a:t>
          </a:r>
          <a:r>
            <a:rPr lang="ja-JP" altLang="en-US" sz="1200" b="0" i="0" u="none" strike="noStrike" baseline="0">
              <a:solidFill>
                <a:srgbClr val="000000"/>
              </a:solidFill>
              <a:latin typeface="宋体"/>
              <a:ea typeface="宋体"/>
            </a:rPr>
            <a:t>として</a:t>
          </a:r>
          <a:r>
            <a:rPr lang="zh-CN" altLang="en-US" sz="1200" b="0" i="0" u="none" strike="noStrike" baseline="0">
              <a:solidFill>
                <a:srgbClr val="000000"/>
              </a:solidFill>
              <a:latin typeface="宋体"/>
              <a:ea typeface="宋体"/>
            </a:rPr>
            <a:t>実務経験</a:t>
          </a:r>
          <a:r>
            <a:rPr lang="ja-JP" altLang="en-US" sz="1200" b="0" i="0" u="none" strike="noStrike" baseline="0">
              <a:solidFill>
                <a:srgbClr val="000000"/>
              </a:solidFill>
              <a:latin typeface="宋体"/>
              <a:ea typeface="宋体"/>
            </a:rPr>
            <a:t>を</a:t>
          </a:r>
          <a:r>
            <a:rPr lang="zh-CN" altLang="en-US" sz="1200" b="0" i="0" u="none" strike="noStrike" baseline="0">
              <a:solidFill>
                <a:srgbClr val="000000"/>
              </a:solidFill>
              <a:latin typeface="宋体"/>
              <a:ea typeface="宋体"/>
            </a:rPr>
            <a:t>積</a:t>
          </a:r>
          <a:r>
            <a:rPr lang="ja-JP" altLang="en-US" sz="1200" b="0" i="0" u="none" strike="noStrike" baseline="0">
              <a:solidFill>
                <a:srgbClr val="000000"/>
              </a:solidFill>
              <a:latin typeface="宋体"/>
              <a:ea typeface="宋体"/>
            </a:rPr>
            <a:t>むという</a:t>
          </a:r>
          <a:r>
            <a:rPr lang="zh-CN" altLang="en-US" sz="1200" b="0" i="0" u="none" strike="noStrike" baseline="0">
              <a:solidFill>
                <a:srgbClr val="000000"/>
              </a:solidFill>
              <a:latin typeface="宋体"/>
              <a:ea typeface="宋体"/>
            </a:rPr>
            <a:t>方法</a:t>
          </a:r>
          <a:r>
            <a:rPr lang="ja-JP" altLang="en-US" sz="1200" b="0" i="0" u="none" strike="noStrike" baseline="0">
              <a:solidFill>
                <a:srgbClr val="000000"/>
              </a:solidFill>
              <a:latin typeface="宋体"/>
              <a:ea typeface="宋体"/>
            </a:rPr>
            <a:t>もあります。</a:t>
          </a:r>
          <a:r>
            <a:rPr lang="en-US" altLang="ja-JP" sz="1200" b="0" i="0" u="none" strike="noStrike" baseline="0">
              <a:solidFill>
                <a:srgbClr val="000000"/>
              </a:solidFill>
              <a:latin typeface="宋体"/>
              <a:ea typeface="宋体"/>
            </a:rPr>
            <a:t>, </a:t>
          </a:r>
          <a:r>
            <a:rPr lang="en-US" altLang="zh-CN" sz="1200" b="0" i="0" u="none" strike="noStrike" baseline="0">
              <a:solidFill>
                <a:srgbClr val="000000"/>
              </a:solidFill>
              <a:latin typeface="宋体"/>
              <a:ea typeface="宋体"/>
            </a:rPr>
            <a:t>L- x&amp; p. {0 i9 L' q$ q; j3 P</a:t>
          </a:r>
        </a:p>
        <a:p>
          <a:pPr algn="l" rtl="0">
            <a:defRPr sz="1000"/>
          </a:pPr>
          <a:r>
            <a:rPr lang="zh-CN" altLang="en-US" sz="1200" b="0" i="0" u="none" strike="noStrike" baseline="0">
              <a:solidFill>
                <a:srgbClr val="000000"/>
              </a:solidFill>
              <a:latin typeface="宋体"/>
              <a:ea typeface="宋体"/>
            </a:rPr>
            <a:t>　</a:t>
          </a:r>
          <a:r>
            <a:rPr lang="ja-JP" altLang="en-US" sz="1200" b="0" i="0" u="none" strike="noStrike" baseline="0">
              <a:solidFill>
                <a:srgbClr val="000000"/>
              </a:solidFill>
              <a:latin typeface="宋体"/>
              <a:ea typeface="宋体"/>
            </a:rPr>
            <a:t>エリア</a:t>
          </a:r>
          <a:r>
            <a:rPr lang="en-US" altLang="ja-JP"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待遇等</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諸条件、職種等</a:t>
          </a:r>
          <a:r>
            <a:rPr lang="ja-JP" altLang="en-US" sz="1200" b="0" i="0" u="none" strike="noStrike" baseline="0">
              <a:solidFill>
                <a:srgbClr val="000000"/>
              </a:solidFill>
              <a:latin typeface="宋体"/>
              <a:ea typeface="宋体"/>
            </a:rPr>
            <a:t>こだわりたいポイントからの</a:t>
          </a:r>
          <a:r>
            <a:rPr lang="zh-CN" altLang="en-US" sz="1200" b="0" i="0" u="none" strike="noStrike" baseline="0">
              <a:solidFill>
                <a:srgbClr val="000000"/>
              </a:solidFill>
              <a:latin typeface="宋体"/>
              <a:ea typeface="宋体"/>
            </a:rPr>
            <a:t>絞込</a:t>
          </a:r>
          <a:r>
            <a:rPr lang="ja-JP" altLang="en-US" sz="1200" b="0" i="0" u="none" strike="noStrike" baseline="0">
              <a:solidFill>
                <a:srgbClr val="000000"/>
              </a:solidFill>
              <a:latin typeface="宋体"/>
              <a:ea typeface="宋体"/>
            </a:rPr>
            <a:t>み</a:t>
          </a:r>
          <a:r>
            <a:rPr lang="zh-CN" altLang="en-US" sz="1200" b="0" i="0" u="none" strike="noStrike" baseline="0">
              <a:solidFill>
                <a:srgbClr val="000000"/>
              </a:solidFill>
              <a:latin typeface="宋体"/>
              <a:ea typeface="宋体"/>
            </a:rPr>
            <a:t>検索</a:t>
          </a:r>
          <a:r>
            <a:rPr lang="ja-JP" altLang="en-US" sz="1200" b="0" i="0" u="none" strike="noStrike" baseline="0">
              <a:solidFill>
                <a:srgbClr val="000000"/>
              </a:solidFill>
              <a:latin typeface="宋体"/>
              <a:ea typeface="宋体"/>
            </a:rPr>
            <a:t>もで</a:t>
          </a:r>
          <a:r>
            <a:rPr lang="en-US" altLang="ja-JP" sz="1200" b="0" i="0" u="none" strike="noStrike" baseline="0">
              <a:solidFill>
                <a:srgbClr val="000000"/>
              </a:solidFill>
              <a:latin typeface="宋体"/>
              <a:ea typeface="宋体"/>
            </a:rPr>
            <a:t>( ^2 </a:t>
          </a:r>
          <a:r>
            <a:rPr lang="en-US" altLang="zh-CN" sz="1200" b="0" i="0" u="none" strike="noStrike" baseline="0">
              <a:solidFill>
                <a:srgbClr val="000000"/>
              </a:solidFill>
              <a:latin typeface="宋体"/>
              <a:ea typeface="宋体"/>
            </a:rPr>
            <a:t>E. k$ r9 ~+ X2 k) w: v</a:t>
          </a:r>
        </a:p>
        <a:p>
          <a:pPr algn="l" rtl="0">
            <a:defRPr sz="1000"/>
          </a:pPr>
          <a:r>
            <a:rPr lang="ja-JP" altLang="en-US" sz="1200" b="0" i="0" u="none" strike="noStrike" baseline="0">
              <a:solidFill>
                <a:srgbClr val="000000"/>
              </a:solidFill>
              <a:latin typeface="宋体"/>
              <a:ea typeface="宋体"/>
            </a:rPr>
            <a:t>きます。</a:t>
          </a:r>
          <a:r>
            <a:rPr lang="en-US" altLang="ja-JP" sz="1200" b="0" i="0" u="none" strike="noStrike" baseline="0">
              <a:solidFill>
                <a:srgbClr val="000000"/>
              </a:solidFill>
              <a:latin typeface="宋体"/>
              <a:ea typeface="宋体"/>
            </a:rPr>
            <a:t>" |- </a:t>
          </a:r>
          <a:r>
            <a:rPr lang="en-US" altLang="zh-CN" sz="1200" b="0" i="0" u="none" strike="noStrike" baseline="0">
              <a:solidFill>
                <a:srgbClr val="000000"/>
              </a:solidFill>
              <a:latin typeface="宋体"/>
              <a:ea typeface="宋体"/>
            </a:rPr>
            <a:t>t. T+ c, k8 ?. d2 [</a:t>
          </a:r>
        </a:p>
        <a:p>
          <a:pPr algn="l" rtl="0">
            <a:defRPr sz="1000"/>
          </a:pPr>
          <a:endParaRPr lang="en-US" altLang="zh-CN" sz="1200" b="0" i="0" u="none" strike="noStrike" baseline="0">
            <a:solidFill>
              <a:srgbClr val="000000"/>
            </a:solidFill>
            <a:latin typeface="宋体"/>
            <a:ea typeface="宋体"/>
          </a:endParaRPr>
        </a:p>
        <a:p>
          <a:pPr algn="l" rtl="0">
            <a:defRPr sz="1000"/>
          </a:pPr>
          <a:r>
            <a:rPr lang="en-US" altLang="zh-CN" sz="1200" b="0" i="0" u="none" strike="noStrike" baseline="0">
              <a:solidFill>
                <a:srgbClr val="000000"/>
              </a:solidFill>
              <a:latin typeface="宋体"/>
              <a:ea typeface="宋体"/>
            </a:rPr>
            <a:t>; ]  z+ K- D- h●</a:t>
          </a:r>
          <a:r>
            <a:rPr lang="zh-CN" altLang="en-US" sz="1200" b="0" i="0" u="none" strike="noStrike" baseline="0">
              <a:solidFill>
                <a:srgbClr val="000000"/>
              </a:solidFill>
              <a:latin typeface="宋体"/>
              <a:ea typeface="宋体"/>
            </a:rPr>
            <a:t>公的機関</a:t>
          </a:r>
          <a:r>
            <a:rPr lang="en-US" altLang="zh-CN" sz="1200" b="0" i="0" u="none" strike="noStrike" baseline="0">
              <a:solidFill>
                <a:srgbClr val="000000"/>
              </a:solidFill>
              <a:latin typeface="宋体"/>
              <a:ea typeface="宋体"/>
            </a:rPr>
            <a:t>! V: t9 C8 n5 {$ }8 s) `</a:t>
          </a:r>
        </a:p>
        <a:p>
          <a:pPr algn="l" rtl="0">
            <a:defRPr sz="1000"/>
          </a:pPr>
          <a:r>
            <a:rPr lang="en-US" altLang="zh-CN" sz="1200" b="0" i="0" u="none" strike="noStrike" baseline="0">
              <a:solidFill>
                <a:srgbClr val="000000"/>
              </a:solidFill>
              <a:latin typeface="宋体"/>
              <a:ea typeface="宋体"/>
            </a:rPr>
            <a:t>______________________________________________________________________" P* [3 U, S) |</a:t>
          </a:r>
        </a:p>
        <a:p>
          <a:pPr algn="l" rtl="0">
            <a:defRPr sz="1000"/>
          </a:pPr>
          <a:r>
            <a:rPr lang="en-US" altLang="zh-CN" sz="1200" b="0" i="0" u="none" strike="noStrike" baseline="0">
              <a:solidFill>
                <a:srgbClr val="000000"/>
              </a:solidFill>
              <a:latin typeface="宋体"/>
              <a:ea typeface="宋体"/>
            </a:rPr>
            <a:t>?</a:t>
          </a:r>
          <a:r>
            <a:rPr lang="ja-JP" altLang="en-US" sz="1200" b="0" i="0" u="none" strike="noStrike" baseline="0">
              <a:solidFill>
                <a:srgbClr val="000000"/>
              </a:solidFill>
              <a:latin typeface="宋体"/>
              <a:ea typeface="宋体"/>
            </a:rPr>
            <a:t>ハローワーク　インターネットサービス</a:t>
          </a:r>
          <a:r>
            <a:rPr lang="en-US" altLang="ja-JP" sz="1200" b="0" i="0" u="none" strike="noStrike" baseline="0">
              <a:solidFill>
                <a:srgbClr val="000000"/>
              </a:solidFill>
              <a:latin typeface="宋体"/>
              <a:ea typeface="宋体"/>
            </a:rPr>
            <a:t>???</a:t>
          </a:r>
          <a:r>
            <a:rPr lang="en-US" altLang="zh-CN" sz="1200" b="0" i="0" u="none" strike="noStrike" baseline="0">
              <a:solidFill>
                <a:srgbClr val="000000"/>
              </a:solidFill>
              <a:latin typeface="宋体"/>
              <a:ea typeface="宋体"/>
            </a:rPr>
            <a:t>http://www.hellowork.go.jp/$ O2 L) T  @% {/ w* y9 C1 U2 N2 o- z</a:t>
          </a:r>
        </a:p>
        <a:p>
          <a:pPr algn="l" rtl="0">
            <a:defRPr sz="1000"/>
          </a:pPr>
          <a:r>
            <a:rPr lang="zh-CN" altLang="en-US" sz="1200" b="0" i="0" u="none" strike="noStrike" baseline="0">
              <a:solidFill>
                <a:srgbClr val="000000"/>
              </a:solidFill>
              <a:latin typeface="宋体"/>
              <a:ea typeface="宋体"/>
            </a:rPr>
            <a:t>　「地元</a:t>
          </a:r>
          <a:r>
            <a:rPr lang="ja-JP" altLang="en-US" sz="1200" b="0" i="0" u="none" strike="noStrike" baseline="0">
              <a:solidFill>
                <a:srgbClr val="000000"/>
              </a:solidFill>
              <a:latin typeface="宋体"/>
              <a:ea typeface="宋体"/>
            </a:rPr>
            <a:t>にこだわりたい」「とにかく</a:t>
          </a:r>
          <a:r>
            <a:rPr lang="zh-CN" altLang="en-US" sz="1200" b="0" i="0" u="none" strike="noStrike" baseline="0">
              <a:solidFill>
                <a:srgbClr val="000000"/>
              </a:solidFill>
              <a:latin typeface="宋体"/>
              <a:ea typeface="宋体"/>
            </a:rPr>
            <a:t>幅広</a:t>
          </a:r>
          <a:r>
            <a:rPr lang="ja-JP" altLang="en-US" sz="1200" b="0" i="0" u="none" strike="noStrike" baseline="0">
              <a:solidFill>
                <a:srgbClr val="000000"/>
              </a:solidFill>
              <a:latin typeface="宋体"/>
              <a:ea typeface="宋体"/>
            </a:rPr>
            <a:t>い</a:t>
          </a:r>
          <a:r>
            <a:rPr lang="zh-CN" altLang="en-US" sz="1200" b="0" i="0" u="none" strike="noStrike" baseline="0">
              <a:solidFill>
                <a:srgbClr val="000000"/>
              </a:solidFill>
              <a:latin typeface="宋体"/>
              <a:ea typeface="宋体"/>
            </a:rPr>
            <a:t>求人</a:t>
          </a:r>
          <a:r>
            <a:rPr lang="ja-JP" altLang="en-US" sz="1200" b="0" i="0" u="none" strike="noStrike" baseline="0">
              <a:solidFill>
                <a:srgbClr val="000000"/>
              </a:solidFill>
              <a:latin typeface="宋体"/>
              <a:ea typeface="宋体"/>
            </a:rPr>
            <a:t>を</a:t>
          </a:r>
          <a:r>
            <a:rPr lang="zh-CN" altLang="en-US" sz="1200" b="0" i="0" u="none" strike="noStrike" baseline="0">
              <a:solidFill>
                <a:srgbClr val="000000"/>
              </a:solidFill>
              <a:latin typeface="宋体"/>
              <a:ea typeface="宋体"/>
            </a:rPr>
            <a:t>見</a:t>
          </a:r>
          <a:r>
            <a:rPr lang="ja-JP" altLang="en-US" sz="1200" b="0" i="0" u="none" strike="noStrike" baseline="0">
              <a:solidFill>
                <a:srgbClr val="000000"/>
              </a:solidFill>
              <a:latin typeface="宋体"/>
              <a:ea typeface="宋体"/>
            </a:rPr>
            <a:t>てみたい」という</a:t>
          </a:r>
          <a:r>
            <a:rPr lang="zh-CN" altLang="en-US" sz="1200" b="0" i="0" u="none" strike="noStrike" baseline="0">
              <a:solidFill>
                <a:srgbClr val="000000"/>
              </a:solidFill>
              <a:latin typeface="宋体"/>
              <a:ea typeface="宋体"/>
            </a:rPr>
            <a:t>方</a:t>
          </a:r>
          <a:r>
            <a:rPr lang="ja-JP" altLang="en-US" sz="1200" b="0" i="0" u="none" strike="noStrike" baseline="0">
              <a:solidFill>
                <a:srgbClr val="000000"/>
              </a:solidFill>
              <a:latin typeface="宋体"/>
              <a:ea typeface="宋体"/>
            </a:rPr>
            <a:t>にオス</a:t>
          </a:r>
          <a:r>
            <a:rPr lang="en-US" altLang="ja-JP" sz="1200" b="0" i="0" u="none" strike="noStrike" baseline="0">
              <a:solidFill>
                <a:srgbClr val="000000"/>
              </a:solidFill>
              <a:latin typeface="宋体"/>
              <a:ea typeface="宋体"/>
            </a:rPr>
            <a:t>% </a:t>
          </a:r>
          <a:r>
            <a:rPr lang="en-US" altLang="zh-CN" sz="1200" b="0" i="0" u="none" strike="noStrike" baseline="0">
              <a:solidFill>
                <a:srgbClr val="000000"/>
              </a:solidFill>
              <a:latin typeface="宋体"/>
              <a:ea typeface="宋体"/>
            </a:rPr>
            <a:t>C( y/ x$ t! J" M! z&amp; b# z- P8 N</a:t>
          </a:r>
        </a:p>
        <a:p>
          <a:pPr algn="l" rtl="0">
            <a:defRPr sz="1000"/>
          </a:pPr>
          <a:r>
            <a:rPr lang="ja-JP" altLang="en-US" sz="1200" b="0" i="0" u="none" strike="noStrike" baseline="0">
              <a:solidFill>
                <a:srgbClr val="000000"/>
              </a:solidFill>
              <a:latin typeface="宋体"/>
              <a:ea typeface="宋体"/>
            </a:rPr>
            <a:t>スメです。</a:t>
          </a:r>
        </a:p>
        <a:p>
          <a:pPr algn="l" rtl="0">
            <a:defRPr sz="1000"/>
          </a:pPr>
          <a:r>
            <a:rPr lang="en-US" altLang="ja-JP" sz="1200" b="0" i="0" u="none" strike="noStrike" baseline="0">
              <a:solidFill>
                <a:srgbClr val="000000"/>
              </a:solidFill>
              <a:latin typeface="宋体"/>
              <a:ea typeface="宋体"/>
            </a:rPr>
            <a:t>! `# </a:t>
          </a:r>
          <a:r>
            <a:rPr lang="en-US" altLang="zh-CN" sz="1200" b="0" i="0" u="none" strike="noStrike" baseline="0">
              <a:solidFill>
                <a:srgbClr val="000000"/>
              </a:solidFill>
              <a:latin typeface="宋体"/>
              <a:ea typeface="宋体"/>
            </a:rPr>
            <a:t>q1 n" y&amp; ]( H3 X5 W) O7 T3 c  </a:t>
          </a:r>
          <a:r>
            <a:rPr lang="zh-CN" altLang="en-US" sz="1200" b="0" i="0" u="none" strike="noStrike" baseline="0">
              <a:solidFill>
                <a:srgbClr val="000000"/>
              </a:solidFill>
              <a:latin typeface="宋体"/>
              <a:ea typeface="宋体"/>
            </a:rPr>
            <a:t>全国各地</a:t>
          </a:r>
          <a:r>
            <a:rPr lang="ja-JP" altLang="en-US" sz="1200" b="0" i="0" u="none" strike="noStrike" baseline="0">
              <a:solidFill>
                <a:srgbClr val="000000"/>
              </a:solidFill>
              <a:latin typeface="宋体"/>
              <a:ea typeface="宋体"/>
            </a:rPr>
            <a:t>に</a:t>
          </a:r>
          <a:r>
            <a:rPr lang="zh-CN" altLang="en-US" sz="1200" b="0" i="0" u="none" strike="noStrike" baseline="0">
              <a:solidFill>
                <a:srgbClr val="000000"/>
              </a:solidFill>
              <a:latin typeface="宋体"/>
              <a:ea typeface="宋体"/>
            </a:rPr>
            <a:t>窓口</a:t>
          </a:r>
          <a:r>
            <a:rPr lang="ja-JP" altLang="en-US" sz="1200" b="0" i="0" u="none" strike="noStrike" baseline="0">
              <a:solidFill>
                <a:srgbClr val="000000"/>
              </a:solidFill>
              <a:latin typeface="宋体"/>
              <a:ea typeface="宋体"/>
            </a:rPr>
            <a:t>があり、それぞれの</a:t>
          </a:r>
          <a:r>
            <a:rPr lang="zh-CN" altLang="en-US" sz="1200" b="0" i="0" u="none" strike="noStrike" baseline="0">
              <a:solidFill>
                <a:srgbClr val="000000"/>
              </a:solidFill>
              <a:latin typeface="宋体"/>
              <a:ea typeface="宋体"/>
            </a:rPr>
            <a:t>管轄地区</a:t>
          </a:r>
          <a:r>
            <a:rPr lang="ja-JP" altLang="en-US" sz="1200" b="0" i="0" u="none" strike="noStrike" baseline="0">
              <a:solidFill>
                <a:srgbClr val="000000"/>
              </a:solidFill>
              <a:latin typeface="宋体"/>
              <a:ea typeface="宋体"/>
            </a:rPr>
            <a:t>があります。</a:t>
          </a:r>
        </a:p>
        <a:p>
          <a:pPr algn="l" rtl="0">
            <a:defRPr sz="1000"/>
          </a:pPr>
          <a:r>
            <a:rPr lang="en-US" altLang="ja-JP" sz="1200" b="0" i="0" u="none" strike="noStrike" baseline="0">
              <a:solidFill>
                <a:srgbClr val="000000"/>
              </a:solidFill>
              <a:latin typeface="宋体"/>
              <a:ea typeface="宋体"/>
            </a:rPr>
            <a:t>8 </a:t>
          </a:r>
          <a:r>
            <a:rPr lang="en-US" altLang="zh-CN" sz="1200" b="0" i="0" u="none" strike="noStrike" baseline="0">
              <a:solidFill>
                <a:srgbClr val="000000"/>
              </a:solidFill>
              <a:latin typeface="宋体"/>
              <a:ea typeface="宋体"/>
            </a:rPr>
            <a:t>s9 z! \! E; R9 v. U</a:t>
          </a:r>
          <a:r>
            <a:rPr lang="zh-CN" altLang="en-US" sz="1200" b="0" i="0" u="none" strike="noStrike" baseline="0">
              <a:solidFill>
                <a:srgbClr val="000000"/>
              </a:solidFill>
              <a:latin typeface="宋体"/>
              <a:ea typeface="宋体"/>
            </a:rPr>
            <a:t>　</a:t>
          </a:r>
          <a:r>
            <a:rPr lang="ja-JP" altLang="en-US" sz="1200" b="0" i="0" u="none" strike="noStrike" baseline="0">
              <a:solidFill>
                <a:srgbClr val="000000"/>
              </a:solidFill>
              <a:latin typeface="宋体"/>
              <a:ea typeface="宋体"/>
            </a:rPr>
            <a:t>お</a:t>
          </a:r>
          <a:r>
            <a:rPr lang="zh-CN" altLang="en-US" sz="1200" b="0" i="0" u="none" strike="noStrike" baseline="0">
              <a:solidFill>
                <a:srgbClr val="000000"/>
              </a:solidFill>
              <a:latin typeface="宋体"/>
              <a:ea typeface="宋体"/>
            </a:rPr>
            <a:t>近</a:t>
          </a:r>
          <a:r>
            <a:rPr lang="ja-JP" altLang="en-US" sz="1200" b="0" i="0" u="none" strike="noStrike" baseline="0">
              <a:solidFill>
                <a:srgbClr val="000000"/>
              </a:solidFill>
              <a:latin typeface="宋体"/>
              <a:ea typeface="宋体"/>
            </a:rPr>
            <a:t>くの</a:t>
          </a:r>
          <a:r>
            <a:rPr lang="zh-CN" altLang="en-US" sz="1200" b="0" i="0" u="none" strike="noStrike" baseline="0">
              <a:solidFill>
                <a:srgbClr val="000000"/>
              </a:solidFill>
              <a:latin typeface="宋体"/>
              <a:ea typeface="宋体"/>
            </a:rPr>
            <a:t>窓口</a:t>
          </a:r>
          <a:r>
            <a:rPr lang="ja-JP" altLang="en-US" sz="1200" b="0" i="0" u="none" strike="noStrike" baseline="0">
              <a:solidFill>
                <a:srgbClr val="000000"/>
              </a:solidFill>
              <a:latin typeface="宋体"/>
              <a:ea typeface="宋体"/>
            </a:rPr>
            <a:t>にご</a:t>
          </a:r>
          <a:r>
            <a:rPr lang="zh-CN" altLang="en-US" sz="1200" b="0" i="0" u="none" strike="noStrike" baseline="0">
              <a:solidFill>
                <a:srgbClr val="000000"/>
              </a:solidFill>
              <a:latin typeface="宋体"/>
              <a:ea typeface="宋体"/>
            </a:rPr>
            <a:t>相談</a:t>
          </a:r>
          <a:r>
            <a:rPr lang="ja-JP" altLang="en-US" sz="1200" b="0" i="0" u="none" strike="noStrike" baseline="0">
              <a:solidFill>
                <a:srgbClr val="000000"/>
              </a:solidFill>
              <a:latin typeface="宋体"/>
              <a:ea typeface="宋体"/>
            </a:rPr>
            <a:t>ください。また、ハローワークには</a:t>
          </a:r>
          <a:r>
            <a:rPr lang="zh-CN" altLang="en-US" sz="1200" b="0" i="0" u="none" strike="noStrike" baseline="0">
              <a:solidFill>
                <a:srgbClr val="000000"/>
              </a:solidFill>
              <a:latin typeface="宋体"/>
              <a:ea typeface="宋体"/>
            </a:rPr>
            <a:t>以下</a:t>
          </a:r>
          <a:r>
            <a:rPr lang="ja-JP" altLang="en-US" sz="1200" b="0" i="0" u="none" strike="noStrike" baseline="0">
              <a:solidFill>
                <a:srgbClr val="000000"/>
              </a:solidFill>
              <a:latin typeface="宋体"/>
              <a:ea typeface="宋体"/>
            </a:rPr>
            <a:t>のようなサービ</a:t>
          </a:r>
        </a:p>
        <a:p>
          <a:pPr algn="l" rtl="0">
            <a:defRPr sz="1000"/>
          </a:pPr>
          <a:r>
            <a:rPr lang="en-US" altLang="ja-JP" sz="1200" b="0" i="0" u="none" strike="noStrike" baseline="0">
              <a:solidFill>
                <a:srgbClr val="000000"/>
              </a:solidFill>
              <a:latin typeface="宋体"/>
              <a:ea typeface="宋体"/>
            </a:rPr>
            <a:t>. </a:t>
          </a:r>
          <a:r>
            <a:rPr lang="en-US" altLang="zh-CN" sz="1200" b="0" i="0" u="none" strike="noStrike" baseline="0">
              <a:solidFill>
                <a:srgbClr val="000000"/>
              </a:solidFill>
              <a:latin typeface="宋体"/>
              <a:ea typeface="宋体"/>
            </a:rPr>
            <a:t>J0 W# U; K' l" u5 F; m4 m</a:t>
          </a:r>
          <a:r>
            <a:rPr lang="ja-JP" altLang="en-US" sz="1200" b="0" i="0" u="none" strike="noStrike" baseline="0">
              <a:solidFill>
                <a:srgbClr val="000000"/>
              </a:solidFill>
              <a:latin typeface="宋体"/>
              <a:ea typeface="宋体"/>
            </a:rPr>
            <a:t>スもあります。</a:t>
          </a:r>
          <a:r>
            <a:rPr lang="en-US" altLang="ja-JP" sz="1200" b="0" i="0" u="none" strike="noStrike" baseline="0">
              <a:solidFill>
                <a:srgbClr val="000000"/>
              </a:solidFill>
              <a:latin typeface="宋体"/>
              <a:ea typeface="宋体"/>
            </a:rPr>
            <a:t>&amp; </a:t>
          </a:r>
          <a:r>
            <a:rPr lang="en-US" altLang="zh-CN" sz="1200" b="0" i="0" u="none" strike="noStrike" baseline="0">
              <a:solidFill>
                <a:srgbClr val="000000"/>
              </a:solidFill>
              <a:latin typeface="宋体"/>
              <a:ea typeface="宋体"/>
            </a:rPr>
            <a:t>M  z1 n; q: d# @' t  X3 {</a:t>
          </a:r>
        </a:p>
        <a:p>
          <a:pPr algn="l" rtl="0">
            <a:defRPr sz="1000"/>
          </a:pPr>
          <a:r>
            <a:rPr lang="en-US" altLang="zh-CN" sz="1200" b="0" i="0" u="none" strike="noStrike" baseline="0">
              <a:solidFill>
                <a:srgbClr val="000000"/>
              </a:solidFill>
              <a:latin typeface="宋体"/>
              <a:ea typeface="宋体"/>
            </a:rPr>
            <a:t>■</a:t>
          </a:r>
          <a:r>
            <a:rPr lang="ja-JP" altLang="en-US" sz="1200" b="0" i="0" u="none" strike="noStrike" baseline="0">
              <a:solidFill>
                <a:srgbClr val="000000"/>
              </a:solidFill>
              <a:latin typeface="宋体"/>
              <a:ea typeface="宋体"/>
            </a:rPr>
            <a:t>マザーズハローワーク</a:t>
          </a:r>
          <a:r>
            <a:rPr lang="en-US" altLang="ja-JP" sz="1200" b="0" i="0" u="none" strike="noStrike" baseline="0">
              <a:solidFill>
                <a:srgbClr val="000000"/>
              </a:solidFill>
              <a:latin typeface="宋体"/>
              <a:ea typeface="宋体"/>
            </a:rPr>
            <a:t>???</a:t>
          </a:r>
          <a:r>
            <a:rPr lang="en-US" altLang="zh-CN" sz="1200" b="0" i="0" u="none" strike="noStrike" baseline="0">
              <a:solidFill>
                <a:srgbClr val="000000"/>
              </a:solidFill>
              <a:latin typeface="宋体"/>
              <a:ea typeface="宋体"/>
            </a:rPr>
            <a:t>http://www.mhlw.go.jp/kyujin/mother.html; f7 ^! ]" T6 M% X* b3 W5 I% T</a:t>
          </a:r>
        </a:p>
        <a:p>
          <a:pPr algn="l" rtl="0">
            <a:defRPr sz="1000"/>
          </a:pPr>
          <a:r>
            <a:rPr lang="zh-CN" altLang="en-US" sz="1200" b="0" i="0" u="none" strike="noStrike" baseline="0">
              <a:solidFill>
                <a:srgbClr val="000000"/>
              </a:solidFill>
              <a:latin typeface="宋体"/>
              <a:ea typeface="宋体"/>
            </a:rPr>
            <a:t>　育児</a:t>
          </a:r>
          <a:r>
            <a:rPr lang="ja-JP" altLang="en-US" sz="1200" b="0" i="0" u="none" strike="noStrike" baseline="0">
              <a:solidFill>
                <a:srgbClr val="000000"/>
              </a:solidFill>
              <a:latin typeface="宋体"/>
              <a:ea typeface="宋体"/>
            </a:rPr>
            <a:t>と</a:t>
          </a:r>
          <a:r>
            <a:rPr lang="zh-CN" altLang="en-US" sz="1200" b="0" i="0" u="none" strike="noStrike" baseline="0">
              <a:solidFill>
                <a:srgbClr val="000000"/>
              </a:solidFill>
              <a:latin typeface="宋体"/>
              <a:ea typeface="宋体"/>
            </a:rPr>
            <a:t>仕事</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両立</a:t>
          </a:r>
          <a:r>
            <a:rPr lang="ja-JP" altLang="en-US" sz="1200" b="0" i="0" u="none" strike="noStrike" baseline="0">
              <a:solidFill>
                <a:srgbClr val="000000"/>
              </a:solidFill>
              <a:latin typeface="宋体"/>
              <a:ea typeface="宋体"/>
            </a:rPr>
            <a:t>を</a:t>
          </a:r>
          <a:r>
            <a:rPr lang="zh-CN" altLang="en-US" sz="1200" b="0" i="0" u="none" strike="noStrike" baseline="0">
              <a:solidFill>
                <a:srgbClr val="000000"/>
              </a:solidFill>
              <a:latin typeface="宋体"/>
              <a:ea typeface="宋体"/>
            </a:rPr>
            <a:t>目指</a:t>
          </a:r>
          <a:r>
            <a:rPr lang="ja-JP" altLang="en-US" sz="1200" b="0" i="0" u="none" strike="noStrike" baseline="0">
              <a:solidFill>
                <a:srgbClr val="000000"/>
              </a:solidFill>
              <a:latin typeface="宋体"/>
              <a:ea typeface="宋体"/>
            </a:rPr>
            <a:t>す</a:t>
          </a:r>
          <a:r>
            <a:rPr lang="zh-CN" altLang="en-US" sz="1200" b="0" i="0" u="none" strike="noStrike" baseline="0">
              <a:solidFill>
                <a:srgbClr val="000000"/>
              </a:solidFill>
              <a:latin typeface="宋体"/>
              <a:ea typeface="宋体"/>
            </a:rPr>
            <a:t>女性向</a:t>
          </a:r>
          <a:r>
            <a:rPr lang="ja-JP" altLang="en-US" sz="1200" b="0" i="0" u="none" strike="noStrike" baseline="0">
              <a:solidFill>
                <a:srgbClr val="000000"/>
              </a:solidFill>
              <a:latin typeface="宋体"/>
              <a:ea typeface="宋体"/>
            </a:rPr>
            <a:t>けの</a:t>
          </a:r>
          <a:r>
            <a:rPr lang="zh-CN" altLang="en-US" sz="1200" b="0" i="0" u="none" strike="noStrike" baseline="0">
              <a:solidFill>
                <a:srgbClr val="000000"/>
              </a:solidFill>
              <a:latin typeface="宋体"/>
              <a:ea typeface="宋体"/>
            </a:rPr>
            <a:t>相談機関</a:t>
          </a:r>
          <a:r>
            <a:rPr lang="ja-JP" altLang="en-US" sz="1200" b="0" i="0" u="none" strike="noStrike" baseline="0">
              <a:solidFill>
                <a:srgbClr val="000000"/>
              </a:solidFill>
              <a:latin typeface="宋体"/>
              <a:ea typeface="宋体"/>
            </a:rPr>
            <a:t>です。</a:t>
          </a:r>
        </a:p>
        <a:p>
          <a:pPr algn="l" rtl="0">
            <a:defRPr sz="1000"/>
          </a:pPr>
          <a:r>
            <a:rPr lang="en-US" altLang="ja-JP" sz="1200" b="0" i="0" u="none" strike="noStrike" baseline="0">
              <a:solidFill>
                <a:srgbClr val="000000"/>
              </a:solidFill>
              <a:latin typeface="宋体"/>
              <a:ea typeface="宋体"/>
            </a:rPr>
            <a:t>1 </a:t>
          </a:r>
          <a:r>
            <a:rPr lang="en-US" altLang="zh-CN" sz="1200" b="0" i="0" u="none" strike="noStrike" baseline="0">
              <a:solidFill>
                <a:srgbClr val="000000"/>
              </a:solidFill>
              <a:latin typeface="宋体"/>
              <a:ea typeface="宋体"/>
            </a:rPr>
            <a:t>j$ p, f. E' s+ n' A5 r% Q1 z- @■</a:t>
          </a:r>
          <a:r>
            <a:rPr lang="ja-JP" altLang="en-US" sz="1200" b="0" i="0" u="none" strike="noStrike" baseline="0">
              <a:solidFill>
                <a:srgbClr val="000000"/>
              </a:solidFill>
              <a:latin typeface="宋体"/>
              <a:ea typeface="宋体"/>
            </a:rPr>
            <a:t>パートバンク</a:t>
          </a:r>
          <a:r>
            <a:rPr lang="en-US" altLang="ja-JP" sz="1200" b="0" i="0" u="none" strike="noStrike" baseline="0">
              <a:solidFill>
                <a:srgbClr val="000000"/>
              </a:solidFill>
              <a:latin typeface="宋体"/>
              <a:ea typeface="宋体"/>
            </a:rPr>
            <a:t>?</a:t>
          </a:r>
          <a:r>
            <a:rPr lang="ja-JP" altLang="en-US" sz="1200" b="0" i="0" u="none" strike="noStrike" baseline="0">
              <a:solidFill>
                <a:srgbClr val="000000"/>
              </a:solidFill>
              <a:latin typeface="宋体"/>
              <a:ea typeface="宋体"/>
            </a:rPr>
            <a:t>パートサテライト</a:t>
          </a:r>
          <a:r>
            <a:rPr lang="en-US" altLang="ja-JP" sz="1200" b="0" i="0" u="none" strike="noStrike" baseline="0">
              <a:solidFill>
                <a:srgbClr val="000000"/>
              </a:solidFill>
              <a:latin typeface="宋体"/>
              <a:ea typeface="宋体"/>
            </a:rPr>
            <a:t>???</a:t>
          </a:r>
          <a:r>
            <a:rPr lang="en-US" altLang="zh-CN" sz="1200" b="0" i="0" u="none" strike="noStrike" baseline="0">
              <a:solidFill>
                <a:srgbClr val="000000"/>
              </a:solidFill>
              <a:latin typeface="宋体"/>
              <a:ea typeface="宋体"/>
            </a:rPr>
            <a:t>http://www.mhlw.go.jp/kyujin/partbank.html</a:t>
          </a:r>
        </a:p>
        <a:p>
          <a:pPr algn="l" rtl="0">
            <a:defRPr sz="1000"/>
          </a:pPr>
          <a:r>
            <a:rPr lang="en-US" altLang="zh-CN" sz="1200" b="0" i="0" u="none" strike="noStrike" baseline="0">
              <a:solidFill>
                <a:srgbClr val="000000"/>
              </a:solidFill>
              <a:latin typeface="宋体"/>
              <a:ea typeface="宋体"/>
            </a:rPr>
            <a:t>8 u&amp; ^3 D4 o. l  a8 o; t- e1 n1 O8 x</a:t>
          </a:r>
          <a:r>
            <a:rPr lang="zh-CN" altLang="en-US" sz="1200" b="0" i="0" u="none" strike="noStrike" baseline="0">
              <a:solidFill>
                <a:srgbClr val="000000"/>
              </a:solidFill>
              <a:latin typeface="宋体"/>
              <a:ea typeface="宋体"/>
            </a:rPr>
            <a:t>　地域密着</a:t>
          </a:r>
          <a:r>
            <a:rPr lang="en-US" altLang="zh-CN" sz="1200" b="0" i="0" u="none" strike="noStrike" baseline="0">
              <a:solidFill>
                <a:srgbClr val="000000"/>
              </a:solidFill>
              <a:latin typeface="宋体"/>
              <a:ea typeface="宋体"/>
            </a:rPr>
            <a:t>?</a:t>
          </a:r>
          <a:r>
            <a:rPr lang="zh-CN" altLang="en-US" sz="1200" b="0" i="0" u="none" strike="noStrike" baseline="0">
              <a:solidFill>
                <a:srgbClr val="000000"/>
              </a:solidFill>
              <a:latin typeface="宋体"/>
              <a:ea typeface="宋体"/>
            </a:rPr>
            <a:t>扶養内就業希望</a:t>
          </a:r>
          <a:r>
            <a:rPr lang="ja-JP" altLang="en-US" sz="1200" b="0" i="0" u="none" strike="noStrike" baseline="0">
              <a:solidFill>
                <a:srgbClr val="000000"/>
              </a:solidFill>
              <a:latin typeface="宋体"/>
              <a:ea typeface="宋体"/>
            </a:rPr>
            <a:t>のかた</a:t>
          </a:r>
          <a:r>
            <a:rPr lang="zh-CN" altLang="en-US" sz="1200" b="0" i="0" u="none" strike="noStrike" baseline="0">
              <a:solidFill>
                <a:srgbClr val="000000"/>
              </a:solidFill>
              <a:latin typeface="宋体"/>
              <a:ea typeface="宋体"/>
            </a:rPr>
            <a:t>向</a:t>
          </a:r>
          <a:r>
            <a:rPr lang="ja-JP" altLang="en-US" sz="1200" b="0" i="0" u="none" strike="noStrike" baseline="0">
              <a:solidFill>
                <a:srgbClr val="000000"/>
              </a:solidFill>
              <a:latin typeface="宋体"/>
              <a:ea typeface="宋体"/>
            </a:rPr>
            <a:t>けの</a:t>
          </a:r>
          <a:r>
            <a:rPr lang="zh-CN" altLang="en-US" sz="1200" b="0" i="0" u="none" strike="noStrike" baseline="0">
              <a:solidFill>
                <a:srgbClr val="000000"/>
              </a:solidFill>
              <a:latin typeface="宋体"/>
              <a:ea typeface="宋体"/>
            </a:rPr>
            <a:t>相談機関</a:t>
          </a:r>
          <a:r>
            <a:rPr lang="ja-JP" altLang="en-US" sz="1200" b="0" i="0" u="none" strike="noStrike" baseline="0">
              <a:solidFill>
                <a:srgbClr val="000000"/>
              </a:solidFill>
              <a:latin typeface="宋体"/>
              <a:ea typeface="宋体"/>
            </a:rPr>
            <a:t>です。</a:t>
          </a:r>
        </a:p>
        <a:p>
          <a:pPr algn="l" rtl="0">
            <a:defRPr sz="1000"/>
          </a:pPr>
          <a:r>
            <a:rPr lang="en-US" altLang="ja-JP" sz="1200" b="0" i="0" u="none" strike="noStrike" baseline="0">
              <a:solidFill>
                <a:srgbClr val="000000"/>
              </a:solidFill>
              <a:latin typeface="宋体"/>
              <a:ea typeface="宋体"/>
            </a:rPr>
            <a:t>" </a:t>
          </a:r>
          <a:r>
            <a:rPr lang="en-US" altLang="zh-CN" sz="1200" b="0" i="0" u="none" strike="noStrike" baseline="0">
              <a:solidFill>
                <a:srgbClr val="000000"/>
              </a:solidFill>
              <a:latin typeface="宋体"/>
              <a:ea typeface="宋体"/>
            </a:rPr>
            <a:t>u2 U  h8 k( c■</a:t>
          </a:r>
          <a:r>
            <a:rPr lang="zh-CN" altLang="en-US" sz="1200" b="0" i="0" u="none" strike="noStrike" baseline="0">
              <a:solidFill>
                <a:srgbClr val="000000"/>
              </a:solidFill>
              <a:latin typeface="宋体"/>
              <a:ea typeface="宋体"/>
            </a:rPr>
            <a:t>人材銀行</a:t>
          </a:r>
          <a:r>
            <a:rPr lang="en-US" altLang="zh-CN" sz="1200" b="0" i="0" u="none" strike="noStrike" baseline="0">
              <a:solidFill>
                <a:srgbClr val="000000"/>
              </a:solidFill>
              <a:latin typeface="宋体"/>
              <a:ea typeface="宋体"/>
            </a:rPr>
            <a:t>???http://www.mhlw.go.jp/kyujin/jinzai.html; r* g% l/ k5 e0 k/ _8 h1 ]0 [</a:t>
          </a:r>
        </a:p>
        <a:p>
          <a:pPr algn="l" rtl="0">
            <a:defRPr sz="1000"/>
          </a:pPr>
          <a:r>
            <a:rPr lang="zh-CN" altLang="en-US" sz="1200" b="0" i="0" u="none" strike="noStrike" baseline="0">
              <a:solidFill>
                <a:srgbClr val="000000"/>
              </a:solidFill>
              <a:latin typeface="宋体"/>
              <a:ea typeface="宋体"/>
            </a:rPr>
            <a:t>　中高年</a:t>
          </a:r>
          <a:r>
            <a:rPr lang="ja-JP" altLang="en-US" sz="1200" b="0" i="0" u="none" strike="noStrike" baseline="0">
              <a:solidFill>
                <a:srgbClr val="000000"/>
              </a:solidFill>
              <a:latin typeface="宋体"/>
              <a:ea typeface="宋体"/>
            </a:rPr>
            <a:t>の</a:t>
          </a:r>
          <a:r>
            <a:rPr lang="zh-CN" altLang="en-US" sz="1200" b="0" i="0" u="none" strike="noStrike" baseline="0">
              <a:solidFill>
                <a:srgbClr val="000000"/>
              </a:solidFill>
              <a:latin typeface="宋体"/>
              <a:ea typeface="宋体"/>
            </a:rPr>
            <a:t>管理職経験者向</a:t>
          </a:r>
          <a:r>
            <a:rPr lang="ja-JP" altLang="en-US" sz="1200" b="0" i="0" u="none" strike="noStrike" baseline="0">
              <a:solidFill>
                <a:srgbClr val="000000"/>
              </a:solidFill>
              <a:latin typeface="宋体"/>
              <a:ea typeface="宋体"/>
            </a:rPr>
            <a:t>けの</a:t>
          </a:r>
          <a:r>
            <a:rPr lang="zh-CN" altLang="en-US" sz="1200" b="0" i="0" u="none" strike="noStrike" baseline="0">
              <a:solidFill>
                <a:srgbClr val="000000"/>
              </a:solidFill>
              <a:latin typeface="宋体"/>
              <a:ea typeface="宋体"/>
            </a:rPr>
            <a:t>相談機関</a:t>
          </a:r>
          <a:r>
            <a:rPr lang="ja-JP" altLang="en-US" sz="1200" b="0" i="0" u="none" strike="noStrike" baseline="0">
              <a:solidFill>
                <a:srgbClr val="000000"/>
              </a:solidFill>
              <a:latin typeface="宋体"/>
              <a:ea typeface="宋体"/>
            </a:rPr>
            <a:t>です。</a:t>
          </a:r>
          <a:r>
            <a:rPr lang="zh-CN" altLang="en-US" sz="1200" b="0" i="0" u="none" strike="noStrike" baseline="0">
              <a:solidFill>
                <a:srgbClr val="000000"/>
              </a:solidFill>
              <a:latin typeface="宋体"/>
              <a:ea typeface="宋体"/>
            </a:rPr>
            <a:t>转载请注明出自时尚吧在线 </a:t>
          </a:r>
          <a:r>
            <a:rPr lang="en-US" altLang="zh-CN" sz="1200" b="0" i="0" u="none" strike="noStrike" baseline="0">
              <a:solidFill>
                <a:srgbClr val="000000"/>
              </a:solidFill>
              <a:latin typeface="宋体"/>
              <a:ea typeface="宋体"/>
            </a:rPr>
            <a:t>http://www.ssbacn.com/,</a:t>
          </a:r>
          <a:r>
            <a:rPr lang="zh-CN" altLang="en-US" sz="1200" b="0" i="0" u="none" strike="noStrike" baseline="0">
              <a:solidFill>
                <a:srgbClr val="000000"/>
              </a:solidFill>
              <a:latin typeface="宋体"/>
              <a:ea typeface="宋体"/>
            </a:rPr>
            <a:t>本贴地址</a:t>
          </a:r>
          <a:r>
            <a:rPr lang="en-US" altLang="zh-CN" sz="1200" b="0" i="0" u="none" strike="noStrike" baseline="0">
              <a:solidFill>
                <a:srgbClr val="000000"/>
              </a:solidFill>
              <a:latin typeface="宋体"/>
              <a:ea typeface="宋体"/>
            </a:rPr>
            <a:t>:http://www.ssbacn.com/viewthread.php?tid=14632</a:t>
          </a:r>
        </a:p>
        <a:p>
          <a:pPr algn="l" rtl="0">
            <a:defRPr sz="1000"/>
          </a:pPr>
          <a:endParaRPr lang="en-US" altLang="zh-CN" sz="1200" b="0" i="0" u="none" strike="noStrike" baseline="0">
            <a:solidFill>
              <a:srgbClr val="000000"/>
            </a:solidFill>
            <a:latin typeface="宋体"/>
            <a:ea typeface="宋体"/>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628650</xdr:colOff>
          <xdr:row>0</xdr:row>
          <xdr:rowOff>9525</xdr:rowOff>
        </xdr:from>
        <xdr:to>
          <xdr:col>2</xdr:col>
          <xdr:colOff>1581150</xdr:colOff>
          <xdr:row>0</xdr:row>
          <xdr:rowOff>238125</xdr:rowOff>
        </xdr:to>
        <xdr:sp macro="" textlink="">
          <xdr:nvSpPr>
            <xdr:cNvPr id="6145" name="CB_NameCheck" hidden="1">
              <a:extLst>
                <a:ext uri="{63B3BB69-23CF-44E3-9099-C40C66FF867C}">
                  <a14:compatExt spid="_x0000_s6145"/>
                </a:ext>
                <a:ext uri="{FF2B5EF4-FFF2-40B4-BE49-F238E27FC236}">
                  <a16:creationId xmlns:a16="http://schemas.microsoft.com/office/drawing/2014/main" id="{00000000-0008-0000-07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1028700</xdr:colOff>
          <xdr:row>0</xdr:row>
          <xdr:rowOff>47625</xdr:rowOff>
        </xdr:from>
        <xdr:to>
          <xdr:col>4</xdr:col>
          <xdr:colOff>1543050</xdr:colOff>
          <xdr:row>1</xdr:row>
          <xdr:rowOff>66675</xdr:rowOff>
        </xdr:to>
        <xdr:sp macro="" textlink="">
          <xdr:nvSpPr>
            <xdr:cNvPr id="8193" name="CommandButton_Tools" hidden="1">
              <a:extLst>
                <a:ext uri="{63B3BB69-23CF-44E3-9099-C40C66FF867C}">
                  <a14:compatExt spid="_x0000_s8193"/>
                </a:ext>
                <a:ext uri="{FF2B5EF4-FFF2-40B4-BE49-F238E27FC236}">
                  <a16:creationId xmlns:a16="http://schemas.microsoft.com/office/drawing/2014/main" id="{00000000-0008-0000-0C00-00000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0</xdr:rowOff>
        </xdr:from>
        <xdr:to>
          <xdr:col>4</xdr:col>
          <xdr:colOff>1104900</xdr:colOff>
          <xdr:row>1</xdr:row>
          <xdr:rowOff>19050</xdr:rowOff>
        </xdr:to>
        <xdr:sp macro="" textlink="">
          <xdr:nvSpPr>
            <xdr:cNvPr id="9217" name="CommandButton_Tools" hidden="1">
              <a:extLst>
                <a:ext uri="{63B3BB69-23CF-44E3-9099-C40C66FF867C}">
                  <a14:compatExt spid="_x0000_s9217"/>
                </a:ext>
                <a:ext uri="{FF2B5EF4-FFF2-40B4-BE49-F238E27FC236}">
                  <a16:creationId xmlns:a16="http://schemas.microsoft.com/office/drawing/2014/main" id="{00000000-0008-0000-0E00-000001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1028700</xdr:colOff>
          <xdr:row>0</xdr:row>
          <xdr:rowOff>47625</xdr:rowOff>
        </xdr:from>
        <xdr:to>
          <xdr:col>4</xdr:col>
          <xdr:colOff>1543050</xdr:colOff>
          <xdr:row>1</xdr:row>
          <xdr:rowOff>76200</xdr:rowOff>
        </xdr:to>
        <xdr:sp macro="" textlink="">
          <xdr:nvSpPr>
            <xdr:cNvPr id="13313" name="CommandButton_Tools" hidden="1">
              <a:extLst>
                <a:ext uri="{63B3BB69-23CF-44E3-9099-C40C66FF867C}">
                  <a14:compatExt spid="_x0000_s13313"/>
                </a:ext>
                <a:ext uri="{FF2B5EF4-FFF2-40B4-BE49-F238E27FC236}">
                  <a16:creationId xmlns:a16="http://schemas.microsoft.com/office/drawing/2014/main" id="{00000000-0008-0000-2E00-00000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0</xdr:rowOff>
        </xdr:from>
        <xdr:to>
          <xdr:col>4</xdr:col>
          <xdr:colOff>1104900</xdr:colOff>
          <xdr:row>1</xdr:row>
          <xdr:rowOff>19050</xdr:rowOff>
        </xdr:to>
        <xdr:sp macro="" textlink="">
          <xdr:nvSpPr>
            <xdr:cNvPr id="14337" name="CommandButton_Tools" hidden="1">
              <a:extLst>
                <a:ext uri="{63B3BB69-23CF-44E3-9099-C40C66FF867C}">
                  <a14:compatExt spid="_x0000_s14337"/>
                </a:ext>
                <a:ext uri="{FF2B5EF4-FFF2-40B4-BE49-F238E27FC236}">
                  <a16:creationId xmlns:a16="http://schemas.microsoft.com/office/drawing/2014/main" id="{00000000-0008-0000-3000-000001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control" Target="../activeX/activeX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control" Target="../activeX/activeX2.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6.xml"/><Relationship Id="rId1" Type="http://schemas.openxmlformats.org/officeDocument/2006/relationships/printerSettings" Target="../printerSettings/printerSettings18.bin"/><Relationship Id="rId5" Type="http://schemas.openxmlformats.org/officeDocument/2006/relationships/image" Target="../media/image5.emf"/><Relationship Id="rId4" Type="http://schemas.openxmlformats.org/officeDocument/2006/relationships/control" Target="../activeX/activeX5.x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7.xml"/><Relationship Id="rId1" Type="http://schemas.openxmlformats.org/officeDocument/2006/relationships/printerSettings" Target="../printerSettings/printerSettings20.bin"/><Relationship Id="rId5" Type="http://schemas.openxmlformats.org/officeDocument/2006/relationships/image" Target="../media/image6.emf"/><Relationship Id="rId4" Type="http://schemas.openxmlformats.org/officeDocument/2006/relationships/control" Target="../activeX/activeX6.x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8" Type="http://schemas.openxmlformats.org/officeDocument/2006/relationships/hyperlink" Target="http://mbs.co.jp/rnews" TargetMode="External"/><Relationship Id="rId13" Type="http://schemas.openxmlformats.org/officeDocument/2006/relationships/hyperlink" Target="http://www.jiji.co.jp/" TargetMode="External"/><Relationship Id="rId3" Type="http://schemas.openxmlformats.org/officeDocument/2006/relationships/hyperlink" Target="http://www.asahi.com/" TargetMode="External"/><Relationship Id="rId7" Type="http://schemas.openxmlformats.org/officeDocument/2006/relationships/hyperlink" Target="http://www.impress.tv/" TargetMode="External"/><Relationship Id="rId12" Type="http://schemas.openxmlformats.org/officeDocument/2006/relationships/hyperlink" Target="http://www.kyodo.co.jp/" TargetMode="External"/><Relationship Id="rId2" Type="http://schemas.openxmlformats.org/officeDocument/2006/relationships/hyperlink" Target="http://www-06.ibm.com/jp/software/zseries/events/mainframe/index.html" TargetMode="External"/><Relationship Id="rId16" Type="http://schemas.openxmlformats.org/officeDocument/2006/relationships/printerSettings" Target="../printerSettings/printerSettings5.bin"/><Relationship Id="rId1" Type="http://schemas.openxmlformats.org/officeDocument/2006/relationships/hyperlink" Target="http://www-06.ibm.com/jp/software/zseries/seminar/20071018.html" TargetMode="External"/><Relationship Id="rId6" Type="http://schemas.openxmlformats.org/officeDocument/2006/relationships/hyperlink" Target="http://www.e-news.co.jp/" TargetMode="External"/><Relationship Id="rId11" Type="http://schemas.openxmlformats.org/officeDocument/2006/relationships/hyperlink" Target="http://www.sankei.co.jp/" TargetMode="External"/><Relationship Id="rId5" Type="http://schemas.openxmlformats.org/officeDocument/2006/relationships/hyperlink" Target="http://www.mainichi.com/" TargetMode="External"/><Relationship Id="rId15" Type="http://schemas.openxmlformats.org/officeDocument/2006/relationships/hyperlink" Target="http://www.eclipse.org/downloads/" TargetMode="External"/><Relationship Id="rId10" Type="http://schemas.openxmlformats.org/officeDocument/2006/relationships/hyperlink" Target="http://www.jetro.go.jp/cstv/internet.htm" TargetMode="External"/><Relationship Id="rId4" Type="http://schemas.openxmlformats.org/officeDocument/2006/relationships/hyperlink" Target="http://www.yomiuri.co.jp/" TargetMode="External"/><Relationship Id="rId9" Type="http://schemas.openxmlformats.org/officeDocument/2006/relationships/hyperlink" Target="http://www.rab.co.jp/" TargetMode="External"/><Relationship Id="rId14" Type="http://schemas.openxmlformats.org/officeDocument/2006/relationships/hyperlink" Target="http://archive.eclipse.org/eclipse/downloads/index.php"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3" Type="http://schemas.openxmlformats.org/officeDocument/2006/relationships/hyperlink" Target="http://www.click-sec.com/m/demo/" TargetMode="External"/><Relationship Id="rId2" Type="http://schemas.openxmlformats.org/officeDocument/2006/relationships/hyperlink" Target="https://fx-demo.click-sec.com/pc/login" TargetMode="External"/><Relationship Id="rId1" Type="http://schemas.openxmlformats.org/officeDocument/2006/relationships/hyperlink" Target="mailto:sunshubin@softbank.ne.jp"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openxmlformats.org/officeDocument/2006/relationships/image" Target="../media/image3.emf"/><Relationship Id="rId4" Type="http://schemas.openxmlformats.org/officeDocument/2006/relationships/control" Target="../activeX/activeX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5EA88-2957-48AF-8731-41025CDDB501}">
  <dimension ref="B2:E23"/>
  <sheetViews>
    <sheetView workbookViewId="0">
      <selection activeCell="C18" sqref="C18"/>
    </sheetView>
  </sheetViews>
  <sheetFormatPr defaultRowHeight="14.25"/>
  <cols>
    <col min="1" max="1" width="6.25" style="18" customWidth="1"/>
    <col min="2" max="2" width="10.125" style="18" customWidth="1"/>
    <col min="3" max="3" width="53.375" style="18" customWidth="1"/>
    <col min="4" max="16384" width="9" style="18"/>
  </cols>
  <sheetData>
    <row r="2" spans="2:5" ht="31.5">
      <c r="C2" s="22" t="s">
        <v>512</v>
      </c>
    </row>
    <row r="4" spans="2:5">
      <c r="B4" s="18" t="s">
        <v>511</v>
      </c>
      <c r="C4" s="18" t="s">
        <v>510</v>
      </c>
      <c r="E4" s="18" t="s">
        <v>509</v>
      </c>
    </row>
    <row r="5" spans="2:5">
      <c r="B5" s="21" t="s">
        <v>508</v>
      </c>
      <c r="E5" s="18" t="s">
        <v>507</v>
      </c>
    </row>
    <row r="6" spans="2:5">
      <c r="B6" s="21" t="s">
        <v>506</v>
      </c>
      <c r="C6" s="18" t="s">
        <v>505</v>
      </c>
      <c r="E6" s="18" t="s">
        <v>504</v>
      </c>
    </row>
    <row r="7" spans="2:5">
      <c r="E7" s="18" t="s">
        <v>503</v>
      </c>
    </row>
    <row r="8" spans="2:5">
      <c r="B8" s="21"/>
      <c r="E8" s="18" t="s">
        <v>502</v>
      </c>
    </row>
    <row r="9" spans="2:5">
      <c r="E9" s="18" t="s">
        <v>501</v>
      </c>
    </row>
    <row r="11" spans="2:5">
      <c r="E11" s="20" t="s">
        <v>500</v>
      </c>
    </row>
    <row r="12" spans="2:5">
      <c r="E12" s="18" t="s">
        <v>499</v>
      </c>
    </row>
    <row r="13" spans="2:5">
      <c r="E13" s="18" t="s">
        <v>498</v>
      </c>
    </row>
    <row r="14" spans="2:5">
      <c r="E14" s="18" t="s">
        <v>497</v>
      </c>
    </row>
    <row r="15" spans="2:5">
      <c r="E15" s="18" t="s">
        <v>496</v>
      </c>
    </row>
    <row r="21" spans="2:3">
      <c r="B21" s="18" t="s">
        <v>495</v>
      </c>
      <c r="C21" s="18" t="s">
        <v>494</v>
      </c>
    </row>
    <row r="23" spans="2:3">
      <c r="B23" s="19">
        <v>39962</v>
      </c>
      <c r="C23" s="18" t="s">
        <v>493</v>
      </c>
    </row>
  </sheetData>
  <phoneticPr fontId="12"/>
  <hyperlinks>
    <hyperlink ref="B5" location="WBS!A1" display="WBS" xr:uid="{F15CAF20-128A-4330-8786-E19C511023A9}"/>
    <hyperlink ref="B6" location="Word!A1" display="Word" xr:uid="{BBF82810-F1E6-4B39-B88F-ADA7444D5F4F}"/>
  </hyperlinks>
  <pageMargins left="0.75" right="0.75" top="1" bottom="1" header="0.5" footer="0.5"/>
  <pageSetup paperSize="9" orientation="portrait"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4B103-CD8B-4A16-AB6A-29604C322CD8}">
  <sheetPr codeName="JLPT"/>
  <dimension ref="A1:V1819"/>
  <sheetViews>
    <sheetView workbookViewId="0">
      <pane xSplit="3" ySplit="1" topLeftCell="D2" activePane="bottomRight" state="frozen"/>
      <selection activeCell="C18" sqref="C18"/>
      <selection pane="topRight" activeCell="C18" sqref="C18"/>
      <selection pane="bottomLeft" activeCell="C18" sqref="C18"/>
      <selection pane="bottomRight" activeCell="C18" sqref="C18"/>
    </sheetView>
  </sheetViews>
  <sheetFormatPr defaultRowHeight="14.25"/>
  <cols>
    <col min="1" max="1" width="9.125" style="150" customWidth="1"/>
    <col min="2" max="2" width="15.75" style="18" customWidth="1"/>
    <col min="3" max="3" width="9.125" style="150" customWidth="1"/>
    <col min="4" max="4" width="17.75" style="18" customWidth="1"/>
    <col min="5" max="5" width="51" style="150" customWidth="1"/>
    <col min="6" max="6" width="19" style="20" customWidth="1"/>
    <col min="7" max="8" width="25.75" style="18" customWidth="1"/>
    <col min="9" max="9" width="5.375" style="150" customWidth="1"/>
    <col min="10" max="10" width="23.125" style="150" customWidth="1"/>
    <col min="11" max="11" width="24.375" style="150" customWidth="1"/>
    <col min="12" max="13" width="13.375" style="20" customWidth="1"/>
    <col min="14" max="14" width="10.25" style="20" customWidth="1"/>
    <col min="15" max="15" width="14.5" style="18" customWidth="1"/>
    <col min="16" max="16" width="10.25" style="18" customWidth="1"/>
    <col min="17" max="19" width="9" style="18"/>
    <col min="20" max="20" width="10.5" style="148" customWidth="1"/>
    <col min="21" max="21" width="10.875" style="18" customWidth="1"/>
    <col min="22" max="16384" width="9" style="18"/>
  </cols>
  <sheetData>
    <row r="1" spans="1:20" s="73" customFormat="1" ht="19.5" customHeight="1">
      <c r="A1" s="104" t="s">
        <v>5730</v>
      </c>
      <c r="B1" s="73" t="s">
        <v>5729</v>
      </c>
      <c r="C1" s="104" t="s">
        <v>5728</v>
      </c>
      <c r="D1" s="73" t="s">
        <v>5727</v>
      </c>
      <c r="E1" s="104" t="s">
        <v>5726</v>
      </c>
      <c r="F1" s="73" t="s">
        <v>5725</v>
      </c>
      <c r="I1" s="193" t="s">
        <v>5689</v>
      </c>
      <c r="J1" s="104"/>
      <c r="K1" s="104"/>
      <c r="T1" s="148"/>
    </row>
    <row r="2" spans="1:20" ht="28.5">
      <c r="A2" s="150">
        <v>1997</v>
      </c>
      <c r="B2" s="18" t="s">
        <v>5676</v>
      </c>
      <c r="C2" s="150">
        <v>1</v>
      </c>
      <c r="D2" s="18" t="s">
        <v>5724</v>
      </c>
      <c r="E2" s="150" t="s">
        <v>5723</v>
      </c>
      <c r="F2" s="150"/>
      <c r="G2" s="150"/>
      <c r="I2" s="191"/>
    </row>
    <row r="3" spans="1:20" ht="28.5">
      <c r="A3" s="150">
        <v>1997</v>
      </c>
      <c r="B3" s="18" t="s">
        <v>5676</v>
      </c>
      <c r="C3" s="150">
        <v>2</v>
      </c>
      <c r="D3" s="18" t="s">
        <v>5722</v>
      </c>
      <c r="E3" s="150" t="s">
        <v>5721</v>
      </c>
      <c r="G3" s="73"/>
      <c r="H3" s="73"/>
      <c r="I3" s="191"/>
      <c r="O3" s="73"/>
      <c r="P3" s="73"/>
      <c r="Q3" s="73"/>
    </row>
    <row r="4" spans="1:20" ht="28.5">
      <c r="A4" s="150">
        <v>1997</v>
      </c>
      <c r="B4" s="18" t="s">
        <v>5676</v>
      </c>
      <c r="C4" s="150">
        <v>6</v>
      </c>
      <c r="D4" s="18" t="s">
        <v>5720</v>
      </c>
      <c r="E4" s="150" t="s">
        <v>5719</v>
      </c>
      <c r="F4" s="150"/>
      <c r="G4" s="150"/>
      <c r="I4" s="191"/>
    </row>
    <row r="5" spans="1:20">
      <c r="A5" s="150">
        <v>2009</v>
      </c>
      <c r="B5" s="18" t="s">
        <v>5677</v>
      </c>
      <c r="C5" s="150">
        <v>36</v>
      </c>
      <c r="D5" s="18" t="s">
        <v>5718</v>
      </c>
      <c r="F5" s="150"/>
      <c r="G5" s="150"/>
      <c r="I5" s="191"/>
    </row>
    <row r="6" spans="1:20">
      <c r="A6" s="150">
        <v>2009</v>
      </c>
      <c r="B6" s="18" t="s">
        <v>5677</v>
      </c>
      <c r="C6" s="150">
        <v>37</v>
      </c>
      <c r="D6" s="18" t="s">
        <v>5717</v>
      </c>
      <c r="F6" s="150"/>
      <c r="G6" s="150"/>
      <c r="I6" s="191"/>
    </row>
    <row r="7" spans="1:20">
      <c r="A7" s="150">
        <v>2009</v>
      </c>
      <c r="B7" s="18" t="s">
        <v>5677</v>
      </c>
      <c r="C7" s="150">
        <v>25</v>
      </c>
      <c r="D7" s="18" t="s">
        <v>5716</v>
      </c>
      <c r="F7" s="150"/>
      <c r="G7" s="150"/>
      <c r="I7" s="191"/>
    </row>
    <row r="8" spans="1:20">
      <c r="A8" s="150">
        <v>2009</v>
      </c>
      <c r="B8" s="18" t="s">
        <v>5677</v>
      </c>
      <c r="C8" s="150">
        <v>26</v>
      </c>
      <c r="D8" s="18" t="s">
        <v>5715</v>
      </c>
      <c r="F8" s="150"/>
      <c r="G8" s="150"/>
      <c r="I8" s="191"/>
    </row>
    <row r="9" spans="1:20">
      <c r="A9" s="150">
        <v>2009</v>
      </c>
      <c r="B9" s="18" t="s">
        <v>5677</v>
      </c>
      <c r="C9" s="150">
        <v>27</v>
      </c>
      <c r="D9" s="18" t="s">
        <v>5714</v>
      </c>
      <c r="F9" s="150"/>
      <c r="G9" s="150"/>
      <c r="I9" s="191"/>
    </row>
    <row r="10" spans="1:20">
      <c r="A10" s="150">
        <v>2009</v>
      </c>
      <c r="B10" s="18" t="s">
        <v>5677</v>
      </c>
      <c r="C10" s="150">
        <v>28</v>
      </c>
      <c r="D10" s="18" t="s">
        <v>5713</v>
      </c>
      <c r="F10" s="150"/>
      <c r="G10" s="150"/>
      <c r="I10" s="191"/>
    </row>
    <row r="11" spans="1:20">
      <c r="A11" s="150">
        <v>2009</v>
      </c>
      <c r="B11" s="18" t="s">
        <v>5677</v>
      </c>
      <c r="C11" s="150">
        <v>29</v>
      </c>
      <c r="D11" s="18" t="s">
        <v>5712</v>
      </c>
      <c r="F11" s="150"/>
      <c r="G11" s="150"/>
      <c r="I11" s="191"/>
    </row>
    <row r="12" spans="1:20">
      <c r="A12" s="150">
        <v>2009</v>
      </c>
      <c r="B12" s="18" t="s">
        <v>5677</v>
      </c>
      <c r="C12" s="150">
        <v>30</v>
      </c>
      <c r="D12" s="18" t="s">
        <v>5711</v>
      </c>
      <c r="F12" s="150"/>
      <c r="G12" s="150"/>
      <c r="I12" s="191"/>
    </row>
    <row r="13" spans="1:20">
      <c r="A13" s="150">
        <v>2009</v>
      </c>
      <c r="B13" s="18" t="s">
        <v>5677</v>
      </c>
      <c r="C13" s="150">
        <v>31</v>
      </c>
      <c r="D13" s="18" t="s">
        <v>5710</v>
      </c>
      <c r="F13" s="150"/>
      <c r="G13" s="150"/>
      <c r="I13" s="191"/>
    </row>
    <row r="14" spans="1:20">
      <c r="A14" s="150">
        <v>2009</v>
      </c>
      <c r="B14" s="18" t="s">
        <v>5677</v>
      </c>
      <c r="C14" s="150">
        <v>32</v>
      </c>
      <c r="D14" s="18" t="s">
        <v>5709</v>
      </c>
      <c r="F14" s="150"/>
      <c r="G14" s="150"/>
      <c r="I14" s="191"/>
    </row>
    <row r="15" spans="1:20">
      <c r="A15" s="150">
        <v>2009</v>
      </c>
      <c r="B15" s="18" t="s">
        <v>5677</v>
      </c>
      <c r="C15" s="150">
        <v>33</v>
      </c>
      <c r="D15" s="18" t="s">
        <v>5708</v>
      </c>
      <c r="F15" s="150"/>
      <c r="G15" s="150"/>
      <c r="I15" s="191"/>
    </row>
    <row r="16" spans="1:20">
      <c r="A16" s="150">
        <v>2009</v>
      </c>
      <c r="B16" s="18" t="s">
        <v>5677</v>
      </c>
      <c r="C16" s="150">
        <v>34</v>
      </c>
      <c r="D16" s="18" t="s">
        <v>5707</v>
      </c>
      <c r="F16" s="150"/>
      <c r="G16" s="150"/>
      <c r="I16" s="191"/>
    </row>
    <row r="17" spans="1:17">
      <c r="A17" s="150">
        <v>2009</v>
      </c>
      <c r="B17" s="18" t="s">
        <v>5677</v>
      </c>
      <c r="C17" s="150">
        <v>35</v>
      </c>
      <c r="D17" s="18" t="s">
        <v>5706</v>
      </c>
      <c r="F17" s="150"/>
      <c r="G17" s="150"/>
      <c r="I17" s="191"/>
    </row>
    <row r="18" spans="1:17">
      <c r="A18" s="150">
        <v>2009</v>
      </c>
      <c r="B18" s="18" t="s">
        <v>5677</v>
      </c>
      <c r="C18" s="150">
        <v>38</v>
      </c>
      <c r="D18" s="18" t="s">
        <v>5705</v>
      </c>
      <c r="F18" s="150"/>
      <c r="G18" s="150"/>
      <c r="I18" s="191"/>
    </row>
    <row r="19" spans="1:17">
      <c r="A19" s="150">
        <v>2009</v>
      </c>
      <c r="B19" s="18" t="s">
        <v>5677</v>
      </c>
      <c r="C19" s="150">
        <v>39</v>
      </c>
      <c r="D19" s="18" t="s">
        <v>5704</v>
      </c>
      <c r="F19" s="150"/>
      <c r="G19" s="150"/>
      <c r="I19" s="191"/>
    </row>
    <row r="20" spans="1:17">
      <c r="A20" s="150">
        <v>2009</v>
      </c>
      <c r="B20" s="18" t="s">
        <v>5677</v>
      </c>
      <c r="C20" s="150">
        <v>40</v>
      </c>
      <c r="D20" s="18" t="s">
        <v>5703</v>
      </c>
      <c r="F20" s="150"/>
      <c r="G20" s="150"/>
      <c r="I20" s="191"/>
    </row>
    <row r="21" spans="1:17">
      <c r="A21" s="150">
        <v>2009</v>
      </c>
      <c r="B21" s="18" t="s">
        <v>5677</v>
      </c>
      <c r="C21" s="150">
        <v>41</v>
      </c>
      <c r="D21" s="18" t="s">
        <v>5702</v>
      </c>
      <c r="F21" s="150"/>
      <c r="G21" s="150"/>
      <c r="I21" s="191"/>
    </row>
    <row r="22" spans="1:17">
      <c r="A22" s="150">
        <v>2009</v>
      </c>
      <c r="B22" s="18" t="s">
        <v>5677</v>
      </c>
      <c r="C22" s="150">
        <v>42</v>
      </c>
      <c r="D22" s="18" t="s">
        <v>5701</v>
      </c>
      <c r="F22" s="150"/>
      <c r="G22" s="150"/>
      <c r="I22" s="191"/>
    </row>
    <row r="23" spans="1:17">
      <c r="A23" s="150">
        <v>2009</v>
      </c>
      <c r="B23" s="18" t="s">
        <v>5677</v>
      </c>
      <c r="C23" s="150">
        <v>43</v>
      </c>
      <c r="D23" s="18" t="s">
        <v>5700</v>
      </c>
      <c r="F23" s="150"/>
      <c r="G23" s="150"/>
      <c r="I23" s="191"/>
    </row>
    <row r="24" spans="1:17">
      <c r="A24" s="150">
        <v>2009</v>
      </c>
      <c r="B24" s="18" t="s">
        <v>5677</v>
      </c>
      <c r="C24" s="150">
        <v>44</v>
      </c>
      <c r="D24" s="18" t="s">
        <v>5699</v>
      </c>
      <c r="F24" s="150"/>
      <c r="G24" s="150"/>
      <c r="I24" s="191"/>
    </row>
    <row r="25" spans="1:17">
      <c r="A25" s="150">
        <v>2009</v>
      </c>
      <c r="B25" s="18" t="s">
        <v>5677</v>
      </c>
      <c r="C25" s="150">
        <v>52</v>
      </c>
      <c r="D25" s="18" t="s">
        <v>5698</v>
      </c>
      <c r="F25" s="150"/>
      <c r="G25" s="150"/>
      <c r="I25" s="191"/>
    </row>
    <row r="26" spans="1:17">
      <c r="D26" s="18" t="s">
        <v>5697</v>
      </c>
      <c r="E26" s="165"/>
      <c r="I26" s="191"/>
      <c r="O26" s="73"/>
      <c r="P26" s="73"/>
      <c r="Q26" s="73"/>
    </row>
    <row r="27" spans="1:17">
      <c r="D27" s="18" t="s">
        <v>5696</v>
      </c>
      <c r="E27" s="165"/>
      <c r="I27" s="191"/>
    </row>
    <row r="28" spans="1:17">
      <c r="D28" s="18" t="s">
        <v>5695</v>
      </c>
      <c r="G28" s="73"/>
      <c r="H28" s="73"/>
      <c r="I28" s="191"/>
      <c r="O28" s="73"/>
      <c r="P28" s="73"/>
      <c r="Q28" s="73"/>
    </row>
    <row r="29" spans="1:17">
      <c r="A29" s="150">
        <v>2003</v>
      </c>
      <c r="B29" s="18" t="s">
        <v>5688</v>
      </c>
      <c r="C29" s="150">
        <v>1</v>
      </c>
      <c r="D29" s="18" t="s">
        <v>5694</v>
      </c>
      <c r="E29" s="150" t="s">
        <v>5693</v>
      </c>
      <c r="F29" s="150"/>
      <c r="G29" s="150"/>
      <c r="I29" s="191"/>
    </row>
    <row r="30" spans="1:17">
      <c r="A30" s="150">
        <v>2003</v>
      </c>
      <c r="B30" s="18" t="s">
        <v>5688</v>
      </c>
      <c r="C30" s="150">
        <v>2</v>
      </c>
      <c r="E30" s="150" t="s">
        <v>5692</v>
      </c>
      <c r="F30" s="150"/>
      <c r="G30" s="150"/>
      <c r="I30" s="191"/>
    </row>
    <row r="31" spans="1:17" ht="28.5">
      <c r="A31" s="150">
        <v>2003</v>
      </c>
      <c r="B31" s="18" t="s">
        <v>5688</v>
      </c>
      <c r="C31" s="150">
        <v>3</v>
      </c>
      <c r="E31" s="150" t="s">
        <v>5691</v>
      </c>
      <c r="F31" s="150"/>
      <c r="G31" s="150"/>
      <c r="I31" s="191"/>
    </row>
    <row r="32" spans="1:17">
      <c r="A32" s="150">
        <v>2003</v>
      </c>
      <c r="B32" s="18" t="s">
        <v>5688</v>
      </c>
      <c r="C32" s="150">
        <v>4</v>
      </c>
      <c r="E32" s="150" t="s">
        <v>5690</v>
      </c>
      <c r="F32" s="150"/>
      <c r="G32" s="150"/>
      <c r="I32" s="191"/>
    </row>
    <row r="33" spans="1:17">
      <c r="A33" s="150">
        <v>2003</v>
      </c>
      <c r="B33" s="18" t="s">
        <v>5687</v>
      </c>
      <c r="C33" s="150">
        <v>5</v>
      </c>
      <c r="F33" s="150"/>
      <c r="G33" s="150"/>
      <c r="I33" s="191"/>
    </row>
    <row r="34" spans="1:17">
      <c r="A34" s="150">
        <v>2003</v>
      </c>
      <c r="B34" s="18" t="s">
        <v>5687</v>
      </c>
      <c r="C34" s="150">
        <v>6</v>
      </c>
      <c r="F34" s="150"/>
      <c r="G34" s="150"/>
      <c r="I34" s="191"/>
    </row>
    <row r="35" spans="1:17">
      <c r="A35" s="150">
        <v>2003</v>
      </c>
      <c r="B35" s="18" t="s">
        <v>5687</v>
      </c>
      <c r="C35" s="150">
        <v>7</v>
      </c>
      <c r="F35" s="150"/>
      <c r="G35" s="150"/>
      <c r="I35" s="191"/>
    </row>
    <row r="36" spans="1:17">
      <c r="A36" s="150">
        <v>2003</v>
      </c>
      <c r="B36" s="18" t="s">
        <v>5687</v>
      </c>
      <c r="C36" s="150">
        <v>8</v>
      </c>
      <c r="F36" s="150"/>
      <c r="G36" s="150"/>
      <c r="I36" s="191"/>
    </row>
    <row r="37" spans="1:17">
      <c r="A37" s="150">
        <v>2003</v>
      </c>
      <c r="B37" s="18" t="s">
        <v>5687</v>
      </c>
      <c r="C37" s="150">
        <v>9</v>
      </c>
      <c r="F37" s="150"/>
      <c r="G37" s="150"/>
      <c r="I37" s="191"/>
    </row>
    <row r="38" spans="1:17">
      <c r="A38" s="150">
        <v>2003</v>
      </c>
      <c r="B38" s="18" t="s">
        <v>5687</v>
      </c>
      <c r="C38" s="150">
        <v>10</v>
      </c>
      <c r="F38" s="150"/>
      <c r="G38" s="150"/>
      <c r="I38" s="191"/>
    </row>
    <row r="39" spans="1:17">
      <c r="F39" s="150"/>
      <c r="G39" s="150"/>
      <c r="I39" s="191"/>
    </row>
    <row r="40" spans="1:17">
      <c r="F40" s="150"/>
      <c r="G40" s="150"/>
      <c r="I40" s="191"/>
    </row>
    <row r="41" spans="1:17">
      <c r="F41" s="150"/>
      <c r="G41" s="150"/>
      <c r="I41" s="191"/>
    </row>
    <row r="42" spans="1:17">
      <c r="F42" s="150"/>
      <c r="G42" s="150"/>
      <c r="I42" s="191"/>
    </row>
    <row r="43" spans="1:17">
      <c r="F43" s="150"/>
      <c r="G43" s="150"/>
      <c r="I43" s="191"/>
    </row>
    <row r="44" spans="1:17">
      <c r="F44" s="150"/>
      <c r="G44" s="150"/>
      <c r="I44" s="191"/>
    </row>
    <row r="45" spans="1:17">
      <c r="F45" s="150"/>
      <c r="G45" s="150"/>
      <c r="I45" s="191"/>
    </row>
    <row r="46" spans="1:17">
      <c r="E46" s="165"/>
      <c r="I46" s="191"/>
    </row>
    <row r="47" spans="1:17">
      <c r="E47" s="165"/>
      <c r="I47" s="191"/>
      <c r="O47" s="73"/>
      <c r="P47" s="73"/>
      <c r="Q47" s="73"/>
    </row>
    <row r="48" spans="1:17">
      <c r="E48" s="165"/>
      <c r="I48" s="191"/>
    </row>
    <row r="49" spans="1:20">
      <c r="A49" s="191" t="s">
        <v>5689</v>
      </c>
      <c r="B49" s="90"/>
      <c r="C49" s="191"/>
      <c r="D49" s="90"/>
      <c r="E49" s="191"/>
      <c r="F49" s="192"/>
      <c r="G49" s="90"/>
      <c r="H49" s="90"/>
      <c r="I49" s="191"/>
      <c r="T49" s="148">
        <v>40277</v>
      </c>
    </row>
    <row r="50" spans="1:20">
      <c r="A50" s="186"/>
      <c r="B50" s="189"/>
      <c r="C50" s="186"/>
      <c r="D50" s="189"/>
      <c r="E50" s="186"/>
      <c r="F50" s="188"/>
      <c r="G50" s="187"/>
      <c r="H50" s="187"/>
      <c r="I50" s="186"/>
      <c r="O50" s="73"/>
      <c r="P50" s="73"/>
      <c r="Q50" s="73"/>
    </row>
    <row r="51" spans="1:20">
      <c r="A51" s="165">
        <v>1991</v>
      </c>
      <c r="B51" s="190" t="s">
        <v>5688</v>
      </c>
      <c r="C51" s="165"/>
    </row>
    <row r="52" spans="1:20">
      <c r="A52" s="165">
        <v>1992</v>
      </c>
      <c r="B52" s="190" t="s">
        <v>5687</v>
      </c>
      <c r="C52" s="165"/>
    </row>
    <row r="53" spans="1:20">
      <c r="A53" s="165">
        <v>1993</v>
      </c>
      <c r="B53" s="190" t="s">
        <v>5686</v>
      </c>
      <c r="C53" s="165"/>
      <c r="L53" s="150"/>
      <c r="M53" s="150"/>
      <c r="N53" s="150"/>
    </row>
    <row r="54" spans="1:20">
      <c r="A54" s="165">
        <v>1994</v>
      </c>
      <c r="B54" s="190" t="s">
        <v>5685</v>
      </c>
      <c r="C54" s="165"/>
      <c r="L54" s="150"/>
      <c r="M54" s="150"/>
      <c r="N54" s="150"/>
    </row>
    <row r="55" spans="1:20">
      <c r="A55" s="165">
        <v>1995</v>
      </c>
      <c r="B55" s="190" t="s">
        <v>5684</v>
      </c>
      <c r="C55" s="165"/>
      <c r="L55" s="150"/>
      <c r="M55" s="150"/>
      <c r="N55" s="150"/>
    </row>
    <row r="56" spans="1:20">
      <c r="A56" s="165">
        <v>1996</v>
      </c>
      <c r="C56" s="165"/>
      <c r="L56" s="150"/>
      <c r="M56" s="150"/>
      <c r="N56" s="150"/>
    </row>
    <row r="57" spans="1:20">
      <c r="A57" s="165">
        <v>1997</v>
      </c>
      <c r="B57" s="18" t="s">
        <v>5683</v>
      </c>
      <c r="L57" s="150"/>
      <c r="M57" s="150"/>
      <c r="N57" s="150"/>
    </row>
    <row r="58" spans="1:20">
      <c r="A58" s="165">
        <v>1998</v>
      </c>
      <c r="B58" s="18" t="s">
        <v>5682</v>
      </c>
      <c r="L58" s="150"/>
      <c r="M58" s="150"/>
      <c r="N58" s="150"/>
    </row>
    <row r="59" spans="1:20">
      <c r="A59" s="165">
        <v>1999</v>
      </c>
      <c r="B59" s="18" t="s">
        <v>5681</v>
      </c>
      <c r="L59" s="150"/>
      <c r="M59" s="150"/>
      <c r="N59" s="150"/>
    </row>
    <row r="60" spans="1:20">
      <c r="A60" s="165">
        <v>2000</v>
      </c>
      <c r="L60" s="150"/>
      <c r="M60" s="150"/>
      <c r="N60" s="150"/>
    </row>
    <row r="61" spans="1:20">
      <c r="A61" s="165">
        <v>2001</v>
      </c>
      <c r="B61" s="18" t="s">
        <v>5680</v>
      </c>
      <c r="L61" s="150"/>
      <c r="M61" s="150"/>
      <c r="N61" s="150"/>
    </row>
    <row r="62" spans="1:20">
      <c r="A62" s="165">
        <v>2002</v>
      </c>
      <c r="B62" s="18" t="s">
        <v>5679</v>
      </c>
      <c r="L62" s="150"/>
      <c r="M62" s="150"/>
      <c r="N62" s="150"/>
    </row>
    <row r="63" spans="1:20">
      <c r="A63" s="165">
        <v>2003</v>
      </c>
      <c r="B63" s="18" t="s">
        <v>5678</v>
      </c>
      <c r="L63" s="150"/>
      <c r="M63" s="150"/>
      <c r="N63" s="150"/>
    </row>
    <row r="64" spans="1:20">
      <c r="A64" s="165">
        <v>2004</v>
      </c>
      <c r="B64" s="18" t="s">
        <v>5677</v>
      </c>
      <c r="L64" s="150"/>
      <c r="M64" s="150"/>
      <c r="N64" s="150"/>
    </row>
    <row r="65" spans="1:17">
      <c r="A65" s="165">
        <v>2005</v>
      </c>
      <c r="B65" s="18" t="s">
        <v>5676</v>
      </c>
      <c r="L65" s="150"/>
      <c r="M65" s="150"/>
      <c r="N65" s="150"/>
    </row>
    <row r="66" spans="1:17">
      <c r="A66" s="165">
        <v>2006</v>
      </c>
      <c r="B66" s="18" t="s">
        <v>5675</v>
      </c>
      <c r="L66" s="150"/>
      <c r="M66" s="150"/>
      <c r="N66" s="150"/>
    </row>
    <row r="67" spans="1:17">
      <c r="A67" s="165">
        <v>2007</v>
      </c>
      <c r="L67" s="150"/>
      <c r="M67" s="150"/>
      <c r="N67" s="150"/>
    </row>
    <row r="68" spans="1:17">
      <c r="A68" s="165">
        <v>2008</v>
      </c>
      <c r="L68" s="150"/>
      <c r="M68" s="150"/>
      <c r="N68" s="150"/>
    </row>
    <row r="69" spans="1:17">
      <c r="A69" s="165">
        <v>2009</v>
      </c>
      <c r="L69" s="150"/>
      <c r="M69" s="150"/>
      <c r="N69" s="150"/>
    </row>
    <row r="70" spans="1:17">
      <c r="A70" s="165">
        <v>2010</v>
      </c>
      <c r="G70" s="73"/>
      <c r="H70" s="73"/>
      <c r="O70" s="73"/>
      <c r="P70" s="73"/>
      <c r="Q70" s="73"/>
    </row>
    <row r="71" spans="1:17">
      <c r="A71" s="165">
        <v>2011</v>
      </c>
      <c r="G71" s="73"/>
      <c r="H71" s="73"/>
      <c r="O71" s="73"/>
      <c r="P71" s="73"/>
      <c r="Q71" s="73"/>
    </row>
    <row r="72" spans="1:17">
      <c r="A72" s="165">
        <v>2012</v>
      </c>
      <c r="G72" s="73"/>
      <c r="H72" s="73"/>
      <c r="O72" s="73"/>
      <c r="P72" s="73"/>
      <c r="Q72" s="73"/>
    </row>
    <row r="74" spans="1:17">
      <c r="E74" s="165"/>
    </row>
    <row r="75" spans="1:17">
      <c r="A75" s="186"/>
      <c r="B75" s="189"/>
      <c r="C75" s="186"/>
      <c r="D75" s="189"/>
      <c r="E75" s="186"/>
      <c r="F75" s="188"/>
      <c r="G75" s="187"/>
      <c r="H75" s="187"/>
      <c r="I75" s="186"/>
      <c r="O75" s="73"/>
      <c r="P75" s="73"/>
      <c r="Q75" s="73"/>
    </row>
    <row r="76" spans="1:17">
      <c r="A76" s="165"/>
      <c r="C76" s="165"/>
    </row>
    <row r="77" spans="1:17">
      <c r="G77" s="73"/>
      <c r="H77" s="73"/>
      <c r="O77" s="73"/>
      <c r="P77" s="73"/>
      <c r="Q77" s="73"/>
    </row>
    <row r="78" spans="1:17">
      <c r="E78" s="165"/>
    </row>
    <row r="81" spans="5:17">
      <c r="E81" s="165"/>
    </row>
    <row r="83" spans="5:17">
      <c r="E83" s="165"/>
    </row>
    <row r="84" spans="5:17">
      <c r="E84" s="165"/>
    </row>
    <row r="85" spans="5:17">
      <c r="E85" s="165"/>
    </row>
    <row r="86" spans="5:17">
      <c r="E86" s="165"/>
    </row>
    <row r="87" spans="5:17">
      <c r="E87" s="165"/>
    </row>
    <row r="88" spans="5:17">
      <c r="G88" s="73"/>
      <c r="H88" s="73"/>
      <c r="O88" s="73"/>
      <c r="P88" s="73"/>
      <c r="Q88" s="73"/>
    </row>
    <row r="89" spans="5:17">
      <c r="E89" s="165"/>
    </row>
    <row r="90" spans="5:17">
      <c r="E90" s="165"/>
    </row>
    <row r="91" spans="5:17">
      <c r="E91" s="165"/>
    </row>
    <row r="92" spans="5:17">
      <c r="E92" s="165"/>
    </row>
    <row r="93" spans="5:17">
      <c r="G93" s="73"/>
      <c r="H93" s="73"/>
      <c r="O93" s="73"/>
      <c r="P93" s="73"/>
      <c r="Q93" s="73"/>
    </row>
    <row r="94" spans="5:17">
      <c r="E94" s="165"/>
    </row>
    <row r="95" spans="5:17">
      <c r="E95" s="165"/>
    </row>
    <row r="97" spans="1:17">
      <c r="E97" s="165"/>
    </row>
    <row r="98" spans="1:17">
      <c r="E98" s="165"/>
    </row>
    <row r="100" spans="1:17">
      <c r="E100" s="165"/>
    </row>
    <row r="102" spans="1:17">
      <c r="G102" s="73"/>
      <c r="H102" s="73"/>
      <c r="O102" s="73"/>
      <c r="P102" s="73"/>
      <c r="Q102" s="73"/>
    </row>
    <row r="103" spans="1:17">
      <c r="E103" s="165"/>
    </row>
    <row r="104" spans="1:17">
      <c r="E104" s="165"/>
    </row>
    <row r="105" spans="1:17">
      <c r="E105" s="165"/>
    </row>
    <row r="106" spans="1:17">
      <c r="E106" s="165"/>
    </row>
    <row r="109" spans="1:17">
      <c r="E109" s="165"/>
    </row>
    <row r="110" spans="1:17">
      <c r="E110" s="165"/>
    </row>
    <row r="111" spans="1:17">
      <c r="E111" s="165"/>
    </row>
    <row r="112" spans="1:17">
      <c r="A112" s="165"/>
      <c r="C112" s="165"/>
    </row>
    <row r="113" spans="5:17">
      <c r="G113" s="73"/>
      <c r="H113" s="73"/>
      <c r="O113" s="73"/>
      <c r="P113" s="73"/>
      <c r="Q113" s="73"/>
    </row>
    <row r="114" spans="5:17">
      <c r="E114" s="165"/>
    </row>
    <row r="115" spans="5:17">
      <c r="E115" s="165"/>
    </row>
    <row r="116" spans="5:17">
      <c r="E116" s="165"/>
    </row>
    <row r="117" spans="5:17">
      <c r="E117" s="165"/>
    </row>
    <row r="118" spans="5:17">
      <c r="E118" s="165"/>
    </row>
    <row r="119" spans="5:17">
      <c r="E119" s="165"/>
    </row>
    <row r="120" spans="5:17">
      <c r="G120" s="73"/>
      <c r="H120" s="73"/>
      <c r="O120" s="73"/>
      <c r="P120" s="73"/>
      <c r="Q120" s="73"/>
    </row>
    <row r="121" spans="5:17">
      <c r="E121" s="165"/>
    </row>
    <row r="122" spans="5:17">
      <c r="E122" s="165"/>
    </row>
    <row r="123" spans="5:17">
      <c r="E123" s="165"/>
    </row>
    <row r="124" spans="5:17">
      <c r="E124" s="165"/>
    </row>
    <row r="125" spans="5:17">
      <c r="E125" s="165"/>
    </row>
    <row r="126" spans="5:17">
      <c r="E126" s="165"/>
    </row>
    <row r="127" spans="5:17">
      <c r="E127" s="165"/>
    </row>
    <row r="128" spans="5:17">
      <c r="E128" s="165"/>
    </row>
    <row r="129" spans="5:17">
      <c r="E129" s="165"/>
    </row>
    <row r="130" spans="5:17">
      <c r="G130" s="73"/>
      <c r="H130" s="73"/>
      <c r="O130" s="73"/>
      <c r="P130" s="73"/>
      <c r="Q130" s="73"/>
    </row>
    <row r="131" spans="5:17">
      <c r="E131" s="165"/>
    </row>
    <row r="132" spans="5:17">
      <c r="E132" s="165"/>
    </row>
    <row r="133" spans="5:17">
      <c r="E133" s="165"/>
    </row>
    <row r="134" spans="5:17">
      <c r="E134" s="165"/>
    </row>
    <row r="135" spans="5:17">
      <c r="E135" s="165"/>
    </row>
    <row r="136" spans="5:17">
      <c r="E136" s="165"/>
    </row>
    <row r="137" spans="5:17">
      <c r="E137" s="165"/>
    </row>
    <row r="138" spans="5:17">
      <c r="E138" s="165"/>
    </row>
    <row r="139" spans="5:17">
      <c r="E139" s="165"/>
    </row>
    <row r="140" spans="5:17">
      <c r="E140" s="165"/>
    </row>
    <row r="141" spans="5:17">
      <c r="E141" s="165"/>
    </row>
    <row r="142" spans="5:17">
      <c r="E142" s="165"/>
    </row>
    <row r="143" spans="5:17">
      <c r="E143" s="165"/>
    </row>
    <row r="144" spans="5:17">
      <c r="E144" s="165"/>
    </row>
    <row r="145" spans="5:17">
      <c r="E145" s="165"/>
    </row>
    <row r="146" spans="5:17">
      <c r="E146" s="165"/>
    </row>
    <row r="147" spans="5:17">
      <c r="E147" s="165"/>
    </row>
    <row r="148" spans="5:17">
      <c r="G148" s="73"/>
      <c r="H148" s="73"/>
      <c r="O148" s="73"/>
      <c r="P148" s="73"/>
      <c r="Q148" s="73"/>
    </row>
    <row r="149" spans="5:17">
      <c r="E149" s="165"/>
    </row>
    <row r="150" spans="5:17">
      <c r="E150" s="165"/>
    </row>
    <row r="151" spans="5:17">
      <c r="E151" s="165"/>
    </row>
    <row r="152" spans="5:17">
      <c r="E152" s="165"/>
    </row>
    <row r="153" spans="5:17">
      <c r="E153" s="165"/>
    </row>
    <row r="154" spans="5:17">
      <c r="E154" s="165"/>
    </row>
    <row r="155" spans="5:17">
      <c r="E155" s="165"/>
    </row>
    <row r="156" spans="5:17">
      <c r="E156" s="165"/>
    </row>
    <row r="157" spans="5:17">
      <c r="E157" s="165"/>
    </row>
    <row r="158" spans="5:17">
      <c r="G158" s="73"/>
      <c r="H158" s="73"/>
      <c r="O158" s="73"/>
      <c r="P158" s="73"/>
      <c r="Q158" s="73"/>
    </row>
    <row r="159" spans="5:17">
      <c r="E159" s="165"/>
    </row>
    <row r="161" spans="5:17">
      <c r="E161" s="165"/>
    </row>
    <row r="162" spans="5:17">
      <c r="E162" s="165"/>
    </row>
    <row r="163" spans="5:17">
      <c r="G163" s="73"/>
      <c r="H163" s="73"/>
      <c r="O163" s="73"/>
      <c r="P163" s="73"/>
      <c r="Q163" s="73"/>
    </row>
    <row r="164" spans="5:17">
      <c r="E164" s="165"/>
    </row>
    <row r="165" spans="5:17">
      <c r="E165" s="165"/>
    </row>
    <row r="166" spans="5:17">
      <c r="E166" s="165"/>
    </row>
    <row r="167" spans="5:17">
      <c r="E167" s="165"/>
    </row>
    <row r="168" spans="5:17">
      <c r="E168" s="165"/>
    </row>
    <row r="169" spans="5:17">
      <c r="E169" s="165"/>
    </row>
    <row r="170" spans="5:17">
      <c r="E170" s="165"/>
    </row>
    <row r="171" spans="5:17">
      <c r="E171" s="165"/>
    </row>
    <row r="172" spans="5:17">
      <c r="E172" s="165"/>
    </row>
    <row r="173" spans="5:17">
      <c r="E173" s="165"/>
    </row>
    <row r="174" spans="5:17">
      <c r="G174" s="73"/>
      <c r="H174" s="73"/>
      <c r="O174" s="73"/>
      <c r="P174" s="73"/>
      <c r="Q174" s="73"/>
    </row>
    <row r="175" spans="5:17">
      <c r="E175" s="165"/>
    </row>
    <row r="176" spans="5:17">
      <c r="E176" s="165"/>
    </row>
    <row r="177" spans="5:17">
      <c r="E177" s="165"/>
    </row>
    <row r="178" spans="5:17">
      <c r="E178" s="165"/>
    </row>
    <row r="179" spans="5:17">
      <c r="E179" s="165"/>
    </row>
    <row r="180" spans="5:17">
      <c r="E180" s="165"/>
    </row>
    <row r="181" spans="5:17">
      <c r="E181" s="165"/>
    </row>
    <row r="182" spans="5:17">
      <c r="E182" s="165"/>
    </row>
    <row r="183" spans="5:17">
      <c r="G183" s="73"/>
      <c r="H183" s="73"/>
      <c r="O183" s="73"/>
      <c r="P183" s="73"/>
      <c r="Q183" s="73"/>
    </row>
    <row r="184" spans="5:17">
      <c r="E184" s="165"/>
    </row>
    <row r="185" spans="5:17">
      <c r="E185" s="165"/>
    </row>
    <row r="186" spans="5:17">
      <c r="E186" s="165"/>
    </row>
    <row r="187" spans="5:17">
      <c r="G187" s="73"/>
      <c r="H187" s="73"/>
      <c r="O187" s="73"/>
      <c r="P187" s="73"/>
      <c r="Q187" s="73"/>
    </row>
    <row r="188" spans="5:17">
      <c r="E188" s="165"/>
    </row>
    <row r="189" spans="5:17">
      <c r="G189" s="73"/>
      <c r="H189" s="73"/>
      <c r="O189" s="73"/>
      <c r="P189" s="73"/>
      <c r="Q189" s="73"/>
    </row>
    <row r="190" spans="5:17">
      <c r="E190" s="165"/>
    </row>
    <row r="191" spans="5:17">
      <c r="E191" s="165"/>
    </row>
    <row r="192" spans="5:17">
      <c r="E192" s="165"/>
    </row>
    <row r="193" spans="5:17">
      <c r="E193" s="165"/>
    </row>
    <row r="194" spans="5:17">
      <c r="E194" s="165"/>
    </row>
    <row r="195" spans="5:17">
      <c r="E195" s="165"/>
    </row>
    <row r="196" spans="5:17">
      <c r="E196" s="165"/>
    </row>
    <row r="197" spans="5:17">
      <c r="E197" s="165"/>
    </row>
    <row r="198" spans="5:17">
      <c r="E198" s="165"/>
    </row>
    <row r="199" spans="5:17">
      <c r="E199" s="165"/>
    </row>
    <row r="200" spans="5:17">
      <c r="E200" s="165"/>
    </row>
    <row r="201" spans="5:17">
      <c r="E201" s="165"/>
    </row>
    <row r="202" spans="5:17">
      <c r="E202" s="165"/>
    </row>
    <row r="203" spans="5:17">
      <c r="E203" s="165"/>
    </row>
    <row r="204" spans="5:17">
      <c r="E204" s="165"/>
    </row>
    <row r="205" spans="5:17">
      <c r="E205" s="165"/>
    </row>
    <row r="206" spans="5:17">
      <c r="E206" s="165"/>
    </row>
    <row r="207" spans="5:17">
      <c r="G207" s="73"/>
      <c r="H207" s="73"/>
      <c r="O207" s="73"/>
      <c r="P207" s="73"/>
      <c r="Q207" s="73"/>
    </row>
    <row r="208" spans="5:17">
      <c r="E208" s="165"/>
    </row>
    <row r="209" spans="5:17">
      <c r="G209" s="73"/>
      <c r="H209" s="73"/>
      <c r="O209" s="73"/>
      <c r="P209" s="73"/>
      <c r="Q209" s="73"/>
    </row>
    <row r="210" spans="5:17">
      <c r="E210" s="165"/>
    </row>
    <row r="211" spans="5:17">
      <c r="E211" s="165"/>
    </row>
    <row r="212" spans="5:17">
      <c r="E212" s="165"/>
    </row>
    <row r="213" spans="5:17">
      <c r="E213" s="165"/>
    </row>
    <row r="214" spans="5:17">
      <c r="E214" s="165"/>
    </row>
    <row r="215" spans="5:17">
      <c r="E215" s="165"/>
    </row>
    <row r="216" spans="5:17">
      <c r="E216" s="165"/>
    </row>
    <row r="217" spans="5:17">
      <c r="E217" s="165"/>
    </row>
    <row r="218" spans="5:17">
      <c r="G218" s="73"/>
      <c r="H218" s="73"/>
      <c r="O218" s="73"/>
      <c r="P218" s="73"/>
      <c r="Q218" s="73"/>
    </row>
    <row r="219" spans="5:17">
      <c r="E219" s="165"/>
    </row>
    <row r="220" spans="5:17">
      <c r="E220" s="165"/>
    </row>
    <row r="221" spans="5:17">
      <c r="E221" s="165"/>
    </row>
    <row r="222" spans="5:17">
      <c r="E222" s="165"/>
    </row>
    <row r="223" spans="5:17">
      <c r="E223" s="165"/>
    </row>
    <row r="224" spans="5:17">
      <c r="E224" s="165"/>
    </row>
    <row r="225" spans="5:17">
      <c r="E225" s="165"/>
    </row>
    <row r="226" spans="5:17">
      <c r="E226" s="165"/>
    </row>
    <row r="227" spans="5:17">
      <c r="E227" s="165"/>
    </row>
    <row r="228" spans="5:17">
      <c r="E228" s="165"/>
    </row>
    <row r="229" spans="5:17">
      <c r="E229" s="165"/>
    </row>
    <row r="230" spans="5:17">
      <c r="E230" s="165"/>
    </row>
    <row r="231" spans="5:17">
      <c r="E231" s="165"/>
    </row>
    <row r="232" spans="5:17">
      <c r="E232" s="165"/>
    </row>
    <row r="233" spans="5:17">
      <c r="E233" s="165"/>
    </row>
    <row r="234" spans="5:17">
      <c r="E234" s="165"/>
    </row>
    <row r="235" spans="5:17">
      <c r="E235" s="165"/>
    </row>
    <row r="236" spans="5:17">
      <c r="G236" s="73"/>
      <c r="H236" s="73"/>
      <c r="O236" s="73"/>
      <c r="P236" s="73"/>
      <c r="Q236" s="73"/>
    </row>
    <row r="237" spans="5:17">
      <c r="E237" s="165"/>
    </row>
    <row r="238" spans="5:17">
      <c r="G238" s="73"/>
      <c r="H238" s="73"/>
      <c r="O238" s="73"/>
      <c r="P238" s="73"/>
      <c r="Q238" s="73"/>
    </row>
    <row r="239" spans="5:17">
      <c r="E239" s="165"/>
    </row>
    <row r="240" spans="5:17">
      <c r="E240" s="165"/>
    </row>
    <row r="241" spans="5:17">
      <c r="G241" s="73"/>
      <c r="H241" s="73"/>
      <c r="O241" s="73"/>
      <c r="P241" s="73"/>
      <c r="Q241" s="73"/>
    </row>
    <row r="242" spans="5:17">
      <c r="G242" s="73"/>
      <c r="H242" s="73"/>
      <c r="O242" s="73"/>
      <c r="P242" s="73"/>
      <c r="Q242" s="73"/>
    </row>
    <row r="243" spans="5:17">
      <c r="E243" s="165"/>
    </row>
    <row r="244" spans="5:17">
      <c r="E244" s="165"/>
    </row>
    <row r="245" spans="5:17">
      <c r="E245" s="165"/>
    </row>
    <row r="246" spans="5:17">
      <c r="E246" s="165"/>
    </row>
    <row r="247" spans="5:17">
      <c r="E247" s="165"/>
    </row>
    <row r="248" spans="5:17">
      <c r="G248" s="73"/>
      <c r="H248" s="73"/>
      <c r="O248" s="73"/>
      <c r="P248" s="73"/>
      <c r="Q248" s="73"/>
    </row>
    <row r="249" spans="5:17">
      <c r="G249" s="73"/>
      <c r="H249" s="73"/>
      <c r="O249" s="73"/>
      <c r="P249" s="73"/>
      <c r="Q249" s="73"/>
    </row>
    <row r="250" spans="5:17">
      <c r="G250" s="73"/>
      <c r="H250" s="73"/>
      <c r="O250" s="73"/>
      <c r="P250" s="73"/>
      <c r="Q250" s="73"/>
    </row>
    <row r="251" spans="5:17">
      <c r="E251" s="165"/>
    </row>
    <row r="252" spans="5:17">
      <c r="E252" s="165"/>
    </row>
    <row r="253" spans="5:17">
      <c r="G253" s="73"/>
      <c r="H253" s="73"/>
      <c r="O253" s="73"/>
      <c r="P253" s="73"/>
      <c r="Q253" s="73"/>
    </row>
    <row r="254" spans="5:17">
      <c r="G254" s="73"/>
      <c r="H254" s="73"/>
      <c r="O254" s="73"/>
      <c r="P254" s="73"/>
      <c r="Q254" s="73"/>
    </row>
    <row r="255" spans="5:17">
      <c r="E255" s="165"/>
    </row>
    <row r="256" spans="5:17">
      <c r="E256" s="165"/>
    </row>
    <row r="257" spans="5:17">
      <c r="E257" s="165"/>
    </row>
    <row r="258" spans="5:17">
      <c r="E258" s="165"/>
    </row>
    <row r="259" spans="5:17">
      <c r="G259" s="73"/>
      <c r="H259" s="73"/>
      <c r="O259" s="73"/>
      <c r="P259" s="73"/>
      <c r="Q259" s="73"/>
    </row>
    <row r="260" spans="5:17">
      <c r="G260" s="73"/>
      <c r="H260" s="73"/>
      <c r="O260" s="73"/>
      <c r="P260" s="73"/>
      <c r="Q260" s="73"/>
    </row>
    <row r="261" spans="5:17">
      <c r="E261" s="165"/>
    </row>
    <row r="262" spans="5:17">
      <c r="E262" s="165"/>
    </row>
    <row r="263" spans="5:17">
      <c r="G263" s="73"/>
      <c r="H263" s="73"/>
      <c r="O263" s="73"/>
      <c r="P263" s="73"/>
      <c r="Q263" s="73"/>
    </row>
    <row r="264" spans="5:17">
      <c r="E264" s="165"/>
    </row>
    <row r="265" spans="5:17">
      <c r="E265" s="165"/>
    </row>
    <row r="266" spans="5:17">
      <c r="E266" s="165"/>
    </row>
    <row r="267" spans="5:17">
      <c r="E267" s="165"/>
    </row>
    <row r="268" spans="5:17">
      <c r="E268" s="165"/>
    </row>
    <row r="269" spans="5:17">
      <c r="E269" s="165"/>
    </row>
    <row r="270" spans="5:17">
      <c r="E270" s="165"/>
    </row>
    <row r="271" spans="5:17">
      <c r="E271" s="165"/>
    </row>
    <row r="272" spans="5:17">
      <c r="E272" s="165"/>
    </row>
    <row r="273" spans="5:17">
      <c r="E273" s="165"/>
    </row>
    <row r="274" spans="5:17">
      <c r="G274" s="73"/>
      <c r="H274" s="73"/>
      <c r="O274" s="73"/>
      <c r="P274" s="73"/>
      <c r="Q274" s="73"/>
    </row>
    <row r="275" spans="5:17">
      <c r="E275" s="165"/>
    </row>
    <row r="276" spans="5:17">
      <c r="E276" s="165"/>
    </row>
    <row r="277" spans="5:17">
      <c r="E277" s="165"/>
    </row>
    <row r="278" spans="5:17">
      <c r="E278" s="165"/>
    </row>
    <row r="279" spans="5:17">
      <c r="E279" s="165"/>
    </row>
    <row r="280" spans="5:17">
      <c r="E280" s="165"/>
    </row>
    <row r="281" spans="5:17">
      <c r="G281" s="73"/>
      <c r="H281" s="73"/>
      <c r="O281" s="73"/>
      <c r="P281" s="73"/>
      <c r="Q281" s="73"/>
    </row>
    <row r="282" spans="5:17">
      <c r="E282" s="165"/>
    </row>
    <row r="283" spans="5:17">
      <c r="E283" s="165"/>
    </row>
    <row r="284" spans="5:17">
      <c r="E284" s="165"/>
    </row>
    <row r="285" spans="5:17">
      <c r="E285" s="165"/>
    </row>
    <row r="286" spans="5:17">
      <c r="E286" s="165"/>
    </row>
    <row r="287" spans="5:17">
      <c r="E287" s="165"/>
    </row>
    <row r="288" spans="5:17">
      <c r="E288" s="165"/>
    </row>
    <row r="289" spans="1:5">
      <c r="E289" s="165"/>
    </row>
    <row r="290" spans="1:5">
      <c r="E290" s="165"/>
    </row>
    <row r="291" spans="1:5">
      <c r="E291" s="165"/>
    </row>
    <row r="292" spans="1:5">
      <c r="E292" s="165"/>
    </row>
    <row r="293" spans="1:5">
      <c r="E293" s="165"/>
    </row>
    <row r="294" spans="1:5">
      <c r="E294" s="165"/>
    </row>
    <row r="295" spans="1:5">
      <c r="E295" s="165"/>
    </row>
    <row r="296" spans="1:5">
      <c r="E296" s="165"/>
    </row>
    <row r="297" spans="1:5">
      <c r="E297" s="165"/>
    </row>
    <row r="298" spans="1:5">
      <c r="E298" s="165"/>
    </row>
    <row r="299" spans="1:5">
      <c r="E299" s="165"/>
    </row>
    <row r="300" spans="1:5">
      <c r="E300" s="165"/>
    </row>
    <row r="301" spans="1:5">
      <c r="A301" s="175"/>
      <c r="C301" s="175"/>
    </row>
    <row r="302" spans="1:5">
      <c r="E302" s="165"/>
    </row>
    <row r="303" spans="1:5">
      <c r="E303" s="165"/>
    </row>
    <row r="304" spans="1:5">
      <c r="E304" s="165"/>
    </row>
    <row r="305" spans="5:17">
      <c r="E305" s="165"/>
    </row>
    <row r="307" spans="5:17">
      <c r="G307" s="73"/>
      <c r="H307" s="73"/>
      <c r="O307" s="73"/>
      <c r="P307" s="73"/>
      <c r="Q307" s="73"/>
    </row>
    <row r="308" spans="5:17">
      <c r="E308" s="165"/>
    </row>
    <row r="309" spans="5:17">
      <c r="G309" s="73"/>
      <c r="H309" s="73"/>
      <c r="O309" s="73"/>
      <c r="P309" s="73"/>
      <c r="Q309" s="73"/>
    </row>
    <row r="310" spans="5:17">
      <c r="E310" s="165"/>
    </row>
    <row r="311" spans="5:17">
      <c r="E311" s="165"/>
    </row>
    <row r="312" spans="5:17">
      <c r="G312" s="73"/>
      <c r="H312" s="73"/>
      <c r="O312" s="73"/>
      <c r="P312" s="73"/>
      <c r="Q312" s="73"/>
    </row>
    <row r="313" spans="5:17">
      <c r="E313" s="165"/>
    </row>
    <row r="314" spans="5:17">
      <c r="E314" s="165"/>
    </row>
    <row r="315" spans="5:17">
      <c r="E315" s="165"/>
    </row>
    <row r="316" spans="5:17">
      <c r="E316" s="165"/>
    </row>
    <row r="317" spans="5:17">
      <c r="E317" s="165"/>
    </row>
    <row r="318" spans="5:17">
      <c r="E318" s="165"/>
    </row>
    <row r="319" spans="5:17">
      <c r="E319" s="165"/>
    </row>
    <row r="320" spans="5:17">
      <c r="E320" s="165"/>
    </row>
    <row r="321" spans="1:17">
      <c r="E321" s="165"/>
    </row>
    <row r="322" spans="1:17">
      <c r="G322" s="73"/>
      <c r="H322" s="73"/>
      <c r="O322" s="73"/>
      <c r="P322" s="73"/>
      <c r="Q322" s="73"/>
    </row>
    <row r="323" spans="1:17">
      <c r="E323" s="165"/>
    </row>
    <row r="324" spans="1:17">
      <c r="G324" s="73"/>
      <c r="H324" s="73"/>
      <c r="O324" s="73"/>
      <c r="P324" s="73"/>
      <c r="Q324" s="73"/>
    </row>
    <row r="325" spans="1:17">
      <c r="E325" s="165"/>
    </row>
    <row r="326" spans="1:17">
      <c r="A326" s="184"/>
      <c r="C326" s="184"/>
      <c r="E326" s="165"/>
    </row>
    <row r="327" spans="1:17">
      <c r="A327" s="184"/>
      <c r="C327" s="184"/>
      <c r="E327" s="165"/>
    </row>
    <row r="328" spans="1:17">
      <c r="E328" s="165"/>
    </row>
    <row r="329" spans="1:17">
      <c r="G329" s="73"/>
      <c r="H329" s="73"/>
      <c r="O329" s="73"/>
      <c r="P329" s="73"/>
      <c r="Q329" s="73"/>
    </row>
    <row r="330" spans="1:17">
      <c r="E330" s="165"/>
    </row>
    <row r="331" spans="1:17">
      <c r="E331" s="165"/>
    </row>
    <row r="332" spans="1:17">
      <c r="E332" s="165"/>
    </row>
    <row r="333" spans="1:17">
      <c r="E333" s="165"/>
    </row>
    <row r="334" spans="1:17">
      <c r="E334" s="165"/>
    </row>
    <row r="335" spans="1:17">
      <c r="E335" s="165"/>
    </row>
    <row r="336" spans="1:17">
      <c r="E336" s="165"/>
    </row>
    <row r="337" spans="5:17">
      <c r="E337" s="165"/>
    </row>
    <row r="338" spans="5:17">
      <c r="E338" s="165"/>
    </row>
    <row r="339" spans="5:17">
      <c r="G339" s="73"/>
      <c r="H339" s="73"/>
      <c r="O339" s="73"/>
      <c r="P339" s="73"/>
      <c r="Q339" s="73"/>
    </row>
    <row r="340" spans="5:17">
      <c r="E340" s="165"/>
    </row>
    <row r="341" spans="5:17">
      <c r="E341" s="165"/>
    </row>
    <row r="342" spans="5:17">
      <c r="E342" s="165"/>
    </row>
    <row r="343" spans="5:17">
      <c r="E343" s="165"/>
    </row>
    <row r="344" spans="5:17">
      <c r="E344" s="165"/>
    </row>
    <row r="345" spans="5:17">
      <c r="E345" s="165"/>
    </row>
    <row r="346" spans="5:17">
      <c r="E346" s="165"/>
    </row>
    <row r="347" spans="5:17">
      <c r="E347" s="165"/>
    </row>
    <row r="348" spans="5:17">
      <c r="E348" s="165"/>
    </row>
    <row r="349" spans="5:17">
      <c r="E349" s="165"/>
    </row>
    <row r="350" spans="5:17">
      <c r="G350" s="73"/>
      <c r="H350" s="73"/>
      <c r="O350" s="73"/>
      <c r="P350" s="73"/>
      <c r="Q350" s="73"/>
    </row>
    <row r="352" spans="5:17">
      <c r="E352" s="165"/>
    </row>
    <row r="353" spans="1:21">
      <c r="E353" s="165"/>
    </row>
    <row r="354" spans="1:21">
      <c r="E354" s="165"/>
    </row>
    <row r="355" spans="1:21">
      <c r="E355" s="165"/>
      <c r="U355" s="171"/>
    </row>
    <row r="356" spans="1:21">
      <c r="E356" s="165"/>
      <c r="O356" s="73"/>
      <c r="P356" s="73"/>
      <c r="Q356" s="73"/>
    </row>
    <row r="357" spans="1:21">
      <c r="E357" s="165"/>
    </row>
    <row r="358" spans="1:21">
      <c r="G358" s="73"/>
      <c r="H358" s="73"/>
      <c r="O358" s="73"/>
      <c r="P358" s="73"/>
      <c r="Q358" s="73"/>
    </row>
    <row r="359" spans="1:21">
      <c r="G359" s="73"/>
      <c r="H359" s="73"/>
      <c r="O359" s="73"/>
      <c r="P359" s="73"/>
      <c r="Q359" s="73"/>
    </row>
    <row r="360" spans="1:21">
      <c r="E360" s="165"/>
    </row>
    <row r="361" spans="1:21">
      <c r="A361" s="168"/>
      <c r="C361" s="168"/>
      <c r="E361" s="168"/>
      <c r="G361" s="73"/>
      <c r="H361" s="73"/>
      <c r="O361" s="73"/>
      <c r="P361" s="73"/>
      <c r="Q361" s="73"/>
    </row>
    <row r="362" spans="1:21">
      <c r="G362" s="73"/>
      <c r="H362" s="73"/>
      <c r="O362" s="73"/>
      <c r="P362" s="73"/>
      <c r="Q362" s="73"/>
    </row>
    <row r="363" spans="1:21">
      <c r="E363" s="165"/>
    </row>
    <row r="364" spans="1:21">
      <c r="E364" s="165"/>
    </row>
    <row r="365" spans="1:21">
      <c r="E365" s="165"/>
    </row>
    <row r="366" spans="1:21">
      <c r="E366" s="165"/>
    </row>
    <row r="367" spans="1:21">
      <c r="E367" s="165"/>
    </row>
    <row r="368" spans="1:21">
      <c r="E368" s="165"/>
    </row>
    <row r="369" spans="5:17">
      <c r="E369" s="165"/>
    </row>
    <row r="370" spans="5:17">
      <c r="E370" s="165"/>
    </row>
    <row r="371" spans="5:17">
      <c r="E371" s="165"/>
    </row>
    <row r="372" spans="5:17">
      <c r="E372" s="165"/>
    </row>
    <row r="373" spans="5:17">
      <c r="E373" s="165"/>
    </row>
    <row r="374" spans="5:17">
      <c r="E374" s="165"/>
    </row>
    <row r="375" spans="5:17">
      <c r="E375" s="165"/>
    </row>
    <row r="376" spans="5:17">
      <c r="G376" s="73"/>
      <c r="H376" s="73"/>
      <c r="O376" s="73"/>
      <c r="P376" s="73"/>
      <c r="Q376" s="73"/>
    </row>
    <row r="377" spans="5:17">
      <c r="E377" s="165"/>
    </row>
    <row r="378" spans="5:17">
      <c r="E378" s="165"/>
    </row>
    <row r="380" spans="5:17">
      <c r="E380" s="165"/>
    </row>
    <row r="381" spans="5:17">
      <c r="E381" s="165"/>
    </row>
    <row r="382" spans="5:17">
      <c r="E382" s="165"/>
    </row>
    <row r="384" spans="5:17">
      <c r="E384" s="165"/>
    </row>
    <row r="385" spans="1:17">
      <c r="E385" s="165"/>
    </row>
    <row r="386" spans="1:17">
      <c r="A386" s="168"/>
      <c r="C386" s="168"/>
      <c r="E386" s="168"/>
      <c r="G386" s="73"/>
      <c r="H386" s="73"/>
      <c r="O386" s="73"/>
      <c r="P386" s="73"/>
      <c r="Q386" s="73"/>
    </row>
    <row r="387" spans="1:17">
      <c r="G387" s="73"/>
      <c r="H387" s="73"/>
      <c r="O387" s="73"/>
      <c r="P387" s="73"/>
      <c r="Q387" s="73"/>
    </row>
    <row r="388" spans="1:17">
      <c r="E388" s="165"/>
    </row>
    <row r="389" spans="1:17">
      <c r="E389" s="165"/>
    </row>
    <row r="390" spans="1:17">
      <c r="E390" s="165"/>
    </row>
    <row r="391" spans="1:17">
      <c r="E391" s="165"/>
    </row>
    <row r="392" spans="1:17">
      <c r="E392" s="165"/>
    </row>
    <row r="393" spans="1:17">
      <c r="E393" s="165"/>
    </row>
    <row r="394" spans="1:17">
      <c r="E394" s="165"/>
    </row>
    <row r="395" spans="1:17">
      <c r="E395" s="165"/>
    </row>
    <row r="396" spans="1:17">
      <c r="E396" s="165"/>
    </row>
    <row r="397" spans="1:17">
      <c r="E397" s="165"/>
    </row>
    <row r="398" spans="1:17">
      <c r="E398" s="165"/>
    </row>
    <row r="399" spans="1:17">
      <c r="E399" s="165"/>
    </row>
    <row r="400" spans="1:17">
      <c r="G400" s="73"/>
      <c r="H400" s="73"/>
      <c r="O400" s="73"/>
      <c r="P400" s="73"/>
      <c r="Q400" s="73"/>
    </row>
    <row r="401" spans="1:17">
      <c r="E401" s="165"/>
    </row>
    <row r="402" spans="1:17">
      <c r="E402" s="165"/>
    </row>
    <row r="403" spans="1:17">
      <c r="G403" s="73"/>
      <c r="H403" s="73"/>
      <c r="O403" s="73"/>
      <c r="P403" s="73"/>
      <c r="Q403" s="73"/>
    </row>
    <row r="404" spans="1:17">
      <c r="A404" s="168"/>
      <c r="C404" s="168"/>
      <c r="E404" s="168"/>
      <c r="G404" s="73"/>
      <c r="H404" s="73"/>
      <c r="O404" s="73"/>
      <c r="P404" s="73"/>
      <c r="Q404" s="73"/>
    </row>
    <row r="405" spans="1:17">
      <c r="A405" s="168"/>
      <c r="C405" s="168"/>
      <c r="D405" s="173"/>
      <c r="E405" s="168"/>
      <c r="G405" s="73"/>
      <c r="H405" s="73"/>
      <c r="O405" s="73"/>
      <c r="P405" s="73"/>
      <c r="Q405" s="73"/>
    </row>
    <row r="406" spans="1:17">
      <c r="G406" s="73"/>
      <c r="H406" s="73"/>
      <c r="O406" s="73"/>
      <c r="P406" s="73"/>
      <c r="Q406" s="73"/>
    </row>
    <row r="407" spans="1:17">
      <c r="E407" s="165"/>
    </row>
    <row r="408" spans="1:17">
      <c r="E408" s="165"/>
    </row>
    <row r="409" spans="1:17">
      <c r="G409" s="73"/>
      <c r="H409" s="73"/>
      <c r="O409" s="73"/>
      <c r="P409" s="73"/>
      <c r="Q409" s="73"/>
    </row>
    <row r="410" spans="1:17">
      <c r="E410" s="165"/>
    </row>
    <row r="411" spans="1:17">
      <c r="E411" s="165"/>
    </row>
    <row r="412" spans="1:17">
      <c r="E412" s="165"/>
    </row>
    <row r="413" spans="1:17">
      <c r="E413" s="165"/>
    </row>
    <row r="414" spans="1:17">
      <c r="E414" s="165"/>
    </row>
    <row r="415" spans="1:17">
      <c r="E415" s="165"/>
    </row>
    <row r="416" spans="1:17">
      <c r="E416" s="165"/>
    </row>
    <row r="417" spans="1:18">
      <c r="E417" s="165"/>
    </row>
    <row r="418" spans="1:18">
      <c r="E418" s="165"/>
    </row>
    <row r="419" spans="1:18">
      <c r="A419" s="168"/>
      <c r="C419" s="168"/>
      <c r="E419" s="168"/>
      <c r="G419" s="73"/>
      <c r="H419" s="73"/>
      <c r="O419" s="73"/>
      <c r="P419" s="73"/>
      <c r="Q419" s="73"/>
    </row>
    <row r="420" spans="1:18">
      <c r="E420" s="165"/>
    </row>
    <row r="421" spans="1:18">
      <c r="E421" s="165"/>
    </row>
    <row r="422" spans="1:18">
      <c r="E422" s="165"/>
    </row>
    <row r="423" spans="1:18">
      <c r="E423" s="165"/>
    </row>
    <row r="424" spans="1:18">
      <c r="E424" s="165"/>
    </row>
    <row r="425" spans="1:18">
      <c r="G425" s="73"/>
      <c r="H425" s="73"/>
      <c r="O425" s="73"/>
      <c r="P425" s="73"/>
      <c r="Q425" s="73"/>
    </row>
    <row r="426" spans="1:18">
      <c r="G426" s="73"/>
      <c r="H426" s="73"/>
      <c r="I426" s="104"/>
      <c r="J426" s="104"/>
      <c r="K426" s="104"/>
      <c r="L426" s="73"/>
      <c r="M426" s="73"/>
      <c r="N426" s="73"/>
      <c r="O426" s="73"/>
      <c r="P426" s="73"/>
      <c r="Q426" s="73"/>
    </row>
    <row r="427" spans="1:18">
      <c r="E427" s="165"/>
    </row>
    <row r="428" spans="1:18">
      <c r="E428" s="165"/>
    </row>
    <row r="429" spans="1:18">
      <c r="E429" s="165"/>
      <c r="R429" s="171"/>
    </row>
    <row r="430" spans="1:18">
      <c r="E430" s="165"/>
    </row>
    <row r="431" spans="1:18">
      <c r="E431" s="165"/>
    </row>
    <row r="432" spans="1:18">
      <c r="E432" s="165"/>
    </row>
    <row r="433" spans="1:17">
      <c r="G433" s="73"/>
      <c r="H433" s="73"/>
      <c r="O433" s="73"/>
      <c r="P433" s="73"/>
      <c r="Q433" s="73"/>
    </row>
    <row r="434" spans="1:17">
      <c r="A434" s="184"/>
      <c r="C434" s="184"/>
      <c r="E434" s="165"/>
    </row>
    <row r="435" spans="1:17">
      <c r="A435" s="184"/>
      <c r="C435" s="184"/>
      <c r="E435" s="165"/>
    </row>
    <row r="436" spans="1:17">
      <c r="E436" s="165"/>
    </row>
    <row r="437" spans="1:17">
      <c r="E437" s="165"/>
    </row>
    <row r="438" spans="1:17">
      <c r="E438" s="165"/>
    </row>
    <row r="439" spans="1:17">
      <c r="E439" s="165"/>
    </row>
    <row r="440" spans="1:17">
      <c r="E440" s="165"/>
    </row>
    <row r="441" spans="1:17">
      <c r="E441" s="165"/>
    </row>
    <row r="442" spans="1:17">
      <c r="E442" s="165"/>
    </row>
    <row r="443" spans="1:17">
      <c r="E443" s="165"/>
    </row>
    <row r="444" spans="1:17">
      <c r="E444" s="165"/>
    </row>
    <row r="445" spans="1:17">
      <c r="E445" s="165"/>
    </row>
    <row r="446" spans="1:17">
      <c r="E446" s="165"/>
    </row>
    <row r="447" spans="1:17">
      <c r="E447" s="20"/>
    </row>
    <row r="448" spans="1:17">
      <c r="E448" s="165"/>
    </row>
    <row r="449" spans="5:17">
      <c r="G449" s="73"/>
      <c r="H449" s="73"/>
      <c r="O449" s="73"/>
      <c r="P449" s="73"/>
      <c r="Q449" s="73"/>
    </row>
    <row r="450" spans="5:17">
      <c r="G450" s="73"/>
      <c r="H450" s="73"/>
      <c r="O450" s="73"/>
      <c r="P450" s="73"/>
      <c r="Q450" s="73"/>
    </row>
    <row r="451" spans="5:17">
      <c r="E451" s="165"/>
    </row>
    <row r="452" spans="5:17">
      <c r="E452" s="165"/>
    </row>
    <row r="453" spans="5:17">
      <c r="E453" s="165"/>
    </row>
    <row r="454" spans="5:17">
      <c r="E454" s="165"/>
    </row>
    <row r="455" spans="5:17">
      <c r="E455" s="165"/>
    </row>
    <row r="456" spans="5:17">
      <c r="E456" s="165"/>
    </row>
    <row r="457" spans="5:17">
      <c r="E457" s="165"/>
    </row>
    <row r="458" spans="5:17">
      <c r="E458" s="165"/>
    </row>
    <row r="459" spans="5:17">
      <c r="E459" s="165"/>
    </row>
    <row r="460" spans="5:17">
      <c r="E460" s="165"/>
    </row>
    <row r="461" spans="5:17">
      <c r="E461" s="165"/>
    </row>
    <row r="462" spans="5:17">
      <c r="E462" s="165"/>
    </row>
    <row r="463" spans="5:17">
      <c r="E463" s="165"/>
    </row>
    <row r="464" spans="5:17">
      <c r="E464" s="165"/>
    </row>
    <row r="465" spans="1:17">
      <c r="E465" s="165"/>
    </row>
    <row r="466" spans="1:17">
      <c r="E466" s="165"/>
    </row>
    <row r="467" spans="1:17">
      <c r="E467" s="165"/>
    </row>
    <row r="468" spans="1:17">
      <c r="E468" s="165"/>
    </row>
    <row r="469" spans="1:17">
      <c r="G469" s="73"/>
      <c r="H469" s="73"/>
      <c r="O469" s="73"/>
      <c r="P469" s="73"/>
      <c r="Q469" s="73"/>
    </row>
    <row r="470" spans="1:17">
      <c r="E470" s="165"/>
    </row>
    <row r="471" spans="1:17">
      <c r="E471" s="165"/>
    </row>
    <row r="472" spans="1:17">
      <c r="E472" s="165"/>
    </row>
    <row r="473" spans="1:17">
      <c r="E473" s="165"/>
    </row>
    <row r="474" spans="1:17">
      <c r="A474" s="184"/>
      <c r="C474" s="184"/>
      <c r="E474" s="165"/>
    </row>
    <row r="475" spans="1:17">
      <c r="A475" s="184"/>
      <c r="C475" s="184"/>
      <c r="E475" s="165"/>
    </row>
    <row r="476" spans="1:17">
      <c r="E476" s="165"/>
    </row>
    <row r="477" spans="1:17">
      <c r="E477" s="165"/>
    </row>
    <row r="478" spans="1:17">
      <c r="E478" s="165"/>
    </row>
    <row r="479" spans="1:17">
      <c r="E479" s="165"/>
    </row>
    <row r="480" spans="1:17">
      <c r="E480" s="165"/>
    </row>
    <row r="481" spans="5:17">
      <c r="E481" s="165"/>
    </row>
    <row r="482" spans="5:17">
      <c r="E482" s="165"/>
    </row>
    <row r="483" spans="5:17">
      <c r="E483" s="165"/>
    </row>
    <row r="484" spans="5:17">
      <c r="E484" s="165"/>
    </row>
    <row r="485" spans="5:17">
      <c r="E485" s="165"/>
    </row>
    <row r="486" spans="5:17">
      <c r="E486" s="165"/>
    </row>
    <row r="487" spans="5:17">
      <c r="E487" s="165"/>
    </row>
    <row r="488" spans="5:17">
      <c r="G488" s="73"/>
      <c r="H488" s="73"/>
      <c r="O488" s="73"/>
      <c r="P488" s="73"/>
      <c r="Q488" s="73"/>
    </row>
    <row r="489" spans="5:17">
      <c r="E489" s="165"/>
    </row>
    <row r="490" spans="5:17">
      <c r="E490" s="165"/>
    </row>
    <row r="491" spans="5:17">
      <c r="E491" s="165"/>
    </row>
    <row r="492" spans="5:17">
      <c r="E492" s="165"/>
    </row>
    <row r="493" spans="5:17">
      <c r="E493" s="165"/>
    </row>
    <row r="494" spans="5:17">
      <c r="E494" s="165"/>
    </row>
    <row r="495" spans="5:17">
      <c r="E495" s="165"/>
    </row>
    <row r="496" spans="5:17">
      <c r="E496" s="165"/>
    </row>
    <row r="497" spans="5:17">
      <c r="E497" s="165"/>
    </row>
    <row r="498" spans="5:17">
      <c r="E498" s="165"/>
    </row>
    <row r="499" spans="5:17">
      <c r="E499" s="165"/>
    </row>
    <row r="500" spans="5:17">
      <c r="E500" s="165"/>
    </row>
    <row r="501" spans="5:17">
      <c r="E501" s="165"/>
    </row>
    <row r="502" spans="5:17">
      <c r="E502" s="165"/>
    </row>
    <row r="503" spans="5:17">
      <c r="G503" s="73"/>
      <c r="H503" s="73"/>
      <c r="O503" s="73"/>
      <c r="P503" s="73"/>
      <c r="Q503" s="73"/>
    </row>
    <row r="504" spans="5:17">
      <c r="E504" s="165"/>
    </row>
    <row r="505" spans="5:17">
      <c r="E505" s="165"/>
    </row>
    <row r="506" spans="5:17">
      <c r="E506" s="165"/>
    </row>
    <row r="507" spans="5:17">
      <c r="E507" s="165"/>
    </row>
    <row r="508" spans="5:17">
      <c r="E508" s="165"/>
    </row>
    <row r="509" spans="5:17">
      <c r="E509" s="165"/>
    </row>
    <row r="510" spans="5:17">
      <c r="E510" s="165"/>
    </row>
    <row r="511" spans="5:17">
      <c r="E511" s="165"/>
    </row>
    <row r="512" spans="5:17">
      <c r="G512" s="73"/>
      <c r="H512" s="73"/>
      <c r="O512" s="73"/>
      <c r="P512" s="73"/>
      <c r="Q512" s="73"/>
    </row>
    <row r="513" spans="5:17">
      <c r="E513" s="165"/>
    </row>
    <row r="514" spans="5:17">
      <c r="E514" s="165"/>
    </row>
    <row r="515" spans="5:17">
      <c r="E515" s="165"/>
    </row>
    <row r="516" spans="5:17">
      <c r="E516" s="165"/>
    </row>
    <row r="517" spans="5:17">
      <c r="G517" s="73"/>
      <c r="H517" s="73"/>
      <c r="O517" s="73"/>
      <c r="P517" s="73"/>
      <c r="Q517" s="73"/>
    </row>
    <row r="518" spans="5:17">
      <c r="G518" s="73"/>
      <c r="H518" s="73"/>
      <c r="O518" s="73"/>
      <c r="P518" s="73"/>
      <c r="Q518" s="73"/>
    </row>
    <row r="519" spans="5:17">
      <c r="E519" s="165"/>
    </row>
    <row r="520" spans="5:17">
      <c r="E520" s="165"/>
    </row>
    <row r="521" spans="5:17">
      <c r="G521" s="73"/>
      <c r="H521" s="73"/>
      <c r="O521" s="73"/>
      <c r="P521" s="73"/>
      <c r="Q521" s="73"/>
    </row>
    <row r="522" spans="5:17">
      <c r="G522" s="73"/>
      <c r="H522" s="73"/>
      <c r="O522" s="73"/>
      <c r="P522" s="73"/>
      <c r="Q522" s="73"/>
    </row>
    <row r="523" spans="5:17">
      <c r="E523" s="165"/>
    </row>
    <row r="524" spans="5:17">
      <c r="E524" s="165"/>
    </row>
    <row r="525" spans="5:17">
      <c r="E525" s="165"/>
    </row>
    <row r="526" spans="5:17">
      <c r="E526" s="165"/>
    </row>
    <row r="527" spans="5:17">
      <c r="E527" s="165"/>
    </row>
    <row r="528" spans="5:17">
      <c r="E528" s="165"/>
    </row>
    <row r="529" spans="5:17">
      <c r="E529" s="165"/>
    </row>
    <row r="530" spans="5:17">
      <c r="E530" s="165"/>
    </row>
    <row r="531" spans="5:17">
      <c r="G531" s="73"/>
      <c r="H531" s="73"/>
      <c r="O531" s="73"/>
      <c r="P531" s="73"/>
      <c r="Q531" s="73"/>
    </row>
    <row r="532" spans="5:17">
      <c r="E532" s="165"/>
    </row>
    <row r="533" spans="5:17">
      <c r="E533" s="165"/>
    </row>
    <row r="534" spans="5:17">
      <c r="E534" s="165"/>
    </row>
    <row r="535" spans="5:17">
      <c r="E535" s="165"/>
    </row>
    <row r="536" spans="5:17">
      <c r="E536" s="165"/>
    </row>
    <row r="537" spans="5:17">
      <c r="E537" s="165"/>
    </row>
    <row r="538" spans="5:17">
      <c r="E538" s="165"/>
    </row>
    <row r="539" spans="5:17">
      <c r="E539" s="165"/>
    </row>
    <row r="540" spans="5:17">
      <c r="E540" s="165"/>
    </row>
    <row r="541" spans="5:17">
      <c r="E541" s="165"/>
    </row>
    <row r="542" spans="5:17">
      <c r="E542" s="165"/>
    </row>
    <row r="543" spans="5:17">
      <c r="E543" s="165"/>
    </row>
    <row r="544" spans="5:17">
      <c r="E544" s="165"/>
    </row>
    <row r="545" spans="5:17">
      <c r="E545" s="165"/>
    </row>
    <row r="546" spans="5:17">
      <c r="E546" s="165"/>
    </row>
    <row r="547" spans="5:17">
      <c r="E547" s="165"/>
    </row>
    <row r="548" spans="5:17">
      <c r="E548" s="165"/>
    </row>
    <row r="549" spans="5:17">
      <c r="E549" s="165"/>
    </row>
    <row r="550" spans="5:17">
      <c r="E550" s="165"/>
    </row>
    <row r="551" spans="5:17">
      <c r="E551" s="165"/>
    </row>
    <row r="552" spans="5:17">
      <c r="E552" s="165"/>
    </row>
    <row r="553" spans="5:17">
      <c r="E553" s="165"/>
    </row>
    <row r="554" spans="5:17">
      <c r="E554" s="165"/>
    </row>
    <row r="555" spans="5:17">
      <c r="G555" s="73"/>
      <c r="H555" s="73"/>
      <c r="O555" s="73"/>
      <c r="P555" s="73"/>
      <c r="Q555" s="73"/>
    </row>
    <row r="556" spans="5:17">
      <c r="G556" s="73"/>
      <c r="H556" s="73"/>
      <c r="O556" s="73"/>
      <c r="P556" s="73"/>
      <c r="Q556" s="73"/>
    </row>
    <row r="557" spans="5:17">
      <c r="E557" s="165"/>
    </row>
    <row r="558" spans="5:17">
      <c r="E558" s="165"/>
    </row>
    <row r="559" spans="5:17">
      <c r="E559" s="165"/>
    </row>
    <row r="560" spans="5:17">
      <c r="E560" s="165"/>
    </row>
    <row r="561" spans="5:17">
      <c r="E561" s="165"/>
    </row>
    <row r="562" spans="5:17">
      <c r="E562" s="165"/>
    </row>
    <row r="563" spans="5:17">
      <c r="E563" s="165"/>
    </row>
    <row r="564" spans="5:17">
      <c r="E564" s="165"/>
    </row>
    <row r="565" spans="5:17">
      <c r="E565" s="165"/>
    </row>
    <row r="566" spans="5:17">
      <c r="E566" s="165"/>
    </row>
    <row r="567" spans="5:17">
      <c r="E567" s="165"/>
    </row>
    <row r="568" spans="5:17">
      <c r="E568" s="165"/>
    </row>
    <row r="569" spans="5:17">
      <c r="E569" s="165"/>
    </row>
    <row r="570" spans="5:17">
      <c r="E570" s="165"/>
    </row>
    <row r="571" spans="5:17">
      <c r="E571" s="165"/>
    </row>
    <row r="572" spans="5:17">
      <c r="G572" s="73"/>
      <c r="H572" s="73"/>
      <c r="O572" s="73"/>
      <c r="P572" s="73"/>
      <c r="Q572" s="73"/>
    </row>
    <row r="573" spans="5:17">
      <c r="E573" s="165"/>
    </row>
    <row r="574" spans="5:17">
      <c r="E574" s="165"/>
    </row>
    <row r="575" spans="5:17">
      <c r="E575" s="165"/>
    </row>
    <row r="576" spans="5:17">
      <c r="E576" s="165"/>
    </row>
    <row r="577" spans="5:17">
      <c r="E577" s="165"/>
    </row>
    <row r="578" spans="5:17">
      <c r="E578" s="165"/>
    </row>
    <row r="579" spans="5:17">
      <c r="E579" s="165"/>
    </row>
    <row r="580" spans="5:17">
      <c r="E580" s="165"/>
    </row>
    <row r="581" spans="5:17">
      <c r="E581" s="165"/>
    </row>
    <row r="582" spans="5:17">
      <c r="E582" s="165"/>
    </row>
    <row r="583" spans="5:17">
      <c r="E583" s="165"/>
    </row>
    <row r="584" spans="5:17">
      <c r="G584" s="73"/>
      <c r="H584" s="73"/>
      <c r="O584" s="73"/>
      <c r="P584" s="73"/>
      <c r="Q584" s="73"/>
    </row>
    <row r="585" spans="5:17">
      <c r="E585" s="165"/>
    </row>
    <row r="586" spans="5:17">
      <c r="E586" s="165"/>
    </row>
    <row r="587" spans="5:17">
      <c r="E587" s="165"/>
    </row>
    <row r="588" spans="5:17">
      <c r="E588" s="165"/>
    </row>
    <row r="589" spans="5:17">
      <c r="E589" s="165"/>
      <c r="O589" s="73"/>
      <c r="P589" s="73"/>
      <c r="Q589" s="73"/>
    </row>
    <row r="590" spans="5:17">
      <c r="E590" s="165"/>
    </row>
    <row r="591" spans="5:17">
      <c r="E591" s="165"/>
    </row>
    <row r="592" spans="5:17">
      <c r="E592" s="165"/>
    </row>
    <row r="593" spans="5:17">
      <c r="E593" s="165"/>
    </row>
    <row r="594" spans="5:17">
      <c r="E594" s="165"/>
    </row>
    <row r="595" spans="5:17">
      <c r="E595" s="165"/>
    </row>
    <row r="596" spans="5:17">
      <c r="G596" s="73"/>
      <c r="H596" s="73"/>
      <c r="O596" s="73"/>
      <c r="P596" s="73"/>
      <c r="Q596" s="73"/>
    </row>
    <row r="597" spans="5:17">
      <c r="E597" s="165"/>
    </row>
    <row r="598" spans="5:17">
      <c r="E598" s="165"/>
    </row>
    <row r="599" spans="5:17">
      <c r="E599" s="165"/>
    </row>
    <row r="600" spans="5:17">
      <c r="E600" s="165"/>
    </row>
    <row r="601" spans="5:17">
      <c r="E601" s="165"/>
    </row>
    <row r="602" spans="5:17">
      <c r="E602" s="165"/>
    </row>
    <row r="603" spans="5:17">
      <c r="E603" s="165"/>
    </row>
    <row r="604" spans="5:17">
      <c r="E604" s="165"/>
    </row>
    <row r="605" spans="5:17">
      <c r="E605" s="165"/>
    </row>
    <row r="606" spans="5:17">
      <c r="E606" s="165"/>
    </row>
    <row r="607" spans="5:17">
      <c r="E607" s="165"/>
    </row>
    <row r="608" spans="5:17">
      <c r="E608" s="165"/>
    </row>
    <row r="609" spans="1:17">
      <c r="E609" s="165"/>
    </row>
    <row r="610" spans="1:17">
      <c r="E610" s="165"/>
    </row>
    <row r="611" spans="1:17">
      <c r="E611" s="165"/>
    </row>
    <row r="612" spans="1:17">
      <c r="E612" s="165"/>
    </row>
    <row r="613" spans="1:17">
      <c r="E613" s="165"/>
    </row>
    <row r="614" spans="1:17">
      <c r="E614" s="165"/>
      <c r="O614" s="73"/>
      <c r="P614" s="73"/>
      <c r="Q614" s="73"/>
    </row>
    <row r="615" spans="1:17">
      <c r="G615" s="73"/>
      <c r="H615" s="73"/>
      <c r="O615" s="73"/>
      <c r="P615" s="73"/>
      <c r="Q615" s="73"/>
    </row>
    <row r="616" spans="1:17">
      <c r="G616" s="73"/>
      <c r="H616" s="73"/>
      <c r="O616" s="73"/>
      <c r="P616" s="73"/>
      <c r="Q616" s="73"/>
    </row>
    <row r="617" spans="1:17">
      <c r="E617" s="165"/>
    </row>
    <row r="618" spans="1:17">
      <c r="A618" s="184"/>
      <c r="C618" s="184"/>
      <c r="E618" s="165"/>
      <c r="O618" s="73"/>
      <c r="P618" s="73"/>
      <c r="Q618" s="73"/>
    </row>
    <row r="619" spans="1:17">
      <c r="E619" s="165"/>
    </row>
    <row r="620" spans="1:17">
      <c r="E620" s="165"/>
    </row>
    <row r="621" spans="1:17">
      <c r="G621" s="73"/>
      <c r="H621" s="73"/>
      <c r="O621" s="73"/>
      <c r="P621" s="73"/>
      <c r="Q621" s="73"/>
    </row>
    <row r="622" spans="1:17">
      <c r="E622" s="165"/>
    </row>
    <row r="623" spans="1:17">
      <c r="E623" s="165"/>
    </row>
    <row r="624" spans="1:17">
      <c r="G624" s="73"/>
      <c r="H624" s="73"/>
      <c r="O624" s="73"/>
      <c r="P624" s="73"/>
      <c r="Q624" s="73"/>
    </row>
    <row r="625" spans="5:17">
      <c r="E625" s="165"/>
    </row>
    <row r="626" spans="5:17">
      <c r="G626" s="73"/>
      <c r="H626" s="73"/>
      <c r="O626" s="73"/>
      <c r="P626" s="73"/>
      <c r="Q626" s="73"/>
    </row>
    <row r="627" spans="5:17">
      <c r="G627" s="73"/>
      <c r="H627" s="73"/>
      <c r="O627" s="73"/>
      <c r="P627" s="73"/>
      <c r="Q627" s="73"/>
    </row>
    <row r="628" spans="5:17">
      <c r="G628" s="73"/>
      <c r="H628" s="73"/>
      <c r="O628" s="73"/>
      <c r="P628" s="73"/>
      <c r="Q628" s="73"/>
    </row>
    <row r="629" spans="5:17">
      <c r="E629" s="165"/>
    </row>
    <row r="630" spans="5:17">
      <c r="E630" s="165"/>
    </row>
    <row r="631" spans="5:17">
      <c r="E631" s="165"/>
    </row>
    <row r="632" spans="5:17">
      <c r="E632" s="165"/>
    </row>
    <row r="633" spans="5:17">
      <c r="E633" s="165"/>
    </row>
    <row r="634" spans="5:17">
      <c r="G634" s="73"/>
      <c r="H634" s="73"/>
      <c r="O634" s="73"/>
      <c r="P634" s="73"/>
      <c r="Q634" s="73"/>
    </row>
    <row r="635" spans="5:17">
      <c r="E635" s="165"/>
    </row>
    <row r="636" spans="5:17">
      <c r="G636" s="73"/>
      <c r="H636" s="73"/>
      <c r="O636" s="73"/>
      <c r="P636" s="73"/>
      <c r="Q636" s="73"/>
    </row>
    <row r="637" spans="5:17">
      <c r="E637" s="165"/>
    </row>
    <row r="638" spans="5:17">
      <c r="E638" s="165"/>
    </row>
    <row r="639" spans="5:17">
      <c r="E639" s="165"/>
    </row>
    <row r="640" spans="5:17">
      <c r="E640" s="165"/>
    </row>
    <row r="641" spans="5:17">
      <c r="E641" s="165"/>
    </row>
    <row r="642" spans="5:17">
      <c r="E642" s="165"/>
    </row>
    <row r="643" spans="5:17">
      <c r="E643" s="165"/>
    </row>
    <row r="644" spans="5:17">
      <c r="G644" s="73"/>
      <c r="H644" s="73"/>
      <c r="O644" s="73"/>
      <c r="P644" s="73"/>
      <c r="Q644" s="73"/>
    </row>
    <row r="645" spans="5:17">
      <c r="E645" s="165"/>
    </row>
    <row r="646" spans="5:17">
      <c r="E646" s="165"/>
    </row>
    <row r="647" spans="5:17">
      <c r="E647" s="165"/>
    </row>
    <row r="648" spans="5:17">
      <c r="G648" s="73"/>
      <c r="H648" s="73"/>
      <c r="O648" s="73"/>
      <c r="P648" s="73"/>
      <c r="Q648" s="73"/>
    </row>
    <row r="649" spans="5:17">
      <c r="E649" s="165"/>
    </row>
    <row r="650" spans="5:17">
      <c r="E650" s="165"/>
    </row>
    <row r="651" spans="5:17">
      <c r="G651" s="73"/>
      <c r="H651" s="73"/>
      <c r="O651" s="73"/>
      <c r="P651" s="73"/>
      <c r="Q651" s="73"/>
    </row>
    <row r="652" spans="5:17">
      <c r="E652" s="165"/>
    </row>
    <row r="653" spans="5:17">
      <c r="E653" s="165"/>
    </row>
    <row r="654" spans="5:17">
      <c r="E654" s="165"/>
    </row>
    <row r="655" spans="5:17">
      <c r="E655" s="165"/>
    </row>
    <row r="656" spans="5:17">
      <c r="E656" s="165"/>
    </row>
    <row r="657" spans="1:17">
      <c r="E657" s="165"/>
    </row>
    <row r="658" spans="1:17">
      <c r="E658" s="165"/>
    </row>
    <row r="659" spans="1:17">
      <c r="E659" s="165"/>
    </row>
    <row r="660" spans="1:17">
      <c r="E660" s="165"/>
    </row>
    <row r="661" spans="1:17">
      <c r="E661" s="165"/>
    </row>
    <row r="662" spans="1:17">
      <c r="E662" s="165"/>
    </row>
    <row r="663" spans="1:17">
      <c r="G663" s="73"/>
      <c r="H663" s="73"/>
      <c r="O663" s="73"/>
      <c r="P663" s="73"/>
      <c r="Q663" s="73"/>
    </row>
    <row r="664" spans="1:17">
      <c r="G664" s="73"/>
      <c r="H664" s="73"/>
      <c r="O664" s="73"/>
      <c r="P664" s="73"/>
      <c r="Q664" s="73"/>
    </row>
    <row r="665" spans="1:17">
      <c r="A665" s="165"/>
      <c r="C665" s="165"/>
    </row>
    <row r="666" spans="1:17">
      <c r="E666" s="165"/>
    </row>
    <row r="667" spans="1:17">
      <c r="E667" s="165"/>
    </row>
    <row r="668" spans="1:17">
      <c r="E668" s="165"/>
    </row>
    <row r="669" spans="1:17">
      <c r="E669" s="165"/>
    </row>
    <row r="670" spans="1:17">
      <c r="E670" s="165"/>
    </row>
    <row r="671" spans="1:17">
      <c r="E671" s="165"/>
    </row>
    <row r="672" spans="1:17">
      <c r="E672" s="165"/>
    </row>
    <row r="673" spans="1:17">
      <c r="E673" s="165"/>
    </row>
    <row r="674" spans="1:17">
      <c r="E674" s="165"/>
    </row>
    <row r="675" spans="1:17">
      <c r="A675" s="165"/>
      <c r="C675" s="165"/>
    </row>
    <row r="677" spans="1:17">
      <c r="A677" s="165"/>
      <c r="C677" s="165"/>
    </row>
    <row r="678" spans="1:17">
      <c r="A678" s="165"/>
      <c r="C678" s="165"/>
    </row>
    <row r="679" spans="1:17">
      <c r="A679" s="165"/>
      <c r="C679" s="165"/>
    </row>
    <row r="680" spans="1:17">
      <c r="E680" s="165"/>
    </row>
    <row r="681" spans="1:17">
      <c r="A681" s="165"/>
      <c r="C681" s="165"/>
    </row>
    <row r="682" spans="1:17">
      <c r="G682" s="73"/>
      <c r="H682" s="73"/>
      <c r="O682" s="73"/>
      <c r="P682" s="73"/>
      <c r="Q682" s="73"/>
    </row>
    <row r="683" spans="1:17">
      <c r="E683" s="165"/>
    </row>
    <row r="684" spans="1:17">
      <c r="E684" s="165"/>
    </row>
    <row r="685" spans="1:17">
      <c r="E685" s="165"/>
    </row>
    <row r="686" spans="1:17">
      <c r="E686" s="165"/>
    </row>
    <row r="687" spans="1:17">
      <c r="E687" s="165"/>
    </row>
    <row r="688" spans="1:17">
      <c r="E688" s="165"/>
    </row>
    <row r="689" spans="1:17">
      <c r="A689" s="165"/>
      <c r="C689" s="165"/>
    </row>
    <row r="690" spans="1:17">
      <c r="E690" s="165"/>
    </row>
    <row r="691" spans="1:17">
      <c r="E691" s="165"/>
    </row>
    <row r="692" spans="1:17">
      <c r="E692" s="165"/>
    </row>
    <row r="693" spans="1:17">
      <c r="E693" s="165"/>
    </row>
    <row r="694" spans="1:17">
      <c r="A694" s="165"/>
      <c r="C694" s="165"/>
    </row>
    <row r="695" spans="1:17">
      <c r="A695" s="165"/>
      <c r="C695" s="165"/>
    </row>
    <row r="696" spans="1:17">
      <c r="A696" s="165"/>
      <c r="C696" s="165"/>
    </row>
    <row r="697" spans="1:17">
      <c r="E697" s="165"/>
    </row>
    <row r="698" spans="1:17">
      <c r="G698" s="73"/>
      <c r="H698" s="73"/>
      <c r="O698" s="73"/>
      <c r="P698" s="73"/>
      <c r="Q698" s="73"/>
    </row>
    <row r="699" spans="1:17">
      <c r="E699" s="165"/>
    </row>
    <row r="700" spans="1:17">
      <c r="G700" s="73"/>
      <c r="H700" s="73"/>
      <c r="O700" s="73"/>
      <c r="P700" s="73"/>
      <c r="Q700" s="73"/>
    </row>
    <row r="701" spans="1:17">
      <c r="E701" s="165"/>
    </row>
    <row r="702" spans="1:17">
      <c r="G702" s="73"/>
      <c r="H702" s="73"/>
      <c r="O702" s="73"/>
      <c r="P702" s="73"/>
      <c r="Q702" s="73"/>
    </row>
    <row r="703" spans="1:17">
      <c r="A703" s="184"/>
      <c r="C703" s="184"/>
      <c r="E703" s="165"/>
    </row>
    <row r="704" spans="1:17">
      <c r="G704" s="73"/>
      <c r="H704" s="73"/>
      <c r="O704" s="73"/>
      <c r="P704" s="73"/>
      <c r="Q704" s="73"/>
    </row>
    <row r="705" spans="1:18">
      <c r="G705" s="73"/>
      <c r="H705" s="73"/>
      <c r="O705" s="73"/>
      <c r="P705" s="73"/>
      <c r="Q705" s="73"/>
    </row>
    <row r="706" spans="1:18">
      <c r="A706" s="165"/>
      <c r="C706" s="165"/>
      <c r="E706" s="165"/>
      <c r="R706" s="171"/>
    </row>
    <row r="707" spans="1:18">
      <c r="E707" s="165"/>
    </row>
    <row r="708" spans="1:18">
      <c r="G708" s="73"/>
      <c r="H708" s="73"/>
      <c r="O708" s="73"/>
      <c r="P708" s="73"/>
      <c r="Q708" s="73"/>
    </row>
    <row r="709" spans="1:18">
      <c r="E709" s="165"/>
    </row>
    <row r="710" spans="1:18">
      <c r="E710" s="165"/>
    </row>
    <row r="711" spans="1:18">
      <c r="E711" s="165"/>
    </row>
    <row r="712" spans="1:18">
      <c r="E712" s="165"/>
    </row>
    <row r="713" spans="1:18">
      <c r="G713" s="73"/>
      <c r="H713" s="73"/>
      <c r="O713" s="73"/>
      <c r="P713" s="73"/>
      <c r="Q713" s="73"/>
    </row>
    <row r="714" spans="1:18">
      <c r="E714" s="165"/>
    </row>
    <row r="715" spans="1:18">
      <c r="G715" s="73"/>
      <c r="H715" s="73"/>
      <c r="O715" s="73"/>
      <c r="P715" s="73"/>
      <c r="Q715" s="73"/>
    </row>
    <row r="716" spans="1:18">
      <c r="E716" s="165"/>
    </row>
    <row r="717" spans="1:18">
      <c r="E717" s="165"/>
    </row>
    <row r="718" spans="1:18">
      <c r="E718" s="165"/>
    </row>
    <row r="719" spans="1:18">
      <c r="E719" s="165"/>
    </row>
    <row r="720" spans="1:18">
      <c r="A720" s="165"/>
      <c r="C720" s="165"/>
    </row>
    <row r="721" spans="1:17">
      <c r="E721" s="165"/>
    </row>
    <row r="722" spans="1:17">
      <c r="A722" s="165"/>
      <c r="C722" s="165"/>
    </row>
    <row r="723" spans="1:17">
      <c r="E723" s="165"/>
    </row>
    <row r="724" spans="1:17">
      <c r="G724" s="73"/>
      <c r="H724" s="73"/>
      <c r="O724" s="73"/>
      <c r="P724" s="73"/>
      <c r="Q724" s="73"/>
    </row>
    <row r="725" spans="1:17">
      <c r="A725" s="184"/>
      <c r="C725" s="184"/>
      <c r="E725" s="165"/>
    </row>
    <row r="726" spans="1:17">
      <c r="A726" s="184"/>
      <c r="C726" s="184"/>
      <c r="E726" s="165"/>
    </row>
    <row r="727" spans="1:17">
      <c r="A727" s="165"/>
      <c r="C727" s="165"/>
    </row>
    <row r="728" spans="1:17">
      <c r="A728" s="165"/>
      <c r="C728" s="165"/>
    </row>
    <row r="729" spans="1:17">
      <c r="E729" s="165"/>
    </row>
    <row r="730" spans="1:17">
      <c r="E730" s="165"/>
    </row>
    <row r="731" spans="1:17">
      <c r="E731" s="165"/>
    </row>
    <row r="732" spans="1:17">
      <c r="E732" s="165"/>
    </row>
    <row r="733" spans="1:17">
      <c r="E733" s="165"/>
    </row>
    <row r="734" spans="1:17">
      <c r="A734" s="165"/>
      <c r="C734" s="165"/>
    </row>
    <row r="735" spans="1:17">
      <c r="G735" s="73"/>
      <c r="H735" s="73"/>
      <c r="O735" s="73"/>
      <c r="P735" s="73"/>
      <c r="Q735" s="73"/>
    </row>
    <row r="736" spans="1:17">
      <c r="G736" s="73"/>
      <c r="H736" s="73"/>
      <c r="O736" s="73"/>
      <c r="P736" s="73"/>
      <c r="Q736" s="73"/>
    </row>
    <row r="737" spans="1:17">
      <c r="G737" s="73"/>
      <c r="H737" s="73"/>
      <c r="O737" s="73"/>
      <c r="P737" s="73"/>
      <c r="Q737" s="73"/>
    </row>
    <row r="738" spans="1:17">
      <c r="G738" s="73"/>
      <c r="H738" s="73"/>
      <c r="O738" s="73"/>
      <c r="P738" s="73"/>
      <c r="Q738" s="73"/>
    </row>
    <row r="739" spans="1:17">
      <c r="E739" s="165"/>
    </row>
    <row r="740" spans="1:17">
      <c r="G740" s="73"/>
      <c r="H740" s="73"/>
      <c r="O740" s="73"/>
      <c r="P740" s="73"/>
      <c r="Q740" s="73"/>
    </row>
    <row r="741" spans="1:17">
      <c r="E741" s="165"/>
    </row>
    <row r="742" spans="1:17">
      <c r="E742" s="165"/>
    </row>
    <row r="743" spans="1:17">
      <c r="G743" s="73"/>
      <c r="H743" s="73"/>
      <c r="O743" s="73"/>
      <c r="P743" s="73"/>
      <c r="Q743" s="73"/>
    </row>
    <row r="744" spans="1:17">
      <c r="E744" s="165"/>
    </row>
    <row r="745" spans="1:17">
      <c r="E745" s="165"/>
    </row>
    <row r="746" spans="1:17">
      <c r="G746" s="73"/>
      <c r="H746" s="73"/>
      <c r="O746" s="73"/>
      <c r="P746" s="73"/>
      <c r="Q746" s="73"/>
    </row>
    <row r="747" spans="1:17">
      <c r="E747" s="165"/>
    </row>
    <row r="748" spans="1:17">
      <c r="E748" s="165"/>
    </row>
    <row r="749" spans="1:17">
      <c r="E749" s="165"/>
    </row>
    <row r="750" spans="1:17">
      <c r="A750" s="165"/>
      <c r="C750" s="165"/>
    </row>
    <row r="751" spans="1:17">
      <c r="E751" s="165"/>
    </row>
    <row r="752" spans="1:17">
      <c r="A752" s="165"/>
      <c r="C752" s="165"/>
    </row>
    <row r="753" spans="1:17">
      <c r="G753" s="73"/>
      <c r="H753" s="73"/>
      <c r="O753" s="73"/>
      <c r="P753" s="73"/>
      <c r="Q753" s="73"/>
    </row>
    <row r="754" spans="1:17">
      <c r="E754" s="165"/>
    </row>
    <row r="755" spans="1:17">
      <c r="A755" s="165"/>
      <c r="C755" s="165"/>
    </row>
    <row r="756" spans="1:17">
      <c r="E756" s="165"/>
    </row>
    <row r="757" spans="1:17">
      <c r="E757" s="165"/>
      <c r="O757" s="73"/>
      <c r="P757" s="73"/>
      <c r="Q757" s="73"/>
    </row>
    <row r="758" spans="1:17">
      <c r="G758" s="73"/>
      <c r="H758" s="73"/>
      <c r="O758" s="73"/>
      <c r="P758" s="73"/>
      <c r="Q758" s="73"/>
    </row>
    <row r="759" spans="1:17">
      <c r="E759" s="165"/>
    </row>
    <row r="760" spans="1:17">
      <c r="G760" s="73"/>
      <c r="H760" s="73"/>
      <c r="O760" s="73"/>
      <c r="P760" s="73"/>
      <c r="Q760" s="73"/>
    </row>
    <row r="761" spans="1:17">
      <c r="E761" s="165"/>
    </row>
    <row r="762" spans="1:17">
      <c r="A762" s="165"/>
      <c r="C762" s="165"/>
    </row>
    <row r="763" spans="1:17">
      <c r="G763" s="73"/>
      <c r="H763" s="73"/>
      <c r="O763" s="73"/>
      <c r="P763" s="73"/>
      <c r="Q763" s="73"/>
    </row>
    <row r="764" spans="1:17">
      <c r="E764" s="165"/>
    </row>
    <row r="765" spans="1:17">
      <c r="E765" s="165"/>
    </row>
    <row r="766" spans="1:17">
      <c r="G766" s="73"/>
      <c r="H766" s="73"/>
      <c r="O766" s="73"/>
      <c r="P766" s="73"/>
      <c r="Q766" s="73"/>
    </row>
    <row r="767" spans="1:17">
      <c r="E767" s="165"/>
    </row>
    <row r="768" spans="1:17">
      <c r="E768" s="165"/>
    </row>
    <row r="769" spans="1:21">
      <c r="E769" s="165"/>
    </row>
    <row r="771" spans="1:21">
      <c r="E771" s="165"/>
    </row>
    <row r="772" spans="1:21">
      <c r="E772" s="165"/>
      <c r="O772" s="73"/>
      <c r="P772" s="73"/>
      <c r="Q772" s="73"/>
    </row>
    <row r="773" spans="1:21">
      <c r="E773" s="165"/>
    </row>
    <row r="774" spans="1:21">
      <c r="E774" s="165"/>
    </row>
    <row r="775" spans="1:21">
      <c r="E775" s="165"/>
      <c r="U775" s="171"/>
    </row>
    <row r="776" spans="1:21">
      <c r="E776" s="165"/>
    </row>
    <row r="777" spans="1:21">
      <c r="E777" s="165"/>
    </row>
    <row r="778" spans="1:21">
      <c r="E778" s="165"/>
    </row>
    <row r="779" spans="1:21">
      <c r="E779" s="165"/>
    </row>
    <row r="780" spans="1:21">
      <c r="E780" s="165"/>
    </row>
    <row r="781" spans="1:21">
      <c r="E781" s="165"/>
      <c r="S781" s="171"/>
    </row>
    <row r="782" spans="1:21">
      <c r="E782" s="165"/>
    </row>
    <row r="783" spans="1:21">
      <c r="A783" s="165"/>
      <c r="C783" s="165"/>
    </row>
    <row r="784" spans="1:21">
      <c r="E784" s="165"/>
    </row>
    <row r="785" spans="1:17">
      <c r="E785" s="165"/>
    </row>
    <row r="786" spans="1:17">
      <c r="E786" s="165"/>
    </row>
    <row r="787" spans="1:17">
      <c r="E787" s="165"/>
    </row>
    <row r="788" spans="1:17">
      <c r="E788" s="165"/>
    </row>
    <row r="789" spans="1:17">
      <c r="E789" s="165"/>
    </row>
    <row r="790" spans="1:17">
      <c r="E790" s="165"/>
    </row>
    <row r="791" spans="1:17">
      <c r="A791" s="165"/>
      <c r="C791" s="165"/>
    </row>
    <row r="792" spans="1:17">
      <c r="G792" s="73"/>
      <c r="H792" s="73"/>
      <c r="O792" s="73"/>
      <c r="P792" s="73"/>
      <c r="Q792" s="73"/>
    </row>
    <row r="793" spans="1:17">
      <c r="E793" s="165"/>
    </row>
    <row r="794" spans="1:17">
      <c r="A794" s="165"/>
      <c r="C794" s="165"/>
    </row>
    <row r="795" spans="1:17">
      <c r="G795" s="73"/>
      <c r="H795" s="73"/>
      <c r="O795" s="73"/>
      <c r="P795" s="73"/>
      <c r="Q795" s="73"/>
    </row>
    <row r="796" spans="1:17">
      <c r="E796" s="165"/>
    </row>
    <row r="797" spans="1:17">
      <c r="E797" s="165"/>
    </row>
    <row r="798" spans="1:17">
      <c r="G798" s="73"/>
      <c r="H798" s="73"/>
      <c r="O798" s="73"/>
      <c r="P798" s="73"/>
      <c r="Q798" s="73"/>
    </row>
    <row r="799" spans="1:17">
      <c r="E799" s="165"/>
    </row>
    <row r="800" spans="1:17">
      <c r="E800" s="165"/>
    </row>
    <row r="801" spans="5:17">
      <c r="G801" s="73"/>
      <c r="H801" s="73"/>
      <c r="O801" s="73"/>
      <c r="P801" s="73"/>
      <c r="Q801" s="73"/>
    </row>
    <row r="802" spans="5:17">
      <c r="E802" s="165"/>
    </row>
    <row r="803" spans="5:17">
      <c r="E803" s="165"/>
    </row>
    <row r="804" spans="5:17">
      <c r="G804" s="73"/>
      <c r="H804" s="73"/>
      <c r="O804" s="73"/>
      <c r="P804" s="73"/>
      <c r="Q804" s="73"/>
    </row>
    <row r="805" spans="5:17">
      <c r="G805" s="73"/>
      <c r="H805" s="73"/>
      <c r="O805" s="73"/>
      <c r="P805" s="73"/>
      <c r="Q805" s="73"/>
    </row>
    <row r="806" spans="5:17">
      <c r="E806" s="165"/>
    </row>
    <row r="807" spans="5:17">
      <c r="E807" s="165"/>
    </row>
    <row r="808" spans="5:17">
      <c r="E808" s="165"/>
      <c r="H808" s="91"/>
    </row>
    <row r="809" spans="5:17">
      <c r="E809" s="165"/>
    </row>
    <row r="810" spans="5:17">
      <c r="E810" s="165"/>
    </row>
    <row r="811" spans="5:17">
      <c r="E811" s="165"/>
    </row>
    <row r="812" spans="5:17">
      <c r="E812" s="165"/>
    </row>
    <row r="813" spans="5:17">
      <c r="E813" s="165"/>
    </row>
    <row r="814" spans="5:17">
      <c r="G814" s="73"/>
      <c r="H814" s="73"/>
      <c r="O814" s="73"/>
      <c r="P814" s="73"/>
      <c r="Q814" s="73"/>
    </row>
    <row r="815" spans="5:17">
      <c r="E815" s="165"/>
    </row>
    <row r="816" spans="5:17">
      <c r="E816" s="165"/>
    </row>
    <row r="817" spans="5:17">
      <c r="E817" s="165"/>
    </row>
    <row r="818" spans="5:17">
      <c r="G818" s="73"/>
      <c r="H818" s="73"/>
      <c r="O818" s="73"/>
      <c r="P818" s="73"/>
      <c r="Q818" s="73"/>
    </row>
    <row r="819" spans="5:17">
      <c r="E819" s="165"/>
    </row>
    <row r="820" spans="5:17">
      <c r="E820" s="165"/>
    </row>
    <row r="821" spans="5:17">
      <c r="E821" s="165"/>
    </row>
    <row r="822" spans="5:17">
      <c r="G822" s="73"/>
      <c r="H822" s="73"/>
      <c r="O822" s="73"/>
      <c r="P822" s="73"/>
      <c r="Q822" s="73"/>
    </row>
    <row r="823" spans="5:17">
      <c r="G823" s="73"/>
      <c r="H823" s="73"/>
      <c r="O823" s="73"/>
      <c r="P823" s="73"/>
      <c r="Q823" s="73"/>
    </row>
    <row r="824" spans="5:17">
      <c r="G824" s="73"/>
      <c r="H824" s="73"/>
      <c r="O824" s="73"/>
      <c r="P824" s="73"/>
      <c r="Q824" s="73"/>
    </row>
    <row r="825" spans="5:17">
      <c r="G825" s="73"/>
      <c r="H825" s="73"/>
      <c r="O825" s="73"/>
      <c r="P825" s="73"/>
      <c r="Q825" s="73"/>
    </row>
    <row r="826" spans="5:17">
      <c r="G826" s="73"/>
      <c r="H826" s="73"/>
      <c r="O826" s="73"/>
      <c r="P826" s="73"/>
      <c r="Q826" s="73"/>
    </row>
    <row r="827" spans="5:17">
      <c r="G827" s="73"/>
      <c r="H827" s="73"/>
      <c r="O827" s="73"/>
      <c r="P827" s="73"/>
      <c r="Q827" s="73"/>
    </row>
    <row r="828" spans="5:17">
      <c r="G828" s="73"/>
      <c r="H828" s="73"/>
      <c r="O828" s="73"/>
      <c r="P828" s="73"/>
      <c r="Q828" s="73"/>
    </row>
    <row r="829" spans="5:17">
      <c r="G829" s="73"/>
      <c r="H829" s="73"/>
      <c r="O829" s="73"/>
      <c r="P829" s="73"/>
      <c r="Q829" s="73"/>
    </row>
    <row r="830" spans="5:17">
      <c r="G830" s="73"/>
      <c r="H830" s="73"/>
      <c r="O830" s="73"/>
      <c r="P830" s="73"/>
      <c r="Q830" s="73"/>
    </row>
    <row r="831" spans="5:17">
      <c r="G831" s="73"/>
      <c r="H831" s="73"/>
      <c r="O831" s="73"/>
      <c r="P831" s="73"/>
      <c r="Q831" s="73"/>
    </row>
    <row r="832" spans="5:17">
      <c r="G832" s="73"/>
      <c r="H832" s="73"/>
      <c r="O832" s="73"/>
      <c r="P832" s="73"/>
      <c r="Q832" s="73"/>
    </row>
    <row r="833" spans="5:17">
      <c r="G833" s="73"/>
      <c r="H833" s="73"/>
      <c r="O833" s="73"/>
      <c r="P833" s="73"/>
      <c r="Q833" s="73"/>
    </row>
    <row r="834" spans="5:17">
      <c r="G834" s="73"/>
      <c r="H834" s="73"/>
      <c r="O834" s="73"/>
      <c r="P834" s="73"/>
      <c r="Q834" s="73"/>
    </row>
    <row r="835" spans="5:17">
      <c r="G835" s="73"/>
      <c r="H835" s="73"/>
      <c r="O835" s="73"/>
      <c r="P835" s="73"/>
      <c r="Q835" s="73"/>
    </row>
    <row r="836" spans="5:17">
      <c r="G836" s="73"/>
      <c r="H836" s="73"/>
      <c r="O836" s="73"/>
      <c r="P836" s="73"/>
      <c r="Q836" s="73"/>
    </row>
    <row r="837" spans="5:17">
      <c r="G837" s="73"/>
      <c r="H837" s="73"/>
      <c r="O837" s="73"/>
      <c r="P837" s="73"/>
      <c r="Q837" s="73"/>
    </row>
    <row r="838" spans="5:17">
      <c r="G838" s="73"/>
      <c r="H838" s="73"/>
      <c r="O838" s="73"/>
      <c r="P838" s="73"/>
      <c r="Q838" s="73"/>
    </row>
    <row r="839" spans="5:17">
      <c r="G839" s="73"/>
      <c r="H839" s="73"/>
      <c r="O839" s="73"/>
      <c r="P839" s="73"/>
      <c r="Q839" s="73"/>
    </row>
    <row r="840" spans="5:17">
      <c r="G840" s="73"/>
      <c r="H840" s="73"/>
      <c r="O840" s="73"/>
      <c r="P840" s="73"/>
      <c r="Q840" s="73"/>
    </row>
    <row r="841" spans="5:17">
      <c r="G841" s="73"/>
      <c r="H841" s="73"/>
      <c r="O841" s="73"/>
      <c r="P841" s="73"/>
      <c r="Q841" s="73"/>
    </row>
    <row r="842" spans="5:17">
      <c r="E842" s="165"/>
    </row>
    <row r="843" spans="5:17">
      <c r="G843" s="73"/>
      <c r="H843" s="73"/>
      <c r="O843" s="73"/>
      <c r="P843" s="73"/>
      <c r="Q843" s="73"/>
    </row>
    <row r="844" spans="5:17">
      <c r="G844" s="73"/>
      <c r="H844" s="73"/>
      <c r="O844" s="73"/>
      <c r="P844" s="73"/>
      <c r="Q844" s="73"/>
    </row>
    <row r="845" spans="5:17">
      <c r="E845" s="165"/>
    </row>
    <row r="846" spans="5:17">
      <c r="E846" s="165"/>
    </row>
    <row r="847" spans="5:17">
      <c r="E847" s="165"/>
    </row>
    <row r="848" spans="5:17">
      <c r="E848" s="165"/>
    </row>
    <row r="849" spans="5:18">
      <c r="E849" s="165"/>
    </row>
    <row r="850" spans="5:18">
      <c r="G850" s="73"/>
      <c r="H850" s="73"/>
      <c r="O850" s="73"/>
      <c r="P850" s="73"/>
      <c r="Q850" s="73"/>
    </row>
    <row r="851" spans="5:18">
      <c r="G851" s="73"/>
      <c r="H851" s="73"/>
      <c r="O851" s="73"/>
      <c r="P851" s="73"/>
      <c r="Q851" s="73"/>
    </row>
    <row r="852" spans="5:18">
      <c r="E852" s="165"/>
    </row>
    <row r="853" spans="5:18">
      <c r="G853" s="73"/>
      <c r="H853" s="73"/>
      <c r="O853" s="73"/>
      <c r="P853" s="73"/>
      <c r="Q853" s="73"/>
    </row>
    <row r="854" spans="5:18">
      <c r="G854" s="73"/>
      <c r="H854" s="73"/>
      <c r="O854" s="73"/>
      <c r="P854" s="73"/>
      <c r="Q854" s="73"/>
    </row>
    <row r="855" spans="5:18">
      <c r="G855" s="73"/>
      <c r="H855" s="73"/>
      <c r="O855" s="73"/>
      <c r="P855" s="73"/>
      <c r="Q855" s="73"/>
    </row>
    <row r="856" spans="5:18">
      <c r="G856" s="73"/>
      <c r="H856" s="73"/>
      <c r="O856" s="73"/>
      <c r="P856" s="73"/>
      <c r="Q856" s="73"/>
    </row>
    <row r="857" spans="5:18">
      <c r="E857" s="165"/>
    </row>
    <row r="858" spans="5:18">
      <c r="G858" s="73"/>
      <c r="H858" s="73"/>
      <c r="O858" s="73"/>
      <c r="P858" s="73"/>
      <c r="Q858" s="73"/>
    </row>
    <row r="859" spans="5:18">
      <c r="G859" s="73"/>
      <c r="H859" s="73"/>
      <c r="O859" s="73"/>
      <c r="P859" s="73"/>
      <c r="Q859" s="73"/>
    </row>
    <row r="860" spans="5:18">
      <c r="G860" s="73"/>
      <c r="H860" s="73"/>
      <c r="O860" s="73"/>
      <c r="P860" s="73"/>
      <c r="Q860" s="73"/>
    </row>
    <row r="861" spans="5:18">
      <c r="G861" s="73"/>
      <c r="H861" s="73"/>
      <c r="O861" s="73"/>
      <c r="P861" s="73"/>
      <c r="Q861" s="73"/>
    </row>
    <row r="862" spans="5:18">
      <c r="E862" s="165"/>
    </row>
    <row r="863" spans="5:18">
      <c r="E863" s="165"/>
    </row>
    <row r="864" spans="5:18">
      <c r="R864" s="171"/>
    </row>
    <row r="869" spans="5:18">
      <c r="G869" s="73"/>
      <c r="H869" s="73"/>
      <c r="O869" s="73"/>
      <c r="P869" s="73"/>
      <c r="Q869" s="73"/>
      <c r="R869" s="171"/>
    </row>
    <row r="870" spans="5:18">
      <c r="E870" s="165"/>
    </row>
    <row r="871" spans="5:18">
      <c r="O871" s="73"/>
      <c r="P871" s="73"/>
      <c r="Q871" s="73"/>
    </row>
    <row r="872" spans="5:18">
      <c r="O872" s="73"/>
      <c r="P872" s="73"/>
      <c r="Q872" s="73"/>
    </row>
    <row r="873" spans="5:18">
      <c r="G873" s="73"/>
      <c r="H873" s="73"/>
      <c r="O873" s="73"/>
      <c r="P873" s="73"/>
      <c r="Q873" s="73"/>
    </row>
    <row r="874" spans="5:18">
      <c r="G874" s="73"/>
      <c r="H874" s="73"/>
      <c r="O874" s="73"/>
      <c r="P874" s="73"/>
      <c r="Q874" s="73"/>
    </row>
    <row r="875" spans="5:18">
      <c r="O875" s="73"/>
      <c r="P875" s="73"/>
      <c r="Q875" s="73"/>
    </row>
    <row r="876" spans="5:18">
      <c r="G876" s="73"/>
      <c r="H876" s="73"/>
      <c r="O876" s="73"/>
      <c r="P876" s="73"/>
      <c r="Q876" s="73"/>
    </row>
    <row r="878" spans="5:18">
      <c r="G878" s="73"/>
      <c r="H878" s="73"/>
    </row>
    <row r="879" spans="5:18">
      <c r="E879" s="165"/>
    </row>
    <row r="880" spans="5:18">
      <c r="O880" s="73"/>
      <c r="P880" s="73"/>
      <c r="Q880" s="73"/>
    </row>
    <row r="881" spans="5:18">
      <c r="G881" s="73"/>
      <c r="H881" s="73"/>
      <c r="O881" s="73"/>
      <c r="P881" s="73"/>
      <c r="Q881" s="73"/>
      <c r="R881" s="171"/>
    </row>
    <row r="882" spans="5:18">
      <c r="G882" s="73"/>
      <c r="H882" s="73"/>
      <c r="O882" s="73"/>
      <c r="P882" s="73"/>
      <c r="Q882" s="73"/>
    </row>
    <row r="883" spans="5:18">
      <c r="E883" s="165"/>
    </row>
    <row r="884" spans="5:18">
      <c r="E884" s="165"/>
    </row>
    <row r="885" spans="5:18">
      <c r="E885" s="165"/>
    </row>
    <row r="886" spans="5:18">
      <c r="E886" s="165"/>
    </row>
    <row r="887" spans="5:18">
      <c r="E887" s="165"/>
    </row>
    <row r="888" spans="5:18">
      <c r="E888" s="165"/>
    </row>
    <row r="889" spans="5:18">
      <c r="E889" s="165"/>
    </row>
    <row r="890" spans="5:18">
      <c r="E890" s="165"/>
    </row>
    <row r="891" spans="5:18">
      <c r="E891" s="165"/>
    </row>
    <row r="892" spans="5:18">
      <c r="E892" s="165"/>
    </row>
    <row r="893" spans="5:18">
      <c r="E893" s="165"/>
    </row>
    <row r="894" spans="5:18">
      <c r="E894" s="165"/>
    </row>
    <row r="895" spans="5:18">
      <c r="E895" s="165"/>
    </row>
    <row r="896" spans="5:18">
      <c r="E896" s="165"/>
    </row>
    <row r="897" spans="5:5">
      <c r="E897" s="165"/>
    </row>
    <row r="898" spans="5:5" ht="159" customHeight="1">
      <c r="E898" s="165"/>
    </row>
    <row r="899" spans="5:5">
      <c r="E899" s="165"/>
    </row>
    <row r="900" spans="5:5">
      <c r="E900" s="165"/>
    </row>
    <row r="901" spans="5:5">
      <c r="E901" s="165"/>
    </row>
    <row r="902" spans="5:5">
      <c r="E902" s="165"/>
    </row>
    <row r="903" spans="5:5">
      <c r="E903" s="165"/>
    </row>
    <row r="904" spans="5:5">
      <c r="E904" s="165"/>
    </row>
    <row r="905" spans="5:5">
      <c r="E905" s="165"/>
    </row>
    <row r="906" spans="5:5">
      <c r="E906" s="165"/>
    </row>
    <row r="907" spans="5:5">
      <c r="E907" s="165"/>
    </row>
    <row r="908" spans="5:5">
      <c r="E908" s="165"/>
    </row>
    <row r="909" spans="5:5">
      <c r="E909" s="165"/>
    </row>
    <row r="910" spans="5:5">
      <c r="E910" s="165"/>
    </row>
    <row r="911" spans="5:5">
      <c r="E911" s="165"/>
    </row>
    <row r="912" spans="5:5">
      <c r="E912" s="165"/>
    </row>
    <row r="913" spans="1:5">
      <c r="E913" s="165"/>
    </row>
    <row r="914" spans="1:5">
      <c r="E914" s="165"/>
    </row>
    <row r="915" spans="1:5">
      <c r="E915" s="165"/>
    </row>
    <row r="916" spans="1:5">
      <c r="A916" s="165"/>
      <c r="C916" s="165"/>
    </row>
    <row r="917" spans="1:5">
      <c r="A917" s="165"/>
      <c r="C917" s="165"/>
    </row>
    <row r="918" spans="1:5">
      <c r="A918" s="165"/>
      <c r="C918" s="165"/>
    </row>
    <row r="919" spans="1:5">
      <c r="E919" s="165"/>
    </row>
    <row r="920" spans="1:5">
      <c r="A920" s="165"/>
      <c r="C920" s="165"/>
    </row>
    <row r="921" spans="1:5">
      <c r="A921" s="165"/>
      <c r="C921" s="165"/>
    </row>
    <row r="922" spans="1:5">
      <c r="E922" s="165"/>
    </row>
    <row r="923" spans="1:5">
      <c r="A923" s="165"/>
      <c r="C923" s="165"/>
    </row>
    <row r="924" spans="1:5">
      <c r="A924" s="165"/>
      <c r="C924" s="165"/>
    </row>
    <row r="925" spans="1:5">
      <c r="E925" s="165"/>
    </row>
    <row r="926" spans="1:5">
      <c r="A926" s="165"/>
      <c r="C926" s="165"/>
    </row>
    <row r="927" spans="1:5">
      <c r="A927" s="165"/>
      <c r="C927" s="165"/>
    </row>
    <row r="928" spans="1:5">
      <c r="A928" s="165"/>
      <c r="C928" s="165"/>
    </row>
    <row r="929" spans="1:17">
      <c r="A929" s="165"/>
      <c r="C929" s="165"/>
    </row>
    <row r="930" spans="1:17">
      <c r="A930" s="165"/>
      <c r="C930" s="165"/>
    </row>
    <row r="931" spans="1:17">
      <c r="A931" s="165"/>
      <c r="C931" s="165"/>
    </row>
    <row r="932" spans="1:17">
      <c r="A932" s="165"/>
      <c r="C932" s="165"/>
    </row>
    <row r="933" spans="1:17">
      <c r="A933" s="165"/>
      <c r="C933" s="165"/>
    </row>
    <row r="934" spans="1:17">
      <c r="E934" s="165"/>
    </row>
    <row r="935" spans="1:17">
      <c r="E935" s="165"/>
    </row>
    <row r="936" spans="1:17">
      <c r="E936" s="165"/>
    </row>
    <row r="937" spans="1:17">
      <c r="E937" s="165"/>
    </row>
    <row r="938" spans="1:17">
      <c r="E938" s="165"/>
    </row>
    <row r="939" spans="1:17">
      <c r="E939" s="165"/>
    </row>
    <row r="940" spans="1:17">
      <c r="A940" s="184"/>
      <c r="C940" s="184"/>
      <c r="G940" s="73"/>
      <c r="H940" s="73"/>
      <c r="O940" s="73"/>
      <c r="P940" s="73"/>
      <c r="Q940" s="73"/>
    </row>
    <row r="941" spans="1:17">
      <c r="E941" s="165"/>
    </row>
    <row r="942" spans="1:17">
      <c r="G942" s="73"/>
      <c r="H942" s="73"/>
      <c r="O942" s="73"/>
      <c r="P942" s="73"/>
      <c r="Q942" s="73"/>
    </row>
    <row r="943" spans="1:17">
      <c r="E943" s="165"/>
    </row>
    <row r="944" spans="1:17">
      <c r="G944" s="73"/>
      <c r="H944" s="73"/>
      <c r="O944" s="73"/>
      <c r="P944" s="73"/>
      <c r="Q944" s="73"/>
    </row>
    <row r="945" spans="1:17">
      <c r="G945" s="73"/>
      <c r="H945" s="73"/>
    </row>
    <row r="946" spans="1:17">
      <c r="A946" s="168"/>
      <c r="C946" s="168"/>
      <c r="E946" s="168"/>
      <c r="G946" s="73"/>
      <c r="H946" s="73"/>
    </row>
    <row r="947" spans="1:17">
      <c r="E947" s="165"/>
    </row>
    <row r="948" spans="1:17">
      <c r="A948" s="168"/>
      <c r="C948" s="168"/>
      <c r="E948" s="168"/>
      <c r="G948" s="73"/>
      <c r="H948" s="73"/>
    </row>
    <row r="949" spans="1:17">
      <c r="E949" s="165"/>
    </row>
    <row r="950" spans="1:17">
      <c r="E950" s="165"/>
    </row>
    <row r="951" spans="1:17">
      <c r="E951" s="165"/>
    </row>
    <row r="952" spans="1:17">
      <c r="G952" s="73"/>
      <c r="H952" s="73"/>
      <c r="O952" s="73"/>
      <c r="P952" s="73"/>
      <c r="Q952" s="73"/>
    </row>
    <row r="953" spans="1:17">
      <c r="G953" s="73"/>
      <c r="H953" s="73"/>
      <c r="O953" s="73"/>
      <c r="P953" s="73"/>
      <c r="Q953" s="73"/>
    </row>
    <row r="954" spans="1:17">
      <c r="G954" s="73"/>
      <c r="H954" s="73"/>
      <c r="O954" s="73"/>
      <c r="P954" s="73"/>
      <c r="Q954" s="73"/>
    </row>
    <row r="955" spans="1:17">
      <c r="G955" s="73"/>
      <c r="H955" s="73"/>
      <c r="O955" s="73"/>
      <c r="P955" s="73"/>
      <c r="Q955" s="73"/>
    </row>
    <row r="956" spans="1:17">
      <c r="G956" s="73"/>
      <c r="H956" s="73"/>
      <c r="O956" s="73"/>
      <c r="P956" s="73"/>
      <c r="Q956" s="73"/>
    </row>
    <row r="957" spans="1:17">
      <c r="G957" s="73"/>
      <c r="H957" s="73"/>
      <c r="O957" s="73"/>
      <c r="P957" s="73"/>
      <c r="Q957" s="73"/>
    </row>
    <row r="958" spans="1:17">
      <c r="G958" s="73"/>
      <c r="H958" s="73"/>
      <c r="O958" s="73"/>
      <c r="P958" s="73"/>
      <c r="Q958" s="73"/>
    </row>
    <row r="959" spans="1:17">
      <c r="G959" s="73"/>
      <c r="H959" s="73"/>
      <c r="O959" s="73"/>
      <c r="P959" s="73"/>
      <c r="Q959" s="73"/>
    </row>
    <row r="960" spans="1:17">
      <c r="G960" s="73"/>
      <c r="H960" s="73"/>
      <c r="O960" s="73"/>
      <c r="P960" s="73"/>
      <c r="Q960" s="73"/>
    </row>
    <row r="961" spans="7:17">
      <c r="G961" s="73"/>
      <c r="H961" s="73"/>
      <c r="O961" s="73"/>
      <c r="P961" s="73"/>
      <c r="Q961" s="73"/>
    </row>
    <row r="962" spans="7:17">
      <c r="G962" s="73"/>
      <c r="H962" s="73"/>
      <c r="O962" s="73"/>
      <c r="P962" s="73"/>
      <c r="Q962" s="73"/>
    </row>
    <row r="963" spans="7:17">
      <c r="G963" s="73"/>
      <c r="H963" s="73"/>
      <c r="O963" s="73"/>
      <c r="P963" s="73"/>
      <c r="Q963" s="73"/>
    </row>
    <row r="964" spans="7:17">
      <c r="G964" s="73"/>
      <c r="H964" s="73"/>
      <c r="O964" s="73"/>
      <c r="P964" s="73"/>
      <c r="Q964" s="73"/>
    </row>
    <row r="965" spans="7:17">
      <c r="G965" s="73"/>
      <c r="H965" s="73"/>
      <c r="O965" s="73"/>
      <c r="P965" s="73"/>
      <c r="Q965" s="73"/>
    </row>
    <row r="966" spans="7:17">
      <c r="G966" s="73"/>
      <c r="H966" s="73"/>
      <c r="O966" s="73"/>
      <c r="P966" s="73"/>
      <c r="Q966" s="73"/>
    </row>
    <row r="967" spans="7:17">
      <c r="G967" s="73"/>
      <c r="H967" s="73"/>
      <c r="O967" s="73"/>
      <c r="P967" s="73"/>
      <c r="Q967" s="73"/>
    </row>
    <row r="968" spans="7:17">
      <c r="G968" s="73"/>
      <c r="H968" s="73"/>
      <c r="O968" s="73"/>
      <c r="P968" s="73"/>
      <c r="Q968" s="73"/>
    </row>
    <row r="969" spans="7:17">
      <c r="G969" s="73"/>
      <c r="H969" s="73"/>
      <c r="O969" s="73"/>
      <c r="P969" s="73"/>
      <c r="Q969" s="73"/>
    </row>
    <row r="970" spans="7:17">
      <c r="G970" s="73"/>
      <c r="H970" s="73"/>
      <c r="O970" s="73"/>
      <c r="P970" s="73"/>
      <c r="Q970" s="73"/>
    </row>
    <row r="971" spans="7:17">
      <c r="G971" s="73"/>
      <c r="H971" s="73"/>
      <c r="O971" s="73"/>
      <c r="P971" s="73"/>
      <c r="Q971" s="73"/>
    </row>
    <row r="972" spans="7:17">
      <c r="G972" s="73"/>
      <c r="H972" s="73"/>
      <c r="O972" s="73"/>
      <c r="P972" s="73"/>
      <c r="Q972" s="73"/>
    </row>
    <row r="973" spans="7:17">
      <c r="G973" s="73"/>
      <c r="H973" s="73"/>
      <c r="O973" s="73"/>
      <c r="P973" s="73"/>
      <c r="Q973" s="73"/>
    </row>
    <row r="974" spans="7:17">
      <c r="G974" s="73"/>
      <c r="H974" s="73"/>
      <c r="O974" s="73"/>
      <c r="P974" s="73"/>
      <c r="Q974" s="73"/>
    </row>
    <row r="975" spans="7:17">
      <c r="G975" s="73"/>
      <c r="H975" s="73"/>
      <c r="O975" s="73"/>
      <c r="P975" s="73"/>
      <c r="Q975" s="73"/>
    </row>
    <row r="976" spans="7:17">
      <c r="G976" s="73"/>
      <c r="H976" s="73"/>
      <c r="O976" s="73"/>
      <c r="P976" s="73"/>
      <c r="Q976" s="73"/>
    </row>
    <row r="977" spans="7:17">
      <c r="G977" s="73"/>
      <c r="H977" s="73"/>
      <c r="O977" s="73"/>
      <c r="P977" s="73"/>
      <c r="Q977" s="73"/>
    </row>
    <row r="978" spans="7:17">
      <c r="G978" s="73"/>
      <c r="H978" s="73"/>
      <c r="O978" s="73"/>
      <c r="P978" s="73"/>
      <c r="Q978" s="73"/>
    </row>
    <row r="979" spans="7:17">
      <c r="G979" s="73"/>
      <c r="H979" s="73"/>
      <c r="O979" s="73"/>
      <c r="P979" s="73"/>
      <c r="Q979" s="73"/>
    </row>
    <row r="980" spans="7:17">
      <c r="G980" s="73"/>
      <c r="H980" s="73"/>
      <c r="O980" s="73"/>
      <c r="P980" s="73"/>
      <c r="Q980" s="73"/>
    </row>
    <row r="981" spans="7:17">
      <c r="G981" s="73"/>
      <c r="H981" s="73"/>
      <c r="O981" s="73"/>
      <c r="P981" s="73"/>
      <c r="Q981" s="73"/>
    </row>
    <row r="982" spans="7:17">
      <c r="G982" s="73"/>
      <c r="H982" s="73"/>
      <c r="O982" s="73"/>
      <c r="P982" s="73"/>
      <c r="Q982" s="73"/>
    </row>
    <row r="983" spans="7:17">
      <c r="G983" s="73"/>
      <c r="H983" s="73"/>
      <c r="O983" s="73"/>
      <c r="P983" s="73"/>
      <c r="Q983" s="73"/>
    </row>
    <row r="984" spans="7:17">
      <c r="G984" s="73"/>
      <c r="H984" s="73"/>
      <c r="O984" s="73"/>
      <c r="P984" s="73"/>
      <c r="Q984" s="73"/>
    </row>
    <row r="985" spans="7:17">
      <c r="G985" s="73"/>
      <c r="H985" s="73"/>
      <c r="O985" s="73"/>
      <c r="P985" s="73"/>
      <c r="Q985" s="73"/>
    </row>
    <row r="986" spans="7:17">
      <c r="G986" s="73"/>
      <c r="H986" s="73"/>
      <c r="O986" s="73"/>
      <c r="P986" s="73"/>
      <c r="Q986" s="73"/>
    </row>
    <row r="987" spans="7:17">
      <c r="G987" s="73"/>
      <c r="H987" s="73"/>
      <c r="O987" s="73"/>
      <c r="P987" s="73"/>
      <c r="Q987" s="73"/>
    </row>
    <row r="988" spans="7:17">
      <c r="G988" s="73"/>
      <c r="H988" s="73"/>
      <c r="O988" s="73"/>
      <c r="P988" s="73"/>
      <c r="Q988" s="73"/>
    </row>
    <row r="989" spans="7:17">
      <c r="G989" s="73"/>
      <c r="H989" s="73"/>
      <c r="O989" s="73"/>
      <c r="P989" s="73"/>
      <c r="Q989" s="73"/>
    </row>
    <row r="990" spans="7:17">
      <c r="G990" s="73"/>
      <c r="H990" s="73"/>
      <c r="O990" s="73"/>
      <c r="P990" s="73"/>
      <c r="Q990" s="73"/>
    </row>
    <row r="991" spans="7:17">
      <c r="G991" s="73"/>
      <c r="H991" s="73"/>
      <c r="O991" s="73"/>
      <c r="P991" s="73"/>
      <c r="Q991" s="73"/>
    </row>
    <row r="992" spans="7:17">
      <c r="G992" s="73"/>
      <c r="H992" s="73"/>
      <c r="O992" s="73"/>
      <c r="P992" s="73"/>
      <c r="Q992" s="73"/>
    </row>
    <row r="993" spans="5:17">
      <c r="G993" s="73"/>
      <c r="H993" s="73"/>
      <c r="O993" s="73"/>
      <c r="P993" s="73"/>
      <c r="Q993" s="73"/>
    </row>
    <row r="994" spans="5:17">
      <c r="E994" s="165"/>
    </row>
    <row r="995" spans="5:17">
      <c r="E995" s="165"/>
    </row>
    <row r="996" spans="5:17">
      <c r="E996" s="165"/>
    </row>
    <row r="997" spans="5:17">
      <c r="E997" s="165"/>
    </row>
    <row r="998" spans="5:17">
      <c r="E998" s="165"/>
    </row>
    <row r="999" spans="5:17">
      <c r="E999" s="165"/>
    </row>
    <row r="1000" spans="5:17">
      <c r="E1000" s="165"/>
    </row>
    <row r="1001" spans="5:17">
      <c r="E1001" s="165"/>
    </row>
    <row r="1002" spans="5:17">
      <c r="E1002" s="165"/>
    </row>
    <row r="1003" spans="5:17">
      <c r="E1003" s="165"/>
    </row>
    <row r="1004" spans="5:17">
      <c r="E1004" s="165"/>
    </row>
    <row r="1005" spans="5:17">
      <c r="E1005" s="165"/>
    </row>
    <row r="1006" spans="5:17">
      <c r="E1006" s="165"/>
    </row>
    <row r="1007" spans="5:17">
      <c r="E1007" s="165"/>
    </row>
    <row r="1008" spans="5:17">
      <c r="E1008" s="165"/>
    </row>
    <row r="1009" spans="1:5">
      <c r="E1009" s="165"/>
    </row>
    <row r="1010" spans="1:5">
      <c r="E1010" s="165"/>
    </row>
    <row r="1011" spans="1:5">
      <c r="E1011" s="165"/>
    </row>
    <row r="1012" spans="1:5">
      <c r="E1012" s="165"/>
    </row>
    <row r="1013" spans="1:5">
      <c r="E1013" s="165"/>
    </row>
    <row r="1014" spans="1:5">
      <c r="E1014" s="165"/>
    </row>
    <row r="1015" spans="1:5">
      <c r="E1015" s="165"/>
    </row>
    <row r="1017" spans="1:5">
      <c r="E1017" s="165"/>
    </row>
    <row r="1018" spans="1:5">
      <c r="E1018" s="165"/>
    </row>
    <row r="1019" spans="1:5">
      <c r="E1019" s="165"/>
    </row>
    <row r="1020" spans="1:5">
      <c r="E1020" s="165"/>
    </row>
    <row r="1021" spans="1:5">
      <c r="A1021" s="185"/>
      <c r="C1021" s="185"/>
    </row>
    <row r="1022" spans="1:5">
      <c r="E1022" s="165"/>
    </row>
    <row r="1023" spans="1:5">
      <c r="A1023" s="165"/>
      <c r="C1023" s="165"/>
    </row>
    <row r="1024" spans="1:5">
      <c r="E1024" s="165"/>
    </row>
    <row r="1025" spans="1:18">
      <c r="E1025" s="165"/>
    </row>
    <row r="1026" spans="1:18">
      <c r="E1026" s="165"/>
    </row>
    <row r="1027" spans="1:18">
      <c r="G1027" s="73"/>
      <c r="H1027" s="73"/>
      <c r="O1027" s="73"/>
      <c r="P1027" s="73"/>
      <c r="Q1027" s="73"/>
      <c r="R1027" s="171"/>
    </row>
    <row r="1028" spans="1:18">
      <c r="E1028" s="165"/>
      <c r="R1028" s="171"/>
    </row>
    <row r="1029" spans="1:18">
      <c r="A1029" s="168"/>
      <c r="C1029" s="168"/>
      <c r="E1029" s="168"/>
      <c r="G1029" s="73"/>
      <c r="H1029" s="73"/>
    </row>
    <row r="1030" spans="1:18">
      <c r="G1030" s="73"/>
      <c r="H1030" s="73"/>
      <c r="O1030" s="73"/>
      <c r="P1030" s="73"/>
      <c r="Q1030" s="73"/>
    </row>
    <row r="1031" spans="1:18">
      <c r="G1031" s="73"/>
      <c r="H1031" s="73"/>
      <c r="O1031" s="73"/>
      <c r="P1031" s="73"/>
      <c r="Q1031" s="73"/>
    </row>
    <row r="1032" spans="1:18">
      <c r="G1032" s="73"/>
      <c r="H1032" s="73"/>
      <c r="O1032" s="73"/>
      <c r="P1032" s="73"/>
      <c r="Q1032" s="73"/>
    </row>
    <row r="1033" spans="1:18">
      <c r="G1033" s="73"/>
      <c r="H1033" s="73"/>
      <c r="O1033" s="73"/>
      <c r="P1033" s="73"/>
      <c r="Q1033" s="73"/>
    </row>
    <row r="1034" spans="1:18">
      <c r="G1034" s="73"/>
      <c r="H1034" s="73"/>
      <c r="O1034" s="73"/>
      <c r="P1034" s="73"/>
      <c r="Q1034" s="73"/>
    </row>
    <row r="1035" spans="1:18">
      <c r="G1035" s="73"/>
      <c r="H1035" s="73"/>
      <c r="O1035" s="73"/>
      <c r="P1035" s="73"/>
      <c r="Q1035" s="73"/>
    </row>
    <row r="1036" spans="1:18">
      <c r="G1036" s="73"/>
      <c r="H1036" s="73"/>
      <c r="O1036" s="73"/>
      <c r="P1036" s="73"/>
      <c r="Q1036" s="73"/>
    </row>
    <row r="1037" spans="1:18">
      <c r="G1037" s="73"/>
      <c r="H1037" s="73"/>
      <c r="O1037" s="73"/>
      <c r="P1037" s="73"/>
      <c r="Q1037" s="73"/>
    </row>
    <row r="1038" spans="1:18">
      <c r="G1038" s="73"/>
      <c r="H1038" s="73"/>
      <c r="O1038" s="73"/>
      <c r="P1038" s="73"/>
      <c r="Q1038" s="73"/>
    </row>
    <row r="1039" spans="1:18">
      <c r="G1039" s="73"/>
      <c r="H1039" s="73"/>
      <c r="O1039" s="73"/>
      <c r="P1039" s="73"/>
      <c r="Q1039" s="73"/>
    </row>
    <row r="1040" spans="1:18">
      <c r="G1040" s="73"/>
      <c r="H1040" s="73"/>
      <c r="O1040" s="73"/>
      <c r="P1040" s="73"/>
      <c r="Q1040" s="73"/>
    </row>
    <row r="1041" spans="5:17">
      <c r="G1041" s="73"/>
      <c r="H1041" s="73"/>
      <c r="O1041" s="73"/>
      <c r="P1041" s="73"/>
      <c r="Q1041" s="73"/>
    </row>
    <row r="1042" spans="5:17">
      <c r="G1042" s="73"/>
      <c r="H1042" s="73"/>
      <c r="O1042" s="73"/>
      <c r="P1042" s="73"/>
      <c r="Q1042" s="73"/>
    </row>
    <row r="1043" spans="5:17">
      <c r="G1043" s="73"/>
      <c r="H1043" s="73"/>
      <c r="O1043" s="73"/>
      <c r="P1043" s="73"/>
      <c r="Q1043" s="73"/>
    </row>
    <row r="1044" spans="5:17">
      <c r="G1044" s="73"/>
      <c r="H1044" s="73"/>
      <c r="O1044" s="73"/>
      <c r="P1044" s="73"/>
      <c r="Q1044" s="73"/>
    </row>
    <row r="1045" spans="5:17">
      <c r="G1045" s="73"/>
      <c r="H1045" s="73"/>
      <c r="O1045" s="73"/>
      <c r="P1045" s="73"/>
      <c r="Q1045" s="73"/>
    </row>
    <row r="1046" spans="5:17">
      <c r="E1046" s="165"/>
    </row>
    <row r="1047" spans="5:17">
      <c r="G1047" s="73"/>
      <c r="H1047" s="73"/>
      <c r="O1047" s="73"/>
      <c r="P1047" s="73"/>
      <c r="Q1047" s="73"/>
    </row>
    <row r="1049" spans="5:17">
      <c r="G1049" s="73"/>
      <c r="H1049" s="73"/>
      <c r="O1049" s="73"/>
      <c r="P1049" s="73"/>
      <c r="Q1049" s="73"/>
    </row>
    <row r="1050" spans="5:17">
      <c r="G1050" s="73"/>
      <c r="H1050" s="73"/>
      <c r="O1050" s="73"/>
      <c r="P1050" s="73"/>
      <c r="Q1050" s="73"/>
    </row>
    <row r="1051" spans="5:17">
      <c r="G1051" s="73"/>
      <c r="H1051" s="73"/>
      <c r="O1051" s="73"/>
      <c r="P1051" s="73"/>
      <c r="Q1051" s="73"/>
    </row>
    <row r="1052" spans="5:17">
      <c r="G1052" s="73"/>
      <c r="H1052" s="73"/>
      <c r="O1052" s="73"/>
      <c r="P1052" s="73"/>
      <c r="Q1052" s="73"/>
    </row>
    <row r="1053" spans="5:17">
      <c r="G1053" s="73"/>
      <c r="H1053" s="73"/>
      <c r="O1053" s="73"/>
      <c r="P1053" s="73"/>
      <c r="Q1053" s="73"/>
    </row>
    <row r="1054" spans="5:17">
      <c r="G1054" s="73"/>
      <c r="H1054" s="73"/>
      <c r="O1054" s="73"/>
      <c r="P1054" s="73"/>
      <c r="Q1054" s="73"/>
    </row>
    <row r="1055" spans="5:17">
      <c r="G1055" s="73"/>
      <c r="H1055" s="73"/>
      <c r="O1055" s="73"/>
      <c r="P1055" s="73"/>
      <c r="Q1055" s="73"/>
    </row>
    <row r="1056" spans="5:17">
      <c r="G1056" s="73"/>
      <c r="H1056" s="73"/>
      <c r="O1056" s="73"/>
      <c r="P1056" s="73"/>
      <c r="Q1056" s="73"/>
    </row>
    <row r="1057" spans="5:17">
      <c r="G1057" s="73"/>
      <c r="H1057" s="73"/>
      <c r="O1057" s="73"/>
      <c r="P1057" s="73"/>
      <c r="Q1057" s="73"/>
    </row>
    <row r="1058" spans="5:17">
      <c r="G1058" s="73"/>
      <c r="H1058" s="73"/>
      <c r="O1058" s="73"/>
      <c r="P1058" s="73"/>
      <c r="Q1058" s="73"/>
    </row>
    <row r="1059" spans="5:17">
      <c r="G1059" s="73"/>
      <c r="H1059" s="73"/>
      <c r="O1059" s="73"/>
      <c r="P1059" s="73"/>
      <c r="Q1059" s="73"/>
    </row>
    <row r="1060" spans="5:17">
      <c r="G1060" s="73"/>
      <c r="H1060" s="73"/>
      <c r="O1060" s="73"/>
      <c r="P1060" s="73"/>
      <c r="Q1060" s="73"/>
    </row>
    <row r="1061" spans="5:17">
      <c r="G1061" s="73"/>
      <c r="H1061" s="73"/>
      <c r="O1061" s="73"/>
      <c r="P1061" s="73"/>
      <c r="Q1061" s="73"/>
    </row>
    <row r="1062" spans="5:17">
      <c r="G1062" s="73"/>
      <c r="H1062" s="73"/>
      <c r="O1062" s="73"/>
      <c r="P1062" s="73"/>
      <c r="Q1062" s="73"/>
    </row>
    <row r="1063" spans="5:17">
      <c r="G1063" s="73"/>
      <c r="H1063" s="73"/>
      <c r="O1063" s="73"/>
      <c r="P1063" s="73"/>
      <c r="Q1063" s="73"/>
    </row>
    <row r="1064" spans="5:17">
      <c r="G1064" s="73"/>
      <c r="H1064" s="73"/>
      <c r="O1064" s="73"/>
      <c r="P1064" s="73"/>
      <c r="Q1064" s="73"/>
    </row>
    <row r="1065" spans="5:17">
      <c r="G1065" s="73"/>
      <c r="H1065" s="73"/>
      <c r="O1065" s="73"/>
      <c r="P1065" s="73"/>
      <c r="Q1065" s="73"/>
    </row>
    <row r="1066" spans="5:17">
      <c r="G1066" s="73"/>
      <c r="H1066" s="73"/>
      <c r="O1066" s="73"/>
      <c r="P1066" s="73"/>
      <c r="Q1066" s="73"/>
    </row>
    <row r="1067" spans="5:17">
      <c r="G1067" s="73"/>
      <c r="H1067" s="73"/>
      <c r="O1067" s="73"/>
      <c r="P1067" s="73"/>
      <c r="Q1067" s="73"/>
    </row>
    <row r="1068" spans="5:17">
      <c r="G1068" s="73"/>
      <c r="H1068" s="73"/>
      <c r="O1068" s="73"/>
      <c r="P1068" s="73"/>
      <c r="Q1068" s="73"/>
    </row>
    <row r="1069" spans="5:17">
      <c r="G1069" s="73"/>
      <c r="H1069" s="73"/>
      <c r="O1069" s="73"/>
      <c r="P1069" s="73"/>
      <c r="Q1069" s="73"/>
    </row>
    <row r="1070" spans="5:17">
      <c r="E1070" s="165"/>
    </row>
    <row r="1071" spans="5:17">
      <c r="G1071" s="73"/>
      <c r="H1071" s="73"/>
      <c r="O1071" s="73"/>
      <c r="P1071" s="73"/>
      <c r="Q1071" s="73"/>
    </row>
    <row r="1072" spans="5:17">
      <c r="G1072" s="73"/>
      <c r="H1072" s="73"/>
      <c r="O1072" s="73"/>
      <c r="P1072" s="73"/>
      <c r="Q1072" s="73"/>
    </row>
    <row r="1073" spans="5:17">
      <c r="G1073" s="73"/>
      <c r="H1073" s="73"/>
      <c r="O1073" s="73"/>
      <c r="P1073" s="73"/>
      <c r="Q1073" s="73"/>
    </row>
    <row r="1074" spans="5:17">
      <c r="G1074" s="73"/>
      <c r="H1074" s="73"/>
      <c r="O1074" s="73"/>
      <c r="P1074" s="73"/>
      <c r="Q1074" s="73"/>
    </row>
    <row r="1075" spans="5:17">
      <c r="E1075" s="165"/>
    </row>
    <row r="1076" spans="5:17">
      <c r="G1076" s="73"/>
      <c r="H1076" s="73"/>
      <c r="O1076" s="73"/>
      <c r="P1076" s="73"/>
      <c r="Q1076" s="73"/>
    </row>
    <row r="1077" spans="5:17">
      <c r="G1077" s="73"/>
      <c r="H1077" s="73"/>
      <c r="O1077" s="73"/>
      <c r="P1077" s="73"/>
      <c r="Q1077" s="73"/>
    </row>
    <row r="1078" spans="5:17">
      <c r="G1078" s="73"/>
      <c r="H1078" s="73"/>
      <c r="O1078" s="73"/>
      <c r="P1078" s="73"/>
      <c r="Q1078" s="73"/>
    </row>
    <row r="1079" spans="5:17">
      <c r="G1079" s="73"/>
      <c r="H1079" s="73"/>
      <c r="O1079" s="73"/>
      <c r="P1079" s="73"/>
      <c r="Q1079" s="73"/>
    </row>
    <row r="1080" spans="5:17">
      <c r="G1080" s="73"/>
      <c r="H1080" s="73"/>
      <c r="O1080" s="73"/>
      <c r="P1080" s="73"/>
      <c r="Q1080" s="73"/>
    </row>
    <row r="1081" spans="5:17">
      <c r="G1081" s="73"/>
      <c r="H1081" s="73"/>
      <c r="O1081" s="73"/>
      <c r="P1081" s="73"/>
      <c r="Q1081" s="73"/>
    </row>
    <row r="1082" spans="5:17">
      <c r="G1082" s="73"/>
      <c r="H1082" s="73"/>
      <c r="O1082" s="73"/>
      <c r="P1082" s="73"/>
      <c r="Q1082" s="73"/>
    </row>
    <row r="1083" spans="5:17">
      <c r="G1083" s="73"/>
      <c r="H1083" s="73"/>
      <c r="O1083" s="73"/>
      <c r="P1083" s="73"/>
      <c r="Q1083" s="73"/>
    </row>
    <row r="1084" spans="5:17">
      <c r="G1084" s="73"/>
      <c r="H1084" s="73"/>
      <c r="O1084" s="73"/>
      <c r="P1084" s="73"/>
      <c r="Q1084" s="73"/>
    </row>
    <row r="1085" spans="5:17">
      <c r="G1085" s="73"/>
      <c r="H1085" s="73"/>
      <c r="O1085" s="73"/>
      <c r="P1085" s="73"/>
      <c r="Q1085" s="73"/>
    </row>
    <row r="1086" spans="5:17">
      <c r="G1086" s="73"/>
      <c r="H1086" s="73"/>
      <c r="O1086" s="73"/>
      <c r="P1086" s="73"/>
      <c r="Q1086" s="73"/>
    </row>
    <row r="1087" spans="5:17">
      <c r="G1087" s="73"/>
      <c r="H1087" s="73"/>
      <c r="O1087" s="73"/>
      <c r="P1087" s="73"/>
      <c r="Q1087" s="73"/>
    </row>
    <row r="1088" spans="5:17">
      <c r="G1088" s="73"/>
      <c r="H1088" s="73"/>
      <c r="O1088" s="73"/>
      <c r="P1088" s="73"/>
      <c r="Q1088" s="73"/>
    </row>
    <row r="1089" spans="1:17">
      <c r="G1089" s="73"/>
      <c r="H1089" s="73"/>
      <c r="O1089" s="73"/>
      <c r="P1089" s="73"/>
      <c r="Q1089" s="73"/>
    </row>
    <row r="1090" spans="1:17">
      <c r="G1090" s="73"/>
      <c r="H1090" s="73"/>
      <c r="O1090" s="73"/>
      <c r="P1090" s="73"/>
      <c r="Q1090" s="73"/>
    </row>
    <row r="1091" spans="1:17">
      <c r="G1091" s="73"/>
      <c r="H1091" s="73"/>
      <c r="O1091" s="73"/>
      <c r="P1091" s="73"/>
      <c r="Q1091" s="73"/>
    </row>
    <row r="1092" spans="1:17">
      <c r="G1092" s="73"/>
      <c r="H1092" s="73"/>
      <c r="O1092" s="73"/>
      <c r="P1092" s="73"/>
      <c r="Q1092" s="73"/>
    </row>
    <row r="1093" spans="1:17">
      <c r="G1093" s="73"/>
      <c r="H1093" s="73"/>
      <c r="O1093" s="73"/>
      <c r="P1093" s="73"/>
      <c r="Q1093" s="73"/>
    </row>
    <row r="1094" spans="1:17">
      <c r="G1094" s="73"/>
      <c r="H1094" s="73"/>
      <c r="O1094" s="73"/>
      <c r="P1094" s="73"/>
      <c r="Q1094" s="73"/>
    </row>
    <row r="1095" spans="1:17">
      <c r="G1095" s="73"/>
      <c r="H1095" s="73"/>
      <c r="O1095" s="73"/>
      <c r="P1095" s="73"/>
      <c r="Q1095" s="73"/>
    </row>
    <row r="1096" spans="1:17">
      <c r="G1096" s="73"/>
      <c r="H1096" s="73"/>
      <c r="O1096" s="73"/>
      <c r="P1096" s="73"/>
      <c r="Q1096" s="73"/>
    </row>
    <row r="1097" spans="1:17">
      <c r="G1097" s="73"/>
      <c r="H1097" s="73"/>
      <c r="O1097" s="73"/>
      <c r="P1097" s="73"/>
      <c r="Q1097" s="73"/>
    </row>
    <row r="1098" spans="1:17">
      <c r="G1098" s="73"/>
      <c r="H1098" s="73"/>
      <c r="O1098" s="73"/>
      <c r="P1098" s="73"/>
      <c r="Q1098" s="73"/>
    </row>
    <row r="1099" spans="1:17">
      <c r="G1099" s="73"/>
      <c r="H1099" s="73"/>
      <c r="O1099" s="73"/>
      <c r="P1099" s="73"/>
      <c r="Q1099" s="73"/>
    </row>
    <row r="1100" spans="1:17">
      <c r="A1100" s="168"/>
      <c r="C1100" s="168"/>
      <c r="E1100" s="168"/>
      <c r="G1100" s="73"/>
      <c r="H1100" s="73"/>
    </row>
    <row r="1101" spans="1:17">
      <c r="E1101" s="165"/>
    </row>
    <row r="1102" spans="1:17">
      <c r="G1102" s="73"/>
      <c r="H1102" s="73"/>
      <c r="O1102" s="73"/>
      <c r="P1102" s="73"/>
      <c r="Q1102" s="73"/>
    </row>
    <row r="1103" spans="1:17">
      <c r="G1103" s="73"/>
      <c r="H1103" s="73"/>
    </row>
    <row r="1104" spans="1:17">
      <c r="E1104" s="165"/>
    </row>
    <row r="1105" spans="1:17">
      <c r="E1105" s="165"/>
    </row>
    <row r="1106" spans="1:17">
      <c r="G1106" s="73"/>
      <c r="H1106" s="73"/>
      <c r="O1106" s="73"/>
      <c r="P1106" s="73"/>
      <c r="Q1106" s="73"/>
    </row>
    <row r="1107" spans="1:17">
      <c r="G1107" s="73"/>
      <c r="H1107" s="73"/>
    </row>
    <row r="1108" spans="1:17">
      <c r="G1108" s="73"/>
      <c r="H1108" s="73"/>
      <c r="O1108" s="73"/>
      <c r="P1108" s="73"/>
      <c r="Q1108" s="73"/>
    </row>
    <row r="1109" spans="1:17">
      <c r="G1109" s="73"/>
      <c r="H1109" s="73"/>
      <c r="O1109" s="73"/>
      <c r="P1109" s="73"/>
      <c r="Q1109" s="73"/>
    </row>
    <row r="1110" spans="1:17">
      <c r="E1110" s="165"/>
    </row>
    <row r="1111" spans="1:17">
      <c r="E1111" s="165"/>
    </row>
    <row r="1112" spans="1:17">
      <c r="A1112" s="165"/>
      <c r="C1112" s="165"/>
      <c r="E1112" s="165"/>
      <c r="O1112" s="73"/>
      <c r="P1112" s="73"/>
      <c r="Q1112" s="73"/>
    </row>
    <row r="1113" spans="1:17">
      <c r="E1113" s="165"/>
    </row>
    <row r="1114" spans="1:17">
      <c r="E1114" s="165"/>
    </row>
    <row r="1115" spans="1:17">
      <c r="E1115" s="165"/>
    </row>
    <row r="1116" spans="1:17">
      <c r="E1116" s="165"/>
    </row>
    <row r="1117" spans="1:17">
      <c r="E1117" s="165"/>
    </row>
    <row r="1118" spans="1:17">
      <c r="E1118" s="165"/>
    </row>
    <row r="1119" spans="1:17">
      <c r="E1119" s="165"/>
    </row>
    <row r="1120" spans="1:17">
      <c r="G1120" s="73"/>
      <c r="H1120" s="73"/>
      <c r="O1120" s="73"/>
      <c r="P1120" s="73"/>
      <c r="Q1120" s="73"/>
    </row>
    <row r="1121" spans="1:17">
      <c r="E1121" s="165"/>
    </row>
    <row r="1122" spans="1:17">
      <c r="E1122" s="165"/>
      <c r="O1122" s="73"/>
      <c r="P1122" s="73"/>
      <c r="Q1122" s="73"/>
    </row>
    <row r="1123" spans="1:17">
      <c r="E1123" s="165"/>
    </row>
    <row r="1124" spans="1:17">
      <c r="E1124" s="165"/>
    </row>
    <row r="1125" spans="1:17">
      <c r="E1125" s="165"/>
    </row>
    <row r="1126" spans="1:17">
      <c r="G1126" s="73"/>
      <c r="H1126" s="73"/>
    </row>
    <row r="1127" spans="1:17">
      <c r="E1127" s="165"/>
    </row>
    <row r="1128" spans="1:17">
      <c r="E1128" s="165"/>
    </row>
    <row r="1129" spans="1:17">
      <c r="G1129" s="73"/>
      <c r="H1129" s="73"/>
      <c r="O1129" s="73"/>
      <c r="P1129" s="73"/>
      <c r="Q1129" s="73"/>
    </row>
    <row r="1130" spans="1:17">
      <c r="A1130" s="168"/>
      <c r="C1130" s="168"/>
      <c r="E1130" s="168"/>
      <c r="G1130" s="73"/>
      <c r="H1130" s="73"/>
    </row>
    <row r="1131" spans="1:17">
      <c r="G1131" s="73"/>
      <c r="H1131" s="73"/>
      <c r="O1131" s="73"/>
      <c r="P1131" s="73"/>
      <c r="Q1131" s="73"/>
    </row>
    <row r="1132" spans="1:17">
      <c r="E1132" s="165"/>
    </row>
    <row r="1133" spans="1:17">
      <c r="E1133" s="165"/>
    </row>
    <row r="1134" spans="1:17">
      <c r="E1134" s="165"/>
    </row>
    <row r="1135" spans="1:17">
      <c r="A1135" s="184"/>
      <c r="C1135" s="184"/>
      <c r="E1135" s="165"/>
    </row>
    <row r="1136" spans="1:17">
      <c r="A1136" s="165"/>
      <c r="C1136" s="165"/>
    </row>
    <row r="1137" spans="5:17">
      <c r="E1137" s="165"/>
    </row>
    <row r="1138" spans="5:17">
      <c r="E1138" s="165"/>
    </row>
    <row r="1139" spans="5:17">
      <c r="E1139" s="165"/>
      <c r="O1139" s="73"/>
      <c r="P1139" s="73"/>
      <c r="Q1139" s="73"/>
    </row>
    <row r="1140" spans="5:17">
      <c r="E1140" s="165"/>
    </row>
    <row r="1141" spans="5:17">
      <c r="E1141" s="165"/>
    </row>
    <row r="1142" spans="5:17">
      <c r="E1142" s="165"/>
    </row>
    <row r="1143" spans="5:17">
      <c r="E1143" s="165"/>
    </row>
    <row r="1144" spans="5:17">
      <c r="E1144" s="165"/>
    </row>
    <row r="1145" spans="5:17">
      <c r="E1145" s="165"/>
    </row>
    <row r="1146" spans="5:17">
      <c r="E1146" s="165"/>
    </row>
    <row r="1147" spans="5:17">
      <c r="E1147" s="165"/>
    </row>
    <row r="1148" spans="5:17">
      <c r="E1148" s="165"/>
    </row>
    <row r="1149" spans="5:17">
      <c r="E1149" s="165"/>
    </row>
    <row r="1150" spans="5:17">
      <c r="E1150" s="165"/>
    </row>
    <row r="1151" spans="5:17">
      <c r="E1151" s="165"/>
    </row>
    <row r="1152" spans="5:17">
      <c r="E1152" s="165"/>
    </row>
    <row r="1153" spans="5:17">
      <c r="E1153" s="165"/>
    </row>
    <row r="1154" spans="5:17">
      <c r="E1154" s="165"/>
    </row>
    <row r="1155" spans="5:17">
      <c r="E1155" s="165"/>
    </row>
    <row r="1156" spans="5:17">
      <c r="E1156" s="165"/>
    </row>
    <row r="1157" spans="5:17">
      <c r="E1157" s="165"/>
    </row>
    <row r="1158" spans="5:17">
      <c r="E1158" s="165"/>
    </row>
    <row r="1159" spans="5:17">
      <c r="E1159" s="165"/>
    </row>
    <row r="1160" spans="5:17">
      <c r="E1160" s="165"/>
    </row>
    <row r="1161" spans="5:17">
      <c r="E1161" s="165"/>
    </row>
    <row r="1162" spans="5:17">
      <c r="E1162" s="165"/>
    </row>
    <row r="1163" spans="5:17">
      <c r="E1163" s="165"/>
    </row>
    <row r="1164" spans="5:17">
      <c r="E1164" s="165"/>
    </row>
    <row r="1165" spans="5:17">
      <c r="G1165" s="73"/>
      <c r="H1165" s="73"/>
      <c r="O1165" s="73"/>
      <c r="P1165" s="73"/>
      <c r="Q1165" s="73"/>
    </row>
    <row r="1166" spans="5:17">
      <c r="E1166" s="165"/>
    </row>
    <row r="1167" spans="5:17">
      <c r="E1167" s="165"/>
    </row>
    <row r="1168" spans="5:17">
      <c r="E1168" s="165"/>
    </row>
    <row r="1169" spans="5:17">
      <c r="E1169" s="165"/>
    </row>
    <row r="1170" spans="5:17">
      <c r="E1170" s="165"/>
    </row>
    <row r="1171" spans="5:17">
      <c r="E1171" s="165"/>
    </row>
    <row r="1172" spans="5:17">
      <c r="E1172" s="165"/>
    </row>
    <row r="1173" spans="5:17">
      <c r="E1173" s="165"/>
    </row>
    <row r="1174" spans="5:17">
      <c r="E1174" s="165"/>
    </row>
    <row r="1175" spans="5:17">
      <c r="E1175" s="165"/>
    </row>
    <row r="1176" spans="5:17">
      <c r="G1176" s="73"/>
      <c r="H1176" s="73"/>
      <c r="O1176" s="73"/>
      <c r="P1176" s="73"/>
      <c r="Q1176" s="73"/>
    </row>
    <row r="1177" spans="5:17">
      <c r="E1177" s="165"/>
    </row>
    <row r="1178" spans="5:17">
      <c r="G1178" s="73"/>
      <c r="H1178" s="73"/>
      <c r="O1178" s="73"/>
      <c r="P1178" s="73"/>
      <c r="Q1178" s="73"/>
    </row>
    <row r="1179" spans="5:17">
      <c r="E1179" s="165"/>
    </row>
    <row r="1180" spans="5:17">
      <c r="E1180" s="165"/>
    </row>
    <row r="1181" spans="5:17">
      <c r="E1181" s="165"/>
    </row>
    <row r="1182" spans="5:17">
      <c r="E1182" s="165"/>
    </row>
    <row r="1183" spans="5:17">
      <c r="G1183" s="73"/>
      <c r="H1183" s="73"/>
      <c r="O1183" s="73"/>
      <c r="P1183" s="73"/>
      <c r="Q1183" s="73"/>
    </row>
    <row r="1184" spans="5:17">
      <c r="E1184" s="165"/>
    </row>
    <row r="1185" spans="5:5">
      <c r="E1185" s="165"/>
    </row>
    <row r="1186" spans="5:5">
      <c r="E1186" s="165"/>
    </row>
    <row r="1187" spans="5:5">
      <c r="E1187" s="165"/>
    </row>
    <row r="1188" spans="5:5">
      <c r="E1188" s="165"/>
    </row>
    <row r="1189" spans="5:5">
      <c r="E1189" s="165"/>
    </row>
    <row r="1190" spans="5:5">
      <c r="E1190" s="165"/>
    </row>
    <row r="1191" spans="5:5">
      <c r="E1191" s="165"/>
    </row>
    <row r="1192" spans="5:5">
      <c r="E1192" s="165"/>
    </row>
    <row r="1193" spans="5:5">
      <c r="E1193" s="165"/>
    </row>
    <row r="1194" spans="5:5">
      <c r="E1194" s="165"/>
    </row>
    <row r="1195" spans="5:5">
      <c r="E1195" s="165"/>
    </row>
    <row r="1196" spans="5:5">
      <c r="E1196" s="165"/>
    </row>
    <row r="1197" spans="5:5">
      <c r="E1197" s="165"/>
    </row>
    <row r="1198" spans="5:5">
      <c r="E1198" s="165"/>
    </row>
    <row r="1199" spans="5:5">
      <c r="E1199" s="165"/>
    </row>
    <row r="1200" spans="5:5">
      <c r="E1200" s="165"/>
    </row>
    <row r="1201" spans="5:5">
      <c r="E1201" s="165"/>
    </row>
    <row r="1202" spans="5:5">
      <c r="E1202" s="165"/>
    </row>
    <row r="1203" spans="5:5">
      <c r="E1203" s="165"/>
    </row>
    <row r="1204" spans="5:5">
      <c r="E1204" s="165"/>
    </row>
    <row r="1205" spans="5:5">
      <c r="E1205" s="165"/>
    </row>
    <row r="1206" spans="5:5">
      <c r="E1206" s="165"/>
    </row>
    <row r="1207" spans="5:5">
      <c r="E1207" s="165"/>
    </row>
    <row r="1208" spans="5:5">
      <c r="E1208" s="165"/>
    </row>
    <row r="1209" spans="5:5">
      <c r="E1209" s="165"/>
    </row>
    <row r="1210" spans="5:5">
      <c r="E1210" s="165"/>
    </row>
    <row r="1211" spans="5:5">
      <c r="E1211" s="165"/>
    </row>
    <row r="1212" spans="5:5">
      <c r="E1212" s="165"/>
    </row>
    <row r="1213" spans="5:5">
      <c r="E1213" s="165"/>
    </row>
    <row r="1214" spans="5:5">
      <c r="E1214" s="165"/>
    </row>
    <row r="1215" spans="5:5">
      <c r="E1215" s="165"/>
    </row>
    <row r="1216" spans="5:5">
      <c r="E1216" s="165"/>
    </row>
    <row r="1217" spans="5:5">
      <c r="E1217" s="165"/>
    </row>
    <row r="1218" spans="5:5">
      <c r="E1218" s="165"/>
    </row>
    <row r="1219" spans="5:5">
      <c r="E1219" s="165"/>
    </row>
    <row r="1220" spans="5:5">
      <c r="E1220" s="165"/>
    </row>
    <row r="1221" spans="5:5">
      <c r="E1221" s="165"/>
    </row>
    <row r="1222" spans="5:5">
      <c r="E1222" s="165"/>
    </row>
    <row r="1223" spans="5:5">
      <c r="E1223" s="165"/>
    </row>
    <row r="1224" spans="5:5">
      <c r="E1224" s="165"/>
    </row>
    <row r="1225" spans="5:5">
      <c r="E1225" s="165"/>
    </row>
    <row r="1226" spans="5:5">
      <c r="E1226" s="165"/>
    </row>
    <row r="1227" spans="5:5">
      <c r="E1227" s="165"/>
    </row>
    <row r="1228" spans="5:5">
      <c r="E1228" s="165"/>
    </row>
    <row r="1229" spans="5:5">
      <c r="E1229" s="165"/>
    </row>
    <row r="1230" spans="5:5">
      <c r="E1230" s="165"/>
    </row>
    <row r="1231" spans="5:5">
      <c r="E1231" s="165"/>
    </row>
    <row r="1232" spans="5:5">
      <c r="E1232" s="165"/>
    </row>
    <row r="1233" spans="5:5">
      <c r="E1233" s="165"/>
    </row>
    <row r="1234" spans="5:5">
      <c r="E1234" s="165"/>
    </row>
    <row r="1235" spans="5:5">
      <c r="E1235" s="165"/>
    </row>
    <row r="1236" spans="5:5">
      <c r="E1236" s="165"/>
    </row>
    <row r="1237" spans="5:5">
      <c r="E1237" s="165"/>
    </row>
    <row r="1238" spans="5:5">
      <c r="E1238" s="165"/>
    </row>
    <row r="1239" spans="5:5">
      <c r="E1239" s="165"/>
    </row>
    <row r="1240" spans="5:5">
      <c r="E1240" s="165"/>
    </row>
    <row r="1241" spans="5:5">
      <c r="E1241" s="165"/>
    </row>
    <row r="1242" spans="5:5">
      <c r="E1242" s="165"/>
    </row>
    <row r="1243" spans="5:5">
      <c r="E1243" s="165"/>
    </row>
    <row r="1244" spans="5:5">
      <c r="E1244" s="165"/>
    </row>
    <row r="1245" spans="5:5">
      <c r="E1245" s="165"/>
    </row>
    <row r="1246" spans="5:5">
      <c r="E1246" s="165"/>
    </row>
    <row r="1247" spans="5:5">
      <c r="E1247" s="165"/>
    </row>
    <row r="1248" spans="5:5">
      <c r="E1248" s="165"/>
    </row>
    <row r="1249" spans="5:17">
      <c r="E1249" s="165"/>
    </row>
    <row r="1250" spans="5:17">
      <c r="E1250" s="165"/>
    </row>
    <row r="1251" spans="5:17">
      <c r="E1251" s="165"/>
    </row>
    <row r="1252" spans="5:17">
      <c r="E1252" s="165"/>
    </row>
    <row r="1253" spans="5:17">
      <c r="E1253" s="165"/>
    </row>
    <row r="1254" spans="5:17">
      <c r="E1254" s="165"/>
    </row>
    <row r="1255" spans="5:17">
      <c r="G1255" s="73"/>
      <c r="H1255" s="73"/>
      <c r="O1255" s="73"/>
      <c r="P1255" s="73"/>
      <c r="Q1255" s="73"/>
    </row>
    <row r="1256" spans="5:17">
      <c r="E1256" s="165"/>
      <c r="O1256" s="73"/>
      <c r="P1256" s="73"/>
      <c r="Q1256" s="73"/>
    </row>
    <row r="1257" spans="5:17">
      <c r="E1257" s="165"/>
    </row>
    <row r="1258" spans="5:17">
      <c r="E1258" s="165"/>
    </row>
    <row r="1259" spans="5:17">
      <c r="E1259" s="165"/>
    </row>
    <row r="1260" spans="5:17">
      <c r="E1260" s="165"/>
    </row>
    <row r="1261" spans="5:17">
      <c r="E1261" s="165"/>
    </row>
    <row r="1262" spans="5:17">
      <c r="E1262" s="165"/>
    </row>
    <row r="1263" spans="5:17">
      <c r="E1263" s="165"/>
    </row>
    <row r="1264" spans="5:17">
      <c r="E1264" s="165"/>
    </row>
    <row r="1265" spans="5:17">
      <c r="E1265" s="165"/>
    </row>
    <row r="1266" spans="5:17">
      <c r="E1266" s="165"/>
    </row>
    <row r="1267" spans="5:17">
      <c r="E1267" s="165"/>
    </row>
    <row r="1268" spans="5:17">
      <c r="E1268" s="165"/>
      <c r="I1268" s="165"/>
      <c r="J1268" s="165"/>
      <c r="K1268" s="165"/>
      <c r="L1268" s="170"/>
      <c r="M1268" s="170"/>
      <c r="N1268" s="170"/>
    </row>
    <row r="1269" spans="5:17">
      <c r="G1269" s="73"/>
      <c r="H1269" s="73"/>
      <c r="O1269" s="73"/>
      <c r="P1269" s="73"/>
      <c r="Q1269" s="73"/>
    </row>
    <row r="1270" spans="5:17">
      <c r="E1270" s="165"/>
    </row>
    <row r="1271" spans="5:17">
      <c r="E1271" s="165"/>
    </row>
    <row r="1272" spans="5:17">
      <c r="E1272" s="165"/>
    </row>
    <row r="1273" spans="5:17">
      <c r="G1273" s="73"/>
      <c r="H1273" s="73"/>
      <c r="O1273" s="73"/>
      <c r="P1273" s="73"/>
      <c r="Q1273" s="73"/>
    </row>
    <row r="1274" spans="5:17">
      <c r="E1274" s="165"/>
    </row>
    <row r="1275" spans="5:17">
      <c r="E1275" s="165"/>
    </row>
    <row r="1276" spans="5:17">
      <c r="E1276" s="165"/>
    </row>
    <row r="1277" spans="5:17">
      <c r="E1277" s="165"/>
    </row>
    <row r="1278" spans="5:17">
      <c r="E1278" s="165"/>
    </row>
    <row r="1279" spans="5:17">
      <c r="E1279" s="165"/>
    </row>
    <row r="1280" spans="5:17">
      <c r="G1280" s="73"/>
      <c r="H1280" s="73"/>
      <c r="O1280" s="73"/>
      <c r="P1280" s="73"/>
      <c r="Q1280" s="73"/>
    </row>
    <row r="1281" spans="5:17">
      <c r="E1281" s="165"/>
    </row>
    <row r="1282" spans="5:17">
      <c r="E1282" s="165"/>
    </row>
    <row r="1283" spans="5:17">
      <c r="E1283" s="165"/>
    </row>
    <row r="1284" spans="5:17">
      <c r="E1284" s="165"/>
    </row>
    <row r="1285" spans="5:17">
      <c r="E1285" s="165"/>
    </row>
    <row r="1286" spans="5:17">
      <c r="E1286" s="165"/>
      <c r="O1286" s="73"/>
      <c r="P1286" s="73"/>
      <c r="Q1286" s="73"/>
    </row>
    <row r="1287" spans="5:17">
      <c r="G1287" s="73"/>
      <c r="H1287" s="73"/>
      <c r="O1287" s="73"/>
      <c r="P1287" s="73"/>
      <c r="Q1287" s="73"/>
    </row>
    <row r="1288" spans="5:17">
      <c r="G1288" s="73"/>
      <c r="H1288" s="73"/>
      <c r="O1288" s="73"/>
      <c r="P1288" s="73"/>
      <c r="Q1288" s="73"/>
    </row>
    <row r="1289" spans="5:17">
      <c r="G1289" s="73"/>
      <c r="H1289" s="73"/>
      <c r="O1289" s="73"/>
      <c r="P1289" s="73"/>
      <c r="Q1289" s="73"/>
    </row>
    <row r="1290" spans="5:17">
      <c r="G1290" s="73"/>
      <c r="H1290" s="73"/>
      <c r="O1290" s="73"/>
      <c r="P1290" s="73"/>
      <c r="Q1290" s="73"/>
    </row>
    <row r="1291" spans="5:17">
      <c r="E1291" s="165"/>
      <c r="O1291" s="73"/>
      <c r="P1291" s="73"/>
      <c r="Q1291" s="73"/>
    </row>
    <row r="1292" spans="5:17">
      <c r="E1292" s="165"/>
      <c r="O1292" s="73"/>
      <c r="P1292" s="73"/>
      <c r="Q1292" s="73"/>
    </row>
    <row r="1293" spans="5:17">
      <c r="E1293" s="165"/>
    </row>
    <row r="1294" spans="5:17">
      <c r="E1294" s="165"/>
      <c r="O1294" s="73"/>
      <c r="P1294" s="73"/>
      <c r="Q1294" s="73"/>
    </row>
    <row r="1295" spans="5:17">
      <c r="E1295" s="165"/>
      <c r="O1295" s="73"/>
      <c r="P1295" s="73"/>
      <c r="Q1295" s="73"/>
    </row>
    <row r="1296" spans="5:17">
      <c r="G1296" s="73"/>
      <c r="H1296" s="73"/>
      <c r="O1296" s="73"/>
      <c r="P1296" s="73"/>
      <c r="Q1296" s="73"/>
    </row>
    <row r="1297" spans="5:17">
      <c r="G1297" s="73"/>
      <c r="H1297" s="73"/>
      <c r="O1297" s="73"/>
      <c r="P1297" s="73"/>
      <c r="Q1297" s="73"/>
    </row>
    <row r="1298" spans="5:17">
      <c r="G1298" s="73"/>
      <c r="H1298" s="73"/>
      <c r="O1298" s="73"/>
      <c r="P1298" s="73"/>
      <c r="Q1298" s="73"/>
    </row>
    <row r="1299" spans="5:17">
      <c r="G1299" s="73"/>
      <c r="H1299" s="73"/>
      <c r="O1299" s="73"/>
      <c r="P1299" s="73"/>
      <c r="Q1299" s="73"/>
    </row>
    <row r="1300" spans="5:17">
      <c r="G1300" s="73"/>
      <c r="H1300" s="73"/>
      <c r="O1300" s="73"/>
      <c r="P1300" s="73"/>
      <c r="Q1300" s="73"/>
    </row>
    <row r="1301" spans="5:17">
      <c r="O1301" s="73"/>
      <c r="P1301" s="73"/>
      <c r="Q1301" s="73"/>
    </row>
    <row r="1302" spans="5:17">
      <c r="G1302" s="73"/>
      <c r="H1302" s="73"/>
      <c r="O1302" s="73"/>
      <c r="P1302" s="73"/>
      <c r="Q1302" s="73"/>
    </row>
    <row r="1303" spans="5:17">
      <c r="E1303" s="165"/>
    </row>
    <row r="1304" spans="5:17">
      <c r="E1304" s="165"/>
    </row>
    <row r="1305" spans="5:17">
      <c r="E1305" s="165"/>
    </row>
    <row r="1306" spans="5:17">
      <c r="E1306" s="165"/>
    </row>
    <row r="1307" spans="5:17">
      <c r="E1307" s="165"/>
    </row>
    <row r="1308" spans="5:17">
      <c r="E1308" s="165"/>
    </row>
    <row r="1309" spans="5:17">
      <c r="E1309" s="165"/>
    </row>
    <row r="1310" spans="5:17">
      <c r="E1310" s="165"/>
    </row>
    <row r="1311" spans="5:17">
      <c r="E1311" s="165"/>
    </row>
    <row r="1312" spans="5:17">
      <c r="E1312" s="165"/>
    </row>
    <row r="1313" spans="5:17">
      <c r="E1313" s="165"/>
    </row>
    <row r="1314" spans="5:17">
      <c r="E1314" s="165"/>
    </row>
    <row r="1315" spans="5:17">
      <c r="E1315" s="165"/>
    </row>
    <row r="1316" spans="5:17">
      <c r="E1316" s="165"/>
    </row>
    <row r="1317" spans="5:17">
      <c r="E1317" s="165"/>
    </row>
    <row r="1318" spans="5:17">
      <c r="E1318" s="165"/>
    </row>
    <row r="1319" spans="5:17">
      <c r="E1319" s="165"/>
      <c r="O1319" s="73"/>
      <c r="P1319" s="73"/>
      <c r="Q1319" s="73"/>
    </row>
    <row r="1320" spans="5:17">
      <c r="E1320" s="165"/>
    </row>
    <row r="1321" spans="5:17">
      <c r="E1321" s="165"/>
    </row>
    <row r="1322" spans="5:17">
      <c r="G1322" s="73"/>
      <c r="H1322" s="73"/>
      <c r="O1322" s="73"/>
      <c r="P1322" s="73"/>
      <c r="Q1322" s="73"/>
    </row>
    <row r="1323" spans="5:17">
      <c r="G1323" s="73"/>
      <c r="H1323" s="73"/>
    </row>
    <row r="1325" spans="5:17">
      <c r="E1325" s="165"/>
    </row>
    <row r="1326" spans="5:17">
      <c r="G1326" s="73"/>
      <c r="H1326" s="73"/>
    </row>
    <row r="1327" spans="5:17">
      <c r="G1327" s="73"/>
      <c r="H1327" s="73"/>
    </row>
    <row r="1328" spans="5:17">
      <c r="G1328" s="73"/>
      <c r="H1328" s="73"/>
      <c r="O1328" s="73"/>
      <c r="P1328" s="73"/>
      <c r="Q1328" s="73"/>
    </row>
    <row r="1329" spans="1:17">
      <c r="E1329" s="165"/>
    </row>
    <row r="1330" spans="1:17">
      <c r="E1330" s="165"/>
    </row>
    <row r="1331" spans="1:17">
      <c r="E1331" s="165"/>
    </row>
    <row r="1332" spans="1:17">
      <c r="O1332" s="73"/>
      <c r="P1332" s="73"/>
      <c r="Q1332" s="73"/>
    </row>
    <row r="1333" spans="1:17">
      <c r="E1333" s="165"/>
    </row>
    <row r="1334" spans="1:17">
      <c r="E1334" s="165"/>
      <c r="O1334" s="73"/>
      <c r="P1334" s="73"/>
      <c r="Q1334" s="73"/>
    </row>
    <row r="1335" spans="1:17">
      <c r="A1335" s="168"/>
      <c r="C1335" s="168"/>
      <c r="E1335" s="168"/>
      <c r="G1335" s="73"/>
      <c r="H1335" s="73"/>
      <c r="O1335" s="73"/>
      <c r="P1335" s="73"/>
      <c r="Q1335" s="73"/>
    </row>
    <row r="1336" spans="1:17">
      <c r="G1336" s="73"/>
      <c r="H1336" s="73"/>
      <c r="O1336" s="73"/>
      <c r="P1336" s="73"/>
      <c r="Q1336" s="73"/>
    </row>
    <row r="1337" spans="1:17">
      <c r="G1337" s="73"/>
      <c r="H1337" s="73"/>
      <c r="O1337" s="73"/>
      <c r="P1337" s="73"/>
      <c r="Q1337" s="73"/>
    </row>
    <row r="1338" spans="1:17">
      <c r="G1338" s="73"/>
      <c r="H1338" s="73"/>
      <c r="O1338" s="73"/>
      <c r="P1338" s="73"/>
      <c r="Q1338" s="73"/>
    </row>
    <row r="1339" spans="1:17">
      <c r="G1339" s="73"/>
      <c r="H1339" s="73"/>
      <c r="O1339" s="73"/>
      <c r="P1339" s="73"/>
      <c r="Q1339" s="73"/>
    </row>
    <row r="1340" spans="1:17">
      <c r="G1340" s="73"/>
      <c r="H1340" s="73"/>
      <c r="O1340" s="73"/>
      <c r="P1340" s="73"/>
      <c r="Q1340" s="73"/>
    </row>
    <row r="1341" spans="1:17">
      <c r="G1341" s="73"/>
      <c r="H1341" s="73"/>
    </row>
    <row r="1342" spans="1:17">
      <c r="G1342" s="73"/>
      <c r="H1342" s="73"/>
      <c r="O1342" s="73"/>
      <c r="P1342" s="73"/>
      <c r="Q1342" s="73"/>
    </row>
    <row r="1343" spans="1:17">
      <c r="G1343" s="73"/>
      <c r="H1343" s="73"/>
      <c r="O1343" s="73"/>
      <c r="P1343" s="73"/>
      <c r="Q1343" s="73"/>
    </row>
    <row r="1344" spans="1:17">
      <c r="G1344" s="73"/>
      <c r="H1344" s="73"/>
      <c r="O1344" s="73"/>
      <c r="P1344" s="73"/>
      <c r="Q1344" s="73"/>
    </row>
    <row r="1345" spans="5:17">
      <c r="G1345" s="73"/>
      <c r="H1345" s="73"/>
    </row>
    <row r="1346" spans="5:17">
      <c r="G1346" s="73"/>
      <c r="H1346" s="73"/>
      <c r="O1346" s="73"/>
      <c r="P1346" s="73"/>
      <c r="Q1346" s="73"/>
    </row>
    <row r="1347" spans="5:17">
      <c r="G1347" s="73"/>
      <c r="H1347" s="73"/>
      <c r="O1347" s="73"/>
      <c r="P1347" s="73"/>
      <c r="Q1347" s="73"/>
    </row>
    <row r="1348" spans="5:17">
      <c r="G1348" s="73"/>
      <c r="H1348" s="73"/>
      <c r="O1348" s="73"/>
      <c r="P1348" s="73"/>
      <c r="Q1348" s="73"/>
    </row>
    <row r="1349" spans="5:17">
      <c r="G1349" s="73"/>
      <c r="H1349" s="73"/>
      <c r="O1349" s="73"/>
      <c r="P1349" s="73"/>
      <c r="Q1349" s="73"/>
    </row>
    <row r="1350" spans="5:17">
      <c r="G1350" s="73"/>
      <c r="H1350" s="73"/>
      <c r="O1350" s="73"/>
      <c r="P1350" s="73"/>
      <c r="Q1350" s="73"/>
    </row>
    <row r="1351" spans="5:17">
      <c r="G1351" s="73"/>
      <c r="H1351" s="73"/>
      <c r="O1351" s="73"/>
      <c r="P1351" s="73"/>
      <c r="Q1351" s="73"/>
    </row>
    <row r="1352" spans="5:17">
      <c r="G1352" s="73"/>
      <c r="H1352" s="73"/>
      <c r="O1352" s="73"/>
      <c r="P1352" s="73"/>
      <c r="Q1352" s="73"/>
    </row>
    <row r="1353" spans="5:17">
      <c r="G1353" s="73"/>
      <c r="H1353" s="73"/>
      <c r="O1353" s="73"/>
      <c r="P1353" s="73"/>
      <c r="Q1353" s="73"/>
    </row>
    <row r="1354" spans="5:17">
      <c r="G1354" s="73"/>
      <c r="H1354" s="73"/>
      <c r="O1354" s="73"/>
      <c r="P1354" s="73"/>
      <c r="Q1354" s="73"/>
    </row>
    <row r="1355" spans="5:17">
      <c r="G1355" s="73"/>
      <c r="H1355" s="73"/>
      <c r="O1355" s="73"/>
      <c r="P1355" s="73"/>
      <c r="Q1355" s="73"/>
    </row>
    <row r="1356" spans="5:17">
      <c r="G1356" s="73"/>
      <c r="H1356" s="73"/>
      <c r="O1356" s="73"/>
      <c r="P1356" s="73"/>
      <c r="Q1356" s="73"/>
    </row>
    <row r="1357" spans="5:17">
      <c r="E1357" s="165"/>
      <c r="O1357" s="73"/>
      <c r="P1357" s="73"/>
      <c r="Q1357" s="73"/>
    </row>
    <row r="1358" spans="5:17">
      <c r="G1358" s="73"/>
      <c r="H1358" s="73"/>
      <c r="O1358" s="73"/>
      <c r="P1358" s="73"/>
      <c r="Q1358" s="73"/>
    </row>
    <row r="1359" spans="5:17">
      <c r="G1359" s="73"/>
      <c r="H1359" s="73"/>
      <c r="O1359" s="73"/>
      <c r="P1359" s="73"/>
      <c r="Q1359" s="73"/>
    </row>
    <row r="1360" spans="5:17">
      <c r="G1360" s="73"/>
      <c r="H1360" s="73"/>
      <c r="O1360" s="73"/>
      <c r="P1360" s="73"/>
      <c r="Q1360" s="73"/>
    </row>
    <row r="1361" spans="1:17">
      <c r="G1361" s="73"/>
      <c r="H1361" s="73"/>
      <c r="O1361" s="73"/>
      <c r="P1361" s="73"/>
      <c r="Q1361" s="73"/>
    </row>
    <row r="1362" spans="1:17">
      <c r="G1362" s="73"/>
      <c r="H1362" s="73"/>
      <c r="O1362" s="73"/>
      <c r="P1362" s="73"/>
      <c r="Q1362" s="73"/>
    </row>
    <row r="1363" spans="1:17">
      <c r="G1363" s="73"/>
      <c r="H1363" s="73"/>
      <c r="O1363" s="73"/>
      <c r="P1363" s="73"/>
      <c r="Q1363" s="73"/>
    </row>
    <row r="1364" spans="1:17">
      <c r="A1364" s="168"/>
      <c r="C1364" s="168"/>
      <c r="E1364" s="168"/>
      <c r="G1364" s="73"/>
      <c r="H1364" s="73"/>
      <c r="O1364" s="73"/>
      <c r="P1364" s="73"/>
      <c r="Q1364" s="73"/>
    </row>
    <row r="1365" spans="1:17">
      <c r="G1365" s="73"/>
      <c r="H1365" s="73"/>
      <c r="O1365" s="73"/>
      <c r="P1365" s="73"/>
      <c r="Q1365" s="73"/>
    </row>
    <row r="1366" spans="1:17">
      <c r="G1366" s="73"/>
      <c r="H1366" s="73"/>
      <c r="O1366" s="73"/>
      <c r="P1366" s="73"/>
      <c r="Q1366" s="73"/>
    </row>
    <row r="1367" spans="1:17">
      <c r="G1367" s="73"/>
      <c r="H1367" s="73"/>
      <c r="O1367" s="73"/>
      <c r="P1367" s="73"/>
      <c r="Q1367" s="73"/>
    </row>
    <row r="1368" spans="1:17">
      <c r="G1368" s="73"/>
      <c r="H1368" s="73"/>
      <c r="O1368" s="73"/>
      <c r="P1368" s="73"/>
      <c r="Q1368" s="73"/>
    </row>
    <row r="1369" spans="1:17">
      <c r="G1369" s="73"/>
      <c r="H1369" s="73"/>
      <c r="O1369" s="73"/>
      <c r="P1369" s="73"/>
      <c r="Q1369" s="73"/>
    </row>
    <row r="1370" spans="1:17">
      <c r="G1370" s="73"/>
      <c r="H1370" s="73"/>
      <c r="O1370" s="73"/>
      <c r="P1370" s="73"/>
      <c r="Q1370" s="73"/>
    </row>
    <row r="1371" spans="1:17">
      <c r="G1371" s="73"/>
      <c r="H1371" s="73"/>
      <c r="O1371" s="73"/>
      <c r="P1371" s="73"/>
      <c r="Q1371" s="73"/>
    </row>
    <row r="1372" spans="1:17">
      <c r="G1372" s="73"/>
      <c r="H1372" s="73"/>
      <c r="O1372" s="73"/>
      <c r="P1372" s="73"/>
      <c r="Q1372" s="73"/>
    </row>
    <row r="1373" spans="1:17">
      <c r="G1373" s="73"/>
      <c r="H1373" s="73"/>
      <c r="O1373" s="73"/>
      <c r="P1373" s="73"/>
      <c r="Q1373" s="73"/>
    </row>
    <row r="1374" spans="1:17">
      <c r="G1374" s="73"/>
      <c r="H1374" s="73"/>
      <c r="O1374" s="73"/>
      <c r="P1374" s="73"/>
      <c r="Q1374" s="73"/>
    </row>
    <row r="1375" spans="1:17">
      <c r="E1375" s="165"/>
      <c r="O1375" s="73"/>
      <c r="P1375" s="73"/>
      <c r="Q1375" s="73"/>
    </row>
    <row r="1376" spans="1:17">
      <c r="G1376" s="73"/>
      <c r="H1376" s="73"/>
      <c r="O1376" s="73"/>
      <c r="P1376" s="73"/>
      <c r="Q1376" s="73"/>
    </row>
    <row r="1377" spans="1:17">
      <c r="G1377" s="73"/>
      <c r="H1377" s="73"/>
      <c r="O1377" s="73"/>
      <c r="P1377" s="73"/>
      <c r="Q1377" s="73"/>
    </row>
    <row r="1378" spans="1:17">
      <c r="G1378" s="73"/>
      <c r="H1378" s="73"/>
      <c r="O1378" s="73"/>
      <c r="P1378" s="73"/>
      <c r="Q1378" s="73"/>
    </row>
    <row r="1379" spans="1:17">
      <c r="E1379" s="169"/>
      <c r="O1379" s="73"/>
      <c r="P1379" s="73"/>
      <c r="Q1379" s="73"/>
    </row>
    <row r="1380" spans="1:17">
      <c r="G1380" s="73"/>
      <c r="H1380" s="73"/>
      <c r="O1380" s="73"/>
      <c r="P1380" s="73"/>
      <c r="Q1380" s="73"/>
    </row>
    <row r="1381" spans="1:17">
      <c r="G1381" s="73"/>
      <c r="H1381" s="73"/>
      <c r="O1381" s="73"/>
      <c r="P1381" s="73"/>
      <c r="Q1381" s="73"/>
    </row>
    <row r="1382" spans="1:17">
      <c r="G1382" s="73"/>
      <c r="H1382" s="73"/>
      <c r="O1382" s="73"/>
      <c r="P1382" s="73"/>
      <c r="Q1382" s="73"/>
    </row>
    <row r="1383" spans="1:17">
      <c r="G1383" s="73"/>
      <c r="H1383" s="73"/>
      <c r="O1383" s="73"/>
      <c r="P1383" s="73"/>
      <c r="Q1383" s="73"/>
    </row>
    <row r="1384" spans="1:17">
      <c r="A1384" s="168"/>
      <c r="C1384" s="168"/>
      <c r="E1384" s="168"/>
      <c r="G1384" s="73"/>
      <c r="H1384" s="73"/>
    </row>
    <row r="1385" spans="1:17">
      <c r="G1385" s="73"/>
      <c r="H1385" s="73"/>
      <c r="O1385" s="73"/>
      <c r="P1385" s="73"/>
      <c r="Q1385" s="73"/>
    </row>
    <row r="1386" spans="1:17">
      <c r="G1386" s="73"/>
      <c r="H1386" s="73"/>
      <c r="O1386" s="73"/>
      <c r="P1386" s="73"/>
      <c r="Q1386" s="73"/>
    </row>
    <row r="1387" spans="1:17">
      <c r="G1387" s="73"/>
      <c r="H1387" s="73"/>
      <c r="O1387" s="73"/>
      <c r="P1387" s="73"/>
      <c r="Q1387" s="73"/>
    </row>
    <row r="1388" spans="1:17">
      <c r="A1388" s="168"/>
      <c r="C1388" s="168"/>
      <c r="E1388" s="168"/>
      <c r="G1388" s="73"/>
      <c r="H1388" s="73"/>
    </row>
    <row r="1389" spans="1:17">
      <c r="G1389" s="73"/>
      <c r="H1389" s="73"/>
      <c r="O1389" s="73"/>
      <c r="P1389" s="73"/>
      <c r="Q1389" s="73"/>
    </row>
    <row r="1390" spans="1:17">
      <c r="E1390" s="165"/>
    </row>
    <row r="1391" spans="1:17">
      <c r="G1391" s="73"/>
      <c r="H1391" s="73"/>
      <c r="O1391" s="73"/>
      <c r="P1391" s="73"/>
      <c r="Q1391" s="73"/>
    </row>
    <row r="1392" spans="1:17">
      <c r="G1392" s="73"/>
      <c r="H1392" s="73"/>
      <c r="O1392" s="73"/>
      <c r="P1392" s="73"/>
      <c r="Q1392" s="73"/>
    </row>
    <row r="1393" spans="5:5">
      <c r="E1393" s="165"/>
    </row>
    <row r="1394" spans="5:5">
      <c r="E1394" s="165"/>
    </row>
    <row r="1396" spans="5:5">
      <c r="E1396" s="165"/>
    </row>
    <row r="1397" spans="5:5">
      <c r="E1397" s="165"/>
    </row>
    <row r="1398" spans="5:5">
      <c r="E1398" s="165"/>
    </row>
    <row r="1399" spans="5:5">
      <c r="E1399" s="165"/>
    </row>
    <row r="1400" spans="5:5">
      <c r="E1400" s="165"/>
    </row>
    <row r="1401" spans="5:5">
      <c r="E1401" s="165"/>
    </row>
    <row r="1402" spans="5:5">
      <c r="E1402" s="165"/>
    </row>
    <row r="1403" spans="5:5">
      <c r="E1403" s="165"/>
    </row>
    <row r="1404" spans="5:5">
      <c r="E1404" s="165"/>
    </row>
    <row r="1405" spans="5:5">
      <c r="E1405" s="165"/>
    </row>
    <row r="1406" spans="5:5">
      <c r="E1406" s="165"/>
    </row>
    <row r="1407" spans="5:5">
      <c r="E1407" s="165"/>
    </row>
    <row r="1408" spans="5:5">
      <c r="E1408" s="165"/>
    </row>
    <row r="1409" spans="5:5">
      <c r="E1409" s="165"/>
    </row>
    <row r="1410" spans="5:5">
      <c r="E1410" s="165"/>
    </row>
    <row r="1411" spans="5:5">
      <c r="E1411" s="165"/>
    </row>
    <row r="1412" spans="5:5">
      <c r="E1412" s="165"/>
    </row>
    <row r="1413" spans="5:5">
      <c r="E1413" s="165"/>
    </row>
    <row r="1414" spans="5:5">
      <c r="E1414" s="165"/>
    </row>
    <row r="1415" spans="5:5">
      <c r="E1415" s="165"/>
    </row>
    <row r="1416" spans="5:5">
      <c r="E1416" s="165"/>
    </row>
    <row r="1417" spans="5:5">
      <c r="E1417" s="165"/>
    </row>
    <row r="1418" spans="5:5">
      <c r="E1418" s="165"/>
    </row>
    <row r="1419" spans="5:5">
      <c r="E1419" s="165"/>
    </row>
    <row r="1420" spans="5:5">
      <c r="E1420" s="165"/>
    </row>
    <row r="1421" spans="5:5">
      <c r="E1421" s="165"/>
    </row>
    <row r="1422" spans="5:5">
      <c r="E1422" s="165"/>
    </row>
    <row r="1423" spans="5:5">
      <c r="E1423" s="165"/>
    </row>
    <row r="1424" spans="5:5">
      <c r="E1424" s="165"/>
    </row>
    <row r="1425" spans="5:5">
      <c r="E1425" s="165"/>
    </row>
    <row r="1426" spans="5:5">
      <c r="E1426" s="165"/>
    </row>
    <row r="1427" spans="5:5">
      <c r="E1427" s="165"/>
    </row>
    <row r="1428" spans="5:5">
      <c r="E1428" s="165"/>
    </row>
    <row r="1429" spans="5:5">
      <c r="E1429" s="165"/>
    </row>
    <row r="1430" spans="5:5">
      <c r="E1430" s="165"/>
    </row>
    <row r="1431" spans="5:5">
      <c r="E1431" s="165"/>
    </row>
    <row r="1432" spans="5:5">
      <c r="E1432" s="165"/>
    </row>
    <row r="1433" spans="5:5">
      <c r="E1433" s="165"/>
    </row>
    <row r="1434" spans="5:5">
      <c r="E1434" s="165"/>
    </row>
    <row r="1435" spans="5:5">
      <c r="E1435" s="165"/>
    </row>
    <row r="1436" spans="5:5">
      <c r="E1436" s="165"/>
    </row>
    <row r="1437" spans="5:5">
      <c r="E1437" s="165"/>
    </row>
    <row r="1438" spans="5:5">
      <c r="E1438" s="165"/>
    </row>
    <row r="1439" spans="5:5">
      <c r="E1439" s="165"/>
    </row>
    <row r="1440" spans="5:5">
      <c r="E1440" s="165"/>
    </row>
    <row r="1441" spans="5:5">
      <c r="E1441" s="165"/>
    </row>
    <row r="1442" spans="5:5">
      <c r="E1442" s="165"/>
    </row>
    <row r="1443" spans="5:5">
      <c r="E1443" s="165"/>
    </row>
    <row r="1444" spans="5:5">
      <c r="E1444" s="165"/>
    </row>
    <row r="1445" spans="5:5">
      <c r="E1445" s="165"/>
    </row>
    <row r="1446" spans="5:5">
      <c r="E1446" s="165"/>
    </row>
    <row r="1447" spans="5:5">
      <c r="E1447" s="165"/>
    </row>
    <row r="1448" spans="5:5">
      <c r="E1448" s="165"/>
    </row>
    <row r="1449" spans="5:5">
      <c r="E1449" s="165"/>
    </row>
    <row r="1450" spans="5:5">
      <c r="E1450" s="165"/>
    </row>
    <row r="1451" spans="5:5">
      <c r="E1451" s="165"/>
    </row>
    <row r="1452" spans="5:5">
      <c r="E1452" s="165"/>
    </row>
    <row r="1453" spans="5:5">
      <c r="E1453" s="165"/>
    </row>
    <row r="1454" spans="5:5">
      <c r="E1454" s="165"/>
    </row>
    <row r="1455" spans="5:5">
      <c r="E1455" s="165"/>
    </row>
    <row r="1456" spans="5:5">
      <c r="E1456" s="165"/>
    </row>
    <row r="1457" spans="5:21">
      <c r="E1457" s="165"/>
    </row>
    <row r="1458" spans="5:21">
      <c r="E1458" s="165"/>
    </row>
    <row r="1459" spans="5:21">
      <c r="E1459" s="165"/>
    </row>
    <row r="1460" spans="5:21">
      <c r="E1460" s="165"/>
    </row>
    <row r="1461" spans="5:21">
      <c r="E1461" s="165"/>
    </row>
    <row r="1462" spans="5:21">
      <c r="E1462" s="165"/>
    </row>
    <row r="1463" spans="5:21">
      <c r="E1463" s="165"/>
    </row>
    <row r="1464" spans="5:21">
      <c r="E1464" s="165"/>
    </row>
    <row r="1465" spans="5:21">
      <c r="E1465" s="165"/>
    </row>
    <row r="1466" spans="5:21">
      <c r="E1466" s="165"/>
      <c r="O1466" s="73"/>
      <c r="P1466" s="73"/>
      <c r="Q1466" s="73"/>
    </row>
    <row r="1467" spans="5:21">
      <c r="E1467" s="165"/>
    </row>
    <row r="1468" spans="5:21">
      <c r="G1468" s="73"/>
      <c r="H1468" s="73"/>
      <c r="O1468" s="73"/>
      <c r="P1468" s="73"/>
      <c r="Q1468" s="73"/>
    </row>
    <row r="1469" spans="5:21">
      <c r="G1469" s="73"/>
      <c r="H1469" s="73"/>
    </row>
    <row r="1470" spans="5:21">
      <c r="G1470" s="73"/>
      <c r="H1470" s="73"/>
      <c r="O1470" s="73"/>
      <c r="P1470" s="73"/>
      <c r="Q1470" s="73"/>
      <c r="U1470" s="171"/>
    </row>
    <row r="1471" spans="5:21">
      <c r="E1471" s="165"/>
    </row>
    <row r="1472" spans="5:21">
      <c r="E1472" s="165"/>
    </row>
    <row r="1473" spans="5:17">
      <c r="E1473" s="165"/>
    </row>
    <row r="1474" spans="5:17">
      <c r="E1474" s="165"/>
    </row>
    <row r="1475" spans="5:17">
      <c r="E1475" s="165"/>
    </row>
    <row r="1476" spans="5:17">
      <c r="E1476" s="165"/>
      <c r="O1476" s="73"/>
      <c r="P1476" s="73"/>
      <c r="Q1476" s="73"/>
    </row>
    <row r="1477" spans="5:17">
      <c r="E1477" s="165"/>
    </row>
    <row r="1478" spans="5:17">
      <c r="E1478" s="165"/>
    </row>
    <row r="1479" spans="5:17">
      <c r="E1479" s="165"/>
    </row>
    <row r="1480" spans="5:17">
      <c r="E1480" s="165"/>
    </row>
    <row r="1481" spans="5:17">
      <c r="E1481" s="165"/>
    </row>
    <row r="1482" spans="5:17">
      <c r="E1482" s="165"/>
    </row>
    <row r="1483" spans="5:17">
      <c r="E1483" s="165"/>
    </row>
    <row r="1484" spans="5:17">
      <c r="E1484" s="165"/>
    </row>
    <row r="1485" spans="5:17">
      <c r="E1485" s="165"/>
    </row>
    <row r="1486" spans="5:17">
      <c r="E1486" s="165"/>
    </row>
    <row r="1487" spans="5:17">
      <c r="O1487" s="73"/>
      <c r="P1487" s="73"/>
      <c r="Q1487" s="73"/>
    </row>
    <row r="1488" spans="5:17">
      <c r="E1488" s="165"/>
    </row>
    <row r="1489" spans="5:5">
      <c r="E1489" s="165"/>
    </row>
    <row r="1490" spans="5:5">
      <c r="E1490" s="165"/>
    </row>
    <row r="1491" spans="5:5">
      <c r="E1491" s="165"/>
    </row>
    <row r="1492" spans="5:5">
      <c r="E1492" s="165"/>
    </row>
    <row r="1493" spans="5:5">
      <c r="E1493" s="165"/>
    </row>
    <row r="1495" spans="5:5">
      <c r="E1495" s="165"/>
    </row>
    <row r="1496" spans="5:5">
      <c r="E1496" s="165"/>
    </row>
    <row r="1497" spans="5:5">
      <c r="E1497" s="165"/>
    </row>
    <row r="1498" spans="5:5">
      <c r="E1498" s="165"/>
    </row>
    <row r="1499" spans="5:5">
      <c r="E1499" s="165"/>
    </row>
    <row r="1500" spans="5:5">
      <c r="E1500" s="165"/>
    </row>
    <row r="1501" spans="5:5">
      <c r="E1501" s="165"/>
    </row>
    <row r="1502" spans="5:5">
      <c r="E1502" s="165"/>
    </row>
    <row r="1503" spans="5:5">
      <c r="E1503" s="165"/>
    </row>
    <row r="1504" spans="5:5">
      <c r="E1504" s="165"/>
    </row>
    <row r="1505" spans="5:17">
      <c r="E1505" s="165"/>
    </row>
    <row r="1506" spans="5:17">
      <c r="E1506" s="165"/>
    </row>
    <row r="1507" spans="5:17">
      <c r="E1507" s="165"/>
    </row>
    <row r="1508" spans="5:17">
      <c r="E1508" s="165"/>
    </row>
    <row r="1509" spans="5:17">
      <c r="E1509" s="165"/>
    </row>
    <row r="1510" spans="5:17">
      <c r="E1510" s="165"/>
    </row>
    <row r="1511" spans="5:17">
      <c r="E1511" s="165"/>
    </row>
    <row r="1512" spans="5:17">
      <c r="E1512" s="165"/>
    </row>
    <row r="1513" spans="5:17">
      <c r="E1513" s="165"/>
    </row>
    <row r="1514" spans="5:17">
      <c r="E1514" s="165"/>
    </row>
    <row r="1515" spans="5:17">
      <c r="E1515" s="165"/>
    </row>
    <row r="1516" spans="5:17">
      <c r="E1516" s="165"/>
    </row>
    <row r="1517" spans="5:17">
      <c r="E1517" s="165"/>
    </row>
    <row r="1518" spans="5:17">
      <c r="O1518" s="73"/>
      <c r="P1518" s="73"/>
      <c r="Q1518" s="73"/>
    </row>
    <row r="1519" spans="5:17">
      <c r="E1519" s="165"/>
    </row>
    <row r="1520" spans="5:17">
      <c r="E1520" s="165"/>
    </row>
    <row r="1521" spans="5:5">
      <c r="E1521" s="165"/>
    </row>
    <row r="1522" spans="5:5">
      <c r="E1522" s="165"/>
    </row>
    <row r="1523" spans="5:5">
      <c r="E1523" s="165"/>
    </row>
    <row r="1524" spans="5:5">
      <c r="E1524" s="165"/>
    </row>
    <row r="1525" spans="5:5">
      <c r="E1525" s="165"/>
    </row>
    <row r="1526" spans="5:5">
      <c r="E1526" s="165"/>
    </row>
    <row r="1527" spans="5:5">
      <c r="E1527" s="165"/>
    </row>
    <row r="1528" spans="5:5">
      <c r="E1528" s="165"/>
    </row>
    <row r="1529" spans="5:5">
      <c r="E1529" s="165"/>
    </row>
    <row r="1530" spans="5:5">
      <c r="E1530" s="165"/>
    </row>
    <row r="1531" spans="5:5">
      <c r="E1531" s="165"/>
    </row>
    <row r="1532" spans="5:5">
      <c r="E1532" s="165"/>
    </row>
    <row r="1533" spans="5:5">
      <c r="E1533" s="165"/>
    </row>
    <row r="1534" spans="5:5">
      <c r="E1534" s="165"/>
    </row>
    <row r="1535" spans="5:5">
      <c r="E1535" s="165"/>
    </row>
    <row r="1536" spans="5:5">
      <c r="E1536" s="165"/>
    </row>
    <row r="1537" spans="1:17">
      <c r="E1537" s="165"/>
    </row>
    <row r="1538" spans="1:17">
      <c r="E1538" s="165"/>
    </row>
    <row r="1539" spans="1:17">
      <c r="E1539" s="165"/>
    </row>
    <row r="1540" spans="1:17">
      <c r="E1540" s="165"/>
    </row>
    <row r="1541" spans="1:17">
      <c r="E1541" s="165"/>
    </row>
    <row r="1542" spans="1:17">
      <c r="A1542" s="168"/>
      <c r="C1542" s="168"/>
      <c r="E1542" s="172"/>
      <c r="G1542" s="73"/>
      <c r="H1542" s="73"/>
      <c r="O1542" s="73"/>
      <c r="P1542" s="73"/>
      <c r="Q1542" s="73"/>
    </row>
    <row r="1543" spans="1:17">
      <c r="E1543" s="165"/>
    </row>
    <row r="1544" spans="1:17">
      <c r="E1544" s="165"/>
    </row>
    <row r="1545" spans="1:17">
      <c r="E1545" s="165"/>
    </row>
    <row r="1546" spans="1:17">
      <c r="E1546" s="165"/>
    </row>
    <row r="1547" spans="1:17">
      <c r="E1547" s="165"/>
    </row>
    <row r="1548" spans="1:17">
      <c r="E1548" s="165"/>
    </row>
    <row r="1549" spans="1:17">
      <c r="E1549" s="165"/>
    </row>
    <row r="1550" spans="1:17">
      <c r="E1550" s="165"/>
    </row>
    <row r="1551" spans="1:17">
      <c r="E1551" s="165"/>
    </row>
    <row r="1552" spans="1:17">
      <c r="E1552" s="165"/>
    </row>
    <row r="1553" spans="5:17">
      <c r="E1553" s="165"/>
    </row>
    <row r="1554" spans="5:17">
      <c r="E1554" s="165"/>
    </row>
    <row r="1555" spans="5:17">
      <c r="E1555" s="165"/>
    </row>
    <row r="1556" spans="5:17">
      <c r="E1556" s="165"/>
    </row>
    <row r="1557" spans="5:17">
      <c r="E1557" s="165"/>
    </row>
    <row r="1558" spans="5:17">
      <c r="E1558" s="165"/>
    </row>
    <row r="1559" spans="5:17">
      <c r="E1559" s="165"/>
    </row>
    <row r="1560" spans="5:17">
      <c r="G1560" s="73"/>
      <c r="H1560" s="73"/>
      <c r="O1560" s="73"/>
      <c r="P1560" s="73"/>
      <c r="Q1560" s="73"/>
    </row>
    <row r="1561" spans="5:17">
      <c r="O1561" s="73"/>
      <c r="P1561" s="73"/>
      <c r="Q1561" s="73"/>
    </row>
    <row r="1562" spans="5:17">
      <c r="E1562" s="165"/>
    </row>
    <row r="1563" spans="5:17">
      <c r="E1563" s="165"/>
    </row>
    <row r="1564" spans="5:17">
      <c r="E1564" s="165"/>
    </row>
    <row r="1565" spans="5:17">
      <c r="E1565" s="165"/>
    </row>
    <row r="1566" spans="5:17">
      <c r="E1566" s="165"/>
    </row>
    <row r="1567" spans="5:17">
      <c r="E1567" s="165"/>
    </row>
    <row r="1568" spans="5:17">
      <c r="E1568" s="165"/>
    </row>
    <row r="1569" spans="5:8">
      <c r="G1569" s="73"/>
      <c r="H1569" s="73"/>
    </row>
    <row r="1571" spans="5:8">
      <c r="E1571" s="165"/>
    </row>
    <row r="1572" spans="5:8">
      <c r="E1572" s="165"/>
    </row>
    <row r="1573" spans="5:8">
      <c r="E1573" s="165"/>
    </row>
    <row r="1574" spans="5:8">
      <c r="E1574" s="165"/>
    </row>
    <row r="1575" spans="5:8">
      <c r="E1575" s="165"/>
    </row>
    <row r="1576" spans="5:8">
      <c r="E1576" s="165"/>
    </row>
    <row r="1577" spans="5:8">
      <c r="E1577" s="165"/>
    </row>
    <row r="1578" spans="5:8">
      <c r="E1578" s="165"/>
    </row>
    <row r="1579" spans="5:8">
      <c r="E1579" s="165"/>
    </row>
    <row r="1580" spans="5:8">
      <c r="E1580" s="165"/>
    </row>
    <row r="1581" spans="5:8">
      <c r="E1581" s="165"/>
    </row>
    <row r="1582" spans="5:8">
      <c r="E1582" s="165"/>
    </row>
    <row r="1583" spans="5:8">
      <c r="E1583" s="165"/>
    </row>
    <row r="1584" spans="5:8">
      <c r="E1584" s="165"/>
    </row>
    <row r="1585" spans="5:17">
      <c r="E1585" s="165"/>
    </row>
    <row r="1586" spans="5:17">
      <c r="E1586" s="165"/>
    </row>
    <row r="1587" spans="5:17">
      <c r="E1587" s="165"/>
    </row>
    <row r="1588" spans="5:17">
      <c r="E1588" s="165"/>
    </row>
    <row r="1589" spans="5:17">
      <c r="E1589" s="165"/>
    </row>
    <row r="1590" spans="5:17">
      <c r="E1590" s="165"/>
    </row>
    <row r="1591" spans="5:17">
      <c r="E1591" s="165"/>
    </row>
    <row r="1592" spans="5:17">
      <c r="E1592" s="165"/>
    </row>
    <row r="1593" spans="5:17">
      <c r="E1593" s="165"/>
    </row>
    <row r="1594" spans="5:17">
      <c r="E1594" s="165"/>
    </row>
    <row r="1595" spans="5:17">
      <c r="E1595" s="165"/>
    </row>
    <row r="1596" spans="5:17">
      <c r="E1596" s="165"/>
    </row>
    <row r="1597" spans="5:17">
      <c r="E1597" s="165"/>
    </row>
    <row r="1598" spans="5:17">
      <c r="O1598" s="73"/>
      <c r="P1598" s="73"/>
      <c r="Q1598" s="73"/>
    </row>
    <row r="1599" spans="5:17">
      <c r="E1599" s="165"/>
    </row>
    <row r="1600" spans="5:17">
      <c r="E1600" s="165"/>
    </row>
    <row r="1601" spans="5:5">
      <c r="E1601" s="165"/>
    </row>
    <row r="1602" spans="5:5">
      <c r="E1602" s="165"/>
    </row>
    <row r="1603" spans="5:5">
      <c r="E1603" s="165"/>
    </row>
    <row r="1605" spans="5:5">
      <c r="E1605" s="165"/>
    </row>
    <row r="1606" spans="5:5">
      <c r="E1606" s="165"/>
    </row>
    <row r="1607" spans="5:5">
      <c r="E1607" s="165"/>
    </row>
    <row r="1608" spans="5:5">
      <c r="E1608" s="165"/>
    </row>
    <row r="1609" spans="5:5">
      <c r="E1609" s="165"/>
    </row>
    <row r="1610" spans="5:5">
      <c r="E1610" s="165"/>
    </row>
    <row r="1611" spans="5:5">
      <c r="E1611" s="165"/>
    </row>
    <row r="1612" spans="5:5">
      <c r="E1612" s="165"/>
    </row>
    <row r="1613" spans="5:5">
      <c r="E1613" s="165"/>
    </row>
    <row r="1614" spans="5:5">
      <c r="E1614" s="165"/>
    </row>
    <row r="1615" spans="5:5">
      <c r="E1615" s="165"/>
    </row>
    <row r="1616" spans="5:5">
      <c r="E1616" s="165"/>
    </row>
    <row r="1617" spans="5:5" s="18" customFormat="1">
      <c r="E1617" s="165"/>
    </row>
    <row r="1618" spans="5:5" s="18" customFormat="1">
      <c r="E1618" s="165"/>
    </row>
    <row r="1619" spans="5:5" s="18" customFormat="1">
      <c r="E1619" s="165"/>
    </row>
    <row r="1620" spans="5:5" s="18" customFormat="1">
      <c r="E1620" s="165"/>
    </row>
    <row r="1621" spans="5:5" s="18" customFormat="1">
      <c r="E1621" s="165"/>
    </row>
    <row r="1622" spans="5:5" s="18" customFormat="1">
      <c r="E1622" s="165"/>
    </row>
    <row r="1623" spans="5:5" s="18" customFormat="1">
      <c r="E1623" s="165"/>
    </row>
    <row r="1624" spans="5:5" s="18" customFormat="1">
      <c r="E1624" s="165"/>
    </row>
    <row r="1625" spans="5:5" s="18" customFormat="1">
      <c r="E1625" s="165"/>
    </row>
    <row r="1626" spans="5:5" s="18" customFormat="1">
      <c r="E1626" s="165"/>
    </row>
    <row r="1627" spans="5:5" s="18" customFormat="1">
      <c r="E1627" s="165"/>
    </row>
    <row r="1628" spans="5:5" s="18" customFormat="1">
      <c r="E1628" s="165"/>
    </row>
    <row r="1629" spans="5:5" s="18" customFormat="1">
      <c r="E1629" s="165"/>
    </row>
    <row r="1630" spans="5:5" s="18" customFormat="1">
      <c r="E1630" s="165"/>
    </row>
    <row r="1631" spans="5:5" s="18" customFormat="1">
      <c r="E1631" s="165"/>
    </row>
    <row r="1632" spans="5:5" s="18" customFormat="1">
      <c r="E1632" s="165"/>
    </row>
    <row r="1633" spans="5:5" s="18" customFormat="1">
      <c r="E1633" s="165"/>
    </row>
    <row r="1634" spans="5:5" s="18" customFormat="1">
      <c r="E1634" s="165"/>
    </row>
    <row r="1635" spans="5:5" s="18" customFormat="1">
      <c r="E1635" s="165"/>
    </row>
    <row r="1636" spans="5:5" s="18" customFormat="1">
      <c r="E1636" s="165"/>
    </row>
    <row r="1637" spans="5:5" s="18" customFormat="1">
      <c r="E1637" s="165"/>
    </row>
    <row r="1638" spans="5:5" s="18" customFormat="1">
      <c r="E1638" s="165"/>
    </row>
    <row r="1639" spans="5:5" s="18" customFormat="1">
      <c r="E1639" s="165"/>
    </row>
    <row r="1640" spans="5:5" s="18" customFormat="1">
      <c r="E1640" s="165"/>
    </row>
    <row r="1641" spans="5:5" s="18" customFormat="1">
      <c r="E1641" s="165"/>
    </row>
    <row r="1642" spans="5:5" s="18" customFormat="1">
      <c r="E1642" s="165"/>
    </row>
    <row r="1643" spans="5:5" s="18" customFormat="1">
      <c r="E1643" s="165"/>
    </row>
    <row r="1644" spans="5:5" s="18" customFormat="1">
      <c r="E1644" s="165"/>
    </row>
    <row r="1645" spans="5:5" s="18" customFormat="1">
      <c r="E1645" s="165"/>
    </row>
    <row r="1646" spans="5:5" s="18" customFormat="1">
      <c r="E1646" s="165"/>
    </row>
    <row r="1647" spans="5:5" s="18" customFormat="1">
      <c r="E1647" s="165"/>
    </row>
    <row r="1648" spans="5:5" s="18" customFormat="1">
      <c r="E1648" s="165"/>
    </row>
    <row r="1649" spans="5:5" s="18" customFormat="1">
      <c r="E1649" s="165"/>
    </row>
    <row r="1650" spans="5:5" s="18" customFormat="1">
      <c r="E1650" s="165"/>
    </row>
    <row r="1651" spans="5:5" s="18" customFormat="1">
      <c r="E1651" s="165"/>
    </row>
    <row r="1652" spans="5:5" s="18" customFormat="1">
      <c r="E1652" s="165"/>
    </row>
    <row r="1653" spans="5:5" s="18" customFormat="1">
      <c r="E1653" s="165"/>
    </row>
    <row r="1654" spans="5:5" s="18" customFormat="1">
      <c r="E1654" s="165"/>
    </row>
    <row r="1655" spans="5:5" s="18" customFormat="1">
      <c r="E1655" s="165"/>
    </row>
    <row r="1656" spans="5:5" s="18" customFormat="1">
      <c r="E1656" s="165"/>
    </row>
    <row r="1657" spans="5:5" s="18" customFormat="1">
      <c r="E1657" s="165"/>
    </row>
    <row r="1658" spans="5:5" s="18" customFormat="1">
      <c r="E1658" s="165"/>
    </row>
    <row r="1659" spans="5:5" s="18" customFormat="1">
      <c r="E1659" s="165"/>
    </row>
    <row r="1660" spans="5:5" s="18" customFormat="1">
      <c r="E1660" s="165"/>
    </row>
    <row r="1661" spans="5:5" s="18" customFormat="1">
      <c r="E1661" s="165"/>
    </row>
    <row r="1662" spans="5:5" s="18" customFormat="1">
      <c r="E1662" s="165"/>
    </row>
    <row r="1663" spans="5:5" s="18" customFormat="1">
      <c r="E1663" s="165"/>
    </row>
    <row r="1664" spans="5:5" s="18" customFormat="1">
      <c r="E1664" s="165"/>
    </row>
    <row r="1665" spans="5:5" s="18" customFormat="1">
      <c r="E1665" s="165"/>
    </row>
    <row r="1666" spans="5:5" s="18" customFormat="1">
      <c r="E1666" s="165"/>
    </row>
    <row r="1667" spans="5:5" s="18" customFormat="1">
      <c r="E1667" s="165"/>
    </row>
    <row r="1668" spans="5:5" s="18" customFormat="1">
      <c r="E1668" s="165"/>
    </row>
    <row r="1669" spans="5:5" s="18" customFormat="1">
      <c r="E1669" s="165"/>
    </row>
    <row r="1670" spans="5:5" s="18" customFormat="1">
      <c r="E1670" s="165"/>
    </row>
    <row r="1671" spans="5:5" s="18" customFormat="1">
      <c r="E1671" s="165"/>
    </row>
    <row r="1672" spans="5:5" s="18" customFormat="1">
      <c r="E1672" s="165"/>
    </row>
    <row r="1673" spans="5:5" s="18" customFormat="1">
      <c r="E1673" s="165"/>
    </row>
    <row r="1674" spans="5:5" s="18" customFormat="1">
      <c r="E1674" s="165"/>
    </row>
    <row r="1675" spans="5:5" s="18" customFormat="1">
      <c r="E1675" s="165"/>
    </row>
    <row r="1676" spans="5:5" s="18" customFormat="1">
      <c r="E1676" s="165"/>
    </row>
    <row r="1677" spans="5:5" s="18" customFormat="1">
      <c r="E1677" s="165"/>
    </row>
    <row r="1678" spans="5:5" s="18" customFormat="1">
      <c r="E1678" s="165"/>
    </row>
    <row r="1679" spans="5:5" s="18" customFormat="1">
      <c r="E1679" s="165"/>
    </row>
    <row r="1680" spans="5:5" s="18" customFormat="1">
      <c r="E1680" s="165"/>
    </row>
    <row r="1681" spans="5:5" s="18" customFormat="1">
      <c r="E1681" s="165"/>
    </row>
    <row r="1682" spans="5:5" s="18" customFormat="1">
      <c r="E1682" s="165"/>
    </row>
    <row r="1683" spans="5:5" s="18" customFormat="1">
      <c r="E1683" s="165"/>
    </row>
    <row r="1684" spans="5:5" s="18" customFormat="1">
      <c r="E1684" s="165"/>
    </row>
    <row r="1685" spans="5:5" s="18" customFormat="1">
      <c r="E1685" s="165"/>
    </row>
    <row r="1686" spans="5:5" s="18" customFormat="1">
      <c r="E1686" s="165"/>
    </row>
    <row r="1687" spans="5:5" s="18" customFormat="1">
      <c r="E1687" s="165"/>
    </row>
    <row r="1688" spans="5:5" s="18" customFormat="1">
      <c r="E1688" s="165"/>
    </row>
    <row r="1689" spans="5:5" s="18" customFormat="1">
      <c r="E1689" s="165"/>
    </row>
    <row r="1690" spans="5:5" s="18" customFormat="1">
      <c r="E1690" s="165"/>
    </row>
    <row r="1691" spans="5:5" s="18" customFormat="1">
      <c r="E1691" s="165"/>
    </row>
    <row r="1692" spans="5:5" s="18" customFormat="1">
      <c r="E1692" s="165"/>
    </row>
    <row r="1693" spans="5:5" s="18" customFormat="1">
      <c r="E1693" s="165"/>
    </row>
    <row r="1694" spans="5:5" s="18" customFormat="1">
      <c r="E1694" s="165"/>
    </row>
    <row r="1695" spans="5:5" s="18" customFormat="1">
      <c r="E1695" s="165"/>
    </row>
    <row r="1696" spans="5:5" s="18" customFormat="1">
      <c r="E1696" s="165"/>
    </row>
    <row r="1697" spans="5:5" s="18" customFormat="1">
      <c r="E1697" s="165"/>
    </row>
    <row r="1698" spans="5:5" s="18" customFormat="1">
      <c r="E1698" s="165"/>
    </row>
    <row r="1699" spans="5:5" s="18" customFormat="1">
      <c r="E1699" s="165"/>
    </row>
    <row r="1700" spans="5:5" s="18" customFormat="1">
      <c r="E1700" s="165"/>
    </row>
    <row r="1701" spans="5:5" s="18" customFormat="1">
      <c r="E1701" s="165"/>
    </row>
    <row r="1702" spans="5:5" s="18" customFormat="1">
      <c r="E1702" s="165"/>
    </row>
    <row r="1703" spans="5:5" s="18" customFormat="1">
      <c r="E1703" s="165"/>
    </row>
    <row r="1704" spans="5:5" s="18" customFormat="1">
      <c r="E1704" s="165"/>
    </row>
    <row r="1705" spans="5:5" s="18" customFormat="1">
      <c r="E1705" s="165"/>
    </row>
    <row r="1706" spans="5:5" s="18" customFormat="1">
      <c r="E1706" s="165"/>
    </row>
    <row r="1707" spans="5:5" s="18" customFormat="1">
      <c r="E1707" s="165"/>
    </row>
    <row r="1708" spans="5:5" s="18" customFormat="1">
      <c r="E1708" s="165"/>
    </row>
    <row r="1709" spans="5:5" s="18" customFormat="1">
      <c r="E1709" s="165"/>
    </row>
    <row r="1710" spans="5:5" s="18" customFormat="1">
      <c r="E1710" s="165"/>
    </row>
    <row r="1711" spans="5:5" s="18" customFormat="1">
      <c r="E1711" s="165"/>
    </row>
    <row r="1712" spans="5:5" s="18" customFormat="1">
      <c r="E1712" s="165"/>
    </row>
    <row r="1713" spans="5:5" s="18" customFormat="1">
      <c r="E1713" s="165"/>
    </row>
    <row r="1714" spans="5:5" s="18" customFormat="1">
      <c r="E1714" s="165"/>
    </row>
    <row r="1715" spans="5:5" s="18" customFormat="1">
      <c r="E1715" s="165"/>
    </row>
    <row r="1716" spans="5:5" s="18" customFormat="1">
      <c r="E1716" s="165"/>
    </row>
    <row r="1717" spans="5:5" s="18" customFormat="1">
      <c r="E1717" s="165"/>
    </row>
    <row r="1718" spans="5:5" s="18" customFormat="1">
      <c r="E1718" s="165"/>
    </row>
    <row r="1719" spans="5:5" s="18" customFormat="1">
      <c r="E1719" s="165"/>
    </row>
    <row r="1720" spans="5:5" s="18" customFormat="1">
      <c r="E1720" s="165"/>
    </row>
    <row r="1721" spans="5:5" s="18" customFormat="1">
      <c r="E1721" s="165"/>
    </row>
    <row r="1722" spans="5:5" s="18" customFormat="1">
      <c r="E1722" s="165"/>
    </row>
    <row r="1723" spans="5:5" s="18" customFormat="1">
      <c r="E1723" s="165"/>
    </row>
    <row r="1724" spans="5:5" s="18" customFormat="1">
      <c r="E1724" s="165"/>
    </row>
    <row r="1725" spans="5:5" s="18" customFormat="1">
      <c r="E1725" s="165"/>
    </row>
    <row r="1726" spans="5:5" s="18" customFormat="1">
      <c r="E1726" s="165"/>
    </row>
    <row r="1727" spans="5:5" s="18" customFormat="1">
      <c r="E1727" s="165"/>
    </row>
    <row r="1728" spans="5:5" s="18" customFormat="1">
      <c r="E1728" s="165"/>
    </row>
    <row r="1729" spans="5:5" s="18" customFormat="1">
      <c r="E1729" s="165"/>
    </row>
    <row r="1730" spans="5:5" s="18" customFormat="1">
      <c r="E1730" s="165"/>
    </row>
    <row r="1731" spans="5:5" s="18" customFormat="1">
      <c r="E1731" s="165"/>
    </row>
    <row r="1732" spans="5:5" s="18" customFormat="1">
      <c r="E1732" s="165"/>
    </row>
    <row r="1733" spans="5:5" s="18" customFormat="1">
      <c r="E1733" s="165"/>
    </row>
    <row r="1734" spans="5:5" s="18" customFormat="1">
      <c r="E1734" s="165"/>
    </row>
    <row r="1735" spans="5:5" s="18" customFormat="1">
      <c r="E1735" s="165"/>
    </row>
    <row r="1736" spans="5:5" s="18" customFormat="1">
      <c r="E1736" s="165"/>
    </row>
    <row r="1737" spans="5:5" s="18" customFormat="1">
      <c r="E1737" s="165"/>
    </row>
    <row r="1738" spans="5:5" s="18" customFormat="1">
      <c r="E1738" s="165"/>
    </row>
    <row r="1739" spans="5:5" s="18" customFormat="1">
      <c r="E1739" s="165"/>
    </row>
    <row r="1740" spans="5:5" s="18" customFormat="1">
      <c r="E1740" s="165"/>
    </row>
    <row r="1741" spans="5:5" s="18" customFormat="1">
      <c r="E1741" s="165"/>
    </row>
    <row r="1742" spans="5:5" s="18" customFormat="1">
      <c r="E1742" s="165"/>
    </row>
    <row r="1743" spans="5:5" s="18" customFormat="1">
      <c r="E1743" s="165"/>
    </row>
    <row r="1744" spans="5:5" s="18" customFormat="1">
      <c r="E1744" s="165"/>
    </row>
    <row r="1745" spans="5:5" s="18" customFormat="1">
      <c r="E1745" s="165"/>
    </row>
    <row r="1746" spans="5:5" s="18" customFormat="1">
      <c r="E1746" s="165"/>
    </row>
    <row r="1747" spans="5:5" s="18" customFormat="1">
      <c r="E1747" s="165"/>
    </row>
    <row r="1748" spans="5:5" s="18" customFormat="1">
      <c r="E1748" s="165"/>
    </row>
    <row r="1749" spans="5:5" s="18" customFormat="1">
      <c r="E1749" s="165"/>
    </row>
    <row r="1750" spans="5:5" s="18" customFormat="1">
      <c r="E1750" s="165"/>
    </row>
    <row r="1751" spans="5:5" s="18" customFormat="1">
      <c r="E1751" s="165"/>
    </row>
    <row r="1752" spans="5:5" s="18" customFormat="1">
      <c r="E1752" s="165"/>
    </row>
    <row r="1753" spans="5:5" s="18" customFormat="1">
      <c r="E1753" s="165"/>
    </row>
    <row r="1754" spans="5:5" s="18" customFormat="1">
      <c r="E1754" s="165"/>
    </row>
    <row r="1755" spans="5:5" s="18" customFormat="1">
      <c r="E1755" s="165"/>
    </row>
    <row r="1756" spans="5:5" s="18" customFormat="1">
      <c r="E1756" s="165"/>
    </row>
    <row r="1757" spans="5:5" s="18" customFormat="1">
      <c r="E1757" s="165"/>
    </row>
    <row r="1758" spans="5:5" s="18" customFormat="1">
      <c r="E1758" s="165"/>
    </row>
    <row r="1759" spans="5:5" s="18" customFormat="1">
      <c r="E1759" s="165"/>
    </row>
    <row r="1760" spans="5:5" s="18" customFormat="1">
      <c r="E1760" s="165"/>
    </row>
    <row r="1761" spans="5:5" s="18" customFormat="1">
      <c r="E1761" s="165"/>
    </row>
    <row r="1762" spans="5:5" s="18" customFormat="1">
      <c r="E1762" s="165"/>
    </row>
    <row r="1763" spans="5:5" s="18" customFormat="1">
      <c r="E1763" s="165"/>
    </row>
    <row r="1764" spans="5:5" s="18" customFormat="1">
      <c r="E1764" s="165"/>
    </row>
    <row r="1765" spans="5:5" s="18" customFormat="1">
      <c r="E1765" s="165"/>
    </row>
    <row r="1766" spans="5:5" s="18" customFormat="1">
      <c r="E1766" s="165"/>
    </row>
    <row r="1767" spans="5:5" s="18" customFormat="1">
      <c r="E1767" s="165"/>
    </row>
    <row r="1768" spans="5:5" s="18" customFormat="1">
      <c r="E1768" s="165"/>
    </row>
    <row r="1769" spans="5:5" s="18" customFormat="1">
      <c r="E1769" s="165"/>
    </row>
    <row r="1770" spans="5:5" s="18" customFormat="1">
      <c r="E1770" s="165"/>
    </row>
    <row r="1771" spans="5:5" s="18" customFormat="1">
      <c r="E1771" s="165"/>
    </row>
    <row r="1772" spans="5:5" s="18" customFormat="1">
      <c r="E1772" s="165"/>
    </row>
    <row r="1773" spans="5:5" s="18" customFormat="1">
      <c r="E1773" s="165"/>
    </row>
    <row r="1774" spans="5:5" s="18" customFormat="1">
      <c r="E1774" s="165"/>
    </row>
    <row r="1775" spans="5:5" s="18" customFormat="1">
      <c r="E1775" s="165"/>
    </row>
    <row r="1776" spans="5:5" s="18" customFormat="1">
      <c r="E1776" s="165"/>
    </row>
    <row r="1777" spans="5:5" s="18" customFormat="1">
      <c r="E1777" s="165"/>
    </row>
    <row r="1778" spans="5:5" s="18" customFormat="1">
      <c r="E1778" s="165"/>
    </row>
    <row r="1779" spans="5:5" s="18" customFormat="1">
      <c r="E1779" s="165"/>
    </row>
    <row r="1780" spans="5:5" s="18" customFormat="1">
      <c r="E1780" s="165"/>
    </row>
    <row r="1781" spans="5:5" s="18" customFormat="1">
      <c r="E1781" s="165"/>
    </row>
    <row r="1782" spans="5:5" s="18" customFormat="1">
      <c r="E1782" s="165"/>
    </row>
    <row r="1783" spans="5:5" s="18" customFormat="1">
      <c r="E1783" s="165"/>
    </row>
    <row r="1784" spans="5:5" s="18" customFormat="1">
      <c r="E1784" s="165"/>
    </row>
    <row r="1785" spans="5:5" s="18" customFormat="1">
      <c r="E1785" s="165"/>
    </row>
    <row r="1786" spans="5:5" s="18" customFormat="1">
      <c r="E1786" s="165"/>
    </row>
    <row r="1787" spans="5:5" s="18" customFormat="1">
      <c r="E1787" s="165"/>
    </row>
    <row r="1788" spans="5:5" s="18" customFormat="1">
      <c r="E1788" s="165"/>
    </row>
    <row r="1789" spans="5:5" s="18" customFormat="1">
      <c r="E1789" s="165"/>
    </row>
    <row r="1790" spans="5:5" s="18" customFormat="1">
      <c r="E1790" s="165"/>
    </row>
    <row r="1791" spans="5:5" s="18" customFormat="1">
      <c r="E1791" s="165"/>
    </row>
    <row r="1792" spans="5:5" s="18" customFormat="1">
      <c r="E1792" s="165"/>
    </row>
    <row r="1793" spans="1:22">
      <c r="E1793" s="165"/>
    </row>
    <row r="1794" spans="1:22">
      <c r="E1794" s="165"/>
    </row>
    <row r="1795" spans="1:22">
      <c r="E1795" s="165"/>
    </row>
    <row r="1796" spans="1:22">
      <c r="E1796" s="165"/>
    </row>
    <row r="1797" spans="1:22">
      <c r="E1797" s="165"/>
    </row>
    <row r="1798" spans="1:22">
      <c r="E1798" s="165"/>
    </row>
    <row r="1799" spans="1:22">
      <c r="E1799" s="165"/>
    </row>
    <row r="1801" spans="1:22">
      <c r="B1801" s="79"/>
      <c r="D1801" s="160"/>
      <c r="E1801" s="164"/>
      <c r="F1801" s="163"/>
      <c r="G1801" s="160"/>
      <c r="H1801" s="160"/>
      <c r="I1801" s="164"/>
      <c r="J1801" s="164"/>
      <c r="K1801" s="164"/>
      <c r="L1801" s="163"/>
      <c r="M1801" s="163"/>
      <c r="N1801" s="163"/>
      <c r="O1801" s="163"/>
      <c r="P1801" s="160"/>
      <c r="Q1801" s="160"/>
      <c r="R1801" s="160"/>
      <c r="S1801" s="160"/>
      <c r="T1801" s="161"/>
      <c r="U1801" s="160"/>
      <c r="V1801" s="160"/>
    </row>
    <row r="1802" spans="1:22">
      <c r="A1802" s="20"/>
      <c r="B1802" s="78"/>
      <c r="C1802" s="20"/>
      <c r="D1802" s="78"/>
      <c r="E1802" s="78"/>
      <c r="F1802" s="158"/>
      <c r="G1802" s="157"/>
      <c r="H1802" s="78"/>
      <c r="I1802" s="158"/>
      <c r="J1802" s="158"/>
      <c r="K1802" s="157"/>
      <c r="L1802" s="157"/>
      <c r="M1802" s="157"/>
      <c r="N1802" s="157"/>
      <c r="O1802" s="157"/>
      <c r="P1802" s="78"/>
      <c r="Q1802" s="78"/>
      <c r="R1802" s="78"/>
    </row>
    <row r="1803" spans="1:22">
      <c r="A1803" s="20"/>
      <c r="C1803" s="20"/>
      <c r="E1803" s="18"/>
      <c r="F1803" s="150"/>
      <c r="G1803" s="20"/>
      <c r="K1803" s="20"/>
      <c r="O1803" s="20"/>
    </row>
    <row r="1804" spans="1:22">
      <c r="A1804" s="18"/>
      <c r="C1804" s="18"/>
      <c r="E1804" s="18"/>
      <c r="F1804" s="150"/>
      <c r="G1804" s="20"/>
      <c r="J1804" s="18"/>
      <c r="K1804" s="18"/>
      <c r="O1804" s="20"/>
    </row>
    <row r="1805" spans="1:22">
      <c r="A1805" s="20"/>
      <c r="C1805" s="20"/>
      <c r="E1805" s="18"/>
      <c r="F1805" s="150"/>
      <c r="G1805" s="20"/>
      <c r="J1805" s="18"/>
      <c r="K1805" s="18"/>
      <c r="O1805" s="20"/>
    </row>
    <row r="1806" spans="1:22">
      <c r="A1806" s="18"/>
      <c r="C1806" s="18"/>
      <c r="E1806" s="18"/>
      <c r="F1806" s="150"/>
      <c r="G1806" s="20"/>
      <c r="K1806" s="18"/>
      <c r="L1806" s="18"/>
      <c r="O1806" s="20"/>
    </row>
    <row r="1807" spans="1:22">
      <c r="A1807" s="20"/>
      <c r="C1807" s="20"/>
      <c r="E1807" s="18"/>
      <c r="F1807" s="150"/>
      <c r="G1807" s="20"/>
      <c r="J1807" s="18"/>
      <c r="K1807" s="18"/>
      <c r="O1807" s="20"/>
      <c r="R1807" s="19"/>
    </row>
    <row r="1808" spans="1:22">
      <c r="A1808" s="20"/>
      <c r="C1808" s="20"/>
      <c r="E1808" s="18"/>
      <c r="F1808" s="91"/>
      <c r="G1808" s="20"/>
      <c r="J1808" s="20"/>
      <c r="K1808" s="18"/>
      <c r="O1808" s="20"/>
      <c r="R1808" s="19"/>
    </row>
    <row r="1809" spans="1:18" s="18" customFormat="1">
      <c r="A1809" s="20"/>
      <c r="C1809" s="20"/>
      <c r="F1809" s="91"/>
      <c r="G1809" s="20"/>
      <c r="I1809" s="150"/>
      <c r="K1809" s="20"/>
      <c r="L1809" s="20"/>
      <c r="M1809" s="20"/>
      <c r="N1809" s="20"/>
      <c r="O1809" s="20"/>
    </row>
    <row r="1810" spans="1:18" s="18" customFormat="1">
      <c r="A1810" s="20"/>
      <c r="C1810" s="20"/>
      <c r="F1810" s="91"/>
      <c r="G1810" s="20"/>
      <c r="I1810" s="150"/>
      <c r="J1810" s="150"/>
      <c r="K1810" s="20"/>
      <c r="L1810" s="20"/>
      <c r="M1810" s="20"/>
      <c r="N1810" s="20"/>
      <c r="O1810" s="20"/>
    </row>
    <row r="1811" spans="1:18" s="18" customFormat="1">
      <c r="F1811" s="91"/>
    </row>
    <row r="1812" spans="1:18" s="18" customFormat="1">
      <c r="F1812" s="91"/>
      <c r="G1812" s="20"/>
    </row>
    <row r="1813" spans="1:18" s="18" customFormat="1">
      <c r="F1813" s="91"/>
    </row>
    <row r="1814" spans="1:18" s="18" customFormat="1">
      <c r="F1814" s="91"/>
    </row>
    <row r="1815" spans="1:18" s="18" customFormat="1">
      <c r="A1815" s="20"/>
      <c r="C1815" s="20"/>
      <c r="F1815" s="91"/>
      <c r="G1815" s="20"/>
      <c r="I1815" s="150"/>
      <c r="J1815" s="150"/>
      <c r="K1815" s="20"/>
      <c r="L1815" s="20"/>
      <c r="M1815" s="20"/>
      <c r="N1815" s="20"/>
      <c r="O1815" s="20"/>
    </row>
    <row r="1816" spans="1:18" s="18" customFormat="1">
      <c r="A1816" s="20"/>
      <c r="C1816" s="20"/>
      <c r="F1816" s="91"/>
      <c r="G1816" s="20"/>
      <c r="I1816" s="150"/>
      <c r="J1816" s="150"/>
      <c r="K1816" s="20"/>
      <c r="L1816" s="20"/>
      <c r="M1816" s="20"/>
      <c r="N1816" s="20"/>
      <c r="O1816" s="20"/>
    </row>
    <row r="1817" spans="1:18" s="18" customFormat="1">
      <c r="A1817" s="20"/>
      <c r="C1817" s="20"/>
      <c r="F1817" s="150"/>
      <c r="G1817" s="20"/>
      <c r="I1817" s="150"/>
      <c r="J1817" s="150"/>
      <c r="K1817" s="20"/>
      <c r="L1817" s="20"/>
      <c r="M1817" s="20"/>
      <c r="N1817" s="20"/>
      <c r="O1817" s="20"/>
    </row>
    <row r="1818" spans="1:18" s="18" customFormat="1">
      <c r="A1818" s="20"/>
      <c r="C1818" s="20"/>
      <c r="F1818" s="150"/>
      <c r="G1818" s="20"/>
      <c r="I1818" s="150"/>
      <c r="J1818" s="150"/>
      <c r="K1818" s="20"/>
      <c r="L1818" s="20"/>
      <c r="M1818" s="20"/>
      <c r="N1818" s="20"/>
      <c r="O1818" s="20"/>
    </row>
    <row r="1819" spans="1:18" s="18" customFormat="1">
      <c r="A1819" s="20"/>
      <c r="B1819" s="152"/>
      <c r="C1819" s="20"/>
      <c r="D1819" s="152"/>
      <c r="E1819" s="152"/>
      <c r="F1819" s="155"/>
      <c r="G1819" s="154"/>
      <c r="H1819" s="152"/>
      <c r="I1819" s="155"/>
      <c r="J1819" s="155"/>
      <c r="K1819" s="154"/>
      <c r="L1819" s="154"/>
      <c r="M1819" s="154"/>
      <c r="N1819" s="154"/>
      <c r="O1819" s="154"/>
      <c r="P1819" s="152"/>
      <c r="Q1819" s="152"/>
      <c r="R1819" s="152"/>
    </row>
  </sheetData>
  <phoneticPr fontId="12"/>
  <dataValidations count="2">
    <dataValidation type="list" allowBlank="1" showInputMessage="1" showErrorMessage="1" sqref="B2:B48" xr:uid="{00000000-0002-0000-0F00-000001000000}">
      <formula1>$B$51:$B$74</formula1>
    </dataValidation>
    <dataValidation type="list" allowBlank="1" showInputMessage="1" showErrorMessage="1" sqref="A2:A48" xr:uid="{00000000-0002-0000-0F00-000000000000}">
      <formula1>$A$51:$A$74</formula1>
    </dataValidation>
  </dataValidations>
  <pageMargins left="0.78700000000000003" right="0.78700000000000003" top="0.98399999999999999" bottom="0.98399999999999999" header="0.51200000000000001" footer="0.51200000000000001"/>
  <pageSetup paperSize="9" orientation="portrait" r:id="rId1"/>
  <headerFooter alignWithMargins="0"/>
  <drawing r:id="rId2"/>
  <legacyDrawing r:id="rId3"/>
  <controls>
    <mc:AlternateContent xmlns:mc="http://schemas.openxmlformats.org/markup-compatibility/2006">
      <mc:Choice Requires="x14">
        <control shapeId="9217" r:id="rId4" name="CommandButton_Tools">
          <controlPr defaultSize="0" autoLine="0" r:id="rId5">
            <anchor moveWithCells="1">
              <from>
                <xdr:col>4</xdr:col>
                <xdr:colOff>590550</xdr:colOff>
                <xdr:row>0</xdr:row>
                <xdr:rowOff>0</xdr:rowOff>
              </from>
              <to>
                <xdr:col>4</xdr:col>
                <xdr:colOff>1104900</xdr:colOff>
                <xdr:row>1</xdr:row>
                <xdr:rowOff>19050</xdr:rowOff>
              </to>
            </anchor>
          </controlPr>
        </control>
      </mc:Choice>
      <mc:Fallback>
        <control shapeId="9217" r:id="rId4" name="CommandButton_Tools"/>
      </mc:Fallback>
    </mc:AlternateContent>
  </control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821C-C91C-44EF-8FA3-43EE91BF14A0}">
  <dimension ref="A1:H164"/>
  <sheetViews>
    <sheetView workbookViewId="0">
      <pane xSplit="2" ySplit="1" topLeftCell="C2" activePane="bottomRight" state="frozen"/>
      <selection activeCell="C18" sqref="C18"/>
      <selection pane="topRight" activeCell="C18" sqref="C18"/>
      <selection pane="bottomLeft" activeCell="C18" sqref="C18"/>
      <selection pane="bottomRight" activeCell="C18" sqref="C18"/>
    </sheetView>
  </sheetViews>
  <sheetFormatPr defaultRowHeight="14.25"/>
  <cols>
    <col min="1" max="1" width="14.25" style="18" customWidth="1"/>
    <col min="2" max="2" width="27.75" style="18" customWidth="1"/>
    <col min="3" max="3" width="11.75" style="18" customWidth="1"/>
    <col min="4" max="16384" width="9" style="18"/>
  </cols>
  <sheetData>
    <row r="1" spans="1:5">
      <c r="A1" s="195" t="s">
        <v>5735</v>
      </c>
      <c r="B1" s="195" t="s">
        <v>5734</v>
      </c>
      <c r="C1" s="195" t="s">
        <v>5733</v>
      </c>
      <c r="D1" s="195" t="s">
        <v>5730</v>
      </c>
      <c r="E1" s="195" t="s">
        <v>5728</v>
      </c>
    </row>
    <row r="2" spans="1:5">
      <c r="A2" s="18" t="s">
        <v>5732</v>
      </c>
      <c r="B2" s="18" t="s">
        <v>5731</v>
      </c>
      <c r="C2" s="194" t="s">
        <v>1781</v>
      </c>
    </row>
    <row r="61" spans="1:8">
      <c r="A61" s="90"/>
      <c r="B61" s="90"/>
      <c r="C61" s="90"/>
      <c r="D61" s="90"/>
      <c r="E61" s="90"/>
      <c r="F61" s="90"/>
      <c r="G61" s="90"/>
      <c r="H61" s="90"/>
    </row>
    <row r="164" spans="1:3">
      <c r="A164" s="189"/>
      <c r="B164" s="189"/>
      <c r="C164" s="189"/>
    </row>
  </sheetData>
  <autoFilter ref="A1:H60" xr:uid="{00000000-0009-0000-0000-000010000000}"/>
  <phoneticPr fontId="12"/>
  <dataValidations count="1">
    <dataValidation type="list" allowBlank="1" showInputMessage="1" showErrorMessage="1" sqref="C2:C60" xr:uid="{00000000-0002-0000-1000-000000000000}">
      <formula1>"JLPT1,JLPT2,JLPT3,JLPT4"</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245B4-B36A-4CDD-A1A5-3EF9F0FE9CF8}">
  <dimension ref="A1:G24"/>
  <sheetViews>
    <sheetView workbookViewId="0">
      <selection activeCell="C18" sqref="C18"/>
    </sheetView>
  </sheetViews>
  <sheetFormatPr defaultRowHeight="14.25"/>
  <cols>
    <col min="1" max="1" width="9" style="115"/>
    <col min="2" max="2" width="34.125" style="115" customWidth="1"/>
    <col min="3" max="4" width="9" style="115"/>
    <col min="5" max="5" width="15.375" style="115" customWidth="1"/>
    <col min="6" max="6" width="27.25" style="115" customWidth="1"/>
    <col min="7" max="16384" width="9" style="115"/>
  </cols>
  <sheetData>
    <row r="1" spans="1:7">
      <c r="A1" s="115" t="s">
        <v>5803</v>
      </c>
      <c r="B1" s="115" t="s">
        <v>5802</v>
      </c>
      <c r="C1" s="115" t="s">
        <v>5801</v>
      </c>
      <c r="D1" s="115" t="s">
        <v>5800</v>
      </c>
      <c r="E1" s="115" t="s">
        <v>5799</v>
      </c>
      <c r="F1" s="115" t="s">
        <v>5798</v>
      </c>
      <c r="G1" s="115" t="s">
        <v>3827</v>
      </c>
    </row>
    <row r="2" spans="1:7">
      <c r="A2" s="115">
        <v>1</v>
      </c>
      <c r="B2" s="115" t="s">
        <v>5797</v>
      </c>
      <c r="C2" s="115" t="s">
        <v>5746</v>
      </c>
      <c r="D2" s="115" t="s">
        <v>5791</v>
      </c>
      <c r="E2" s="115" t="s">
        <v>5794</v>
      </c>
      <c r="F2" s="115" t="s">
        <v>5796</v>
      </c>
    </row>
    <row r="3" spans="1:7">
      <c r="A3" s="115">
        <v>2</v>
      </c>
      <c r="B3" s="115" t="s">
        <v>5795</v>
      </c>
      <c r="C3" s="115" t="s">
        <v>5746</v>
      </c>
      <c r="D3" s="115" t="s">
        <v>5791</v>
      </c>
      <c r="E3" s="115" t="s">
        <v>5794</v>
      </c>
      <c r="F3" s="115" t="s">
        <v>5793</v>
      </c>
    </row>
    <row r="4" spans="1:7">
      <c r="A4" s="115">
        <v>3</v>
      </c>
      <c r="B4" s="115" t="s">
        <v>5792</v>
      </c>
      <c r="C4" s="115" t="s">
        <v>5746</v>
      </c>
      <c r="D4" s="115" t="s">
        <v>5791</v>
      </c>
      <c r="E4" s="115" t="s">
        <v>5790</v>
      </c>
    </row>
    <row r="5" spans="1:7">
      <c r="A5" s="115">
        <v>4</v>
      </c>
      <c r="B5" s="115" t="s">
        <v>5789</v>
      </c>
      <c r="C5" s="115" t="s">
        <v>5771</v>
      </c>
      <c r="D5" s="115" t="s">
        <v>5785</v>
      </c>
      <c r="E5" s="115" t="s">
        <v>5788</v>
      </c>
      <c r="F5" s="115" t="s">
        <v>5787</v>
      </c>
      <c r="G5" s="115">
        <v>30</v>
      </c>
    </row>
    <row r="6" spans="1:7">
      <c r="A6" s="115">
        <v>5</v>
      </c>
      <c r="B6" s="115" t="s">
        <v>5786</v>
      </c>
      <c r="C6" s="115" t="s">
        <v>5771</v>
      </c>
      <c r="D6" s="115" t="s">
        <v>5785</v>
      </c>
      <c r="E6" s="115" t="s">
        <v>5784</v>
      </c>
      <c r="G6" s="115">
        <v>50</v>
      </c>
    </row>
    <row r="7" spans="1:7">
      <c r="A7" s="115">
        <v>6</v>
      </c>
      <c r="B7" s="115" t="s">
        <v>5783</v>
      </c>
      <c r="C7" s="115" t="s">
        <v>5771</v>
      </c>
      <c r="D7" s="115" t="s">
        <v>5779</v>
      </c>
      <c r="E7" s="115" t="s">
        <v>5782</v>
      </c>
      <c r="F7" s="115" t="s">
        <v>5781</v>
      </c>
      <c r="G7" s="115">
        <v>50</v>
      </c>
    </row>
    <row r="8" spans="1:7">
      <c r="A8" s="115">
        <v>7</v>
      </c>
      <c r="B8" s="115" t="s">
        <v>5780</v>
      </c>
      <c r="C8" s="115" t="s">
        <v>5771</v>
      </c>
      <c r="D8" s="115" t="s">
        <v>5779</v>
      </c>
      <c r="E8" s="115" t="s">
        <v>5778</v>
      </c>
      <c r="F8" s="115" t="s">
        <v>5777</v>
      </c>
      <c r="G8" s="115">
        <v>20</v>
      </c>
    </row>
    <row r="9" spans="1:7">
      <c r="A9" s="115">
        <v>8</v>
      </c>
      <c r="B9" s="115" t="s">
        <v>5776</v>
      </c>
      <c r="C9" s="115" t="s">
        <v>5771</v>
      </c>
      <c r="D9" s="115" t="s">
        <v>5775</v>
      </c>
      <c r="E9" s="115" t="s">
        <v>5774</v>
      </c>
      <c r="F9" s="115" t="s">
        <v>5773</v>
      </c>
      <c r="G9" s="115">
        <v>10</v>
      </c>
    </row>
    <row r="10" spans="1:7">
      <c r="A10" s="115">
        <v>9</v>
      </c>
      <c r="B10" s="115" t="s">
        <v>5772</v>
      </c>
      <c r="C10" s="115" t="s">
        <v>5771</v>
      </c>
      <c r="D10" s="115" t="s">
        <v>5770</v>
      </c>
      <c r="E10" s="115" t="s">
        <v>5769</v>
      </c>
      <c r="F10" s="115" t="s">
        <v>5768</v>
      </c>
      <c r="G10" s="115">
        <v>50</v>
      </c>
    </row>
    <row r="11" spans="1:7">
      <c r="A11" s="115">
        <v>10</v>
      </c>
      <c r="B11" s="115" t="s">
        <v>5767</v>
      </c>
      <c r="C11" s="115" t="s">
        <v>5752</v>
      </c>
      <c r="D11" s="115" t="s">
        <v>5766</v>
      </c>
      <c r="E11" s="115" t="s">
        <v>400</v>
      </c>
      <c r="F11" s="115" t="s">
        <v>5757</v>
      </c>
      <c r="G11" s="115">
        <v>45</v>
      </c>
    </row>
    <row r="12" spans="1:7">
      <c r="A12" s="115">
        <v>11</v>
      </c>
      <c r="B12" s="115" t="s">
        <v>5765</v>
      </c>
      <c r="C12" s="115" t="s">
        <v>5752</v>
      </c>
      <c r="D12" s="115" t="s">
        <v>5764</v>
      </c>
      <c r="E12" s="115" t="s">
        <v>400</v>
      </c>
      <c r="F12" s="115" t="s">
        <v>5757</v>
      </c>
      <c r="G12" s="115">
        <v>20</v>
      </c>
    </row>
    <row r="13" spans="1:7">
      <c r="A13" s="115">
        <v>12</v>
      </c>
      <c r="B13" s="115" t="s">
        <v>5763</v>
      </c>
      <c r="C13" s="115" t="s">
        <v>5752</v>
      </c>
      <c r="D13" s="115" t="s">
        <v>5762</v>
      </c>
      <c r="E13" s="115" t="s">
        <v>400</v>
      </c>
      <c r="F13" s="115" t="s">
        <v>5757</v>
      </c>
      <c r="G13" s="115">
        <v>60</v>
      </c>
    </row>
    <row r="14" spans="1:7">
      <c r="A14" s="115">
        <v>13</v>
      </c>
      <c r="B14" s="115" t="s">
        <v>5761</v>
      </c>
      <c r="C14" s="115" t="s">
        <v>5752</v>
      </c>
      <c r="D14" s="115" t="s">
        <v>5760</v>
      </c>
      <c r="E14" s="115" t="s">
        <v>400</v>
      </c>
      <c r="F14" s="115" t="s">
        <v>5757</v>
      </c>
      <c r="G14" s="115">
        <v>30</v>
      </c>
    </row>
    <row r="15" spans="1:7">
      <c r="A15" s="115">
        <v>14</v>
      </c>
      <c r="B15" s="115" t="s">
        <v>5759</v>
      </c>
      <c r="C15" s="115" t="s">
        <v>5752</v>
      </c>
      <c r="D15" s="115" t="s">
        <v>5758</v>
      </c>
      <c r="E15" s="115" t="s">
        <v>400</v>
      </c>
      <c r="F15" s="115" t="s">
        <v>5757</v>
      </c>
      <c r="G15" s="115">
        <v>30</v>
      </c>
    </row>
    <row r="16" spans="1:7">
      <c r="A16" s="115">
        <v>15</v>
      </c>
      <c r="B16" s="115" t="s">
        <v>5756</v>
      </c>
      <c r="C16" s="115" t="s">
        <v>5746</v>
      </c>
      <c r="E16" s="115" t="s">
        <v>364</v>
      </c>
      <c r="G16" s="115">
        <v>100</v>
      </c>
    </row>
    <row r="17" spans="1:7">
      <c r="A17" s="115">
        <v>16</v>
      </c>
      <c r="B17" s="115" t="s">
        <v>5755</v>
      </c>
      <c r="C17" s="115" t="s">
        <v>5752</v>
      </c>
      <c r="D17" s="115" t="s">
        <v>5754</v>
      </c>
      <c r="E17" s="115" t="s">
        <v>5748</v>
      </c>
      <c r="F17" s="115" t="s">
        <v>5750</v>
      </c>
      <c r="G17" s="115">
        <v>100</v>
      </c>
    </row>
    <row r="18" spans="1:7">
      <c r="A18" s="115">
        <v>17</v>
      </c>
      <c r="B18" s="115" t="s">
        <v>5753</v>
      </c>
      <c r="C18" s="115" t="s">
        <v>5752</v>
      </c>
      <c r="D18" s="115" t="s">
        <v>5751</v>
      </c>
      <c r="E18" s="115" t="s">
        <v>5748</v>
      </c>
      <c r="F18" s="115" t="s">
        <v>5750</v>
      </c>
      <c r="G18" s="115">
        <v>3</v>
      </c>
    </row>
    <row r="19" spans="1:7">
      <c r="A19" s="115">
        <v>18</v>
      </c>
      <c r="B19" s="115" t="s">
        <v>5749</v>
      </c>
      <c r="C19" s="115" t="s">
        <v>5746</v>
      </c>
      <c r="E19" s="115" t="s">
        <v>5748</v>
      </c>
      <c r="G19" s="115">
        <v>80</v>
      </c>
    </row>
    <row r="20" spans="1:7">
      <c r="A20" s="115">
        <v>19</v>
      </c>
      <c r="B20" s="115" t="s">
        <v>5747</v>
      </c>
      <c r="C20" s="115" t="s">
        <v>5746</v>
      </c>
      <c r="D20" s="115" t="s">
        <v>1473</v>
      </c>
      <c r="E20" s="115" t="s">
        <v>364</v>
      </c>
      <c r="G20" s="115">
        <v>20</v>
      </c>
    </row>
    <row r="21" spans="1:7">
      <c r="A21" s="115">
        <v>20</v>
      </c>
      <c r="B21" s="115" t="s">
        <v>5745</v>
      </c>
      <c r="C21" s="115" t="s">
        <v>5744</v>
      </c>
      <c r="D21" s="115" t="s">
        <v>5743</v>
      </c>
      <c r="E21" s="115" t="s">
        <v>400</v>
      </c>
      <c r="F21" s="115" t="s">
        <v>5742</v>
      </c>
      <c r="G21" s="115">
        <v>300</v>
      </c>
    </row>
    <row r="22" spans="1:7">
      <c r="A22" s="115">
        <v>21</v>
      </c>
      <c r="B22" s="115" t="s">
        <v>5741</v>
      </c>
      <c r="C22" s="115" t="s">
        <v>5740</v>
      </c>
      <c r="E22" s="115" t="s">
        <v>5739</v>
      </c>
      <c r="F22" s="115" t="s">
        <v>5738</v>
      </c>
    </row>
    <row r="23" spans="1:7">
      <c r="B23" s="115" t="s">
        <v>5737</v>
      </c>
      <c r="G23" s="115">
        <f>SUM(G2:G22)</f>
        <v>998</v>
      </c>
    </row>
    <row r="24" spans="1:7">
      <c r="B24" s="115" t="s">
        <v>5736</v>
      </c>
      <c r="G24" s="115">
        <v>500</v>
      </c>
    </row>
  </sheetData>
  <phoneticPr fontId="12"/>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AAEA-1A09-48E2-8AB2-4F23A1F10210}">
  <dimension ref="A1:I216"/>
  <sheetViews>
    <sheetView workbookViewId="0">
      <selection activeCell="C18" sqref="C18"/>
    </sheetView>
  </sheetViews>
  <sheetFormatPr defaultRowHeight="14.25"/>
  <cols>
    <col min="1" max="1" width="10.5" style="196" bestFit="1" customWidth="1"/>
    <col min="2" max="2" width="9" style="115"/>
    <col min="3" max="3" width="14.625" style="115" customWidth="1"/>
    <col min="4" max="4" width="12" style="115" customWidth="1"/>
    <col min="5" max="16384" width="9" style="115"/>
  </cols>
  <sheetData>
    <row r="1" spans="1:9">
      <c r="A1" s="196" t="s">
        <v>5927</v>
      </c>
      <c r="B1" s="115" t="s">
        <v>5926</v>
      </c>
      <c r="C1" s="115" t="s">
        <v>5925</v>
      </c>
      <c r="D1" s="115" t="s">
        <v>5924</v>
      </c>
      <c r="E1" s="115" t="s">
        <v>5923</v>
      </c>
      <c r="F1" s="115" t="s">
        <v>5922</v>
      </c>
      <c r="G1" s="115" t="s">
        <v>5921</v>
      </c>
      <c r="H1" s="115" t="s">
        <v>5920</v>
      </c>
      <c r="I1" s="115" t="s">
        <v>5919</v>
      </c>
    </row>
    <row r="2" spans="1:9">
      <c r="B2" s="115" t="s">
        <v>5918</v>
      </c>
      <c r="G2" s="115">
        <v>0</v>
      </c>
    </row>
    <row r="3" spans="1:9">
      <c r="A3" s="196">
        <v>38687</v>
      </c>
      <c r="B3" s="115" t="s">
        <v>5917</v>
      </c>
      <c r="D3" s="115">
        <v>100</v>
      </c>
      <c r="F3" s="115">
        <f t="shared" ref="F3:F66" si="0">F2+C3</f>
        <v>0</v>
      </c>
      <c r="G3" s="115">
        <v>0</v>
      </c>
    </row>
    <row r="4" spans="1:9">
      <c r="B4" s="115" t="s">
        <v>5916</v>
      </c>
      <c r="D4" s="115">
        <v>60</v>
      </c>
      <c r="F4" s="115">
        <f t="shared" si="0"/>
        <v>0</v>
      </c>
      <c r="G4" s="115">
        <v>0</v>
      </c>
    </row>
    <row r="5" spans="1:9">
      <c r="B5" s="115" t="s">
        <v>5915</v>
      </c>
      <c r="D5" s="115">
        <v>180</v>
      </c>
      <c r="F5" s="115">
        <f t="shared" si="0"/>
        <v>0</v>
      </c>
      <c r="G5" s="115">
        <v>0</v>
      </c>
    </row>
    <row r="6" spans="1:9">
      <c r="A6" s="196">
        <v>38732</v>
      </c>
      <c r="B6" s="115" t="s">
        <v>5914</v>
      </c>
      <c r="D6" s="115">
        <v>40</v>
      </c>
      <c r="F6" s="115">
        <f t="shared" si="0"/>
        <v>0</v>
      </c>
      <c r="G6" s="115">
        <v>0</v>
      </c>
    </row>
    <row r="7" spans="1:9">
      <c r="B7" s="115" t="s">
        <v>5913</v>
      </c>
      <c r="D7" s="115">
        <v>44</v>
      </c>
      <c r="F7" s="115">
        <f t="shared" si="0"/>
        <v>0</v>
      </c>
      <c r="G7" s="115">
        <v>0</v>
      </c>
    </row>
    <row r="8" spans="1:9">
      <c r="B8" s="115" t="s">
        <v>5912</v>
      </c>
      <c r="D8" s="115">
        <v>15</v>
      </c>
      <c r="F8" s="115">
        <f t="shared" si="0"/>
        <v>0</v>
      </c>
      <c r="G8" s="115">
        <v>0</v>
      </c>
    </row>
    <row r="9" spans="1:9">
      <c r="B9" s="115" t="s">
        <v>5829</v>
      </c>
      <c r="D9" s="115">
        <v>8</v>
      </c>
      <c r="F9" s="115">
        <f t="shared" si="0"/>
        <v>0</v>
      </c>
      <c r="G9" s="115">
        <v>0</v>
      </c>
    </row>
    <row r="10" spans="1:9">
      <c r="A10" s="196">
        <v>38751</v>
      </c>
      <c r="B10" s="115" t="s">
        <v>5911</v>
      </c>
      <c r="D10" s="115">
        <v>150</v>
      </c>
      <c r="F10" s="115">
        <f t="shared" si="0"/>
        <v>0</v>
      </c>
      <c r="G10" s="115">
        <v>0</v>
      </c>
    </row>
    <row r="11" spans="1:9">
      <c r="F11" s="115">
        <f t="shared" si="0"/>
        <v>0</v>
      </c>
      <c r="G11" s="115">
        <v>0</v>
      </c>
    </row>
    <row r="12" spans="1:9">
      <c r="F12" s="115">
        <f t="shared" si="0"/>
        <v>0</v>
      </c>
      <c r="G12" s="115">
        <v>0</v>
      </c>
    </row>
    <row r="13" spans="1:9">
      <c r="F13" s="115">
        <f t="shared" si="0"/>
        <v>0</v>
      </c>
      <c r="G13" s="115">
        <v>0</v>
      </c>
    </row>
    <row r="14" spans="1:9">
      <c r="F14" s="115">
        <f t="shared" si="0"/>
        <v>0</v>
      </c>
      <c r="G14" s="115">
        <v>0</v>
      </c>
      <c r="H14" s="115">
        <v>0</v>
      </c>
      <c r="I14" s="115" t="s">
        <v>5910</v>
      </c>
    </row>
    <row r="15" spans="1:9">
      <c r="A15" s="196">
        <v>39085</v>
      </c>
      <c r="B15" s="115" t="s">
        <v>5837</v>
      </c>
      <c r="C15" s="115">
        <v>304</v>
      </c>
      <c r="F15" s="115">
        <f t="shared" si="0"/>
        <v>304</v>
      </c>
      <c r="G15" s="115">
        <v>0</v>
      </c>
      <c r="H15" s="115">
        <f t="shared" ref="H15:H46" si="1">H14+C15</f>
        <v>304</v>
      </c>
    </row>
    <row r="16" spans="1:9">
      <c r="A16" s="196">
        <v>39086</v>
      </c>
      <c r="B16" s="115" t="s">
        <v>5909</v>
      </c>
      <c r="C16" s="115">
        <v>1000</v>
      </c>
      <c r="F16" s="115">
        <f t="shared" si="0"/>
        <v>1304</v>
      </c>
      <c r="G16" s="115">
        <v>0</v>
      </c>
      <c r="H16" s="115">
        <f t="shared" si="1"/>
        <v>1304</v>
      </c>
    </row>
    <row r="17" spans="1:8">
      <c r="A17" s="196">
        <v>39086</v>
      </c>
      <c r="B17" s="115" t="s">
        <v>5908</v>
      </c>
      <c r="C17" s="115">
        <v>500</v>
      </c>
      <c r="F17" s="115">
        <f t="shared" si="0"/>
        <v>1804</v>
      </c>
      <c r="G17" s="115">
        <f t="shared" ref="G17:G48" si="2">G16+D17-E17</f>
        <v>0</v>
      </c>
      <c r="H17" s="115">
        <f t="shared" si="1"/>
        <v>1804</v>
      </c>
    </row>
    <row r="18" spans="1:8">
      <c r="A18" s="196">
        <v>39086</v>
      </c>
      <c r="B18" s="115" t="s">
        <v>5907</v>
      </c>
      <c r="C18" s="115">
        <v>380</v>
      </c>
      <c r="F18" s="115">
        <f t="shared" si="0"/>
        <v>2184</v>
      </c>
      <c r="G18" s="115">
        <f t="shared" si="2"/>
        <v>0</v>
      </c>
      <c r="H18" s="115">
        <f t="shared" si="1"/>
        <v>2184</v>
      </c>
    </row>
    <row r="19" spans="1:8">
      <c r="A19" s="196">
        <v>39086</v>
      </c>
      <c r="B19" s="115" t="s">
        <v>5834</v>
      </c>
      <c r="C19" s="115">
        <v>325</v>
      </c>
      <c r="F19" s="115">
        <f t="shared" si="0"/>
        <v>2509</v>
      </c>
      <c r="G19" s="115">
        <f t="shared" si="2"/>
        <v>0</v>
      </c>
      <c r="H19" s="115">
        <f t="shared" si="1"/>
        <v>2509</v>
      </c>
    </row>
    <row r="20" spans="1:8">
      <c r="A20" s="196">
        <v>39086</v>
      </c>
      <c r="B20" s="115" t="s">
        <v>5837</v>
      </c>
      <c r="C20" s="115">
        <v>90</v>
      </c>
      <c r="F20" s="115">
        <f t="shared" si="0"/>
        <v>2599</v>
      </c>
      <c r="G20" s="115">
        <f t="shared" si="2"/>
        <v>0</v>
      </c>
      <c r="H20" s="115">
        <f t="shared" si="1"/>
        <v>2599</v>
      </c>
    </row>
    <row r="21" spans="1:8">
      <c r="A21" s="196">
        <v>39086</v>
      </c>
      <c r="B21" s="115" t="s">
        <v>5896</v>
      </c>
      <c r="C21" s="115">
        <v>135</v>
      </c>
      <c r="F21" s="115">
        <f t="shared" si="0"/>
        <v>2734</v>
      </c>
      <c r="G21" s="115">
        <f t="shared" si="2"/>
        <v>0</v>
      </c>
      <c r="H21" s="115">
        <f t="shared" si="1"/>
        <v>2734</v>
      </c>
    </row>
    <row r="22" spans="1:8">
      <c r="A22" s="196">
        <v>39086</v>
      </c>
      <c r="B22" s="115" t="s">
        <v>5854</v>
      </c>
      <c r="C22" s="115">
        <v>118</v>
      </c>
      <c r="F22" s="115">
        <f t="shared" si="0"/>
        <v>2852</v>
      </c>
      <c r="G22" s="115">
        <f t="shared" si="2"/>
        <v>0</v>
      </c>
      <c r="H22" s="115">
        <f t="shared" si="1"/>
        <v>2852</v>
      </c>
    </row>
    <row r="23" spans="1:8">
      <c r="A23" s="196">
        <v>39087</v>
      </c>
      <c r="B23" s="115" t="s">
        <v>5854</v>
      </c>
      <c r="C23" s="115">
        <v>138</v>
      </c>
      <c r="F23" s="115">
        <f t="shared" si="0"/>
        <v>2990</v>
      </c>
      <c r="G23" s="115">
        <f t="shared" si="2"/>
        <v>0</v>
      </c>
      <c r="H23" s="115">
        <f t="shared" si="1"/>
        <v>2990</v>
      </c>
    </row>
    <row r="24" spans="1:8">
      <c r="A24" s="196">
        <v>39087</v>
      </c>
      <c r="B24" s="115" t="s">
        <v>5829</v>
      </c>
      <c r="C24" s="115">
        <v>50</v>
      </c>
      <c r="F24" s="115">
        <f t="shared" si="0"/>
        <v>3040</v>
      </c>
      <c r="G24" s="115">
        <f t="shared" si="2"/>
        <v>0</v>
      </c>
      <c r="H24" s="115">
        <f t="shared" si="1"/>
        <v>3040</v>
      </c>
    </row>
    <row r="25" spans="1:8">
      <c r="A25" s="196">
        <v>39087</v>
      </c>
      <c r="B25" s="115" t="s">
        <v>5834</v>
      </c>
      <c r="C25" s="115">
        <v>120</v>
      </c>
      <c r="F25" s="115">
        <f t="shared" si="0"/>
        <v>3160</v>
      </c>
      <c r="G25" s="115">
        <f t="shared" si="2"/>
        <v>0</v>
      </c>
      <c r="H25" s="115">
        <f t="shared" si="1"/>
        <v>3160</v>
      </c>
    </row>
    <row r="26" spans="1:8">
      <c r="A26" s="196">
        <v>39088</v>
      </c>
      <c r="B26" s="115" t="s">
        <v>5906</v>
      </c>
      <c r="C26" s="115">
        <v>228</v>
      </c>
      <c r="F26" s="115">
        <f t="shared" si="0"/>
        <v>3388</v>
      </c>
      <c r="G26" s="115">
        <f t="shared" si="2"/>
        <v>0</v>
      </c>
      <c r="H26" s="115">
        <f t="shared" si="1"/>
        <v>3388</v>
      </c>
    </row>
    <row r="27" spans="1:8">
      <c r="A27" s="196">
        <v>39088</v>
      </c>
      <c r="B27" s="115" t="s">
        <v>5905</v>
      </c>
      <c r="C27" s="115">
        <v>10000</v>
      </c>
      <c r="F27" s="115">
        <f t="shared" si="0"/>
        <v>13388</v>
      </c>
      <c r="G27" s="115">
        <f t="shared" si="2"/>
        <v>0</v>
      </c>
      <c r="H27" s="115">
        <f t="shared" si="1"/>
        <v>13388</v>
      </c>
    </row>
    <row r="28" spans="1:8">
      <c r="A28" s="196">
        <v>39089</v>
      </c>
      <c r="B28" s="115" t="s">
        <v>5904</v>
      </c>
      <c r="C28" s="115">
        <v>149</v>
      </c>
      <c r="F28" s="115">
        <f t="shared" si="0"/>
        <v>13537</v>
      </c>
      <c r="G28" s="115">
        <f t="shared" si="2"/>
        <v>0</v>
      </c>
      <c r="H28" s="115">
        <f t="shared" si="1"/>
        <v>13537</v>
      </c>
    </row>
    <row r="29" spans="1:8">
      <c r="A29" s="196">
        <v>39089</v>
      </c>
      <c r="B29" s="115" t="s">
        <v>5881</v>
      </c>
      <c r="C29" s="115">
        <v>180</v>
      </c>
      <c r="F29" s="115">
        <f t="shared" si="0"/>
        <v>13717</v>
      </c>
      <c r="G29" s="115">
        <f t="shared" si="2"/>
        <v>0</v>
      </c>
      <c r="H29" s="115">
        <f t="shared" si="1"/>
        <v>13717</v>
      </c>
    </row>
    <row r="30" spans="1:8">
      <c r="A30" s="196">
        <v>39089</v>
      </c>
      <c r="B30" s="115" t="s">
        <v>5837</v>
      </c>
      <c r="C30" s="115">
        <v>75</v>
      </c>
      <c r="F30" s="115">
        <f t="shared" si="0"/>
        <v>13792</v>
      </c>
      <c r="G30" s="115">
        <f t="shared" si="2"/>
        <v>0</v>
      </c>
      <c r="H30" s="115">
        <f t="shared" si="1"/>
        <v>13792</v>
      </c>
    </row>
    <row r="31" spans="1:8">
      <c r="A31" s="196">
        <v>39089</v>
      </c>
      <c r="B31" s="115" t="s">
        <v>5834</v>
      </c>
      <c r="C31" s="115">
        <v>399</v>
      </c>
      <c r="F31" s="115">
        <f t="shared" si="0"/>
        <v>14191</v>
      </c>
      <c r="G31" s="115">
        <f t="shared" si="2"/>
        <v>0</v>
      </c>
      <c r="H31" s="115">
        <f t="shared" si="1"/>
        <v>14191</v>
      </c>
    </row>
    <row r="32" spans="1:8">
      <c r="A32" s="196">
        <v>39090</v>
      </c>
      <c r="B32" s="115" t="s">
        <v>5903</v>
      </c>
      <c r="C32" s="115">
        <v>191</v>
      </c>
      <c r="F32" s="115">
        <f t="shared" si="0"/>
        <v>14382</v>
      </c>
      <c r="G32" s="115">
        <f t="shared" si="2"/>
        <v>0</v>
      </c>
      <c r="H32" s="115">
        <f t="shared" si="1"/>
        <v>14382</v>
      </c>
    </row>
    <row r="33" spans="1:8">
      <c r="A33" s="196">
        <v>39090</v>
      </c>
      <c r="B33" s="115" t="s">
        <v>5837</v>
      </c>
      <c r="C33" s="115">
        <v>88</v>
      </c>
      <c r="F33" s="115">
        <f t="shared" si="0"/>
        <v>14470</v>
      </c>
      <c r="G33" s="115">
        <f t="shared" si="2"/>
        <v>0</v>
      </c>
      <c r="H33" s="115">
        <f t="shared" si="1"/>
        <v>14470</v>
      </c>
    </row>
    <row r="34" spans="1:8">
      <c r="A34" s="196">
        <v>39090</v>
      </c>
      <c r="B34" s="115" t="s">
        <v>5902</v>
      </c>
      <c r="C34" s="115">
        <v>98</v>
      </c>
      <c r="F34" s="115">
        <f t="shared" si="0"/>
        <v>14568</v>
      </c>
      <c r="G34" s="115">
        <f t="shared" si="2"/>
        <v>0</v>
      </c>
      <c r="H34" s="115">
        <f t="shared" si="1"/>
        <v>14568</v>
      </c>
    </row>
    <row r="35" spans="1:8">
      <c r="A35" s="196">
        <v>39090</v>
      </c>
      <c r="B35" s="115" t="s">
        <v>5896</v>
      </c>
      <c r="C35" s="115">
        <v>106</v>
      </c>
      <c r="F35" s="115">
        <f t="shared" si="0"/>
        <v>14674</v>
      </c>
      <c r="G35" s="115">
        <f t="shared" si="2"/>
        <v>0</v>
      </c>
      <c r="H35" s="115">
        <f t="shared" si="1"/>
        <v>14674</v>
      </c>
    </row>
    <row r="36" spans="1:8">
      <c r="A36" s="196">
        <v>39090</v>
      </c>
      <c r="B36" s="115" t="s">
        <v>5834</v>
      </c>
      <c r="C36" s="115">
        <v>250</v>
      </c>
      <c r="F36" s="115">
        <f t="shared" si="0"/>
        <v>14924</v>
      </c>
      <c r="G36" s="115">
        <f t="shared" si="2"/>
        <v>0</v>
      </c>
      <c r="H36" s="115">
        <f t="shared" si="1"/>
        <v>14924</v>
      </c>
    </row>
    <row r="37" spans="1:8">
      <c r="A37" s="196">
        <v>39091</v>
      </c>
      <c r="B37" s="115" t="s">
        <v>5890</v>
      </c>
      <c r="C37" s="115">
        <v>380</v>
      </c>
      <c r="F37" s="115">
        <f t="shared" si="0"/>
        <v>15304</v>
      </c>
      <c r="G37" s="115">
        <f t="shared" si="2"/>
        <v>0</v>
      </c>
      <c r="H37" s="115">
        <f t="shared" si="1"/>
        <v>15304</v>
      </c>
    </row>
    <row r="38" spans="1:8">
      <c r="A38" s="196">
        <v>39091</v>
      </c>
      <c r="B38" s="115" t="s">
        <v>5901</v>
      </c>
      <c r="C38" s="115">
        <v>66</v>
      </c>
      <c r="F38" s="115">
        <f t="shared" si="0"/>
        <v>15370</v>
      </c>
      <c r="G38" s="115">
        <f t="shared" si="2"/>
        <v>0</v>
      </c>
      <c r="H38" s="115">
        <f t="shared" si="1"/>
        <v>15370</v>
      </c>
    </row>
    <row r="39" spans="1:8">
      <c r="A39" s="196">
        <v>39091</v>
      </c>
      <c r="B39" s="115" t="s">
        <v>5900</v>
      </c>
      <c r="C39" s="115">
        <v>240</v>
      </c>
      <c r="F39" s="115">
        <f t="shared" si="0"/>
        <v>15610</v>
      </c>
      <c r="G39" s="115">
        <f t="shared" si="2"/>
        <v>0</v>
      </c>
      <c r="H39" s="115">
        <f t="shared" si="1"/>
        <v>15610</v>
      </c>
    </row>
    <row r="40" spans="1:8">
      <c r="A40" s="196">
        <v>39092</v>
      </c>
      <c r="B40" s="115" t="s">
        <v>5899</v>
      </c>
      <c r="C40" s="115">
        <v>398</v>
      </c>
      <c r="F40" s="115">
        <f t="shared" si="0"/>
        <v>16008</v>
      </c>
      <c r="G40" s="115">
        <f t="shared" si="2"/>
        <v>0</v>
      </c>
      <c r="H40" s="115">
        <f t="shared" si="1"/>
        <v>16008</v>
      </c>
    </row>
    <row r="41" spans="1:8">
      <c r="A41" s="196">
        <v>39092</v>
      </c>
      <c r="B41" s="115" t="s">
        <v>5898</v>
      </c>
      <c r="C41" s="115">
        <v>278</v>
      </c>
      <c r="F41" s="115">
        <f t="shared" si="0"/>
        <v>16286</v>
      </c>
      <c r="G41" s="115">
        <f t="shared" si="2"/>
        <v>0</v>
      </c>
      <c r="H41" s="115">
        <f t="shared" si="1"/>
        <v>16286</v>
      </c>
    </row>
    <row r="42" spans="1:8">
      <c r="A42" s="196">
        <v>39092</v>
      </c>
      <c r="B42" s="115" t="s">
        <v>5837</v>
      </c>
      <c r="C42" s="115">
        <v>69</v>
      </c>
      <c r="F42" s="115">
        <f t="shared" si="0"/>
        <v>16355</v>
      </c>
      <c r="G42" s="115">
        <f t="shared" si="2"/>
        <v>0</v>
      </c>
      <c r="H42" s="115">
        <f t="shared" si="1"/>
        <v>16355</v>
      </c>
    </row>
    <row r="43" spans="1:8">
      <c r="A43" s="196">
        <v>39092</v>
      </c>
      <c r="B43" s="115" t="s">
        <v>5859</v>
      </c>
      <c r="C43" s="115">
        <v>148</v>
      </c>
      <c r="F43" s="115">
        <f t="shared" si="0"/>
        <v>16503</v>
      </c>
      <c r="G43" s="115">
        <f t="shared" si="2"/>
        <v>0</v>
      </c>
      <c r="H43" s="115">
        <f t="shared" si="1"/>
        <v>16503</v>
      </c>
    </row>
    <row r="44" spans="1:8">
      <c r="A44" s="196">
        <v>39092</v>
      </c>
      <c r="B44" s="115" t="s">
        <v>5887</v>
      </c>
      <c r="C44" s="115">
        <v>460</v>
      </c>
      <c r="F44" s="115">
        <f t="shared" si="0"/>
        <v>16963</v>
      </c>
      <c r="G44" s="115">
        <f t="shared" si="2"/>
        <v>0</v>
      </c>
      <c r="H44" s="115">
        <f t="shared" si="1"/>
        <v>16963</v>
      </c>
    </row>
    <row r="45" spans="1:8">
      <c r="A45" s="196">
        <v>39093</v>
      </c>
      <c r="B45" s="115" t="s">
        <v>5897</v>
      </c>
      <c r="C45" s="115">
        <v>380</v>
      </c>
      <c r="F45" s="115">
        <f t="shared" si="0"/>
        <v>17343</v>
      </c>
      <c r="G45" s="115">
        <f t="shared" si="2"/>
        <v>0</v>
      </c>
      <c r="H45" s="115">
        <f t="shared" si="1"/>
        <v>17343</v>
      </c>
    </row>
    <row r="46" spans="1:8">
      <c r="A46" s="196">
        <v>39093</v>
      </c>
      <c r="B46" s="115" t="s">
        <v>5834</v>
      </c>
      <c r="C46" s="115">
        <v>290</v>
      </c>
      <c r="F46" s="115">
        <f t="shared" si="0"/>
        <v>17633</v>
      </c>
      <c r="G46" s="115">
        <f t="shared" si="2"/>
        <v>0</v>
      </c>
      <c r="H46" s="115">
        <f t="shared" si="1"/>
        <v>17633</v>
      </c>
    </row>
    <row r="47" spans="1:8">
      <c r="A47" s="196">
        <v>39093</v>
      </c>
      <c r="B47" s="115" t="s">
        <v>5896</v>
      </c>
      <c r="C47" s="115">
        <v>80</v>
      </c>
      <c r="F47" s="115">
        <f t="shared" si="0"/>
        <v>17713</v>
      </c>
      <c r="G47" s="115">
        <f t="shared" si="2"/>
        <v>0</v>
      </c>
      <c r="H47" s="115">
        <f t="shared" ref="H47:H78" si="3">H46+C47</f>
        <v>17713</v>
      </c>
    </row>
    <row r="48" spans="1:8">
      <c r="A48" s="196">
        <v>39093</v>
      </c>
      <c r="B48" s="115" t="s">
        <v>5837</v>
      </c>
      <c r="C48" s="115">
        <v>85</v>
      </c>
      <c r="F48" s="115">
        <f t="shared" si="0"/>
        <v>17798</v>
      </c>
      <c r="G48" s="115">
        <f t="shared" si="2"/>
        <v>0</v>
      </c>
      <c r="H48" s="115">
        <f t="shared" si="3"/>
        <v>17798</v>
      </c>
    </row>
    <row r="49" spans="1:8">
      <c r="A49" s="196">
        <v>39094</v>
      </c>
      <c r="B49" s="115" t="s">
        <v>5878</v>
      </c>
      <c r="C49" s="115">
        <v>380</v>
      </c>
      <c r="F49" s="115">
        <f t="shared" si="0"/>
        <v>18178</v>
      </c>
      <c r="G49" s="115">
        <f t="shared" ref="G49:G80" si="4">G48+D49-E49</f>
        <v>0</v>
      </c>
      <c r="H49" s="115">
        <f t="shared" si="3"/>
        <v>18178</v>
      </c>
    </row>
    <row r="50" spans="1:8">
      <c r="A50" s="196">
        <v>39094</v>
      </c>
      <c r="B50" s="115" t="s">
        <v>5834</v>
      </c>
      <c r="C50" s="115">
        <v>225</v>
      </c>
      <c r="F50" s="115">
        <f t="shared" si="0"/>
        <v>18403</v>
      </c>
      <c r="G50" s="115">
        <f t="shared" si="4"/>
        <v>0</v>
      </c>
      <c r="H50" s="115">
        <f t="shared" si="3"/>
        <v>18403</v>
      </c>
    </row>
    <row r="51" spans="1:8">
      <c r="A51" s="196">
        <v>39094</v>
      </c>
      <c r="B51" s="115" t="s">
        <v>5895</v>
      </c>
      <c r="C51" s="115">
        <v>130</v>
      </c>
      <c r="F51" s="115">
        <f t="shared" si="0"/>
        <v>18533</v>
      </c>
      <c r="G51" s="115">
        <f t="shared" si="4"/>
        <v>0</v>
      </c>
      <c r="H51" s="115">
        <f t="shared" si="3"/>
        <v>18533</v>
      </c>
    </row>
    <row r="52" spans="1:8">
      <c r="A52" s="196">
        <v>39094</v>
      </c>
      <c r="B52" s="115" t="s">
        <v>5829</v>
      </c>
      <c r="C52" s="115">
        <v>114</v>
      </c>
      <c r="F52" s="115">
        <f t="shared" si="0"/>
        <v>18647</v>
      </c>
      <c r="G52" s="115">
        <f t="shared" si="4"/>
        <v>0</v>
      </c>
      <c r="H52" s="115">
        <f t="shared" si="3"/>
        <v>18647</v>
      </c>
    </row>
    <row r="53" spans="1:8">
      <c r="A53" s="196">
        <v>39095</v>
      </c>
      <c r="B53" s="115" t="s">
        <v>5859</v>
      </c>
      <c r="C53" s="115">
        <v>185</v>
      </c>
      <c r="F53" s="115">
        <f t="shared" si="0"/>
        <v>18832</v>
      </c>
      <c r="G53" s="115">
        <f t="shared" si="4"/>
        <v>0</v>
      </c>
      <c r="H53" s="115">
        <f t="shared" si="3"/>
        <v>18832</v>
      </c>
    </row>
    <row r="54" spans="1:8">
      <c r="A54" s="196">
        <v>39095</v>
      </c>
      <c r="B54" s="115" t="s">
        <v>2343</v>
      </c>
      <c r="C54" s="115">
        <v>58</v>
      </c>
      <c r="F54" s="115">
        <f t="shared" si="0"/>
        <v>18890</v>
      </c>
      <c r="G54" s="115">
        <f t="shared" si="4"/>
        <v>0</v>
      </c>
      <c r="H54" s="115">
        <f t="shared" si="3"/>
        <v>18890</v>
      </c>
    </row>
    <row r="55" spans="1:8">
      <c r="A55" s="196">
        <v>39095</v>
      </c>
      <c r="B55" s="115" t="s">
        <v>5894</v>
      </c>
      <c r="C55" s="115">
        <v>348</v>
      </c>
      <c r="F55" s="115">
        <f t="shared" si="0"/>
        <v>19238</v>
      </c>
      <c r="G55" s="115">
        <f t="shared" si="4"/>
        <v>0</v>
      </c>
      <c r="H55" s="115">
        <f t="shared" si="3"/>
        <v>19238</v>
      </c>
    </row>
    <row r="56" spans="1:8">
      <c r="A56" s="196">
        <v>39095</v>
      </c>
      <c r="B56" s="115" t="s">
        <v>5893</v>
      </c>
      <c r="C56" s="115">
        <v>218</v>
      </c>
      <c r="F56" s="115">
        <f t="shared" si="0"/>
        <v>19456</v>
      </c>
      <c r="G56" s="115">
        <f t="shared" si="4"/>
        <v>0</v>
      </c>
      <c r="H56" s="115">
        <f t="shared" si="3"/>
        <v>19456</v>
      </c>
    </row>
    <row r="57" spans="1:8">
      <c r="A57" s="196">
        <v>39095</v>
      </c>
      <c r="B57" s="115" t="s">
        <v>5892</v>
      </c>
      <c r="C57" s="115">
        <v>298</v>
      </c>
      <c r="F57" s="115">
        <f t="shared" si="0"/>
        <v>19754</v>
      </c>
      <c r="G57" s="115">
        <f t="shared" si="4"/>
        <v>0</v>
      </c>
      <c r="H57" s="115">
        <f t="shared" si="3"/>
        <v>19754</v>
      </c>
    </row>
    <row r="58" spans="1:8">
      <c r="A58" s="196">
        <v>39095</v>
      </c>
      <c r="B58" s="115" t="s">
        <v>5881</v>
      </c>
      <c r="C58" s="115">
        <v>100</v>
      </c>
      <c r="F58" s="115">
        <f t="shared" si="0"/>
        <v>19854</v>
      </c>
      <c r="G58" s="115">
        <f t="shared" si="4"/>
        <v>0</v>
      </c>
      <c r="H58" s="115">
        <f t="shared" si="3"/>
        <v>19854</v>
      </c>
    </row>
    <row r="59" spans="1:8">
      <c r="A59" s="196">
        <v>39095</v>
      </c>
      <c r="B59" s="115" t="s">
        <v>5891</v>
      </c>
      <c r="C59" s="115">
        <v>111</v>
      </c>
      <c r="F59" s="115">
        <f t="shared" si="0"/>
        <v>19965</v>
      </c>
      <c r="G59" s="115">
        <f t="shared" si="4"/>
        <v>0</v>
      </c>
      <c r="H59" s="115">
        <f t="shared" si="3"/>
        <v>19965</v>
      </c>
    </row>
    <row r="60" spans="1:8">
      <c r="A60" s="196">
        <v>39095</v>
      </c>
      <c r="B60" s="115" t="s">
        <v>5863</v>
      </c>
      <c r="C60" s="115">
        <v>60</v>
      </c>
      <c r="F60" s="115">
        <f t="shared" si="0"/>
        <v>20025</v>
      </c>
      <c r="G60" s="115">
        <f t="shared" si="4"/>
        <v>0</v>
      </c>
      <c r="H60" s="115">
        <f t="shared" si="3"/>
        <v>20025</v>
      </c>
    </row>
    <row r="61" spans="1:8">
      <c r="A61" s="196">
        <v>39095</v>
      </c>
      <c r="B61" s="115" t="s">
        <v>5866</v>
      </c>
      <c r="C61" s="115">
        <v>780</v>
      </c>
      <c r="F61" s="115">
        <f t="shared" si="0"/>
        <v>20805</v>
      </c>
      <c r="G61" s="115">
        <f t="shared" si="4"/>
        <v>0</v>
      </c>
      <c r="H61" s="115">
        <f t="shared" si="3"/>
        <v>20805</v>
      </c>
    </row>
    <row r="62" spans="1:8">
      <c r="A62" s="196">
        <v>39097</v>
      </c>
      <c r="B62" s="115" t="s">
        <v>5882</v>
      </c>
      <c r="C62" s="115">
        <v>320</v>
      </c>
      <c r="F62" s="115">
        <f t="shared" si="0"/>
        <v>21125</v>
      </c>
      <c r="G62" s="115">
        <f t="shared" si="4"/>
        <v>0</v>
      </c>
      <c r="H62" s="115">
        <f t="shared" si="3"/>
        <v>21125</v>
      </c>
    </row>
    <row r="63" spans="1:8">
      <c r="A63" s="196">
        <v>39097</v>
      </c>
      <c r="B63" s="115" t="s">
        <v>5844</v>
      </c>
      <c r="C63" s="115">
        <v>148</v>
      </c>
      <c r="F63" s="115">
        <f t="shared" si="0"/>
        <v>21273</v>
      </c>
      <c r="G63" s="115">
        <f t="shared" si="4"/>
        <v>0</v>
      </c>
      <c r="H63" s="115">
        <f t="shared" si="3"/>
        <v>21273</v>
      </c>
    </row>
    <row r="64" spans="1:8">
      <c r="A64" s="196">
        <v>39097</v>
      </c>
      <c r="B64" s="115" t="s">
        <v>5864</v>
      </c>
      <c r="C64" s="115">
        <v>128</v>
      </c>
      <c r="F64" s="115">
        <f t="shared" si="0"/>
        <v>21401</v>
      </c>
      <c r="G64" s="115">
        <f t="shared" si="4"/>
        <v>0</v>
      </c>
      <c r="H64" s="115">
        <f t="shared" si="3"/>
        <v>21401</v>
      </c>
    </row>
    <row r="65" spans="1:8">
      <c r="A65" s="196">
        <v>39097</v>
      </c>
      <c r="B65" s="115" t="s">
        <v>5854</v>
      </c>
      <c r="C65" s="115">
        <v>136</v>
      </c>
      <c r="F65" s="115">
        <f t="shared" si="0"/>
        <v>21537</v>
      </c>
      <c r="G65" s="115">
        <f t="shared" si="4"/>
        <v>0</v>
      </c>
      <c r="H65" s="115">
        <f t="shared" si="3"/>
        <v>21537</v>
      </c>
    </row>
    <row r="66" spans="1:8">
      <c r="A66" s="196">
        <v>39097</v>
      </c>
      <c r="B66" s="115" t="s">
        <v>5859</v>
      </c>
      <c r="C66" s="115">
        <v>174</v>
      </c>
      <c r="F66" s="115">
        <f t="shared" si="0"/>
        <v>21711</v>
      </c>
      <c r="G66" s="115">
        <f t="shared" si="4"/>
        <v>0</v>
      </c>
      <c r="H66" s="115">
        <f t="shared" si="3"/>
        <v>21711</v>
      </c>
    </row>
    <row r="67" spans="1:8">
      <c r="A67" s="196">
        <v>39097</v>
      </c>
      <c r="B67" s="115" t="s">
        <v>5823</v>
      </c>
      <c r="C67" s="115">
        <v>80</v>
      </c>
      <c r="F67" s="115">
        <f t="shared" ref="F67:F130" si="5">F66+C67</f>
        <v>21791</v>
      </c>
      <c r="G67" s="115">
        <f t="shared" si="4"/>
        <v>0</v>
      </c>
      <c r="H67" s="115">
        <f t="shared" si="3"/>
        <v>21791</v>
      </c>
    </row>
    <row r="68" spans="1:8">
      <c r="A68" s="196">
        <v>39098</v>
      </c>
      <c r="B68" s="115" t="s">
        <v>5890</v>
      </c>
      <c r="C68" s="115">
        <v>380</v>
      </c>
      <c r="F68" s="115">
        <f t="shared" si="5"/>
        <v>22171</v>
      </c>
      <c r="G68" s="115">
        <f t="shared" si="4"/>
        <v>0</v>
      </c>
      <c r="H68" s="115">
        <f t="shared" si="3"/>
        <v>22171</v>
      </c>
    </row>
    <row r="69" spans="1:8">
      <c r="A69" s="196">
        <v>39099</v>
      </c>
      <c r="B69" s="115" t="s">
        <v>5889</v>
      </c>
      <c r="C69" s="115">
        <v>430</v>
      </c>
      <c r="F69" s="115">
        <f t="shared" si="5"/>
        <v>22601</v>
      </c>
      <c r="G69" s="115">
        <f t="shared" si="4"/>
        <v>0</v>
      </c>
      <c r="H69" s="115">
        <f t="shared" si="3"/>
        <v>22601</v>
      </c>
    </row>
    <row r="70" spans="1:8">
      <c r="A70" s="196">
        <v>39099</v>
      </c>
      <c r="B70" s="115" t="s">
        <v>5870</v>
      </c>
      <c r="C70" s="115">
        <v>199</v>
      </c>
      <c r="F70" s="115">
        <f t="shared" si="5"/>
        <v>22800</v>
      </c>
      <c r="G70" s="115">
        <f t="shared" si="4"/>
        <v>0</v>
      </c>
      <c r="H70" s="115">
        <f t="shared" si="3"/>
        <v>22800</v>
      </c>
    </row>
    <row r="71" spans="1:8">
      <c r="A71" s="196">
        <v>39099</v>
      </c>
      <c r="B71" s="115" t="s">
        <v>5834</v>
      </c>
      <c r="C71" s="115">
        <v>225</v>
      </c>
      <c r="F71" s="115">
        <f t="shared" si="5"/>
        <v>23025</v>
      </c>
      <c r="G71" s="115">
        <f t="shared" si="4"/>
        <v>0</v>
      </c>
      <c r="H71" s="115">
        <f t="shared" si="3"/>
        <v>23025</v>
      </c>
    </row>
    <row r="72" spans="1:8">
      <c r="A72" s="196">
        <v>39099</v>
      </c>
      <c r="B72" s="115" t="s">
        <v>2343</v>
      </c>
      <c r="C72" s="115">
        <v>98</v>
      </c>
      <c r="F72" s="115">
        <f t="shared" si="5"/>
        <v>23123</v>
      </c>
      <c r="G72" s="115">
        <f t="shared" si="4"/>
        <v>0</v>
      </c>
      <c r="H72" s="115">
        <f t="shared" si="3"/>
        <v>23123</v>
      </c>
    </row>
    <row r="73" spans="1:8">
      <c r="A73" s="196">
        <v>39100</v>
      </c>
      <c r="B73" s="115" t="s">
        <v>5888</v>
      </c>
      <c r="C73" s="115">
        <v>78</v>
      </c>
      <c r="F73" s="115">
        <f t="shared" si="5"/>
        <v>23201</v>
      </c>
      <c r="G73" s="115">
        <f t="shared" si="4"/>
        <v>0</v>
      </c>
      <c r="H73" s="115">
        <f t="shared" si="3"/>
        <v>23201</v>
      </c>
    </row>
    <row r="74" spans="1:8">
      <c r="A74" s="196">
        <v>39101</v>
      </c>
      <c r="B74" s="115" t="s">
        <v>5887</v>
      </c>
      <c r="C74" s="115">
        <v>460</v>
      </c>
      <c r="F74" s="115">
        <f t="shared" si="5"/>
        <v>23661</v>
      </c>
      <c r="G74" s="115">
        <f t="shared" si="4"/>
        <v>0</v>
      </c>
      <c r="H74" s="115">
        <f t="shared" si="3"/>
        <v>23661</v>
      </c>
    </row>
    <row r="75" spans="1:8">
      <c r="A75" s="196">
        <v>39101</v>
      </c>
      <c r="B75" s="115" t="s">
        <v>5886</v>
      </c>
      <c r="C75" s="115">
        <v>128</v>
      </c>
      <c r="F75" s="115">
        <f t="shared" si="5"/>
        <v>23789</v>
      </c>
      <c r="G75" s="115">
        <f t="shared" si="4"/>
        <v>0</v>
      </c>
      <c r="H75" s="115">
        <f t="shared" si="3"/>
        <v>23789</v>
      </c>
    </row>
    <row r="76" spans="1:8">
      <c r="A76" s="196">
        <v>39101</v>
      </c>
      <c r="B76" s="115" t="s">
        <v>5885</v>
      </c>
      <c r="C76" s="115">
        <v>118</v>
      </c>
      <c r="F76" s="115">
        <f t="shared" si="5"/>
        <v>23907</v>
      </c>
      <c r="G76" s="115">
        <f t="shared" si="4"/>
        <v>0</v>
      </c>
      <c r="H76" s="115">
        <f t="shared" si="3"/>
        <v>23907</v>
      </c>
    </row>
    <row r="77" spans="1:8">
      <c r="A77" s="196">
        <v>39101</v>
      </c>
      <c r="B77" s="115" t="s">
        <v>5859</v>
      </c>
      <c r="C77" s="115">
        <v>262</v>
      </c>
      <c r="F77" s="115">
        <f t="shared" si="5"/>
        <v>24169</v>
      </c>
      <c r="G77" s="115">
        <f t="shared" si="4"/>
        <v>0</v>
      </c>
      <c r="H77" s="115">
        <f t="shared" si="3"/>
        <v>24169</v>
      </c>
    </row>
    <row r="78" spans="1:8">
      <c r="A78" s="196">
        <v>39104</v>
      </c>
      <c r="B78" s="115" t="s">
        <v>5882</v>
      </c>
      <c r="C78" s="115">
        <v>320</v>
      </c>
      <c r="F78" s="115">
        <f t="shared" si="5"/>
        <v>24489</v>
      </c>
      <c r="G78" s="115">
        <f t="shared" si="4"/>
        <v>0</v>
      </c>
      <c r="H78" s="115">
        <f t="shared" si="3"/>
        <v>24489</v>
      </c>
    </row>
    <row r="79" spans="1:8">
      <c r="A79" s="196">
        <v>39104</v>
      </c>
      <c r="B79" s="115" t="s">
        <v>5863</v>
      </c>
      <c r="C79" s="115">
        <v>128</v>
      </c>
      <c r="F79" s="115">
        <f t="shared" si="5"/>
        <v>24617</v>
      </c>
      <c r="G79" s="115">
        <f t="shared" si="4"/>
        <v>0</v>
      </c>
      <c r="H79" s="115">
        <f t="shared" ref="H79:H110" si="6">H78+C79</f>
        <v>24617</v>
      </c>
    </row>
    <row r="80" spans="1:8">
      <c r="A80" s="196">
        <v>39104</v>
      </c>
      <c r="B80" s="115" t="s">
        <v>5884</v>
      </c>
      <c r="C80" s="115">
        <v>190</v>
      </c>
      <c r="F80" s="115">
        <f t="shared" si="5"/>
        <v>24807</v>
      </c>
      <c r="G80" s="115">
        <f t="shared" si="4"/>
        <v>0</v>
      </c>
      <c r="H80" s="115">
        <f t="shared" si="6"/>
        <v>24807</v>
      </c>
    </row>
    <row r="81" spans="1:8">
      <c r="A81" s="196">
        <v>39104</v>
      </c>
      <c r="B81" s="115" t="s">
        <v>5834</v>
      </c>
      <c r="C81" s="115">
        <v>199</v>
      </c>
      <c r="F81" s="115">
        <f t="shared" si="5"/>
        <v>25006</v>
      </c>
      <c r="G81" s="115">
        <f t="shared" ref="G81:G112" si="7">G80+D81-E81</f>
        <v>0</v>
      </c>
      <c r="H81" s="115">
        <f t="shared" si="6"/>
        <v>25006</v>
      </c>
    </row>
    <row r="82" spans="1:8">
      <c r="A82" s="196">
        <v>39104</v>
      </c>
      <c r="B82" s="115" t="s">
        <v>5866</v>
      </c>
      <c r="C82" s="115">
        <v>1680</v>
      </c>
      <c r="F82" s="115">
        <f t="shared" si="5"/>
        <v>26686</v>
      </c>
      <c r="G82" s="115">
        <f t="shared" si="7"/>
        <v>0</v>
      </c>
      <c r="H82" s="115">
        <f t="shared" si="6"/>
        <v>26686</v>
      </c>
    </row>
    <row r="83" spans="1:8">
      <c r="A83" s="196">
        <v>39106</v>
      </c>
      <c r="B83" s="115" t="s">
        <v>5878</v>
      </c>
      <c r="C83" s="115">
        <v>330</v>
      </c>
      <c r="F83" s="115">
        <f t="shared" si="5"/>
        <v>27016</v>
      </c>
      <c r="G83" s="115">
        <f t="shared" si="7"/>
        <v>0</v>
      </c>
      <c r="H83" s="115">
        <f t="shared" si="6"/>
        <v>27016</v>
      </c>
    </row>
    <row r="84" spans="1:8">
      <c r="A84" s="196">
        <v>39106</v>
      </c>
      <c r="B84" s="115" t="s">
        <v>5883</v>
      </c>
      <c r="C84" s="115">
        <v>18280</v>
      </c>
      <c r="F84" s="115">
        <f t="shared" si="5"/>
        <v>45296</v>
      </c>
      <c r="G84" s="115">
        <f t="shared" si="7"/>
        <v>0</v>
      </c>
      <c r="H84" s="115">
        <f t="shared" si="6"/>
        <v>45296</v>
      </c>
    </row>
    <row r="85" spans="1:8">
      <c r="A85" s="196">
        <v>39107</v>
      </c>
      <c r="B85" s="115" t="s">
        <v>5878</v>
      </c>
      <c r="C85" s="115">
        <v>380</v>
      </c>
      <c r="F85" s="115">
        <f t="shared" si="5"/>
        <v>45676</v>
      </c>
      <c r="G85" s="115">
        <f t="shared" si="7"/>
        <v>0</v>
      </c>
      <c r="H85" s="115">
        <f t="shared" si="6"/>
        <v>45676</v>
      </c>
    </row>
    <row r="86" spans="1:8">
      <c r="A86" s="196">
        <v>39108</v>
      </c>
      <c r="B86" s="115" t="s">
        <v>5882</v>
      </c>
      <c r="C86" s="115">
        <v>320</v>
      </c>
      <c r="F86" s="115">
        <f t="shared" si="5"/>
        <v>45996</v>
      </c>
      <c r="G86" s="115">
        <f t="shared" si="7"/>
        <v>0</v>
      </c>
      <c r="H86" s="115">
        <f t="shared" si="6"/>
        <v>45996</v>
      </c>
    </row>
    <row r="87" spans="1:8">
      <c r="A87" s="196">
        <v>39108</v>
      </c>
      <c r="B87" s="115" t="s">
        <v>5881</v>
      </c>
      <c r="C87" s="115">
        <v>250</v>
      </c>
      <c r="F87" s="115">
        <f t="shared" si="5"/>
        <v>46246</v>
      </c>
      <c r="G87" s="115">
        <f t="shared" si="7"/>
        <v>0</v>
      </c>
      <c r="H87" s="115">
        <f t="shared" si="6"/>
        <v>46246</v>
      </c>
    </row>
    <row r="88" spans="1:8">
      <c r="A88" s="196">
        <v>39108</v>
      </c>
      <c r="B88" s="115" t="s">
        <v>2343</v>
      </c>
      <c r="C88" s="115">
        <v>98</v>
      </c>
      <c r="F88" s="115">
        <f t="shared" si="5"/>
        <v>46344</v>
      </c>
      <c r="G88" s="115">
        <f t="shared" si="7"/>
        <v>0</v>
      </c>
      <c r="H88" s="115">
        <f t="shared" si="6"/>
        <v>46344</v>
      </c>
    </row>
    <row r="89" spans="1:8">
      <c r="A89" s="196">
        <v>39108</v>
      </c>
      <c r="B89" s="115" t="s">
        <v>5823</v>
      </c>
      <c r="C89" s="115">
        <v>81</v>
      </c>
      <c r="F89" s="115">
        <f t="shared" si="5"/>
        <v>46425</v>
      </c>
      <c r="G89" s="115">
        <f t="shared" si="7"/>
        <v>0</v>
      </c>
      <c r="H89" s="115">
        <f t="shared" si="6"/>
        <v>46425</v>
      </c>
    </row>
    <row r="90" spans="1:8">
      <c r="A90" s="196">
        <v>39108</v>
      </c>
      <c r="B90" s="115" t="s">
        <v>5873</v>
      </c>
      <c r="C90" s="115">
        <v>262</v>
      </c>
      <c r="F90" s="115">
        <f t="shared" si="5"/>
        <v>46687</v>
      </c>
      <c r="G90" s="115">
        <f t="shared" si="7"/>
        <v>0</v>
      </c>
      <c r="H90" s="115">
        <f t="shared" si="6"/>
        <v>46687</v>
      </c>
    </row>
    <row r="91" spans="1:8">
      <c r="A91" s="196">
        <v>39110</v>
      </c>
      <c r="B91" s="115" t="s">
        <v>5850</v>
      </c>
      <c r="C91" s="115">
        <v>105</v>
      </c>
      <c r="F91" s="115">
        <f t="shared" si="5"/>
        <v>46792</v>
      </c>
      <c r="G91" s="115">
        <f t="shared" si="7"/>
        <v>0</v>
      </c>
      <c r="H91" s="115">
        <f t="shared" si="6"/>
        <v>46792</v>
      </c>
    </row>
    <row r="92" spans="1:8">
      <c r="A92" s="196">
        <v>39111</v>
      </c>
      <c r="B92" s="115" t="s">
        <v>5878</v>
      </c>
      <c r="C92" s="115">
        <v>330</v>
      </c>
      <c r="F92" s="115">
        <f t="shared" si="5"/>
        <v>47122</v>
      </c>
      <c r="G92" s="115">
        <f t="shared" si="7"/>
        <v>0</v>
      </c>
      <c r="H92" s="115">
        <f t="shared" si="6"/>
        <v>47122</v>
      </c>
    </row>
    <row r="93" spans="1:8">
      <c r="A93" s="196">
        <v>39111</v>
      </c>
      <c r="B93" s="115" t="s">
        <v>5880</v>
      </c>
      <c r="C93" s="115">
        <v>253</v>
      </c>
      <c r="F93" s="115">
        <f t="shared" si="5"/>
        <v>47375</v>
      </c>
      <c r="G93" s="115">
        <f t="shared" si="7"/>
        <v>0</v>
      </c>
      <c r="H93" s="115">
        <f t="shared" si="6"/>
        <v>47375</v>
      </c>
    </row>
    <row r="94" spans="1:8">
      <c r="A94" s="196">
        <v>39111</v>
      </c>
      <c r="B94" s="115" t="s">
        <v>5879</v>
      </c>
      <c r="C94" s="115">
        <v>98</v>
      </c>
      <c r="F94" s="115">
        <f t="shared" si="5"/>
        <v>47473</v>
      </c>
      <c r="G94" s="115">
        <f t="shared" si="7"/>
        <v>0</v>
      </c>
      <c r="H94" s="115">
        <f t="shared" si="6"/>
        <v>47473</v>
      </c>
    </row>
    <row r="95" spans="1:8">
      <c r="A95" s="196">
        <v>39111</v>
      </c>
      <c r="B95" s="115" t="s">
        <v>5834</v>
      </c>
      <c r="C95" s="115">
        <v>199</v>
      </c>
      <c r="F95" s="115">
        <f t="shared" si="5"/>
        <v>47672</v>
      </c>
      <c r="G95" s="115">
        <f t="shared" si="7"/>
        <v>0</v>
      </c>
      <c r="H95" s="115">
        <f t="shared" si="6"/>
        <v>47672</v>
      </c>
    </row>
    <row r="96" spans="1:8">
      <c r="A96" s="196">
        <v>39113</v>
      </c>
      <c r="B96" s="115" t="s">
        <v>5878</v>
      </c>
      <c r="C96" s="115">
        <v>330</v>
      </c>
      <c r="F96" s="115">
        <f t="shared" si="5"/>
        <v>48002</v>
      </c>
      <c r="G96" s="115">
        <f t="shared" si="7"/>
        <v>0</v>
      </c>
      <c r="H96" s="115">
        <f t="shared" si="6"/>
        <v>48002</v>
      </c>
    </row>
    <row r="97" spans="1:8">
      <c r="A97" s="196">
        <v>39113</v>
      </c>
      <c r="B97" s="115" t="s">
        <v>5877</v>
      </c>
      <c r="C97" s="115">
        <v>190</v>
      </c>
      <c r="F97" s="115">
        <f t="shared" si="5"/>
        <v>48192</v>
      </c>
      <c r="G97" s="115">
        <f t="shared" si="7"/>
        <v>0</v>
      </c>
      <c r="H97" s="115">
        <f t="shared" si="6"/>
        <v>48192</v>
      </c>
    </row>
    <row r="98" spans="1:8">
      <c r="A98" s="196">
        <v>39113</v>
      </c>
      <c r="B98" s="115" t="s">
        <v>5854</v>
      </c>
      <c r="C98" s="115">
        <v>74</v>
      </c>
      <c r="F98" s="115">
        <f t="shared" si="5"/>
        <v>48266</v>
      </c>
      <c r="G98" s="115">
        <f t="shared" si="7"/>
        <v>0</v>
      </c>
      <c r="H98" s="115">
        <f t="shared" si="6"/>
        <v>48266</v>
      </c>
    </row>
    <row r="99" spans="1:8">
      <c r="A99" s="196">
        <v>39115</v>
      </c>
      <c r="B99" s="115" t="s">
        <v>5876</v>
      </c>
      <c r="C99" s="115">
        <v>76</v>
      </c>
      <c r="F99" s="115">
        <f t="shared" si="5"/>
        <v>48342</v>
      </c>
      <c r="G99" s="115">
        <f t="shared" si="7"/>
        <v>0</v>
      </c>
      <c r="H99" s="115">
        <f t="shared" si="6"/>
        <v>48342</v>
      </c>
    </row>
    <row r="100" spans="1:8">
      <c r="A100" s="196">
        <v>39115</v>
      </c>
      <c r="B100" s="115" t="s">
        <v>5859</v>
      </c>
      <c r="C100" s="115">
        <v>323</v>
      </c>
      <c r="F100" s="115">
        <f t="shared" si="5"/>
        <v>48665</v>
      </c>
      <c r="G100" s="115">
        <f t="shared" si="7"/>
        <v>0</v>
      </c>
      <c r="H100" s="115">
        <f t="shared" si="6"/>
        <v>48665</v>
      </c>
    </row>
    <row r="101" spans="1:8">
      <c r="A101" s="196">
        <v>39115</v>
      </c>
      <c r="B101" s="115" t="s">
        <v>5875</v>
      </c>
      <c r="C101" s="115">
        <v>294</v>
      </c>
      <c r="F101" s="115">
        <f t="shared" si="5"/>
        <v>48959</v>
      </c>
      <c r="G101" s="115">
        <f t="shared" si="7"/>
        <v>0</v>
      </c>
      <c r="H101" s="115">
        <f t="shared" si="6"/>
        <v>48959</v>
      </c>
    </row>
    <row r="102" spans="1:8">
      <c r="A102" s="196">
        <v>39115</v>
      </c>
      <c r="B102" s="115" t="s">
        <v>5876</v>
      </c>
      <c r="C102" s="115">
        <v>76</v>
      </c>
      <c r="F102" s="115">
        <f t="shared" si="5"/>
        <v>49035</v>
      </c>
      <c r="G102" s="115">
        <f t="shared" si="7"/>
        <v>0</v>
      </c>
      <c r="H102" s="115">
        <f t="shared" si="6"/>
        <v>49035</v>
      </c>
    </row>
    <row r="103" spans="1:8">
      <c r="A103" s="196">
        <v>39115</v>
      </c>
      <c r="B103" s="115" t="s">
        <v>5859</v>
      </c>
      <c r="C103" s="115">
        <v>323</v>
      </c>
      <c r="F103" s="115">
        <f t="shared" si="5"/>
        <v>49358</v>
      </c>
      <c r="G103" s="115">
        <f t="shared" si="7"/>
        <v>0</v>
      </c>
      <c r="H103" s="115">
        <f t="shared" si="6"/>
        <v>49358</v>
      </c>
    </row>
    <row r="104" spans="1:8">
      <c r="A104" s="196">
        <v>39115</v>
      </c>
      <c r="B104" s="115" t="s">
        <v>5875</v>
      </c>
      <c r="C104" s="115">
        <v>294</v>
      </c>
      <c r="F104" s="115">
        <f t="shared" si="5"/>
        <v>49652</v>
      </c>
      <c r="G104" s="115">
        <f t="shared" si="7"/>
        <v>0</v>
      </c>
      <c r="H104" s="115">
        <f t="shared" si="6"/>
        <v>49652</v>
      </c>
    </row>
    <row r="105" spans="1:8">
      <c r="A105" s="196">
        <v>39117</v>
      </c>
      <c r="B105" s="115" t="s">
        <v>5874</v>
      </c>
      <c r="C105" s="115">
        <v>118</v>
      </c>
      <c r="F105" s="115">
        <f t="shared" si="5"/>
        <v>49770</v>
      </c>
      <c r="G105" s="115">
        <f t="shared" si="7"/>
        <v>0</v>
      </c>
      <c r="H105" s="115">
        <f t="shared" si="6"/>
        <v>49770</v>
      </c>
    </row>
    <row r="106" spans="1:8">
      <c r="A106" s="196">
        <v>39117</v>
      </c>
      <c r="B106" s="115" t="s">
        <v>5844</v>
      </c>
      <c r="C106" s="115">
        <v>95</v>
      </c>
      <c r="F106" s="115">
        <f t="shared" si="5"/>
        <v>49865</v>
      </c>
      <c r="G106" s="115">
        <f t="shared" si="7"/>
        <v>0</v>
      </c>
      <c r="H106" s="115">
        <f t="shared" si="6"/>
        <v>49865</v>
      </c>
    </row>
    <row r="107" spans="1:8">
      <c r="A107" s="196">
        <v>39117</v>
      </c>
      <c r="B107" s="115" t="s">
        <v>2343</v>
      </c>
      <c r="C107" s="115">
        <v>105</v>
      </c>
      <c r="F107" s="115">
        <f t="shared" si="5"/>
        <v>49970</v>
      </c>
      <c r="G107" s="115">
        <f t="shared" si="7"/>
        <v>0</v>
      </c>
      <c r="H107" s="115">
        <f t="shared" si="6"/>
        <v>49970</v>
      </c>
    </row>
    <row r="108" spans="1:8">
      <c r="A108" s="196">
        <v>39117</v>
      </c>
      <c r="B108" s="115" t="s">
        <v>5873</v>
      </c>
      <c r="C108" s="115">
        <v>95</v>
      </c>
      <c r="F108" s="115">
        <f t="shared" si="5"/>
        <v>50065</v>
      </c>
      <c r="G108" s="115">
        <f t="shared" si="7"/>
        <v>0</v>
      </c>
      <c r="H108" s="115">
        <f t="shared" si="6"/>
        <v>50065</v>
      </c>
    </row>
    <row r="109" spans="1:8">
      <c r="A109" s="196">
        <v>39117</v>
      </c>
      <c r="B109" s="115" t="s">
        <v>2430</v>
      </c>
      <c r="C109" s="115">
        <v>50</v>
      </c>
      <c r="F109" s="115">
        <f t="shared" si="5"/>
        <v>50115</v>
      </c>
      <c r="G109" s="115">
        <f t="shared" si="7"/>
        <v>0</v>
      </c>
      <c r="H109" s="115">
        <f t="shared" si="6"/>
        <v>50115</v>
      </c>
    </row>
    <row r="110" spans="1:8">
      <c r="A110" s="196">
        <v>39118</v>
      </c>
      <c r="B110" s="115" t="s">
        <v>5834</v>
      </c>
      <c r="C110" s="115">
        <v>262</v>
      </c>
      <c r="F110" s="115">
        <f t="shared" si="5"/>
        <v>50377</v>
      </c>
      <c r="G110" s="115">
        <f t="shared" si="7"/>
        <v>0</v>
      </c>
      <c r="H110" s="115">
        <f t="shared" si="6"/>
        <v>50377</v>
      </c>
    </row>
    <row r="111" spans="1:8">
      <c r="A111" s="196">
        <v>39118</v>
      </c>
      <c r="B111" s="115" t="s">
        <v>5829</v>
      </c>
      <c r="C111" s="115">
        <v>80</v>
      </c>
      <c r="F111" s="115">
        <f t="shared" si="5"/>
        <v>50457</v>
      </c>
      <c r="G111" s="115">
        <f t="shared" si="7"/>
        <v>0</v>
      </c>
      <c r="H111" s="115">
        <f t="shared" ref="H111:H142" si="8">H110+C111</f>
        <v>50457</v>
      </c>
    </row>
    <row r="112" spans="1:8">
      <c r="A112" s="196">
        <v>39120</v>
      </c>
      <c r="B112" s="115" t="s">
        <v>5846</v>
      </c>
      <c r="C112" s="115">
        <v>38</v>
      </c>
      <c r="F112" s="115">
        <f t="shared" si="5"/>
        <v>50495</v>
      </c>
      <c r="G112" s="115">
        <f t="shared" si="7"/>
        <v>0</v>
      </c>
      <c r="H112" s="115">
        <f t="shared" si="8"/>
        <v>50495</v>
      </c>
    </row>
    <row r="113" spans="1:8">
      <c r="A113" s="196">
        <v>39120</v>
      </c>
      <c r="B113" s="115" t="s">
        <v>5829</v>
      </c>
      <c r="C113" s="115">
        <v>75</v>
      </c>
      <c r="F113" s="115">
        <f t="shared" si="5"/>
        <v>50570</v>
      </c>
      <c r="G113" s="115">
        <f t="shared" ref="G113:G144" si="9">G112+D113-E113</f>
        <v>0</v>
      </c>
      <c r="H113" s="115">
        <f t="shared" si="8"/>
        <v>50570</v>
      </c>
    </row>
    <row r="114" spans="1:8">
      <c r="A114" s="196">
        <v>39120</v>
      </c>
      <c r="B114" s="115" t="s">
        <v>5872</v>
      </c>
      <c r="C114" s="115">
        <v>290</v>
      </c>
      <c r="F114" s="115">
        <f t="shared" si="5"/>
        <v>50860</v>
      </c>
      <c r="G114" s="115">
        <f t="shared" si="9"/>
        <v>0</v>
      </c>
      <c r="H114" s="115">
        <f t="shared" si="8"/>
        <v>50860</v>
      </c>
    </row>
    <row r="115" spans="1:8">
      <c r="A115" s="196">
        <v>39122</v>
      </c>
      <c r="B115" s="115" t="s">
        <v>5871</v>
      </c>
      <c r="C115" s="115">
        <v>96</v>
      </c>
      <c r="F115" s="115">
        <f t="shared" si="5"/>
        <v>50956</v>
      </c>
      <c r="G115" s="115">
        <f t="shared" si="9"/>
        <v>0</v>
      </c>
      <c r="H115" s="115">
        <f t="shared" si="8"/>
        <v>50956</v>
      </c>
    </row>
    <row r="116" spans="1:8">
      <c r="A116" s="196">
        <v>39122</v>
      </c>
      <c r="B116" s="115" t="s">
        <v>5870</v>
      </c>
      <c r="C116" s="115">
        <v>170</v>
      </c>
      <c r="F116" s="115">
        <f t="shared" si="5"/>
        <v>51126</v>
      </c>
      <c r="G116" s="115">
        <f t="shared" si="9"/>
        <v>0</v>
      </c>
      <c r="H116" s="115">
        <f t="shared" si="8"/>
        <v>51126</v>
      </c>
    </row>
    <row r="117" spans="1:8">
      <c r="A117" s="196">
        <v>39123</v>
      </c>
      <c r="B117" s="115" t="s">
        <v>5854</v>
      </c>
      <c r="C117" s="115">
        <v>99</v>
      </c>
      <c r="F117" s="115">
        <f t="shared" si="5"/>
        <v>51225</v>
      </c>
      <c r="G117" s="115">
        <f t="shared" si="9"/>
        <v>0</v>
      </c>
      <c r="H117" s="115">
        <f t="shared" si="8"/>
        <v>51225</v>
      </c>
    </row>
    <row r="118" spans="1:8">
      <c r="A118" s="196">
        <v>39123</v>
      </c>
      <c r="B118" s="115" t="s">
        <v>5854</v>
      </c>
      <c r="C118" s="115">
        <v>79</v>
      </c>
      <c r="F118" s="115">
        <f t="shared" si="5"/>
        <v>51304</v>
      </c>
      <c r="G118" s="115">
        <f t="shared" si="9"/>
        <v>0</v>
      </c>
      <c r="H118" s="115">
        <f t="shared" si="8"/>
        <v>51304</v>
      </c>
    </row>
    <row r="119" spans="1:8">
      <c r="A119" s="196">
        <v>39123</v>
      </c>
      <c r="B119" s="115" t="s">
        <v>5859</v>
      </c>
      <c r="C119" s="115">
        <v>199</v>
      </c>
      <c r="F119" s="115">
        <f t="shared" si="5"/>
        <v>51503</v>
      </c>
      <c r="G119" s="115">
        <f t="shared" si="9"/>
        <v>0</v>
      </c>
      <c r="H119" s="115">
        <f t="shared" si="8"/>
        <v>51503</v>
      </c>
    </row>
    <row r="120" spans="1:8">
      <c r="A120" s="196">
        <v>39123</v>
      </c>
      <c r="B120" s="115" t="s">
        <v>5869</v>
      </c>
      <c r="C120" s="115">
        <v>222</v>
      </c>
      <c r="F120" s="115">
        <f t="shared" si="5"/>
        <v>51725</v>
      </c>
      <c r="G120" s="115">
        <f t="shared" si="9"/>
        <v>0</v>
      </c>
      <c r="H120" s="115">
        <f t="shared" si="8"/>
        <v>51725</v>
      </c>
    </row>
    <row r="121" spans="1:8">
      <c r="A121" s="196">
        <v>39123</v>
      </c>
      <c r="B121" s="115" t="s">
        <v>5868</v>
      </c>
      <c r="C121" s="115">
        <v>298</v>
      </c>
      <c r="F121" s="115">
        <f t="shared" si="5"/>
        <v>52023</v>
      </c>
      <c r="G121" s="115">
        <f t="shared" si="9"/>
        <v>0</v>
      </c>
      <c r="H121" s="115">
        <f t="shared" si="8"/>
        <v>52023</v>
      </c>
    </row>
    <row r="122" spans="1:8">
      <c r="A122" s="196">
        <v>39124</v>
      </c>
      <c r="B122" s="115" t="s">
        <v>5867</v>
      </c>
      <c r="C122" s="115">
        <v>15000</v>
      </c>
      <c r="F122" s="115">
        <f t="shared" si="5"/>
        <v>67023</v>
      </c>
      <c r="G122" s="115">
        <f t="shared" si="9"/>
        <v>0</v>
      </c>
      <c r="H122" s="115">
        <f t="shared" si="8"/>
        <v>67023</v>
      </c>
    </row>
    <row r="123" spans="1:8">
      <c r="A123" s="196">
        <v>39125</v>
      </c>
      <c r="B123" s="115" t="s">
        <v>5866</v>
      </c>
      <c r="C123" s="115">
        <v>1490</v>
      </c>
      <c r="F123" s="115">
        <f t="shared" si="5"/>
        <v>68513</v>
      </c>
      <c r="G123" s="115">
        <f t="shared" si="9"/>
        <v>0</v>
      </c>
      <c r="H123" s="115">
        <f t="shared" si="8"/>
        <v>68513</v>
      </c>
    </row>
    <row r="124" spans="1:8">
      <c r="A124" s="196">
        <v>39125</v>
      </c>
      <c r="B124" s="115" t="s">
        <v>5865</v>
      </c>
      <c r="C124" s="115">
        <v>138</v>
      </c>
      <c r="F124" s="115">
        <f t="shared" si="5"/>
        <v>68651</v>
      </c>
      <c r="G124" s="115">
        <f t="shared" si="9"/>
        <v>0</v>
      </c>
      <c r="H124" s="115">
        <f t="shared" si="8"/>
        <v>68651</v>
      </c>
    </row>
    <row r="125" spans="1:8">
      <c r="A125" s="196">
        <v>39125</v>
      </c>
      <c r="B125" s="115" t="s">
        <v>2340</v>
      </c>
      <c r="C125" s="115">
        <v>198</v>
      </c>
      <c r="F125" s="115">
        <f t="shared" si="5"/>
        <v>68849</v>
      </c>
      <c r="G125" s="115">
        <f t="shared" si="9"/>
        <v>0</v>
      </c>
      <c r="H125" s="115">
        <f t="shared" si="8"/>
        <v>68849</v>
      </c>
    </row>
    <row r="126" spans="1:8">
      <c r="A126" s="196">
        <v>39131</v>
      </c>
      <c r="B126" s="115" t="s">
        <v>2335</v>
      </c>
      <c r="C126" s="115">
        <v>298</v>
      </c>
      <c r="F126" s="115">
        <f t="shared" si="5"/>
        <v>69147</v>
      </c>
      <c r="G126" s="115">
        <f t="shared" si="9"/>
        <v>0</v>
      </c>
      <c r="H126" s="115">
        <f t="shared" si="8"/>
        <v>69147</v>
      </c>
    </row>
    <row r="127" spans="1:8">
      <c r="A127" s="196">
        <v>39131</v>
      </c>
      <c r="B127" s="115" t="s">
        <v>5864</v>
      </c>
      <c r="C127" s="115">
        <v>128</v>
      </c>
      <c r="F127" s="115">
        <f t="shared" si="5"/>
        <v>69275</v>
      </c>
      <c r="G127" s="115">
        <f t="shared" si="9"/>
        <v>0</v>
      </c>
      <c r="H127" s="115">
        <f t="shared" si="8"/>
        <v>69275</v>
      </c>
    </row>
    <row r="128" spans="1:8">
      <c r="A128" s="196">
        <v>39131</v>
      </c>
      <c r="B128" s="115" t="s">
        <v>5823</v>
      </c>
      <c r="C128" s="115">
        <v>82</v>
      </c>
      <c r="F128" s="115">
        <f t="shared" si="5"/>
        <v>69357</v>
      </c>
      <c r="G128" s="115">
        <f t="shared" si="9"/>
        <v>0</v>
      </c>
      <c r="H128" s="115">
        <f t="shared" si="8"/>
        <v>69357</v>
      </c>
    </row>
    <row r="129" spans="1:8">
      <c r="A129" s="196">
        <v>39131</v>
      </c>
      <c r="B129" s="115" t="s">
        <v>5863</v>
      </c>
      <c r="C129" s="115">
        <v>128</v>
      </c>
      <c r="F129" s="115">
        <f t="shared" si="5"/>
        <v>69485</v>
      </c>
      <c r="G129" s="115">
        <f t="shared" si="9"/>
        <v>0</v>
      </c>
      <c r="H129" s="115">
        <f t="shared" si="8"/>
        <v>69485</v>
      </c>
    </row>
    <row r="130" spans="1:8">
      <c r="A130" s="196">
        <v>39131</v>
      </c>
      <c r="B130" s="115" t="s">
        <v>5862</v>
      </c>
      <c r="C130" s="115">
        <v>298</v>
      </c>
      <c r="F130" s="115">
        <f t="shared" si="5"/>
        <v>69783</v>
      </c>
      <c r="G130" s="115">
        <f t="shared" si="9"/>
        <v>0</v>
      </c>
      <c r="H130" s="115">
        <f t="shared" si="8"/>
        <v>69783</v>
      </c>
    </row>
    <row r="131" spans="1:8">
      <c r="A131" s="196">
        <v>39132</v>
      </c>
      <c r="B131" s="115" t="s">
        <v>2416</v>
      </c>
      <c r="C131" s="115">
        <v>149</v>
      </c>
      <c r="F131" s="115">
        <f t="shared" ref="F131:F194" si="10">F130+C131</f>
        <v>69932</v>
      </c>
      <c r="G131" s="115">
        <f t="shared" si="9"/>
        <v>0</v>
      </c>
      <c r="H131" s="115">
        <f t="shared" si="8"/>
        <v>69932</v>
      </c>
    </row>
    <row r="132" spans="1:8">
      <c r="A132" s="196">
        <v>39132</v>
      </c>
      <c r="B132" s="115" t="s">
        <v>5829</v>
      </c>
      <c r="C132" s="115">
        <v>50</v>
      </c>
      <c r="F132" s="115">
        <f t="shared" si="10"/>
        <v>69982</v>
      </c>
      <c r="G132" s="115">
        <f t="shared" si="9"/>
        <v>0</v>
      </c>
      <c r="H132" s="115">
        <f t="shared" si="8"/>
        <v>69982</v>
      </c>
    </row>
    <row r="133" spans="1:8">
      <c r="A133" s="196">
        <v>39132</v>
      </c>
      <c r="B133" s="115" t="s">
        <v>2330</v>
      </c>
      <c r="C133" s="115">
        <v>38</v>
      </c>
      <c r="F133" s="115">
        <f t="shared" si="10"/>
        <v>70020</v>
      </c>
      <c r="G133" s="115">
        <f t="shared" si="9"/>
        <v>0</v>
      </c>
      <c r="H133" s="115">
        <f t="shared" si="8"/>
        <v>70020</v>
      </c>
    </row>
    <row r="134" spans="1:8">
      <c r="A134" s="196">
        <v>39134</v>
      </c>
      <c r="B134" s="115" t="s">
        <v>5861</v>
      </c>
      <c r="C134" s="115">
        <v>98</v>
      </c>
      <c r="F134" s="115">
        <f t="shared" si="10"/>
        <v>70118</v>
      </c>
      <c r="G134" s="115">
        <f t="shared" si="9"/>
        <v>0</v>
      </c>
      <c r="H134" s="115">
        <f t="shared" si="8"/>
        <v>70118</v>
      </c>
    </row>
    <row r="135" spans="1:8">
      <c r="A135" s="196">
        <v>39135</v>
      </c>
      <c r="B135" s="115" t="s">
        <v>5860</v>
      </c>
      <c r="C135" s="115">
        <v>129</v>
      </c>
      <c r="F135" s="115">
        <f t="shared" si="10"/>
        <v>70247</v>
      </c>
      <c r="G135" s="115">
        <f t="shared" si="9"/>
        <v>0</v>
      </c>
      <c r="H135" s="115">
        <f t="shared" si="8"/>
        <v>70247</v>
      </c>
    </row>
    <row r="136" spans="1:8">
      <c r="A136" s="196">
        <v>39135</v>
      </c>
      <c r="B136" s="115" t="s">
        <v>5859</v>
      </c>
      <c r="C136" s="115">
        <v>134</v>
      </c>
      <c r="F136" s="115">
        <f t="shared" si="10"/>
        <v>70381</v>
      </c>
      <c r="G136" s="115">
        <f t="shared" si="9"/>
        <v>0</v>
      </c>
      <c r="H136" s="115">
        <f t="shared" si="8"/>
        <v>70381</v>
      </c>
    </row>
    <row r="137" spans="1:8">
      <c r="A137" s="196">
        <v>39135</v>
      </c>
      <c r="B137" s="115" t="s">
        <v>5858</v>
      </c>
      <c r="C137" s="115">
        <v>120</v>
      </c>
      <c r="F137" s="115">
        <f t="shared" si="10"/>
        <v>70501</v>
      </c>
      <c r="G137" s="115">
        <f t="shared" si="9"/>
        <v>0</v>
      </c>
      <c r="H137" s="115">
        <f t="shared" si="8"/>
        <v>70501</v>
      </c>
    </row>
    <row r="138" spans="1:8">
      <c r="A138" s="196">
        <v>39136</v>
      </c>
      <c r="B138" s="115" t="s">
        <v>5854</v>
      </c>
      <c r="C138" s="115">
        <v>124</v>
      </c>
      <c r="F138" s="115">
        <f t="shared" si="10"/>
        <v>70625</v>
      </c>
      <c r="G138" s="115">
        <f t="shared" si="9"/>
        <v>0</v>
      </c>
      <c r="H138" s="115">
        <f t="shared" si="8"/>
        <v>70625</v>
      </c>
    </row>
    <row r="139" spans="1:8">
      <c r="A139" s="196">
        <v>39136</v>
      </c>
      <c r="B139" s="115" t="s">
        <v>5857</v>
      </c>
      <c r="C139" s="115">
        <v>398</v>
      </c>
      <c r="F139" s="115">
        <f t="shared" si="10"/>
        <v>71023</v>
      </c>
      <c r="G139" s="115">
        <f t="shared" si="9"/>
        <v>0</v>
      </c>
      <c r="H139" s="115">
        <f t="shared" si="8"/>
        <v>71023</v>
      </c>
    </row>
    <row r="140" spans="1:8">
      <c r="A140" s="196">
        <v>39137</v>
      </c>
      <c r="B140" s="115" t="s">
        <v>5856</v>
      </c>
      <c r="C140" s="115">
        <v>1000</v>
      </c>
      <c r="F140" s="115">
        <f t="shared" si="10"/>
        <v>72023</v>
      </c>
      <c r="G140" s="115">
        <f t="shared" si="9"/>
        <v>0</v>
      </c>
      <c r="H140" s="115">
        <f t="shared" si="8"/>
        <v>72023</v>
      </c>
    </row>
    <row r="141" spans="1:8">
      <c r="A141" s="196">
        <v>39137</v>
      </c>
      <c r="B141" s="115" t="s">
        <v>5855</v>
      </c>
      <c r="C141" s="115">
        <v>90</v>
      </c>
      <c r="F141" s="115">
        <f t="shared" si="10"/>
        <v>72113</v>
      </c>
      <c r="G141" s="115">
        <f t="shared" si="9"/>
        <v>0</v>
      </c>
      <c r="H141" s="115">
        <f t="shared" si="8"/>
        <v>72113</v>
      </c>
    </row>
    <row r="142" spans="1:8">
      <c r="A142" s="196">
        <v>39137</v>
      </c>
      <c r="B142" s="115" t="s">
        <v>5854</v>
      </c>
      <c r="C142" s="115">
        <v>49</v>
      </c>
      <c r="F142" s="115">
        <f t="shared" si="10"/>
        <v>72162</v>
      </c>
      <c r="G142" s="115">
        <f t="shared" si="9"/>
        <v>0</v>
      </c>
      <c r="H142" s="115">
        <f t="shared" si="8"/>
        <v>72162</v>
      </c>
    </row>
    <row r="143" spans="1:8">
      <c r="A143" s="196">
        <v>39137</v>
      </c>
      <c r="B143" s="115" t="s">
        <v>5853</v>
      </c>
      <c r="C143" s="115">
        <v>98</v>
      </c>
      <c r="F143" s="115">
        <f t="shared" si="10"/>
        <v>72260</v>
      </c>
      <c r="G143" s="115">
        <f t="shared" si="9"/>
        <v>0</v>
      </c>
      <c r="H143" s="115">
        <f t="shared" ref="H143:H174" si="11">H142+C143</f>
        <v>72260</v>
      </c>
    </row>
    <row r="144" spans="1:8">
      <c r="A144" s="196">
        <v>39137</v>
      </c>
      <c r="B144" s="115" t="s">
        <v>5852</v>
      </c>
      <c r="C144" s="115">
        <v>3990</v>
      </c>
      <c r="F144" s="115">
        <f t="shared" si="10"/>
        <v>76250</v>
      </c>
      <c r="G144" s="115">
        <f t="shared" si="9"/>
        <v>0</v>
      </c>
      <c r="H144" s="115">
        <f t="shared" si="11"/>
        <v>76250</v>
      </c>
    </row>
    <row r="145" spans="1:8">
      <c r="A145" s="196">
        <v>39138</v>
      </c>
      <c r="B145" s="115" t="s">
        <v>5851</v>
      </c>
      <c r="C145" s="115">
        <v>18280</v>
      </c>
      <c r="F145" s="115">
        <f t="shared" si="10"/>
        <v>94530</v>
      </c>
      <c r="G145" s="115">
        <f t="shared" ref="G145:G176" si="12">G144+D145-E145</f>
        <v>0</v>
      </c>
      <c r="H145" s="115">
        <f t="shared" si="11"/>
        <v>94530</v>
      </c>
    </row>
    <row r="146" spans="1:8">
      <c r="A146" s="196">
        <v>39138</v>
      </c>
      <c r="B146" s="115" t="s">
        <v>5850</v>
      </c>
      <c r="C146" s="115">
        <v>50</v>
      </c>
      <c r="F146" s="115">
        <f t="shared" si="10"/>
        <v>94580</v>
      </c>
      <c r="G146" s="115">
        <f t="shared" si="12"/>
        <v>0</v>
      </c>
      <c r="H146" s="115">
        <f t="shared" si="11"/>
        <v>94580</v>
      </c>
    </row>
    <row r="147" spans="1:8">
      <c r="A147" s="196">
        <v>39138</v>
      </c>
      <c r="B147" s="115" t="s">
        <v>5849</v>
      </c>
      <c r="C147" s="115">
        <v>50</v>
      </c>
      <c r="F147" s="115">
        <f t="shared" si="10"/>
        <v>94630</v>
      </c>
      <c r="G147" s="115">
        <f t="shared" si="12"/>
        <v>0</v>
      </c>
      <c r="H147" s="115">
        <f t="shared" si="11"/>
        <v>94630</v>
      </c>
    </row>
    <row r="148" spans="1:8">
      <c r="A148" s="196">
        <v>39138</v>
      </c>
      <c r="B148" s="115" t="s">
        <v>5848</v>
      </c>
      <c r="C148" s="115">
        <v>150</v>
      </c>
      <c r="F148" s="115">
        <f t="shared" si="10"/>
        <v>94780</v>
      </c>
      <c r="G148" s="115">
        <f t="shared" si="12"/>
        <v>0</v>
      </c>
      <c r="H148" s="115">
        <f t="shared" si="11"/>
        <v>94780</v>
      </c>
    </row>
    <row r="149" spans="1:8">
      <c r="A149" s="196">
        <v>39139</v>
      </c>
      <c r="B149" s="115" t="s">
        <v>5847</v>
      </c>
      <c r="C149" s="115">
        <v>2000</v>
      </c>
      <c r="F149" s="115">
        <f t="shared" si="10"/>
        <v>96780</v>
      </c>
      <c r="G149" s="115">
        <f t="shared" si="12"/>
        <v>0</v>
      </c>
      <c r="H149" s="115">
        <f t="shared" si="11"/>
        <v>96780</v>
      </c>
    </row>
    <row r="150" spans="1:8">
      <c r="A150" s="196">
        <v>39141</v>
      </c>
      <c r="B150" s="115" t="s">
        <v>5834</v>
      </c>
      <c r="C150" s="115">
        <v>225</v>
      </c>
      <c r="F150" s="115">
        <f t="shared" si="10"/>
        <v>97005</v>
      </c>
      <c r="G150" s="115">
        <f t="shared" si="12"/>
        <v>0</v>
      </c>
      <c r="H150" s="115">
        <f t="shared" si="11"/>
        <v>97005</v>
      </c>
    </row>
    <row r="151" spans="1:8">
      <c r="A151" s="196">
        <v>39142</v>
      </c>
      <c r="B151" s="115" t="s">
        <v>5846</v>
      </c>
      <c r="C151" s="115">
        <v>38</v>
      </c>
      <c r="F151" s="115">
        <f t="shared" si="10"/>
        <v>97043</v>
      </c>
      <c r="G151" s="115">
        <f t="shared" si="12"/>
        <v>0</v>
      </c>
      <c r="H151" s="115">
        <f t="shared" si="11"/>
        <v>97043</v>
      </c>
    </row>
    <row r="152" spans="1:8">
      <c r="A152" s="196">
        <v>39142</v>
      </c>
      <c r="B152" s="115" t="s">
        <v>5845</v>
      </c>
      <c r="C152" s="115">
        <v>256</v>
      </c>
      <c r="F152" s="115">
        <f t="shared" si="10"/>
        <v>97299</v>
      </c>
      <c r="G152" s="115">
        <f t="shared" si="12"/>
        <v>0</v>
      </c>
      <c r="H152" s="115">
        <f t="shared" si="11"/>
        <v>97299</v>
      </c>
    </row>
    <row r="153" spans="1:8">
      <c r="A153" s="196">
        <v>39144</v>
      </c>
      <c r="B153" s="115" t="s">
        <v>5844</v>
      </c>
      <c r="C153" s="115">
        <v>129</v>
      </c>
      <c r="F153" s="115">
        <f t="shared" si="10"/>
        <v>97428</v>
      </c>
      <c r="G153" s="115">
        <f t="shared" si="12"/>
        <v>0</v>
      </c>
      <c r="H153" s="115">
        <f t="shared" si="11"/>
        <v>97428</v>
      </c>
    </row>
    <row r="154" spans="1:8">
      <c r="A154" s="196">
        <v>39144</v>
      </c>
      <c r="B154" s="115" t="s">
        <v>5823</v>
      </c>
      <c r="C154" s="115">
        <v>70</v>
      </c>
      <c r="F154" s="115">
        <f t="shared" si="10"/>
        <v>97498</v>
      </c>
      <c r="G154" s="115">
        <f t="shared" si="12"/>
        <v>0</v>
      </c>
      <c r="H154" s="115">
        <f t="shared" si="11"/>
        <v>97498</v>
      </c>
    </row>
    <row r="155" spans="1:8">
      <c r="A155" s="196">
        <v>39145</v>
      </c>
      <c r="B155" s="115" t="s">
        <v>5837</v>
      </c>
      <c r="C155" s="115">
        <v>31</v>
      </c>
      <c r="F155" s="115">
        <f t="shared" si="10"/>
        <v>97529</v>
      </c>
      <c r="G155" s="115">
        <f t="shared" si="12"/>
        <v>0</v>
      </c>
      <c r="H155" s="115">
        <f t="shared" si="11"/>
        <v>97529</v>
      </c>
    </row>
    <row r="156" spans="1:8">
      <c r="A156" s="196">
        <v>39145</v>
      </c>
      <c r="B156" s="115" t="s">
        <v>5837</v>
      </c>
      <c r="C156" s="115">
        <v>22</v>
      </c>
      <c r="F156" s="115">
        <f t="shared" si="10"/>
        <v>97551</v>
      </c>
      <c r="G156" s="115">
        <f t="shared" si="12"/>
        <v>0</v>
      </c>
      <c r="H156" s="115">
        <f t="shared" si="11"/>
        <v>97551</v>
      </c>
    </row>
    <row r="157" spans="1:8">
      <c r="A157" s="196">
        <v>39145</v>
      </c>
      <c r="B157" s="115" t="s">
        <v>5837</v>
      </c>
      <c r="C157" s="115">
        <v>24</v>
      </c>
      <c r="F157" s="115">
        <f t="shared" si="10"/>
        <v>97575</v>
      </c>
      <c r="G157" s="115">
        <f t="shared" si="12"/>
        <v>0</v>
      </c>
      <c r="H157" s="115">
        <f t="shared" si="11"/>
        <v>97575</v>
      </c>
    </row>
    <row r="158" spans="1:8">
      <c r="A158" s="196">
        <v>39145</v>
      </c>
      <c r="B158" s="115" t="s">
        <v>5837</v>
      </c>
      <c r="C158" s="115">
        <v>26</v>
      </c>
      <c r="F158" s="115">
        <f t="shared" si="10"/>
        <v>97601</v>
      </c>
      <c r="G158" s="115">
        <f t="shared" si="12"/>
        <v>0</v>
      </c>
      <c r="H158" s="115">
        <f t="shared" si="11"/>
        <v>97601</v>
      </c>
    </row>
    <row r="159" spans="1:8">
      <c r="A159" s="196">
        <v>39145</v>
      </c>
      <c r="B159" s="115" t="s">
        <v>5837</v>
      </c>
      <c r="C159" s="115">
        <v>73</v>
      </c>
      <c r="F159" s="115">
        <f t="shared" si="10"/>
        <v>97674</v>
      </c>
      <c r="G159" s="115">
        <f t="shared" si="12"/>
        <v>0</v>
      </c>
      <c r="H159" s="115">
        <f t="shared" si="11"/>
        <v>97674</v>
      </c>
    </row>
    <row r="160" spans="1:8">
      <c r="A160" s="196">
        <v>39146</v>
      </c>
      <c r="B160" s="115" t="s">
        <v>5834</v>
      </c>
      <c r="C160" s="115">
        <v>249</v>
      </c>
      <c r="F160" s="115">
        <f t="shared" si="10"/>
        <v>97923</v>
      </c>
      <c r="G160" s="115">
        <f t="shared" si="12"/>
        <v>0</v>
      </c>
      <c r="H160" s="115">
        <f t="shared" si="11"/>
        <v>97923</v>
      </c>
    </row>
    <row r="161" spans="1:8">
      <c r="A161" s="196">
        <v>39146</v>
      </c>
      <c r="B161" s="115" t="s">
        <v>5843</v>
      </c>
      <c r="C161" s="115">
        <v>228</v>
      </c>
      <c r="F161" s="115">
        <f t="shared" si="10"/>
        <v>98151</v>
      </c>
      <c r="G161" s="115">
        <f t="shared" si="12"/>
        <v>0</v>
      </c>
      <c r="H161" s="115">
        <f t="shared" si="11"/>
        <v>98151</v>
      </c>
    </row>
    <row r="162" spans="1:8">
      <c r="A162" s="196">
        <v>39146</v>
      </c>
      <c r="B162" s="115" t="s">
        <v>5842</v>
      </c>
      <c r="C162" s="115">
        <v>1400</v>
      </c>
      <c r="F162" s="115">
        <f t="shared" si="10"/>
        <v>99551</v>
      </c>
      <c r="G162" s="115">
        <f t="shared" si="12"/>
        <v>0</v>
      </c>
      <c r="H162" s="115">
        <f t="shared" si="11"/>
        <v>99551</v>
      </c>
    </row>
    <row r="163" spans="1:8">
      <c r="A163" s="196">
        <v>39147</v>
      </c>
      <c r="B163" s="115" t="s">
        <v>5837</v>
      </c>
      <c r="C163" s="115">
        <v>24</v>
      </c>
      <c r="F163" s="115">
        <f t="shared" si="10"/>
        <v>99575</v>
      </c>
      <c r="G163" s="115">
        <f t="shared" si="12"/>
        <v>0</v>
      </c>
      <c r="H163" s="115">
        <f t="shared" si="11"/>
        <v>99575</v>
      </c>
    </row>
    <row r="164" spans="1:8">
      <c r="A164" s="196">
        <v>39147</v>
      </c>
      <c r="B164" s="115" t="s">
        <v>5837</v>
      </c>
      <c r="C164" s="115">
        <v>24</v>
      </c>
      <c r="F164" s="115">
        <f t="shared" si="10"/>
        <v>99599</v>
      </c>
      <c r="G164" s="115">
        <f t="shared" si="12"/>
        <v>0</v>
      </c>
      <c r="H164" s="115">
        <f t="shared" si="11"/>
        <v>99599</v>
      </c>
    </row>
    <row r="165" spans="1:8">
      <c r="A165" s="196">
        <v>39147</v>
      </c>
      <c r="B165" s="115" t="s">
        <v>5837</v>
      </c>
      <c r="C165" s="115">
        <v>24</v>
      </c>
      <c r="F165" s="115">
        <f t="shared" si="10"/>
        <v>99623</v>
      </c>
      <c r="G165" s="115">
        <f t="shared" si="12"/>
        <v>0</v>
      </c>
      <c r="H165" s="115">
        <f t="shared" si="11"/>
        <v>99623</v>
      </c>
    </row>
    <row r="166" spans="1:8">
      <c r="A166" s="196">
        <v>39147</v>
      </c>
      <c r="B166" s="115" t="s">
        <v>5841</v>
      </c>
      <c r="C166" s="115">
        <v>80</v>
      </c>
      <c r="F166" s="115">
        <f t="shared" si="10"/>
        <v>99703</v>
      </c>
      <c r="G166" s="115">
        <f t="shared" si="12"/>
        <v>0</v>
      </c>
      <c r="H166" s="115">
        <f t="shared" si="11"/>
        <v>99703</v>
      </c>
    </row>
    <row r="167" spans="1:8">
      <c r="A167" s="196">
        <v>39147</v>
      </c>
      <c r="B167" s="115" t="s">
        <v>5840</v>
      </c>
      <c r="C167" s="115">
        <v>120</v>
      </c>
      <c r="F167" s="115">
        <f t="shared" si="10"/>
        <v>99823</v>
      </c>
      <c r="G167" s="115">
        <f t="shared" si="12"/>
        <v>0</v>
      </c>
      <c r="H167" s="115">
        <f t="shared" si="11"/>
        <v>99823</v>
      </c>
    </row>
    <row r="168" spans="1:8">
      <c r="A168" s="196">
        <v>39152</v>
      </c>
      <c r="B168" s="115" t="s">
        <v>5834</v>
      </c>
      <c r="C168" s="115">
        <v>199</v>
      </c>
      <c r="F168" s="115">
        <f t="shared" si="10"/>
        <v>100022</v>
      </c>
      <c r="G168" s="115">
        <f t="shared" si="12"/>
        <v>0</v>
      </c>
      <c r="H168" s="115">
        <f t="shared" si="11"/>
        <v>100022</v>
      </c>
    </row>
    <row r="169" spans="1:8">
      <c r="A169" s="196">
        <v>39152</v>
      </c>
      <c r="B169" s="115" t="s">
        <v>5839</v>
      </c>
      <c r="C169" s="115">
        <v>149</v>
      </c>
      <c r="F169" s="115">
        <f t="shared" si="10"/>
        <v>100171</v>
      </c>
      <c r="G169" s="115">
        <f t="shared" si="12"/>
        <v>0</v>
      </c>
      <c r="H169" s="115">
        <f t="shared" si="11"/>
        <v>100171</v>
      </c>
    </row>
    <row r="170" spans="1:8">
      <c r="A170" s="196">
        <v>39152</v>
      </c>
      <c r="B170" s="115" t="s">
        <v>5838</v>
      </c>
      <c r="C170" s="115">
        <v>81</v>
      </c>
      <c r="F170" s="115">
        <f t="shared" si="10"/>
        <v>100252</v>
      </c>
      <c r="G170" s="115">
        <f t="shared" si="12"/>
        <v>0</v>
      </c>
      <c r="H170" s="115">
        <f t="shared" si="11"/>
        <v>100252</v>
      </c>
    </row>
    <row r="171" spans="1:8">
      <c r="A171" s="196">
        <v>39153</v>
      </c>
      <c r="B171" s="115" t="s">
        <v>5837</v>
      </c>
      <c r="C171" s="115">
        <v>20</v>
      </c>
      <c r="F171" s="115">
        <f t="shared" si="10"/>
        <v>100272</v>
      </c>
      <c r="G171" s="115">
        <f t="shared" si="12"/>
        <v>0</v>
      </c>
      <c r="H171" s="115">
        <f t="shared" si="11"/>
        <v>100272</v>
      </c>
    </row>
    <row r="172" spans="1:8">
      <c r="A172" s="196">
        <v>39153</v>
      </c>
      <c r="B172" s="115" t="s">
        <v>5837</v>
      </c>
      <c r="C172" s="115">
        <v>27</v>
      </c>
      <c r="F172" s="115">
        <f t="shared" si="10"/>
        <v>100299</v>
      </c>
      <c r="G172" s="115">
        <f t="shared" si="12"/>
        <v>0</v>
      </c>
      <c r="H172" s="115">
        <f t="shared" si="11"/>
        <v>100299</v>
      </c>
    </row>
    <row r="173" spans="1:8">
      <c r="A173" s="196">
        <v>39153</v>
      </c>
      <c r="B173" s="115" t="s">
        <v>5837</v>
      </c>
      <c r="C173" s="115">
        <v>48</v>
      </c>
      <c r="F173" s="115">
        <f t="shared" si="10"/>
        <v>100347</v>
      </c>
      <c r="G173" s="115">
        <f t="shared" si="12"/>
        <v>0</v>
      </c>
      <c r="H173" s="115">
        <f t="shared" si="11"/>
        <v>100347</v>
      </c>
    </row>
    <row r="174" spans="1:8">
      <c r="A174" s="196">
        <v>39153</v>
      </c>
      <c r="B174" s="115" t="s">
        <v>5837</v>
      </c>
      <c r="C174" s="115">
        <v>20</v>
      </c>
      <c r="F174" s="115">
        <f t="shared" si="10"/>
        <v>100367</v>
      </c>
      <c r="G174" s="115">
        <f t="shared" si="12"/>
        <v>0</v>
      </c>
      <c r="H174" s="115">
        <f t="shared" si="11"/>
        <v>100367</v>
      </c>
    </row>
    <row r="175" spans="1:8">
      <c r="A175" s="196">
        <v>39153</v>
      </c>
      <c r="B175" s="115" t="s">
        <v>5836</v>
      </c>
      <c r="C175" s="115">
        <v>98</v>
      </c>
      <c r="F175" s="115">
        <f t="shared" si="10"/>
        <v>100465</v>
      </c>
      <c r="G175" s="115">
        <f t="shared" si="12"/>
        <v>0</v>
      </c>
      <c r="H175" s="115">
        <f t="shared" ref="H175:H206" si="13">H174+C175</f>
        <v>100465</v>
      </c>
    </row>
    <row r="176" spans="1:8">
      <c r="A176" s="196">
        <v>39155</v>
      </c>
      <c r="B176" s="115" t="s">
        <v>5835</v>
      </c>
      <c r="C176" s="115">
        <v>62</v>
      </c>
      <c r="F176" s="115">
        <f t="shared" si="10"/>
        <v>100527</v>
      </c>
      <c r="G176" s="115">
        <f t="shared" si="12"/>
        <v>0</v>
      </c>
      <c r="H176" s="115">
        <f t="shared" si="13"/>
        <v>100527</v>
      </c>
    </row>
    <row r="177" spans="1:8">
      <c r="A177" s="196">
        <v>39156</v>
      </c>
      <c r="B177" s="115" t="s">
        <v>5834</v>
      </c>
      <c r="C177" s="115">
        <v>168</v>
      </c>
      <c r="F177" s="115">
        <f t="shared" si="10"/>
        <v>100695</v>
      </c>
      <c r="G177" s="115">
        <f t="shared" ref="G177:G208" si="14">G176+D177-E177</f>
        <v>0</v>
      </c>
      <c r="H177" s="115">
        <f t="shared" si="13"/>
        <v>100695</v>
      </c>
    </row>
    <row r="178" spans="1:8">
      <c r="A178" s="196">
        <v>39156</v>
      </c>
      <c r="B178" s="115" t="s">
        <v>5827</v>
      </c>
      <c r="C178" s="115">
        <v>96</v>
      </c>
      <c r="F178" s="115">
        <f t="shared" si="10"/>
        <v>100791</v>
      </c>
      <c r="G178" s="115">
        <f t="shared" si="14"/>
        <v>0</v>
      </c>
      <c r="H178" s="115">
        <f t="shared" si="13"/>
        <v>100791</v>
      </c>
    </row>
    <row r="179" spans="1:8">
      <c r="A179" s="196">
        <v>39157</v>
      </c>
      <c r="B179" s="115" t="s">
        <v>5833</v>
      </c>
      <c r="C179" s="115">
        <v>4000</v>
      </c>
      <c r="F179" s="115">
        <f t="shared" si="10"/>
        <v>104791</v>
      </c>
      <c r="G179" s="115">
        <f t="shared" si="14"/>
        <v>0</v>
      </c>
      <c r="H179" s="115">
        <f t="shared" si="13"/>
        <v>104791</v>
      </c>
    </row>
    <row r="180" spans="1:8">
      <c r="A180" s="196">
        <v>39159</v>
      </c>
      <c r="B180" s="115" t="s">
        <v>5832</v>
      </c>
      <c r="C180" s="115">
        <v>598</v>
      </c>
      <c r="F180" s="115">
        <f t="shared" si="10"/>
        <v>105389</v>
      </c>
      <c r="G180" s="115">
        <f t="shared" si="14"/>
        <v>0</v>
      </c>
      <c r="H180" s="115">
        <f t="shared" si="13"/>
        <v>105389</v>
      </c>
    </row>
    <row r="181" spans="1:8">
      <c r="A181" s="196">
        <v>39159</v>
      </c>
      <c r="B181" s="115" t="s">
        <v>5831</v>
      </c>
      <c r="C181" s="115">
        <v>100</v>
      </c>
      <c r="F181" s="115">
        <f t="shared" si="10"/>
        <v>105489</v>
      </c>
      <c r="G181" s="115">
        <f t="shared" si="14"/>
        <v>0</v>
      </c>
      <c r="H181" s="115">
        <f t="shared" si="13"/>
        <v>105489</v>
      </c>
    </row>
    <row r="182" spans="1:8">
      <c r="A182" s="196">
        <v>39159</v>
      </c>
      <c r="B182" s="115" t="s">
        <v>5818</v>
      </c>
      <c r="C182" s="115">
        <v>178</v>
      </c>
      <c r="F182" s="115">
        <f t="shared" si="10"/>
        <v>105667</v>
      </c>
      <c r="G182" s="115">
        <f t="shared" si="14"/>
        <v>0</v>
      </c>
      <c r="H182" s="115">
        <f t="shared" si="13"/>
        <v>105667</v>
      </c>
    </row>
    <row r="183" spans="1:8">
      <c r="A183" s="196">
        <v>39159</v>
      </c>
      <c r="B183" s="115" t="s">
        <v>5830</v>
      </c>
      <c r="C183" s="115">
        <v>70</v>
      </c>
      <c r="F183" s="115">
        <f t="shared" si="10"/>
        <v>105737</v>
      </c>
      <c r="G183" s="115">
        <f t="shared" si="14"/>
        <v>0</v>
      </c>
      <c r="H183" s="115">
        <f t="shared" si="13"/>
        <v>105737</v>
      </c>
    </row>
    <row r="184" spans="1:8">
      <c r="A184" s="196">
        <v>39159</v>
      </c>
      <c r="B184" s="115" t="s">
        <v>5829</v>
      </c>
      <c r="C184" s="115">
        <v>70</v>
      </c>
      <c r="F184" s="115">
        <f t="shared" si="10"/>
        <v>105807</v>
      </c>
      <c r="G184" s="115">
        <f t="shared" si="14"/>
        <v>0</v>
      </c>
      <c r="H184" s="115">
        <f t="shared" si="13"/>
        <v>105807</v>
      </c>
    </row>
    <row r="185" spans="1:8">
      <c r="A185" s="196">
        <v>39159</v>
      </c>
      <c r="B185" s="115" t="s">
        <v>5829</v>
      </c>
      <c r="C185" s="115">
        <v>100</v>
      </c>
      <c r="F185" s="115">
        <f t="shared" si="10"/>
        <v>105907</v>
      </c>
      <c r="G185" s="115">
        <f t="shared" si="14"/>
        <v>0</v>
      </c>
      <c r="H185" s="115">
        <f t="shared" si="13"/>
        <v>105907</v>
      </c>
    </row>
    <row r="186" spans="1:8">
      <c r="A186" s="196">
        <v>39159</v>
      </c>
      <c r="B186" s="115" t="s">
        <v>5828</v>
      </c>
      <c r="C186" s="115">
        <v>112</v>
      </c>
      <c r="F186" s="115">
        <f t="shared" si="10"/>
        <v>106019</v>
      </c>
      <c r="G186" s="115">
        <f t="shared" si="14"/>
        <v>0</v>
      </c>
      <c r="H186" s="115">
        <f t="shared" si="13"/>
        <v>106019</v>
      </c>
    </row>
    <row r="187" spans="1:8">
      <c r="A187" s="196">
        <v>39159</v>
      </c>
      <c r="B187" s="115" t="s">
        <v>5827</v>
      </c>
      <c r="C187" s="115">
        <v>156</v>
      </c>
      <c r="F187" s="115">
        <f t="shared" si="10"/>
        <v>106175</v>
      </c>
      <c r="G187" s="115">
        <f t="shared" si="14"/>
        <v>0</v>
      </c>
      <c r="H187" s="115">
        <f t="shared" si="13"/>
        <v>106175</v>
      </c>
    </row>
    <row r="188" spans="1:8">
      <c r="A188" s="196">
        <v>39160</v>
      </c>
      <c r="B188" s="115" t="s">
        <v>2330</v>
      </c>
      <c r="C188" s="115">
        <v>57</v>
      </c>
      <c r="F188" s="115">
        <f t="shared" si="10"/>
        <v>106232</v>
      </c>
      <c r="G188" s="115">
        <f t="shared" si="14"/>
        <v>0</v>
      </c>
      <c r="H188" s="115">
        <f t="shared" si="13"/>
        <v>106232</v>
      </c>
    </row>
    <row r="189" spans="1:8">
      <c r="A189" s="196">
        <v>39160</v>
      </c>
      <c r="B189" s="115" t="s">
        <v>5826</v>
      </c>
      <c r="C189" s="115">
        <v>120</v>
      </c>
      <c r="F189" s="115">
        <f t="shared" si="10"/>
        <v>106352</v>
      </c>
      <c r="G189" s="115">
        <f t="shared" si="14"/>
        <v>0</v>
      </c>
      <c r="H189" s="115">
        <f t="shared" si="13"/>
        <v>106352</v>
      </c>
    </row>
    <row r="190" spans="1:8">
      <c r="A190" s="196">
        <v>39162</v>
      </c>
      <c r="B190" s="115" t="s">
        <v>5825</v>
      </c>
      <c r="C190" s="115">
        <v>1109</v>
      </c>
      <c r="F190" s="115">
        <f t="shared" si="10"/>
        <v>107461</v>
      </c>
      <c r="G190" s="115">
        <f t="shared" si="14"/>
        <v>0</v>
      </c>
      <c r="H190" s="115">
        <f t="shared" si="13"/>
        <v>107461</v>
      </c>
    </row>
    <row r="191" spans="1:8">
      <c r="A191" s="196">
        <v>39162</v>
      </c>
      <c r="B191" s="115" t="s">
        <v>5824</v>
      </c>
      <c r="C191" s="115">
        <v>80</v>
      </c>
      <c r="F191" s="115">
        <f t="shared" si="10"/>
        <v>107541</v>
      </c>
      <c r="G191" s="115">
        <f t="shared" si="14"/>
        <v>0</v>
      </c>
      <c r="H191" s="115">
        <f t="shared" si="13"/>
        <v>107541</v>
      </c>
    </row>
    <row r="192" spans="1:8">
      <c r="A192" s="196">
        <v>39163</v>
      </c>
      <c r="B192" s="115" t="s">
        <v>5823</v>
      </c>
      <c r="C192" s="115">
        <v>42</v>
      </c>
      <c r="F192" s="115">
        <f t="shared" si="10"/>
        <v>107583</v>
      </c>
      <c r="G192" s="115">
        <f t="shared" si="14"/>
        <v>0</v>
      </c>
      <c r="H192" s="115">
        <f t="shared" si="13"/>
        <v>107583</v>
      </c>
    </row>
    <row r="193" spans="1:8">
      <c r="A193" s="196">
        <v>39163</v>
      </c>
      <c r="B193" s="115" t="s">
        <v>5822</v>
      </c>
      <c r="C193" s="115">
        <v>56</v>
      </c>
      <c r="F193" s="115">
        <f t="shared" si="10"/>
        <v>107639</v>
      </c>
      <c r="G193" s="115">
        <f t="shared" si="14"/>
        <v>0</v>
      </c>
      <c r="H193" s="115">
        <f t="shared" si="13"/>
        <v>107639</v>
      </c>
    </row>
    <row r="194" spans="1:8">
      <c r="A194" s="196">
        <v>39163</v>
      </c>
      <c r="B194" s="115" t="s">
        <v>5821</v>
      </c>
      <c r="C194" s="115">
        <v>30</v>
      </c>
      <c r="F194" s="115">
        <f t="shared" si="10"/>
        <v>107669</v>
      </c>
      <c r="G194" s="115">
        <f t="shared" si="14"/>
        <v>0</v>
      </c>
      <c r="H194" s="115">
        <f t="shared" si="13"/>
        <v>107669</v>
      </c>
    </row>
    <row r="195" spans="1:8">
      <c r="A195" s="196">
        <v>39163</v>
      </c>
      <c r="B195" s="115" t="s">
        <v>5820</v>
      </c>
      <c r="C195" s="115">
        <v>30</v>
      </c>
      <c r="F195" s="115">
        <f t="shared" ref="F195:F214" si="15">F194+C195</f>
        <v>107699</v>
      </c>
      <c r="G195" s="115">
        <f t="shared" si="14"/>
        <v>0</v>
      </c>
      <c r="H195" s="115">
        <f t="shared" si="13"/>
        <v>107699</v>
      </c>
    </row>
    <row r="196" spans="1:8">
      <c r="A196" s="196">
        <v>39163</v>
      </c>
      <c r="B196" s="115" t="s">
        <v>5819</v>
      </c>
      <c r="C196" s="115">
        <v>52</v>
      </c>
      <c r="F196" s="115">
        <f t="shared" si="15"/>
        <v>107751</v>
      </c>
      <c r="G196" s="115">
        <f t="shared" si="14"/>
        <v>0</v>
      </c>
      <c r="H196" s="115">
        <f t="shared" si="13"/>
        <v>107751</v>
      </c>
    </row>
    <row r="197" spans="1:8">
      <c r="A197" s="196">
        <v>39164</v>
      </c>
      <c r="B197" s="115" t="s">
        <v>5818</v>
      </c>
      <c r="C197" s="115">
        <v>52</v>
      </c>
      <c r="F197" s="115">
        <f t="shared" si="15"/>
        <v>107803</v>
      </c>
      <c r="G197" s="115">
        <f t="shared" si="14"/>
        <v>0</v>
      </c>
      <c r="H197" s="115">
        <f t="shared" si="13"/>
        <v>107803</v>
      </c>
    </row>
    <row r="198" spans="1:8">
      <c r="A198" s="196">
        <v>39164</v>
      </c>
      <c r="B198" s="115" t="s">
        <v>5817</v>
      </c>
      <c r="C198" s="115">
        <v>93</v>
      </c>
      <c r="F198" s="115">
        <f t="shared" si="15"/>
        <v>107896</v>
      </c>
      <c r="G198" s="115">
        <f t="shared" si="14"/>
        <v>0</v>
      </c>
      <c r="H198" s="115">
        <f t="shared" si="13"/>
        <v>107896</v>
      </c>
    </row>
    <row r="199" spans="1:8">
      <c r="A199" s="196">
        <v>39166</v>
      </c>
      <c r="B199" s="115" t="s">
        <v>5816</v>
      </c>
      <c r="C199" s="115">
        <v>1050</v>
      </c>
      <c r="F199" s="115">
        <f t="shared" si="15"/>
        <v>108946</v>
      </c>
      <c r="G199" s="115">
        <f t="shared" si="14"/>
        <v>0</v>
      </c>
      <c r="H199" s="115">
        <f t="shared" si="13"/>
        <v>108946</v>
      </c>
    </row>
    <row r="200" spans="1:8">
      <c r="A200" s="196">
        <v>39166</v>
      </c>
      <c r="B200" s="115" t="s">
        <v>5815</v>
      </c>
      <c r="C200" s="115">
        <v>2520</v>
      </c>
      <c r="F200" s="115">
        <f t="shared" si="15"/>
        <v>111466</v>
      </c>
      <c r="G200" s="115">
        <f t="shared" si="14"/>
        <v>0</v>
      </c>
      <c r="H200" s="115">
        <f t="shared" si="13"/>
        <v>111466</v>
      </c>
    </row>
    <row r="201" spans="1:8">
      <c r="A201" s="196">
        <v>39166</v>
      </c>
      <c r="B201" s="115" t="s">
        <v>5814</v>
      </c>
      <c r="C201" s="115">
        <v>525</v>
      </c>
      <c r="F201" s="115">
        <f t="shared" si="15"/>
        <v>111991</v>
      </c>
      <c r="G201" s="115">
        <f t="shared" si="14"/>
        <v>0</v>
      </c>
      <c r="H201" s="115">
        <f t="shared" si="13"/>
        <v>111991</v>
      </c>
    </row>
    <row r="202" spans="1:8">
      <c r="A202" s="196">
        <v>39166</v>
      </c>
      <c r="B202" s="115" t="s">
        <v>5813</v>
      </c>
      <c r="C202" s="115">
        <v>630</v>
      </c>
      <c r="F202" s="115">
        <f t="shared" si="15"/>
        <v>112621</v>
      </c>
      <c r="G202" s="115">
        <f t="shared" si="14"/>
        <v>0</v>
      </c>
      <c r="H202" s="115">
        <f t="shared" si="13"/>
        <v>112621</v>
      </c>
    </row>
    <row r="203" spans="1:8">
      <c r="A203" s="196">
        <v>39166</v>
      </c>
      <c r="B203" s="115" t="s">
        <v>5812</v>
      </c>
      <c r="C203" s="115">
        <v>525</v>
      </c>
      <c r="F203" s="115">
        <f t="shared" si="15"/>
        <v>113146</v>
      </c>
      <c r="G203" s="115">
        <f t="shared" si="14"/>
        <v>0</v>
      </c>
      <c r="H203" s="115">
        <f t="shared" si="13"/>
        <v>113146</v>
      </c>
    </row>
    <row r="204" spans="1:8">
      <c r="A204" s="196">
        <v>39166</v>
      </c>
      <c r="B204" s="115" t="s">
        <v>5811</v>
      </c>
      <c r="C204" s="115">
        <v>367</v>
      </c>
      <c r="F204" s="115">
        <f t="shared" si="15"/>
        <v>113513</v>
      </c>
      <c r="G204" s="115">
        <f t="shared" si="14"/>
        <v>0</v>
      </c>
      <c r="H204" s="115">
        <f t="shared" si="13"/>
        <v>113513</v>
      </c>
    </row>
    <row r="205" spans="1:8">
      <c r="A205" s="196">
        <v>39166</v>
      </c>
      <c r="B205" s="115" t="s">
        <v>5810</v>
      </c>
      <c r="C205" s="115">
        <v>1480</v>
      </c>
      <c r="F205" s="115">
        <f t="shared" si="15"/>
        <v>114993</v>
      </c>
      <c r="G205" s="115">
        <f t="shared" si="14"/>
        <v>0</v>
      </c>
      <c r="H205" s="115">
        <f t="shared" si="13"/>
        <v>114993</v>
      </c>
    </row>
    <row r="206" spans="1:8">
      <c r="A206" s="196">
        <v>39166</v>
      </c>
      <c r="B206" s="115" t="s">
        <v>5809</v>
      </c>
      <c r="C206" s="115">
        <v>988</v>
      </c>
      <c r="F206" s="115">
        <f t="shared" si="15"/>
        <v>115981</v>
      </c>
      <c r="G206" s="115">
        <f t="shared" si="14"/>
        <v>0</v>
      </c>
      <c r="H206" s="115">
        <f t="shared" si="13"/>
        <v>115981</v>
      </c>
    </row>
    <row r="207" spans="1:8">
      <c r="A207" s="196">
        <v>39172</v>
      </c>
      <c r="B207" s="115" t="s">
        <v>5808</v>
      </c>
      <c r="C207" s="115">
        <v>328</v>
      </c>
      <c r="F207" s="115">
        <f t="shared" si="15"/>
        <v>116309</v>
      </c>
      <c r="G207" s="115">
        <f t="shared" si="14"/>
        <v>0</v>
      </c>
      <c r="H207" s="115">
        <f t="shared" ref="H207:H214" si="16">H206+C207</f>
        <v>116309</v>
      </c>
    </row>
    <row r="208" spans="1:8">
      <c r="A208" s="196">
        <v>39172</v>
      </c>
      <c r="B208" s="115" t="s">
        <v>5808</v>
      </c>
      <c r="C208" s="115">
        <v>398</v>
      </c>
      <c r="F208" s="115">
        <f t="shared" si="15"/>
        <v>116707</v>
      </c>
      <c r="G208" s="115">
        <f t="shared" si="14"/>
        <v>0</v>
      </c>
      <c r="H208" s="115">
        <f t="shared" si="16"/>
        <v>116707</v>
      </c>
    </row>
    <row r="209" spans="1:8">
      <c r="A209" s="196">
        <v>39172</v>
      </c>
      <c r="B209" s="115" t="s">
        <v>5807</v>
      </c>
      <c r="C209" s="115">
        <v>620</v>
      </c>
      <c r="F209" s="115">
        <f t="shared" si="15"/>
        <v>117327</v>
      </c>
      <c r="G209" s="115">
        <f t="shared" ref="G209:G214" si="17">G208+D209-E209</f>
        <v>0</v>
      </c>
      <c r="H209" s="115">
        <f t="shared" si="16"/>
        <v>117327</v>
      </c>
    </row>
    <row r="210" spans="1:8">
      <c r="A210" s="196">
        <v>39172</v>
      </c>
      <c r="B210" s="115" t="s">
        <v>5806</v>
      </c>
      <c r="C210" s="115">
        <v>298</v>
      </c>
      <c r="F210" s="115">
        <f t="shared" si="15"/>
        <v>117625</v>
      </c>
      <c r="G210" s="115">
        <f t="shared" si="17"/>
        <v>0</v>
      </c>
      <c r="H210" s="115">
        <f t="shared" si="16"/>
        <v>117625</v>
      </c>
    </row>
    <row r="211" spans="1:8">
      <c r="F211" s="115">
        <f t="shared" si="15"/>
        <v>117625</v>
      </c>
      <c r="G211" s="115">
        <f t="shared" si="17"/>
        <v>0</v>
      </c>
      <c r="H211" s="115">
        <f t="shared" si="16"/>
        <v>117625</v>
      </c>
    </row>
    <row r="212" spans="1:8">
      <c r="F212" s="115">
        <f t="shared" si="15"/>
        <v>117625</v>
      </c>
      <c r="G212" s="115">
        <f t="shared" si="17"/>
        <v>0</v>
      </c>
      <c r="H212" s="115">
        <f t="shared" si="16"/>
        <v>117625</v>
      </c>
    </row>
    <row r="213" spans="1:8">
      <c r="F213" s="115">
        <f t="shared" si="15"/>
        <v>117625</v>
      </c>
      <c r="G213" s="115">
        <f t="shared" si="17"/>
        <v>0</v>
      </c>
      <c r="H213" s="115">
        <f t="shared" si="16"/>
        <v>117625</v>
      </c>
    </row>
    <row r="214" spans="1:8">
      <c r="F214" s="115">
        <f t="shared" si="15"/>
        <v>117625</v>
      </c>
      <c r="G214" s="115">
        <f t="shared" si="17"/>
        <v>0</v>
      </c>
      <c r="H214" s="115">
        <f t="shared" si="16"/>
        <v>117625</v>
      </c>
    </row>
    <row r="215" spans="1:8">
      <c r="A215" s="196">
        <v>39172</v>
      </c>
      <c r="B215" s="115" t="s">
        <v>5805</v>
      </c>
      <c r="C215" s="115">
        <f>SUM(C2:C214)</f>
        <v>117625</v>
      </c>
      <c r="F215" s="115">
        <f>F214</f>
        <v>117625</v>
      </c>
      <c r="G215" s="115">
        <f>G214</f>
        <v>0</v>
      </c>
    </row>
    <row r="216" spans="1:8">
      <c r="A216" s="196">
        <f>A215-A15+1</f>
        <v>88</v>
      </c>
      <c r="B216" s="115" t="s">
        <v>5804</v>
      </c>
      <c r="C216" s="115">
        <f>C215/A216</f>
        <v>1336.6477272727273</v>
      </c>
    </row>
  </sheetData>
  <phoneticPr fontId="12"/>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84D5D-432A-4F94-B2DB-AC36D781A017}">
  <dimension ref="A1:S588"/>
  <sheetViews>
    <sheetView workbookViewId="0">
      <selection activeCell="C18" sqref="C18"/>
    </sheetView>
  </sheetViews>
  <sheetFormatPr defaultRowHeight="14.25"/>
  <cols>
    <col min="1" max="1" width="11.625" style="196" bestFit="1" customWidth="1"/>
    <col min="2" max="2" width="15.125" style="115" customWidth="1"/>
    <col min="3" max="16384" width="9" style="115"/>
  </cols>
  <sheetData>
    <row r="1" spans="1:19">
      <c r="A1" s="196" t="s">
        <v>5927</v>
      </c>
      <c r="B1" s="115" t="s">
        <v>5926</v>
      </c>
      <c r="C1" s="115" t="s">
        <v>5994</v>
      </c>
      <c r="G1" s="115" t="s">
        <v>5993</v>
      </c>
      <c r="K1" s="115" t="s">
        <v>5992</v>
      </c>
      <c r="P1" s="115" t="s">
        <v>5025</v>
      </c>
    </row>
    <row r="2" spans="1:19">
      <c r="C2" s="115" t="s">
        <v>5991</v>
      </c>
      <c r="E2" s="115" t="s">
        <v>5990</v>
      </c>
      <c r="G2" s="115" t="s">
        <v>5991</v>
      </c>
      <c r="I2" s="115" t="s">
        <v>5990</v>
      </c>
      <c r="K2" s="115" t="s">
        <v>5991</v>
      </c>
      <c r="M2" s="115" t="s">
        <v>5990</v>
      </c>
      <c r="O2" s="115" t="s">
        <v>5989</v>
      </c>
      <c r="P2" s="115" t="s">
        <v>5988</v>
      </c>
      <c r="Q2" s="115" t="s">
        <v>5987</v>
      </c>
      <c r="R2" s="115" t="s">
        <v>5986</v>
      </c>
      <c r="S2" s="115" t="s">
        <v>5985</v>
      </c>
    </row>
    <row r="3" spans="1:19">
      <c r="C3" s="115" t="s">
        <v>5984</v>
      </c>
      <c r="D3" s="115" t="s">
        <v>5983</v>
      </c>
      <c r="E3" s="115" t="s">
        <v>5984</v>
      </c>
      <c r="F3" s="115" t="s">
        <v>5983</v>
      </c>
      <c r="G3" s="115" t="s">
        <v>5984</v>
      </c>
      <c r="H3" s="115" t="s">
        <v>5983</v>
      </c>
      <c r="I3" s="115" t="s">
        <v>5984</v>
      </c>
      <c r="J3" s="115" t="s">
        <v>5983</v>
      </c>
      <c r="K3" s="115" t="s">
        <v>5984</v>
      </c>
      <c r="L3" s="115" t="s">
        <v>5983</v>
      </c>
      <c r="M3" s="115" t="s">
        <v>5984</v>
      </c>
      <c r="N3" s="115" t="s">
        <v>5983</v>
      </c>
    </row>
    <row r="4" spans="1:19">
      <c r="B4" s="115" t="s">
        <v>5982</v>
      </c>
      <c r="G4" s="115">
        <v>465</v>
      </c>
      <c r="K4" s="115">
        <f>C4-G4</f>
        <v>-465</v>
      </c>
      <c r="Q4" s="115">
        <f>SUM(K4:N4)</f>
        <v>-465</v>
      </c>
      <c r="R4" s="115">
        <f>SUM(G4:J4)</f>
        <v>465</v>
      </c>
    </row>
    <row r="5" spans="1:19">
      <c r="B5" s="115" t="s">
        <v>5940</v>
      </c>
      <c r="G5" s="115">
        <f>G4</f>
        <v>465</v>
      </c>
    </row>
    <row r="6" spans="1:19">
      <c r="B6" s="115" t="s">
        <v>5973</v>
      </c>
      <c r="K6" s="115">
        <f>K4+C6-G6</f>
        <v>-465</v>
      </c>
    </row>
    <row r="7" spans="1:19">
      <c r="A7" s="196">
        <v>39080</v>
      </c>
      <c r="B7" s="115" t="s">
        <v>5980</v>
      </c>
      <c r="D7" s="115">
        <v>180000</v>
      </c>
      <c r="G7" s="115">
        <v>11881.37</v>
      </c>
      <c r="K7" s="115">
        <f>K6+C7-G7</f>
        <v>-12346.37</v>
      </c>
      <c r="L7" s="115">
        <f>L6+D7-H7</f>
        <v>180000</v>
      </c>
      <c r="O7" s="115">
        <v>6.6600760000000001</v>
      </c>
      <c r="Q7" s="115">
        <f>K7+L7*O7/100+M7+N7*O7/100</f>
        <v>-358.23320000000058</v>
      </c>
    </row>
    <row r="8" spans="1:19">
      <c r="B8" s="115" t="s">
        <v>5940</v>
      </c>
      <c r="C8" s="115">
        <f>C4</f>
        <v>0</v>
      </c>
      <c r="O8" s="115">
        <v>6.6600760000000001</v>
      </c>
      <c r="Q8" s="115">
        <f>K8+L8*O8/10</f>
        <v>0</v>
      </c>
    </row>
    <row r="9" spans="1:19">
      <c r="B9" s="115" t="s">
        <v>5939</v>
      </c>
      <c r="C9" s="115">
        <f t="shared" ref="C9:J9" si="0">C5+C8</f>
        <v>0</v>
      </c>
      <c r="D9" s="115">
        <f t="shared" si="0"/>
        <v>0</v>
      </c>
      <c r="E9" s="115">
        <f t="shared" si="0"/>
        <v>0</v>
      </c>
      <c r="F9" s="115">
        <f t="shared" si="0"/>
        <v>0</v>
      </c>
      <c r="G9" s="115">
        <f t="shared" si="0"/>
        <v>465</v>
      </c>
      <c r="H9" s="115">
        <f t="shared" si="0"/>
        <v>0</v>
      </c>
      <c r="I9" s="115">
        <f t="shared" si="0"/>
        <v>0</v>
      </c>
      <c r="J9" s="115">
        <f t="shared" si="0"/>
        <v>0</v>
      </c>
      <c r="K9" s="115">
        <f>G9+I9+(H9+J9)*O9/100</f>
        <v>465</v>
      </c>
      <c r="N9" s="115">
        <f>C9-G9</f>
        <v>-465</v>
      </c>
      <c r="O9" s="115">
        <v>6.6600760000000001</v>
      </c>
      <c r="P9" s="115">
        <f>SUM(C9:F9)</f>
        <v>0</v>
      </c>
      <c r="Q9" s="115">
        <f t="shared" ref="Q9:Q50" si="1">K9+L9*O9/100+M9+N9*O9/100</f>
        <v>434.03064660000001</v>
      </c>
      <c r="R9" s="115">
        <f>(G9+I9)+(H9+J9)*O9/100</f>
        <v>465</v>
      </c>
      <c r="S9" s="115">
        <f>P9-R9-Q9</f>
        <v>-899.03064659999995</v>
      </c>
    </row>
    <row r="10" spans="1:19">
      <c r="B10" s="115" t="s">
        <v>5973</v>
      </c>
      <c r="K10" s="115">
        <f>K7+C10-G10</f>
        <v>-12346.37</v>
      </c>
      <c r="L10" s="115">
        <f>L7+D10-H10</f>
        <v>180000</v>
      </c>
      <c r="M10" s="115">
        <f>M7+E10-I10</f>
        <v>0</v>
      </c>
      <c r="N10" s="115">
        <f>N7+F10-J10</f>
        <v>0</v>
      </c>
      <c r="O10" s="115">
        <v>6.5758299999999998</v>
      </c>
      <c r="Q10" s="115">
        <f t="shared" si="1"/>
        <v>-509.87600000000202</v>
      </c>
    </row>
    <row r="11" spans="1:19">
      <c r="A11" s="196">
        <v>39081</v>
      </c>
      <c r="B11" s="115" t="s">
        <v>5981</v>
      </c>
      <c r="C11" s="115">
        <v>40000</v>
      </c>
      <c r="K11" s="115">
        <f t="shared" ref="K11:N16" si="2">K10+C11-G11</f>
        <v>27653.629999999997</v>
      </c>
      <c r="L11" s="115">
        <f t="shared" si="2"/>
        <v>180000</v>
      </c>
      <c r="M11" s="115">
        <f t="shared" si="2"/>
        <v>0</v>
      </c>
      <c r="N11" s="115">
        <f t="shared" si="2"/>
        <v>0</v>
      </c>
      <c r="O11" s="115">
        <v>6.5758299999999998</v>
      </c>
      <c r="Q11" s="115">
        <f t="shared" si="1"/>
        <v>39490.123999999996</v>
      </c>
    </row>
    <row r="12" spans="1:19">
      <c r="B12" s="115" t="s">
        <v>5981</v>
      </c>
      <c r="C12" s="115">
        <v>7550</v>
      </c>
      <c r="K12" s="115">
        <f t="shared" si="2"/>
        <v>35203.629999999997</v>
      </c>
      <c r="L12" s="115">
        <f t="shared" si="2"/>
        <v>180000</v>
      </c>
      <c r="M12" s="115">
        <f t="shared" si="2"/>
        <v>0</v>
      </c>
      <c r="N12" s="115">
        <f t="shared" si="2"/>
        <v>0</v>
      </c>
      <c r="O12" s="115">
        <v>6.5758299999999998</v>
      </c>
      <c r="Q12" s="115">
        <f t="shared" si="1"/>
        <v>47040.123999999996</v>
      </c>
    </row>
    <row r="13" spans="1:19">
      <c r="B13" s="115" t="s">
        <v>5980</v>
      </c>
      <c r="D13" s="115">
        <v>230000</v>
      </c>
      <c r="G13" s="115">
        <v>15124.41</v>
      </c>
      <c r="K13" s="115">
        <f t="shared" si="2"/>
        <v>20079.219999999998</v>
      </c>
      <c r="L13" s="115">
        <f t="shared" si="2"/>
        <v>410000</v>
      </c>
      <c r="M13" s="115">
        <f t="shared" si="2"/>
        <v>0</v>
      </c>
      <c r="N13" s="115">
        <f t="shared" si="2"/>
        <v>0</v>
      </c>
      <c r="O13" s="115">
        <v>6.5758299999999998</v>
      </c>
      <c r="Q13" s="115">
        <f t="shared" si="1"/>
        <v>47040.122999999992</v>
      </c>
    </row>
    <row r="14" spans="1:19">
      <c r="B14" s="115" t="s">
        <v>5979</v>
      </c>
      <c r="E14" s="115">
        <v>12800</v>
      </c>
      <c r="F14" s="115">
        <v>100000</v>
      </c>
      <c r="G14" s="115">
        <v>12800</v>
      </c>
      <c r="H14" s="115">
        <v>100000</v>
      </c>
      <c r="K14" s="115">
        <f t="shared" si="2"/>
        <v>7279.2199999999975</v>
      </c>
      <c r="L14" s="115">
        <f t="shared" si="2"/>
        <v>310000</v>
      </c>
      <c r="M14" s="115">
        <f t="shared" si="2"/>
        <v>12800</v>
      </c>
      <c r="N14" s="115">
        <f t="shared" si="2"/>
        <v>100000</v>
      </c>
      <c r="O14" s="115">
        <v>6.5758299999999998</v>
      </c>
      <c r="Q14" s="115">
        <f t="shared" si="1"/>
        <v>47040.123</v>
      </c>
    </row>
    <row r="15" spans="1:19">
      <c r="B15" s="115" t="s">
        <v>5978</v>
      </c>
      <c r="G15" s="115">
        <v>7550</v>
      </c>
      <c r="K15" s="115">
        <f t="shared" si="2"/>
        <v>-270.78000000000247</v>
      </c>
      <c r="L15" s="115">
        <f t="shared" si="2"/>
        <v>310000</v>
      </c>
      <c r="M15" s="115">
        <f t="shared" si="2"/>
        <v>12800</v>
      </c>
      <c r="N15" s="115">
        <f t="shared" si="2"/>
        <v>100000</v>
      </c>
      <c r="O15" s="115">
        <v>6.5758299999999998</v>
      </c>
      <c r="Q15" s="115">
        <f t="shared" si="1"/>
        <v>39490.123</v>
      </c>
    </row>
    <row r="16" spans="1:19">
      <c r="B16" s="115" t="s">
        <v>5977</v>
      </c>
      <c r="G16" s="115">
        <v>320</v>
      </c>
      <c r="K16" s="115">
        <f t="shared" si="2"/>
        <v>-590.78000000000247</v>
      </c>
      <c r="L16" s="115">
        <f t="shared" si="2"/>
        <v>310000</v>
      </c>
      <c r="M16" s="115">
        <f t="shared" si="2"/>
        <v>12800</v>
      </c>
      <c r="N16" s="115">
        <f t="shared" si="2"/>
        <v>100000</v>
      </c>
      <c r="O16" s="115">
        <v>6.5758299999999998</v>
      </c>
      <c r="Q16" s="115">
        <f t="shared" si="1"/>
        <v>39170.123</v>
      </c>
    </row>
    <row r="17" spans="1:19">
      <c r="B17" s="115" t="s">
        <v>5940</v>
      </c>
      <c r="C17" s="115">
        <f>C11+C12</f>
        <v>47550</v>
      </c>
      <c r="G17" s="115">
        <f>G15+G16</f>
        <v>7870</v>
      </c>
      <c r="Q17" s="115">
        <f t="shared" si="1"/>
        <v>0</v>
      </c>
    </row>
    <row r="18" spans="1:19">
      <c r="B18" s="115" t="s">
        <v>5939</v>
      </c>
      <c r="C18" s="115">
        <f t="shared" ref="C18:J18" si="3">C9+C17</f>
        <v>47550</v>
      </c>
      <c r="D18" s="115">
        <f t="shared" si="3"/>
        <v>0</v>
      </c>
      <c r="E18" s="115">
        <f t="shared" si="3"/>
        <v>0</v>
      </c>
      <c r="F18" s="115">
        <f t="shared" si="3"/>
        <v>0</v>
      </c>
      <c r="G18" s="115">
        <f t="shared" si="3"/>
        <v>8335</v>
      </c>
      <c r="H18" s="115">
        <f t="shared" si="3"/>
        <v>0</v>
      </c>
      <c r="I18" s="115">
        <f t="shared" si="3"/>
        <v>0</v>
      </c>
      <c r="J18" s="115">
        <f t="shared" si="3"/>
        <v>0</v>
      </c>
      <c r="K18" s="115">
        <f>G18+I18+(H18+J18)*O18/100</f>
        <v>8335</v>
      </c>
      <c r="N18" s="115">
        <f>K16+M16+(L16+N16)*O18/100</f>
        <v>39170.122999999992</v>
      </c>
      <c r="O18" s="115">
        <v>6.5758299999999998</v>
      </c>
      <c r="P18" s="115">
        <f>SUM(C18:F18)</f>
        <v>47550</v>
      </c>
      <c r="Q18" s="115">
        <f t="shared" si="1"/>
        <v>10910.760699270899</v>
      </c>
      <c r="R18" s="115">
        <f>(G18+I18)+(H18+J18)*O18/100</f>
        <v>8335</v>
      </c>
      <c r="S18" s="115">
        <f>P18-R18-Q18</f>
        <v>28304.239300729103</v>
      </c>
    </row>
    <row r="19" spans="1:19">
      <c r="A19" s="196">
        <v>39085</v>
      </c>
      <c r="B19" s="115" t="s">
        <v>5973</v>
      </c>
      <c r="K19" s="115">
        <f>K16+C19-G19</f>
        <v>-590.78000000000247</v>
      </c>
      <c r="L19" s="115">
        <f>L16+D19-H19</f>
        <v>310000</v>
      </c>
      <c r="M19" s="115">
        <f>M16+E19-I19</f>
        <v>12800</v>
      </c>
      <c r="N19" s="115">
        <f>N16+F19-J19</f>
        <v>100000</v>
      </c>
      <c r="O19" s="115">
        <v>6.5758299999999998</v>
      </c>
      <c r="Q19" s="115">
        <f t="shared" si="1"/>
        <v>39170.123</v>
      </c>
    </row>
    <row r="20" spans="1:19">
      <c r="B20" s="115" t="s">
        <v>5976</v>
      </c>
      <c r="G20" s="115">
        <v>22.4</v>
      </c>
      <c r="K20" s="115">
        <f t="shared" ref="K20:N22" si="4">K19+C20-G20</f>
        <v>-613.18000000000245</v>
      </c>
      <c r="L20" s="115">
        <f t="shared" si="4"/>
        <v>310000</v>
      </c>
      <c r="M20" s="115">
        <f t="shared" si="4"/>
        <v>12800</v>
      </c>
      <c r="N20" s="115">
        <f t="shared" si="4"/>
        <v>100000</v>
      </c>
      <c r="O20" s="115">
        <v>6.5629999999999997</v>
      </c>
      <c r="Q20" s="115">
        <f t="shared" si="1"/>
        <v>39095.119999999995</v>
      </c>
    </row>
    <row r="21" spans="1:19">
      <c r="B21" s="115" t="s">
        <v>5975</v>
      </c>
      <c r="H21" s="115">
        <v>850</v>
      </c>
      <c r="K21" s="115">
        <f t="shared" si="4"/>
        <v>-613.18000000000245</v>
      </c>
      <c r="L21" s="115">
        <f t="shared" si="4"/>
        <v>309150</v>
      </c>
      <c r="M21" s="115">
        <f t="shared" si="4"/>
        <v>12800</v>
      </c>
      <c r="N21" s="115">
        <f t="shared" si="4"/>
        <v>100000</v>
      </c>
      <c r="O21" s="115">
        <v>6.5629999999999997</v>
      </c>
      <c r="Q21" s="115">
        <f t="shared" si="1"/>
        <v>39039.334499999997</v>
      </c>
    </row>
    <row r="22" spans="1:19">
      <c r="B22" s="115" t="s">
        <v>5837</v>
      </c>
      <c r="H22" s="115">
        <v>304</v>
      </c>
      <c r="K22" s="115">
        <f t="shared" si="4"/>
        <v>-613.18000000000245</v>
      </c>
      <c r="L22" s="115">
        <f t="shared" si="4"/>
        <v>308846</v>
      </c>
      <c r="M22" s="115">
        <f t="shared" si="4"/>
        <v>12800</v>
      </c>
      <c r="N22" s="115">
        <f t="shared" si="4"/>
        <v>100000</v>
      </c>
      <c r="O22" s="115">
        <v>6.5629999999999997</v>
      </c>
      <c r="Q22" s="115">
        <f t="shared" si="1"/>
        <v>39019.382979999995</v>
      </c>
    </row>
    <row r="23" spans="1:19">
      <c r="B23" s="115" t="s">
        <v>5940</v>
      </c>
      <c r="C23" s="115">
        <v>0</v>
      </c>
      <c r="G23" s="115">
        <f>SUM(G20:G22)</f>
        <v>22.4</v>
      </c>
      <c r="H23" s="115">
        <f>SUM(H20:H22)</f>
        <v>1154</v>
      </c>
      <c r="I23" s="115">
        <f>SUM(I20:I22)</f>
        <v>0</v>
      </c>
      <c r="J23" s="115">
        <f>SUM(J20:J22)</f>
        <v>0</v>
      </c>
      <c r="Q23" s="115">
        <f t="shared" si="1"/>
        <v>0</v>
      </c>
    </row>
    <row r="24" spans="1:19">
      <c r="B24" s="115" t="s">
        <v>5939</v>
      </c>
      <c r="C24" s="115">
        <f t="shared" ref="C24:J24" si="5">C18+C23</f>
        <v>47550</v>
      </c>
      <c r="D24" s="115">
        <f t="shared" si="5"/>
        <v>0</v>
      </c>
      <c r="E24" s="115">
        <f t="shared" si="5"/>
        <v>0</v>
      </c>
      <c r="F24" s="115">
        <f t="shared" si="5"/>
        <v>0</v>
      </c>
      <c r="G24" s="115">
        <f t="shared" si="5"/>
        <v>8357.4</v>
      </c>
      <c r="H24" s="115">
        <f t="shared" si="5"/>
        <v>1154</v>
      </c>
      <c r="I24" s="115">
        <f t="shared" si="5"/>
        <v>0</v>
      </c>
      <c r="J24" s="115">
        <f t="shared" si="5"/>
        <v>0</v>
      </c>
      <c r="K24" s="115">
        <f>G24+I24+(H24+J24)*O24/100</f>
        <v>8433.1370200000001</v>
      </c>
      <c r="N24" s="115">
        <f>K22+M22+(L22+N22)*O24/100</f>
        <v>39019.382979999995</v>
      </c>
      <c r="O24" s="115">
        <v>6.5629999999999997</v>
      </c>
      <c r="P24" s="115">
        <f>SUM(C24:F24)</f>
        <v>47550</v>
      </c>
      <c r="Q24" s="115">
        <f t="shared" si="1"/>
        <v>10993.979124977399</v>
      </c>
      <c r="R24" s="115">
        <f>(G24+I24)+(H24+J24)*O24/100</f>
        <v>8433.1370200000001</v>
      </c>
      <c r="S24" s="115">
        <f>P24-R24-Q24</f>
        <v>28122.883855022599</v>
      </c>
    </row>
    <row r="25" spans="1:19">
      <c r="A25" s="196">
        <v>39086</v>
      </c>
      <c r="B25" s="115" t="s">
        <v>5973</v>
      </c>
      <c r="K25" s="115">
        <f>K22+C25-G25</f>
        <v>-613.18000000000245</v>
      </c>
      <c r="L25" s="115">
        <f>L22+D25-H25</f>
        <v>308846</v>
      </c>
      <c r="M25" s="115">
        <f>M22+E25-I25</f>
        <v>12800</v>
      </c>
      <c r="N25" s="115">
        <f>N22+F25-J25</f>
        <v>100000</v>
      </c>
      <c r="O25" s="115">
        <v>6.5629999999999997</v>
      </c>
      <c r="Q25" s="115">
        <f t="shared" si="1"/>
        <v>39019.382979999995</v>
      </c>
    </row>
    <row r="26" spans="1:19">
      <c r="A26" s="196">
        <v>39086</v>
      </c>
      <c r="B26" s="115" t="s">
        <v>5974</v>
      </c>
      <c r="H26" s="115">
        <v>1000</v>
      </c>
      <c r="K26" s="115">
        <f t="shared" ref="K26:N32" si="6">K25+C26-G26</f>
        <v>-613.18000000000245</v>
      </c>
      <c r="L26" s="115">
        <f t="shared" si="6"/>
        <v>307846</v>
      </c>
      <c r="M26" s="115">
        <f t="shared" si="6"/>
        <v>12800</v>
      </c>
      <c r="N26" s="115">
        <f t="shared" si="6"/>
        <v>100000</v>
      </c>
      <c r="O26" s="115">
        <v>6.5629999999999997</v>
      </c>
      <c r="Q26" s="115">
        <f t="shared" si="1"/>
        <v>38953.75297999999</v>
      </c>
    </row>
    <row r="27" spans="1:19">
      <c r="A27" s="196">
        <v>39086</v>
      </c>
      <c r="B27" s="115" t="s">
        <v>5908</v>
      </c>
      <c r="H27" s="115">
        <v>500</v>
      </c>
      <c r="K27" s="115">
        <f t="shared" si="6"/>
        <v>-613.18000000000245</v>
      </c>
      <c r="L27" s="115">
        <f t="shared" si="6"/>
        <v>307346</v>
      </c>
      <c r="M27" s="115">
        <f t="shared" si="6"/>
        <v>12800</v>
      </c>
      <c r="N27" s="115">
        <f t="shared" si="6"/>
        <v>100000</v>
      </c>
      <c r="O27" s="115">
        <v>6.5629999999999997</v>
      </c>
      <c r="Q27" s="115">
        <f t="shared" si="1"/>
        <v>38920.937979999995</v>
      </c>
    </row>
    <row r="28" spans="1:19">
      <c r="A28" s="196">
        <v>39086</v>
      </c>
      <c r="B28" s="115" t="s">
        <v>5907</v>
      </c>
      <c r="H28" s="115">
        <v>380</v>
      </c>
      <c r="K28" s="115">
        <f t="shared" si="6"/>
        <v>-613.18000000000245</v>
      </c>
      <c r="L28" s="115">
        <f t="shared" si="6"/>
        <v>306966</v>
      </c>
      <c r="M28" s="115">
        <f t="shared" si="6"/>
        <v>12800</v>
      </c>
      <c r="N28" s="115">
        <f t="shared" si="6"/>
        <v>100000</v>
      </c>
      <c r="O28" s="115">
        <v>6.5629999999999997</v>
      </c>
      <c r="Q28" s="115">
        <f t="shared" si="1"/>
        <v>38895.998579999999</v>
      </c>
    </row>
    <row r="29" spans="1:19">
      <c r="A29" s="196">
        <v>39086</v>
      </c>
      <c r="B29" s="115" t="s">
        <v>5834</v>
      </c>
      <c r="H29" s="115">
        <v>325</v>
      </c>
      <c r="K29" s="115">
        <f t="shared" si="6"/>
        <v>-613.18000000000245</v>
      </c>
      <c r="L29" s="115">
        <f t="shared" si="6"/>
        <v>306641</v>
      </c>
      <c r="M29" s="115">
        <f t="shared" si="6"/>
        <v>12800</v>
      </c>
      <c r="N29" s="115">
        <f t="shared" si="6"/>
        <v>100000</v>
      </c>
      <c r="O29" s="115">
        <v>6.5629999999999997</v>
      </c>
      <c r="Q29" s="115">
        <f t="shared" si="1"/>
        <v>38874.668829999995</v>
      </c>
    </row>
    <row r="30" spans="1:19">
      <c r="A30" s="196">
        <v>39086</v>
      </c>
      <c r="B30" s="115" t="s">
        <v>5837</v>
      </c>
      <c r="H30" s="115">
        <v>90</v>
      </c>
      <c r="K30" s="115">
        <f t="shared" si="6"/>
        <v>-613.18000000000245</v>
      </c>
      <c r="L30" s="115">
        <f t="shared" si="6"/>
        <v>306551</v>
      </c>
      <c r="M30" s="115">
        <f t="shared" si="6"/>
        <v>12800</v>
      </c>
      <c r="N30" s="115">
        <f t="shared" si="6"/>
        <v>100000</v>
      </c>
      <c r="O30" s="115">
        <v>6.5629999999999997</v>
      </c>
      <c r="Q30" s="115">
        <f t="shared" si="1"/>
        <v>38868.762129999996</v>
      </c>
    </row>
    <row r="31" spans="1:19">
      <c r="A31" s="196">
        <v>39086</v>
      </c>
      <c r="B31" s="115" t="s">
        <v>5896</v>
      </c>
      <c r="H31" s="115">
        <v>135</v>
      </c>
      <c r="K31" s="115">
        <f t="shared" si="6"/>
        <v>-613.18000000000245</v>
      </c>
      <c r="L31" s="115">
        <f t="shared" si="6"/>
        <v>306416</v>
      </c>
      <c r="M31" s="115">
        <f t="shared" si="6"/>
        <v>12800</v>
      </c>
      <c r="N31" s="115">
        <f t="shared" si="6"/>
        <v>100000</v>
      </c>
      <c r="O31" s="115">
        <v>6.5629999999999997</v>
      </c>
      <c r="Q31" s="115">
        <f t="shared" si="1"/>
        <v>38859.90208</v>
      </c>
    </row>
    <row r="32" spans="1:19">
      <c r="A32" s="196">
        <v>39086</v>
      </c>
      <c r="B32" s="115" t="s">
        <v>5854</v>
      </c>
      <c r="H32" s="115">
        <v>118</v>
      </c>
      <c r="K32" s="115">
        <f t="shared" si="6"/>
        <v>-613.18000000000245</v>
      </c>
      <c r="L32" s="115">
        <f t="shared" si="6"/>
        <v>306298</v>
      </c>
      <c r="M32" s="115">
        <f t="shared" si="6"/>
        <v>12800</v>
      </c>
      <c r="N32" s="115">
        <f t="shared" si="6"/>
        <v>100000</v>
      </c>
      <c r="O32" s="115">
        <v>6.5629999999999997</v>
      </c>
      <c r="Q32" s="115">
        <f t="shared" si="1"/>
        <v>38852.157739999995</v>
      </c>
    </row>
    <row r="33" spans="1:19">
      <c r="B33" s="115" t="s">
        <v>5940</v>
      </c>
      <c r="C33" s="115">
        <v>0</v>
      </c>
      <c r="G33" s="115">
        <f>G30</f>
        <v>0</v>
      </c>
      <c r="H33" s="115">
        <f>SUM(H26:H32)</f>
        <v>2548</v>
      </c>
      <c r="I33" s="115">
        <f>SUM(I26:I32)</f>
        <v>0</v>
      </c>
      <c r="J33" s="115">
        <f>SUM(J26:J32)</f>
        <v>0</v>
      </c>
      <c r="O33" s="115">
        <v>6.5629999999999997</v>
      </c>
      <c r="Q33" s="115">
        <f t="shared" si="1"/>
        <v>0</v>
      </c>
    </row>
    <row r="34" spans="1:19">
      <c r="B34" s="115" t="s">
        <v>5939</v>
      </c>
      <c r="C34" s="115">
        <f t="shared" ref="C34:J34" si="7">C24+C33</f>
        <v>47550</v>
      </c>
      <c r="D34" s="115">
        <f t="shared" si="7"/>
        <v>0</v>
      </c>
      <c r="E34" s="115">
        <f t="shared" si="7"/>
        <v>0</v>
      </c>
      <c r="F34" s="115">
        <f t="shared" si="7"/>
        <v>0</v>
      </c>
      <c r="G34" s="115">
        <f t="shared" si="7"/>
        <v>8357.4</v>
      </c>
      <c r="H34" s="115">
        <f t="shared" si="7"/>
        <v>3702</v>
      </c>
      <c r="I34" s="115">
        <f t="shared" si="7"/>
        <v>0</v>
      </c>
      <c r="J34" s="115">
        <f t="shared" si="7"/>
        <v>0</v>
      </c>
      <c r="K34" s="115">
        <f>G34+I34+(H34+J34)*O34/100</f>
        <v>8600.3622599999999</v>
      </c>
      <c r="N34" s="115">
        <f>K32+M32+(L32+N32)*O34/100</f>
        <v>38852.157739999995</v>
      </c>
      <c r="O34" s="115">
        <v>6.5629999999999997</v>
      </c>
      <c r="P34" s="115">
        <f>SUM(C34:F34)</f>
        <v>47550</v>
      </c>
      <c r="Q34" s="115">
        <f t="shared" si="1"/>
        <v>11150.229372476198</v>
      </c>
      <c r="R34" s="115">
        <f>(G34+I34)+(H34+J34)*O34/100</f>
        <v>8600.3622599999999</v>
      </c>
      <c r="S34" s="115">
        <f>P34-R34-Q34</f>
        <v>27799.4083675238</v>
      </c>
    </row>
    <row r="35" spans="1:19">
      <c r="A35" s="196">
        <v>39087</v>
      </c>
      <c r="B35" s="115" t="s">
        <v>5973</v>
      </c>
      <c r="K35" s="115">
        <f>K32+C35-G35</f>
        <v>-613.18000000000245</v>
      </c>
      <c r="L35" s="115">
        <f>L32+D35-H35</f>
        <v>306298</v>
      </c>
      <c r="M35" s="115">
        <f>M32+E35-I35</f>
        <v>12800</v>
      </c>
      <c r="N35" s="115">
        <f>N32+F35-J35</f>
        <v>100000</v>
      </c>
      <c r="O35" s="115">
        <v>6.5955000000000004</v>
      </c>
      <c r="Q35" s="115">
        <f t="shared" si="1"/>
        <v>38984.204589999994</v>
      </c>
    </row>
    <row r="36" spans="1:19">
      <c r="A36" s="196">
        <v>39087</v>
      </c>
      <c r="B36" s="115" t="s">
        <v>5854</v>
      </c>
      <c r="H36" s="115">
        <v>138</v>
      </c>
      <c r="K36" s="115">
        <f t="shared" ref="K36:N38" si="8">K35+C36-G36</f>
        <v>-613.18000000000245</v>
      </c>
      <c r="L36" s="115">
        <f t="shared" si="8"/>
        <v>306160</v>
      </c>
      <c r="M36" s="115">
        <f t="shared" si="8"/>
        <v>12800</v>
      </c>
      <c r="N36" s="115">
        <f t="shared" si="8"/>
        <v>100000</v>
      </c>
      <c r="O36" s="115">
        <v>6.5955000000000004</v>
      </c>
      <c r="Q36" s="115">
        <f t="shared" si="1"/>
        <v>38975.102799999993</v>
      </c>
    </row>
    <row r="37" spans="1:19">
      <c r="A37" s="196">
        <v>39087</v>
      </c>
      <c r="B37" s="115" t="s">
        <v>5829</v>
      </c>
      <c r="H37" s="115">
        <v>50</v>
      </c>
      <c r="K37" s="115">
        <f t="shared" si="8"/>
        <v>-613.18000000000245</v>
      </c>
      <c r="L37" s="115">
        <f t="shared" si="8"/>
        <v>306110</v>
      </c>
      <c r="M37" s="115">
        <f t="shared" si="8"/>
        <v>12800</v>
      </c>
      <c r="N37" s="115">
        <f t="shared" si="8"/>
        <v>100000</v>
      </c>
      <c r="O37" s="115">
        <v>6.5955000000000004</v>
      </c>
      <c r="Q37" s="115">
        <f t="shared" si="1"/>
        <v>38971.805049999995</v>
      </c>
    </row>
    <row r="38" spans="1:19">
      <c r="A38" s="196">
        <v>39087</v>
      </c>
      <c r="B38" s="115" t="s">
        <v>5834</v>
      </c>
      <c r="H38" s="115">
        <v>120</v>
      </c>
      <c r="K38" s="115">
        <f t="shared" si="8"/>
        <v>-613.18000000000245</v>
      </c>
      <c r="L38" s="115">
        <f t="shared" si="8"/>
        <v>305990</v>
      </c>
      <c r="M38" s="115">
        <f t="shared" si="8"/>
        <v>12800</v>
      </c>
      <c r="N38" s="115">
        <f t="shared" si="8"/>
        <v>100000</v>
      </c>
      <c r="O38" s="115">
        <v>6.5955000000000004</v>
      </c>
      <c r="Q38" s="115">
        <f t="shared" si="1"/>
        <v>38963.890449999999</v>
      </c>
    </row>
    <row r="39" spans="1:19">
      <c r="B39" s="115" t="s">
        <v>5940</v>
      </c>
      <c r="C39" s="115">
        <v>0</v>
      </c>
      <c r="G39" s="115">
        <f>G35</f>
        <v>0</v>
      </c>
      <c r="H39" s="115">
        <f>SUM(H36:H38)</f>
        <v>308</v>
      </c>
      <c r="I39" s="115">
        <f>SUM(I36:I38)</f>
        <v>0</v>
      </c>
      <c r="J39" s="115">
        <f>SUM(J36:J38)</f>
        <v>0</v>
      </c>
      <c r="O39" s="115">
        <v>6.5955000000000004</v>
      </c>
      <c r="Q39" s="115">
        <f t="shared" si="1"/>
        <v>0</v>
      </c>
    </row>
    <row r="40" spans="1:19">
      <c r="B40" s="115" t="s">
        <v>5939</v>
      </c>
      <c r="C40" s="115">
        <f t="shared" ref="C40:J40" si="9">C34+C39</f>
        <v>47550</v>
      </c>
      <c r="D40" s="115">
        <f t="shared" si="9"/>
        <v>0</v>
      </c>
      <c r="E40" s="115">
        <f t="shared" si="9"/>
        <v>0</v>
      </c>
      <c r="F40" s="115">
        <f t="shared" si="9"/>
        <v>0</v>
      </c>
      <c r="G40" s="115">
        <f t="shared" si="9"/>
        <v>8357.4</v>
      </c>
      <c r="H40" s="115">
        <f t="shared" si="9"/>
        <v>4010</v>
      </c>
      <c r="I40" s="115">
        <f t="shared" si="9"/>
        <v>0</v>
      </c>
      <c r="J40" s="115">
        <f t="shared" si="9"/>
        <v>0</v>
      </c>
      <c r="K40" s="115">
        <f>G40+I40+(H40+J40)*O40/100</f>
        <v>8621.8795499999997</v>
      </c>
      <c r="N40" s="115">
        <f>K38+M38+(L38+N38)*O40/100</f>
        <v>38963.890449999999</v>
      </c>
      <c r="O40" s="115">
        <v>6.5955000000000004</v>
      </c>
      <c r="P40" s="115">
        <f>SUM(C40:F40)</f>
        <v>47550</v>
      </c>
      <c r="Q40" s="115">
        <f t="shared" si="1"/>
        <v>11191.74294462975</v>
      </c>
      <c r="R40" s="115">
        <f>(G40+I40)+(H40+J40)*O40/100</f>
        <v>8621.8795499999997</v>
      </c>
      <c r="S40" s="115">
        <f>P40-R40-Q40</f>
        <v>27736.377505370252</v>
      </c>
    </row>
    <row r="41" spans="1:19">
      <c r="A41" s="196">
        <v>39088</v>
      </c>
      <c r="B41" s="115" t="s">
        <v>5973</v>
      </c>
      <c r="K41" s="115">
        <f>K38+C41-G41</f>
        <v>-613.18000000000245</v>
      </c>
      <c r="L41" s="115">
        <f>L38+D41-H41</f>
        <v>305990</v>
      </c>
      <c r="M41" s="115">
        <f>M38+E41-I41</f>
        <v>12800</v>
      </c>
      <c r="N41" s="115">
        <f>N38+F41-J41</f>
        <v>100000</v>
      </c>
      <c r="O41" s="115">
        <v>6.6336000000000004</v>
      </c>
      <c r="Q41" s="115">
        <f t="shared" si="1"/>
        <v>39118.572639999999</v>
      </c>
    </row>
    <row r="42" spans="1:19">
      <c r="A42" s="196">
        <v>39088</v>
      </c>
      <c r="B42" s="115" t="s">
        <v>5906</v>
      </c>
      <c r="H42" s="115">
        <v>228</v>
      </c>
      <c r="K42" s="115">
        <f t="shared" ref="K42:N43" si="10">K41+C42-G42</f>
        <v>-613.18000000000245</v>
      </c>
      <c r="L42" s="115">
        <f t="shared" si="10"/>
        <v>305762</v>
      </c>
      <c r="M42" s="115">
        <f t="shared" si="10"/>
        <v>12800</v>
      </c>
      <c r="N42" s="115">
        <f t="shared" si="10"/>
        <v>100000</v>
      </c>
      <c r="O42" s="115">
        <v>6.6336000000000004</v>
      </c>
      <c r="Q42" s="115">
        <f t="shared" si="1"/>
        <v>39103.448032</v>
      </c>
    </row>
    <row r="43" spans="1:19">
      <c r="A43" s="196">
        <v>39088</v>
      </c>
      <c r="B43" s="115" t="s">
        <v>5905</v>
      </c>
      <c r="H43" s="115">
        <v>10000</v>
      </c>
      <c r="K43" s="115">
        <f t="shared" si="10"/>
        <v>-613.18000000000245</v>
      </c>
      <c r="L43" s="115">
        <f t="shared" si="10"/>
        <v>295762</v>
      </c>
      <c r="M43" s="115">
        <f t="shared" si="10"/>
        <v>12800</v>
      </c>
      <c r="N43" s="115">
        <f t="shared" si="10"/>
        <v>100000</v>
      </c>
      <c r="O43" s="115">
        <v>6.6336000000000004</v>
      </c>
      <c r="Q43" s="115">
        <f t="shared" si="1"/>
        <v>38440.088032</v>
      </c>
    </row>
    <row r="44" spans="1:19">
      <c r="B44" s="115" t="s">
        <v>5940</v>
      </c>
      <c r="C44" s="115">
        <v>0</v>
      </c>
      <c r="G44" s="115">
        <f>G41</f>
        <v>0</v>
      </c>
      <c r="H44" s="115">
        <f>SUM(H42:H43)</f>
        <v>10228</v>
      </c>
      <c r="I44" s="115">
        <f>SUM(I42:I43)</f>
        <v>0</v>
      </c>
      <c r="J44" s="115">
        <f>SUM(J42:J43)</f>
        <v>0</v>
      </c>
      <c r="O44" s="115">
        <v>6.6336000000000004</v>
      </c>
      <c r="Q44" s="115">
        <f t="shared" si="1"/>
        <v>0</v>
      </c>
    </row>
    <row r="45" spans="1:19">
      <c r="B45" s="115" t="s">
        <v>5939</v>
      </c>
      <c r="C45" s="115">
        <f t="shared" ref="C45:J45" si="11">C40+C44</f>
        <v>47550</v>
      </c>
      <c r="D45" s="115">
        <f t="shared" si="11"/>
        <v>0</v>
      </c>
      <c r="E45" s="115">
        <f t="shared" si="11"/>
        <v>0</v>
      </c>
      <c r="F45" s="115">
        <f t="shared" si="11"/>
        <v>0</v>
      </c>
      <c r="G45" s="115">
        <f t="shared" si="11"/>
        <v>8357.4</v>
      </c>
      <c r="H45" s="115">
        <f t="shared" si="11"/>
        <v>14238</v>
      </c>
      <c r="I45" s="115">
        <f t="shared" si="11"/>
        <v>0</v>
      </c>
      <c r="J45" s="115">
        <f t="shared" si="11"/>
        <v>0</v>
      </c>
      <c r="K45" s="115">
        <f>G45+I45+(H45+J45)*O45/100</f>
        <v>9301.8919679999999</v>
      </c>
      <c r="N45" s="115">
        <f>K43+M43+(L43+N43)*O45/100</f>
        <v>38440.088032</v>
      </c>
      <c r="O45" s="115">
        <v>6.6336000000000004</v>
      </c>
      <c r="P45" s="115">
        <f>SUM(C45:F45)</f>
        <v>47550</v>
      </c>
      <c r="Q45" s="115">
        <f t="shared" si="1"/>
        <v>11851.853647690752</v>
      </c>
      <c r="R45" s="115">
        <f>(G45+I45)+(H45+J45)*O45/100</f>
        <v>9301.8919679999999</v>
      </c>
      <c r="S45" s="115">
        <f>P45-R45-Q45</f>
        <v>26396.25438430925</v>
      </c>
    </row>
    <row r="46" spans="1:19">
      <c r="A46" s="196">
        <v>39089</v>
      </c>
      <c r="B46" s="115" t="s">
        <v>5973</v>
      </c>
      <c r="K46" s="115">
        <f>K43+C46-G46</f>
        <v>-613.18000000000245</v>
      </c>
      <c r="L46" s="115">
        <f>L43+D46-H46</f>
        <v>295762</v>
      </c>
      <c r="M46" s="115">
        <f>M43+E46-I46</f>
        <v>12800</v>
      </c>
      <c r="N46" s="115">
        <f>N43+F46-J46</f>
        <v>100000</v>
      </c>
      <c r="O46" s="115">
        <v>6.6336000000000004</v>
      </c>
      <c r="Q46" s="115">
        <f t="shared" si="1"/>
        <v>38440.088032</v>
      </c>
    </row>
    <row r="47" spans="1:19">
      <c r="A47" s="196">
        <v>39089</v>
      </c>
      <c r="B47" s="115" t="s">
        <v>5904</v>
      </c>
      <c r="H47" s="115">
        <v>149</v>
      </c>
      <c r="K47" s="115">
        <f t="shared" ref="K47:N50" si="12">K46+C47-G47</f>
        <v>-613.18000000000245</v>
      </c>
      <c r="L47" s="115">
        <f t="shared" si="12"/>
        <v>295613</v>
      </c>
      <c r="M47" s="115">
        <f t="shared" si="12"/>
        <v>12800</v>
      </c>
      <c r="N47" s="115">
        <f t="shared" si="12"/>
        <v>100000</v>
      </c>
      <c r="O47" s="115">
        <v>6.6336000000000004</v>
      </c>
      <c r="Q47" s="115">
        <f t="shared" si="1"/>
        <v>38430.203968000002</v>
      </c>
    </row>
    <row r="48" spans="1:19">
      <c r="A48" s="196">
        <v>39089</v>
      </c>
      <c r="B48" s="115" t="s">
        <v>5881</v>
      </c>
      <c r="H48" s="115">
        <v>180</v>
      </c>
      <c r="K48" s="115">
        <f t="shared" si="12"/>
        <v>-613.18000000000245</v>
      </c>
      <c r="L48" s="115">
        <f t="shared" si="12"/>
        <v>295433</v>
      </c>
      <c r="M48" s="115">
        <f t="shared" si="12"/>
        <v>12800</v>
      </c>
      <c r="N48" s="115">
        <f t="shared" si="12"/>
        <v>100000</v>
      </c>
      <c r="O48" s="115">
        <v>6.6336000000000004</v>
      </c>
      <c r="Q48" s="115">
        <f t="shared" si="1"/>
        <v>38418.263487999997</v>
      </c>
    </row>
    <row r="49" spans="1:19">
      <c r="A49" s="196">
        <v>39089</v>
      </c>
      <c r="B49" s="115" t="s">
        <v>5837</v>
      </c>
      <c r="H49" s="115">
        <v>75</v>
      </c>
      <c r="K49" s="115">
        <f t="shared" si="12"/>
        <v>-613.18000000000245</v>
      </c>
      <c r="L49" s="115">
        <f t="shared" si="12"/>
        <v>295358</v>
      </c>
      <c r="M49" s="115">
        <f t="shared" si="12"/>
        <v>12800</v>
      </c>
      <c r="N49" s="115">
        <f t="shared" si="12"/>
        <v>100000</v>
      </c>
      <c r="O49" s="115">
        <v>6.6336000000000004</v>
      </c>
      <c r="Q49" s="115">
        <f t="shared" si="1"/>
        <v>38413.288287999996</v>
      </c>
    </row>
    <row r="50" spans="1:19">
      <c r="A50" s="196">
        <v>39089</v>
      </c>
      <c r="B50" s="115" t="s">
        <v>5834</v>
      </c>
      <c r="H50" s="115">
        <v>399</v>
      </c>
      <c r="K50" s="115">
        <f t="shared" si="12"/>
        <v>-613.18000000000245</v>
      </c>
      <c r="L50" s="115">
        <f t="shared" si="12"/>
        <v>294959</v>
      </c>
      <c r="M50" s="115">
        <f t="shared" si="12"/>
        <v>12800</v>
      </c>
      <c r="N50" s="115">
        <f t="shared" si="12"/>
        <v>100000</v>
      </c>
      <c r="O50" s="115">
        <v>6.6336000000000004</v>
      </c>
      <c r="Q50" s="115">
        <f t="shared" si="1"/>
        <v>38386.820223999996</v>
      </c>
    </row>
    <row r="51" spans="1:19">
      <c r="B51" s="115" t="s">
        <v>5940</v>
      </c>
      <c r="C51" s="115">
        <v>0</v>
      </c>
      <c r="G51" s="115">
        <f>G46</f>
        <v>0</v>
      </c>
      <c r="H51" s="115">
        <f>SUM(H47:H50)</f>
        <v>803</v>
      </c>
      <c r="I51" s="115">
        <f>SUM(I47:I50)</f>
        <v>0</v>
      </c>
      <c r="J51" s="115">
        <f>SUM(J47:J50)</f>
        <v>0</v>
      </c>
      <c r="O51" s="115">
        <v>6.6336000000000004</v>
      </c>
    </row>
    <row r="52" spans="1:19">
      <c r="B52" s="115" t="s">
        <v>5939</v>
      </c>
      <c r="C52" s="115">
        <f t="shared" ref="C52:J52" si="13">C45+C51</f>
        <v>47550</v>
      </c>
      <c r="D52" s="115">
        <f t="shared" si="13"/>
        <v>0</v>
      </c>
      <c r="E52" s="115">
        <f t="shared" si="13"/>
        <v>0</v>
      </c>
      <c r="F52" s="115">
        <f t="shared" si="13"/>
        <v>0</v>
      </c>
      <c r="G52" s="115">
        <f t="shared" si="13"/>
        <v>8357.4</v>
      </c>
      <c r="H52" s="115">
        <f t="shared" si="13"/>
        <v>15041</v>
      </c>
      <c r="I52" s="115">
        <f t="shared" si="13"/>
        <v>0</v>
      </c>
      <c r="J52" s="115">
        <f t="shared" si="13"/>
        <v>0</v>
      </c>
      <c r="K52" s="115">
        <f>G52+I52+(H52+J52)*O52/100</f>
        <v>9355.1597760000004</v>
      </c>
      <c r="N52" s="115">
        <f>K50+M50+(L50+N50)*O52/100</f>
        <v>38386.820224000003</v>
      </c>
      <c r="O52" s="115">
        <v>6.6336000000000004</v>
      </c>
      <c r="P52" s="115">
        <f>SUM(C52:F52)</f>
        <v>47550</v>
      </c>
      <c r="Q52" s="115">
        <f>N52</f>
        <v>38386.820224000003</v>
      </c>
      <c r="R52" s="115">
        <f>(G52+I52)+(H52+J52)*O52/100</f>
        <v>9355.1597760000004</v>
      </c>
      <c r="S52" s="115">
        <f>P52-R52-Q52</f>
        <v>-191.9800000000032</v>
      </c>
    </row>
    <row r="53" spans="1:19">
      <c r="A53" s="196">
        <v>39090</v>
      </c>
      <c r="B53" s="115" t="s">
        <v>5973</v>
      </c>
      <c r="K53" s="115">
        <f>K50+C53-G53</f>
        <v>-613.18000000000245</v>
      </c>
      <c r="L53" s="115">
        <f>L50+D53-H53</f>
        <v>294959</v>
      </c>
      <c r="M53" s="115">
        <f>M50+E53-I53</f>
        <v>12800</v>
      </c>
      <c r="N53" s="115">
        <f>N50+F53-J53</f>
        <v>100000</v>
      </c>
      <c r="O53" s="115">
        <v>6.6336000000000004</v>
      </c>
      <c r="Q53" s="115">
        <f t="shared" ref="Q53:Q60" si="14">K53+L53*O53/100+M53+N53*O53/100</f>
        <v>38386.820223999996</v>
      </c>
    </row>
    <row r="54" spans="1:19">
      <c r="A54" s="196">
        <v>39090</v>
      </c>
      <c r="B54" s="115" t="s">
        <v>5972</v>
      </c>
      <c r="J54" s="115">
        <v>31800</v>
      </c>
      <c r="K54" s="115">
        <f t="shared" ref="K54:N60" si="15">K53+C54-G54</f>
        <v>-613.18000000000245</v>
      </c>
      <c r="L54" s="115">
        <f t="shared" si="15"/>
        <v>294959</v>
      </c>
      <c r="M54" s="115">
        <f t="shared" si="15"/>
        <v>12800</v>
      </c>
      <c r="N54" s="115">
        <f t="shared" si="15"/>
        <v>68200</v>
      </c>
      <c r="O54" s="115">
        <v>6.6336000000000004</v>
      </c>
      <c r="Q54" s="115">
        <f t="shared" si="14"/>
        <v>36277.335423999997</v>
      </c>
    </row>
    <row r="55" spans="1:19">
      <c r="A55" s="196">
        <v>39090</v>
      </c>
      <c r="B55" s="115" t="s">
        <v>5971</v>
      </c>
      <c r="H55" s="115">
        <v>520</v>
      </c>
      <c r="K55" s="115">
        <f t="shared" si="15"/>
        <v>-613.18000000000245</v>
      </c>
      <c r="L55" s="115">
        <f t="shared" si="15"/>
        <v>294439</v>
      </c>
      <c r="M55" s="115">
        <f t="shared" si="15"/>
        <v>12800</v>
      </c>
      <c r="N55" s="115">
        <f t="shared" si="15"/>
        <v>68200</v>
      </c>
      <c r="O55" s="115">
        <v>6.6336000000000004</v>
      </c>
      <c r="Q55" s="115">
        <f t="shared" si="14"/>
        <v>36242.840704000002</v>
      </c>
    </row>
    <row r="56" spans="1:19">
      <c r="A56" s="196">
        <v>39090</v>
      </c>
      <c r="B56" s="115" t="s">
        <v>5903</v>
      </c>
      <c r="J56" s="115">
        <v>191</v>
      </c>
      <c r="K56" s="115">
        <f t="shared" si="15"/>
        <v>-613.18000000000245</v>
      </c>
      <c r="L56" s="115">
        <f t="shared" si="15"/>
        <v>294439</v>
      </c>
      <c r="M56" s="115">
        <f t="shared" si="15"/>
        <v>12800</v>
      </c>
      <c r="N56" s="115">
        <f t="shared" si="15"/>
        <v>68009</v>
      </c>
      <c r="O56" s="115">
        <v>6.6336000000000004</v>
      </c>
      <c r="Q56" s="115">
        <f t="shared" si="14"/>
        <v>36230.170527999995</v>
      </c>
    </row>
    <row r="57" spans="1:19">
      <c r="A57" s="196">
        <v>39090</v>
      </c>
      <c r="B57" s="115" t="s">
        <v>5837</v>
      </c>
      <c r="J57" s="115">
        <v>88</v>
      </c>
      <c r="K57" s="115">
        <f t="shared" si="15"/>
        <v>-613.18000000000245</v>
      </c>
      <c r="L57" s="115">
        <f t="shared" si="15"/>
        <v>294439</v>
      </c>
      <c r="M57" s="115">
        <f t="shared" si="15"/>
        <v>12800</v>
      </c>
      <c r="N57" s="115">
        <f t="shared" si="15"/>
        <v>67921</v>
      </c>
      <c r="O57" s="115">
        <v>6.6336000000000004</v>
      </c>
      <c r="Q57" s="115">
        <f t="shared" si="14"/>
        <v>36224.33296</v>
      </c>
    </row>
    <row r="58" spans="1:19">
      <c r="A58" s="196">
        <v>39090</v>
      </c>
      <c r="B58" s="115" t="s">
        <v>5902</v>
      </c>
      <c r="J58" s="115">
        <v>98</v>
      </c>
      <c r="K58" s="115">
        <f t="shared" si="15"/>
        <v>-613.18000000000245</v>
      </c>
      <c r="L58" s="115">
        <f t="shared" si="15"/>
        <v>294439</v>
      </c>
      <c r="M58" s="115">
        <f t="shared" si="15"/>
        <v>12800</v>
      </c>
      <c r="N58" s="115">
        <f t="shared" si="15"/>
        <v>67823</v>
      </c>
      <c r="O58" s="115">
        <v>6.6336000000000004</v>
      </c>
      <c r="Q58" s="115">
        <f t="shared" si="14"/>
        <v>36217.832031999998</v>
      </c>
    </row>
    <row r="59" spans="1:19">
      <c r="A59" s="196">
        <v>39090</v>
      </c>
      <c r="B59" s="115" t="s">
        <v>5896</v>
      </c>
      <c r="J59" s="115">
        <v>106</v>
      </c>
      <c r="K59" s="115">
        <f t="shared" si="15"/>
        <v>-613.18000000000245</v>
      </c>
      <c r="L59" s="115">
        <f t="shared" si="15"/>
        <v>294439</v>
      </c>
      <c r="M59" s="115">
        <f t="shared" si="15"/>
        <v>12800</v>
      </c>
      <c r="N59" s="115">
        <f t="shared" si="15"/>
        <v>67717</v>
      </c>
      <c r="O59" s="115">
        <v>6.6336000000000004</v>
      </c>
      <c r="Q59" s="115">
        <f t="shared" si="14"/>
        <v>36210.800415999998</v>
      </c>
    </row>
    <row r="60" spans="1:19">
      <c r="A60" s="196">
        <v>39090</v>
      </c>
      <c r="B60" s="115" t="s">
        <v>5834</v>
      </c>
      <c r="J60" s="115">
        <v>250</v>
      </c>
      <c r="K60" s="115">
        <f t="shared" si="15"/>
        <v>-613.18000000000245</v>
      </c>
      <c r="L60" s="115">
        <f t="shared" si="15"/>
        <v>294439</v>
      </c>
      <c r="M60" s="115">
        <f t="shared" si="15"/>
        <v>12800</v>
      </c>
      <c r="N60" s="115">
        <f t="shared" si="15"/>
        <v>67467</v>
      </c>
      <c r="O60" s="115">
        <v>6.6336000000000004</v>
      </c>
      <c r="Q60" s="115">
        <f t="shared" si="14"/>
        <v>36194.216415999996</v>
      </c>
    </row>
    <row r="61" spans="1:19">
      <c r="B61" s="115" t="s">
        <v>5940</v>
      </c>
      <c r="C61" s="115">
        <v>0</v>
      </c>
      <c r="G61" s="115">
        <f>G53</f>
        <v>0</v>
      </c>
      <c r="H61" s="115">
        <f>SUM(H54:H59)</f>
        <v>520</v>
      </c>
      <c r="I61" s="115">
        <f>SUM(I54:I59)</f>
        <v>0</v>
      </c>
      <c r="J61" s="115">
        <f>SUM(J54:J59)</f>
        <v>32283</v>
      </c>
      <c r="O61" s="115">
        <v>6.6336000000000004</v>
      </c>
    </row>
    <row r="62" spans="1:19">
      <c r="B62" s="115" t="s">
        <v>5939</v>
      </c>
      <c r="C62" s="115">
        <f t="shared" ref="C62:J62" si="16">C52+C61</f>
        <v>47550</v>
      </c>
      <c r="D62" s="115">
        <f t="shared" si="16"/>
        <v>0</v>
      </c>
      <c r="E62" s="115">
        <f t="shared" si="16"/>
        <v>0</v>
      </c>
      <c r="F62" s="115">
        <f t="shared" si="16"/>
        <v>0</v>
      </c>
      <c r="G62" s="115">
        <f t="shared" si="16"/>
        <v>8357.4</v>
      </c>
      <c r="H62" s="115">
        <f t="shared" si="16"/>
        <v>15561</v>
      </c>
      <c r="I62" s="115">
        <f t="shared" si="16"/>
        <v>0</v>
      </c>
      <c r="J62" s="115">
        <f t="shared" si="16"/>
        <v>32283</v>
      </c>
      <c r="K62" s="115">
        <f>G62+I62+(H62+J62)*O62/100</f>
        <v>11531.179584</v>
      </c>
      <c r="N62" s="115">
        <f>K60+M60+(L60+N60)*O62/100</f>
        <v>36194.216416000003</v>
      </c>
      <c r="O62" s="115">
        <v>6.6336000000000004</v>
      </c>
      <c r="P62" s="115">
        <f>SUM(C62:F62)</f>
        <v>47550</v>
      </c>
      <c r="Q62" s="115">
        <f>N62</f>
        <v>36194.216416000003</v>
      </c>
      <c r="R62" s="115">
        <f>(G62+I62)+(H62+J62)*O62/100</f>
        <v>11531.179584</v>
      </c>
      <c r="S62" s="115">
        <f>P62-R62-Q62</f>
        <v>-175.39600000000064</v>
      </c>
    </row>
    <row r="63" spans="1:19">
      <c r="A63" s="196">
        <v>39091</v>
      </c>
      <c r="K63" s="115">
        <f>K60+C63-G63</f>
        <v>-613.18000000000245</v>
      </c>
      <c r="L63" s="115">
        <f>L60+D63-H63</f>
        <v>294439</v>
      </c>
      <c r="M63" s="115">
        <f>M60+E63-I63</f>
        <v>12800</v>
      </c>
      <c r="N63" s="115">
        <f>N60+F63-J63</f>
        <v>67467</v>
      </c>
      <c r="O63" s="115">
        <v>6.5778999999999996</v>
      </c>
      <c r="Q63" s="115">
        <f>K63+L63*O63/100+M63+N63*O63/100</f>
        <v>35992.634773999991</v>
      </c>
    </row>
    <row r="64" spans="1:19">
      <c r="A64" s="196">
        <v>39091</v>
      </c>
      <c r="B64" s="115" t="s">
        <v>5890</v>
      </c>
      <c r="H64" s="115">
        <v>380</v>
      </c>
      <c r="K64" s="115">
        <f t="shared" ref="K64:N66" si="17">K63+C64-G64</f>
        <v>-613.18000000000245</v>
      </c>
      <c r="L64" s="115">
        <f t="shared" si="17"/>
        <v>294059</v>
      </c>
      <c r="M64" s="115">
        <f t="shared" si="17"/>
        <v>12800</v>
      </c>
      <c r="N64" s="115">
        <f t="shared" si="17"/>
        <v>67467</v>
      </c>
      <c r="O64" s="115">
        <v>6.5778999999999996</v>
      </c>
      <c r="Q64" s="115">
        <f>K64+L64*O64/100+M64+N64*O64/100</f>
        <v>35967.638753999992</v>
      </c>
    </row>
    <row r="65" spans="1:19">
      <c r="A65" s="196">
        <v>39091</v>
      </c>
      <c r="B65" s="115" t="s">
        <v>5901</v>
      </c>
      <c r="J65" s="115">
        <v>66</v>
      </c>
      <c r="K65" s="115">
        <f t="shared" si="17"/>
        <v>-613.18000000000245</v>
      </c>
      <c r="L65" s="115">
        <f t="shared" si="17"/>
        <v>294059</v>
      </c>
      <c r="M65" s="115">
        <f t="shared" si="17"/>
        <v>12800</v>
      </c>
      <c r="N65" s="115">
        <f t="shared" si="17"/>
        <v>67401</v>
      </c>
      <c r="O65" s="115">
        <v>6.5778999999999996</v>
      </c>
      <c r="Q65" s="115">
        <f>K65+L65*O65/100+M65+N65*O65/100</f>
        <v>35963.29733999999</v>
      </c>
    </row>
    <row r="66" spans="1:19">
      <c r="A66" s="196">
        <v>39091</v>
      </c>
      <c r="B66" s="115" t="s">
        <v>5900</v>
      </c>
      <c r="J66" s="115">
        <v>240</v>
      </c>
      <c r="K66" s="115">
        <f t="shared" si="17"/>
        <v>-613.18000000000245</v>
      </c>
      <c r="L66" s="115">
        <f t="shared" si="17"/>
        <v>294059</v>
      </c>
      <c r="M66" s="115">
        <f t="shared" si="17"/>
        <v>12800</v>
      </c>
      <c r="N66" s="115">
        <f t="shared" si="17"/>
        <v>67161</v>
      </c>
      <c r="O66" s="115">
        <v>6.5778999999999996</v>
      </c>
      <c r="Q66" s="115">
        <f>K66+L66*O66/100+M66+N66*O66/100</f>
        <v>35947.510379999992</v>
      </c>
    </row>
    <row r="67" spans="1:19">
      <c r="B67" s="115" t="s">
        <v>5940</v>
      </c>
      <c r="C67" s="115">
        <v>0</v>
      </c>
      <c r="G67" s="115">
        <f>SUM(G63:G66)</f>
        <v>0</v>
      </c>
      <c r="H67" s="115">
        <f>SUM(H63:H66)</f>
        <v>380</v>
      </c>
      <c r="I67" s="115">
        <f>SUM(I63:I66)</f>
        <v>0</v>
      </c>
      <c r="J67" s="115">
        <f>SUM(J63:J66)</f>
        <v>306</v>
      </c>
      <c r="O67" s="115">
        <v>6.5778999999999996</v>
      </c>
    </row>
    <row r="68" spans="1:19">
      <c r="B68" s="115" t="s">
        <v>5939</v>
      </c>
      <c r="C68" s="115">
        <f t="shared" ref="C68:J68" si="18">C62+C67</f>
        <v>47550</v>
      </c>
      <c r="D68" s="115">
        <f t="shared" si="18"/>
        <v>0</v>
      </c>
      <c r="E68" s="115">
        <f t="shared" si="18"/>
        <v>0</v>
      </c>
      <c r="F68" s="115">
        <f t="shared" si="18"/>
        <v>0</v>
      </c>
      <c r="G68" s="115">
        <f t="shared" si="18"/>
        <v>8357.4</v>
      </c>
      <c r="H68" s="115">
        <f t="shared" si="18"/>
        <v>15941</v>
      </c>
      <c r="I68" s="115">
        <f t="shared" si="18"/>
        <v>0</v>
      </c>
      <c r="J68" s="115">
        <f t="shared" si="18"/>
        <v>32589</v>
      </c>
      <c r="K68" s="115">
        <f>G68+I68+(H68+J68)*O68/100</f>
        <v>11549.654869999998</v>
      </c>
      <c r="N68" s="115">
        <f>K66+M66+(L66+N66)*O68/100</f>
        <v>35947.510379999992</v>
      </c>
      <c r="O68" s="115">
        <v>6.5778999999999996</v>
      </c>
      <c r="P68" s="115">
        <f>SUM(C68:F68)</f>
        <v>47550</v>
      </c>
      <c r="Q68" s="115">
        <f>N68</f>
        <v>35947.510379999992</v>
      </c>
      <c r="R68" s="115">
        <f>(G68+I68)+(H68+J68)*O68/100</f>
        <v>11549.654869999998</v>
      </c>
      <c r="S68" s="115">
        <f>P68-R68-Q68</f>
        <v>52.83475000000908</v>
      </c>
    </row>
    <row r="69" spans="1:19">
      <c r="A69" s="196">
        <v>39092</v>
      </c>
      <c r="K69" s="115">
        <f>K66+C69-G69</f>
        <v>-613.18000000000245</v>
      </c>
      <c r="L69" s="115">
        <f>L66+D69-H69</f>
        <v>294059</v>
      </c>
      <c r="M69" s="115">
        <f>M66+E69-I69</f>
        <v>12800</v>
      </c>
      <c r="N69" s="115">
        <f>N66+F69-J69</f>
        <v>67161</v>
      </c>
      <c r="O69" s="115">
        <v>6.5778999999999996</v>
      </c>
      <c r="Q69" s="115">
        <f t="shared" ref="Q69:Q75" si="19">K69+L69*O69/100+M69+N69*O69/100</f>
        <v>35947.510379999992</v>
      </c>
    </row>
    <row r="70" spans="1:19">
      <c r="A70" s="196">
        <v>39092</v>
      </c>
      <c r="B70" s="115" t="s">
        <v>5899</v>
      </c>
      <c r="J70" s="115">
        <v>398</v>
      </c>
      <c r="K70" s="115">
        <f t="shared" ref="K70:N74" si="20">K69+C70-G70</f>
        <v>-613.18000000000245</v>
      </c>
      <c r="L70" s="115">
        <f t="shared" si="20"/>
        <v>294059</v>
      </c>
      <c r="M70" s="115">
        <f t="shared" si="20"/>
        <v>12800</v>
      </c>
      <c r="N70" s="115">
        <f t="shared" si="20"/>
        <v>66763</v>
      </c>
      <c r="O70" s="115">
        <v>6.5778999999999996</v>
      </c>
      <c r="Q70" s="115">
        <f t="shared" si="19"/>
        <v>35921.330337999992</v>
      </c>
    </row>
    <row r="71" spans="1:19">
      <c r="A71" s="196">
        <v>39092</v>
      </c>
      <c r="B71" s="115" t="s">
        <v>5898</v>
      </c>
      <c r="J71" s="115">
        <v>278</v>
      </c>
      <c r="K71" s="115">
        <f t="shared" si="20"/>
        <v>-613.18000000000245</v>
      </c>
      <c r="L71" s="115">
        <f t="shared" si="20"/>
        <v>294059</v>
      </c>
      <c r="M71" s="115">
        <f t="shared" si="20"/>
        <v>12800</v>
      </c>
      <c r="N71" s="115">
        <f t="shared" si="20"/>
        <v>66485</v>
      </c>
      <c r="O71" s="115">
        <v>6.5778999999999996</v>
      </c>
      <c r="Q71" s="115">
        <f t="shared" si="19"/>
        <v>35903.043775999991</v>
      </c>
    </row>
    <row r="72" spans="1:19">
      <c r="A72" s="196">
        <v>39092</v>
      </c>
      <c r="B72" s="115" t="s">
        <v>5837</v>
      </c>
      <c r="J72" s="115">
        <v>69</v>
      </c>
      <c r="K72" s="115">
        <f t="shared" si="20"/>
        <v>-613.18000000000245</v>
      </c>
      <c r="L72" s="115">
        <f t="shared" si="20"/>
        <v>294059</v>
      </c>
      <c r="M72" s="115">
        <f t="shared" si="20"/>
        <v>12800</v>
      </c>
      <c r="N72" s="115">
        <f t="shared" si="20"/>
        <v>66416</v>
      </c>
      <c r="O72" s="115">
        <v>6.5778999999999996</v>
      </c>
      <c r="Q72" s="115">
        <f t="shared" si="19"/>
        <v>35898.505024999991</v>
      </c>
    </row>
    <row r="73" spans="1:19">
      <c r="A73" s="196">
        <v>39092</v>
      </c>
      <c r="B73" s="115" t="s">
        <v>5859</v>
      </c>
      <c r="J73" s="115">
        <v>148</v>
      </c>
      <c r="K73" s="115">
        <f t="shared" si="20"/>
        <v>-613.18000000000245</v>
      </c>
      <c r="L73" s="115">
        <f t="shared" si="20"/>
        <v>294059</v>
      </c>
      <c r="M73" s="115">
        <f t="shared" si="20"/>
        <v>12800</v>
      </c>
      <c r="N73" s="115">
        <f t="shared" si="20"/>
        <v>66268</v>
      </c>
      <c r="O73" s="115">
        <v>6.5778999999999996</v>
      </c>
      <c r="Q73" s="115">
        <f t="shared" si="19"/>
        <v>35888.769732999994</v>
      </c>
    </row>
    <row r="74" spans="1:19">
      <c r="A74" s="196">
        <v>39092</v>
      </c>
      <c r="B74" s="115" t="s">
        <v>5887</v>
      </c>
      <c r="H74" s="115">
        <v>460</v>
      </c>
      <c r="K74" s="115">
        <f t="shared" si="20"/>
        <v>-613.18000000000245</v>
      </c>
      <c r="L74" s="115">
        <f t="shared" si="20"/>
        <v>293599</v>
      </c>
      <c r="M74" s="115">
        <f t="shared" si="20"/>
        <v>12800</v>
      </c>
      <c r="N74" s="115">
        <f t="shared" si="20"/>
        <v>66268</v>
      </c>
      <c r="O74" s="115">
        <v>6.5778999999999996</v>
      </c>
      <c r="Q74" s="115">
        <f t="shared" si="19"/>
        <v>35858.511392999993</v>
      </c>
    </row>
    <row r="75" spans="1:19">
      <c r="B75" s="115" t="s">
        <v>5940</v>
      </c>
      <c r="C75" s="115">
        <v>0</v>
      </c>
      <c r="G75" s="115">
        <f>G69</f>
        <v>0</v>
      </c>
      <c r="H75" s="115">
        <f>SUM(H70:H74)</f>
        <v>460</v>
      </c>
      <c r="I75" s="115">
        <f>SUM(I70:I74)</f>
        <v>0</v>
      </c>
      <c r="J75" s="115">
        <f>SUM(J70:J74)</f>
        <v>893</v>
      </c>
      <c r="O75" s="115">
        <v>6.5778999999999996</v>
      </c>
      <c r="Q75" s="115">
        <f t="shared" si="19"/>
        <v>0</v>
      </c>
    </row>
    <row r="76" spans="1:19">
      <c r="B76" s="115" t="s">
        <v>5939</v>
      </c>
      <c r="C76" s="115">
        <f t="shared" ref="C76:J76" si="21">C68+C75</f>
        <v>47550</v>
      </c>
      <c r="D76" s="115">
        <f t="shared" si="21"/>
        <v>0</v>
      </c>
      <c r="E76" s="115">
        <f t="shared" si="21"/>
        <v>0</v>
      </c>
      <c r="F76" s="115">
        <f t="shared" si="21"/>
        <v>0</v>
      </c>
      <c r="G76" s="115">
        <f t="shared" si="21"/>
        <v>8357.4</v>
      </c>
      <c r="H76" s="115">
        <f t="shared" si="21"/>
        <v>16401</v>
      </c>
      <c r="I76" s="115">
        <f t="shared" si="21"/>
        <v>0</v>
      </c>
      <c r="J76" s="115">
        <f t="shared" si="21"/>
        <v>33482</v>
      </c>
      <c r="K76" s="115">
        <f>G76+I76+(H76+J76)*O76/100</f>
        <v>11633.216609999999</v>
      </c>
      <c r="N76" s="115">
        <f>K74+M74+(L74+N74)*O76/100</f>
        <v>35819.285889999999</v>
      </c>
      <c r="O76" s="115">
        <v>6.5670000000000002</v>
      </c>
      <c r="P76" s="115">
        <f>SUM(C76:F76)</f>
        <v>47550</v>
      </c>
      <c r="Q76" s="115">
        <f>N76</f>
        <v>35819.285889999999</v>
      </c>
      <c r="R76" s="115">
        <f>(G76+I76)+(H76+J76)*O76/100</f>
        <v>11633.216609999999</v>
      </c>
      <c r="S76" s="115">
        <f>P76-R76-Q76</f>
        <v>97.497499999997672</v>
      </c>
    </row>
    <row r="77" spans="1:19">
      <c r="A77" s="196">
        <v>39093</v>
      </c>
      <c r="K77" s="115">
        <f>K74+C77-G77</f>
        <v>-613.18000000000245</v>
      </c>
      <c r="L77" s="115">
        <f>L74+D77-H77</f>
        <v>293599</v>
      </c>
      <c r="M77" s="115">
        <f>M74+E77-I77</f>
        <v>12800</v>
      </c>
      <c r="N77" s="115">
        <f>N74+F77-J77</f>
        <v>66268</v>
      </c>
      <c r="O77" s="115">
        <v>6.516</v>
      </c>
      <c r="Q77" s="115">
        <f t="shared" ref="Q77:Q82" si="22">K77+L77*O77/100+M77+N77*O77/100</f>
        <v>35635.753719999993</v>
      </c>
    </row>
    <row r="78" spans="1:19">
      <c r="A78" s="196">
        <v>39093</v>
      </c>
      <c r="B78" s="115" t="s">
        <v>5897</v>
      </c>
      <c r="H78" s="115">
        <v>380</v>
      </c>
      <c r="K78" s="115">
        <f t="shared" ref="K78:N81" si="23">K77+C78-G78</f>
        <v>-613.18000000000245</v>
      </c>
      <c r="L78" s="115">
        <f t="shared" si="23"/>
        <v>293219</v>
      </c>
      <c r="M78" s="115">
        <f t="shared" si="23"/>
        <v>12800</v>
      </c>
      <c r="N78" s="115">
        <f t="shared" si="23"/>
        <v>66268</v>
      </c>
      <c r="O78" s="115">
        <v>6.516</v>
      </c>
      <c r="Q78" s="115">
        <f t="shared" si="22"/>
        <v>35610.992919999997</v>
      </c>
    </row>
    <row r="79" spans="1:19">
      <c r="A79" s="196">
        <v>39093</v>
      </c>
      <c r="B79" s="115" t="s">
        <v>5834</v>
      </c>
      <c r="J79" s="115">
        <v>290</v>
      </c>
      <c r="K79" s="115">
        <f t="shared" si="23"/>
        <v>-613.18000000000245</v>
      </c>
      <c r="L79" s="115">
        <f t="shared" si="23"/>
        <v>293219</v>
      </c>
      <c r="M79" s="115">
        <f t="shared" si="23"/>
        <v>12800</v>
      </c>
      <c r="N79" s="115">
        <f t="shared" si="23"/>
        <v>65978</v>
      </c>
      <c r="O79" s="115">
        <v>6.516</v>
      </c>
      <c r="Q79" s="115">
        <f t="shared" si="22"/>
        <v>35592.096519999999</v>
      </c>
    </row>
    <row r="80" spans="1:19">
      <c r="A80" s="196">
        <v>39093</v>
      </c>
      <c r="B80" s="115" t="s">
        <v>5896</v>
      </c>
      <c r="J80" s="115">
        <v>80</v>
      </c>
      <c r="K80" s="115">
        <f t="shared" si="23"/>
        <v>-613.18000000000245</v>
      </c>
      <c r="L80" s="115">
        <f t="shared" si="23"/>
        <v>293219</v>
      </c>
      <c r="M80" s="115">
        <f t="shared" si="23"/>
        <v>12800</v>
      </c>
      <c r="N80" s="115">
        <f t="shared" si="23"/>
        <v>65898</v>
      </c>
      <c r="O80" s="115">
        <v>6.516</v>
      </c>
      <c r="Q80" s="115">
        <f t="shared" si="22"/>
        <v>35586.883719999998</v>
      </c>
    </row>
    <row r="81" spans="1:19">
      <c r="A81" s="196">
        <v>39093</v>
      </c>
      <c r="B81" s="115" t="s">
        <v>5837</v>
      </c>
      <c r="J81" s="115">
        <v>85</v>
      </c>
      <c r="K81" s="115">
        <f t="shared" si="23"/>
        <v>-613.18000000000245</v>
      </c>
      <c r="L81" s="115">
        <f t="shared" si="23"/>
        <v>293219</v>
      </c>
      <c r="M81" s="115">
        <f t="shared" si="23"/>
        <v>12800</v>
      </c>
      <c r="N81" s="115">
        <f t="shared" si="23"/>
        <v>65813</v>
      </c>
      <c r="O81" s="115">
        <v>6.516</v>
      </c>
      <c r="Q81" s="115">
        <f t="shared" si="22"/>
        <v>35581.345119999998</v>
      </c>
    </row>
    <row r="82" spans="1:19">
      <c r="B82" s="115" t="s">
        <v>5940</v>
      </c>
      <c r="C82" s="115">
        <v>0</v>
      </c>
      <c r="G82" s="115">
        <f>SUM(G78:G81)</f>
        <v>0</v>
      </c>
      <c r="H82" s="115">
        <f>SUM(H78:H81)</f>
        <v>380</v>
      </c>
      <c r="I82" s="115">
        <f>SUM(I78:I81)</f>
        <v>0</v>
      </c>
      <c r="J82" s="115">
        <f>SUM(J78:J81)</f>
        <v>455</v>
      </c>
      <c r="O82" s="115">
        <v>6.516</v>
      </c>
      <c r="Q82" s="115">
        <f t="shared" si="22"/>
        <v>0</v>
      </c>
    </row>
    <row r="83" spans="1:19">
      <c r="B83" s="115" t="s">
        <v>5939</v>
      </c>
      <c r="C83" s="115">
        <f t="shared" ref="C83:J83" si="24">C76+C82</f>
        <v>47550</v>
      </c>
      <c r="D83" s="115">
        <f t="shared" si="24"/>
        <v>0</v>
      </c>
      <c r="E83" s="115">
        <f t="shared" si="24"/>
        <v>0</v>
      </c>
      <c r="F83" s="115">
        <f t="shared" si="24"/>
        <v>0</v>
      </c>
      <c r="G83" s="115">
        <f t="shared" si="24"/>
        <v>8357.4</v>
      </c>
      <c r="H83" s="115">
        <f t="shared" si="24"/>
        <v>16781</v>
      </c>
      <c r="I83" s="115">
        <f t="shared" si="24"/>
        <v>0</v>
      </c>
      <c r="J83" s="115">
        <f t="shared" si="24"/>
        <v>33937</v>
      </c>
      <c r="K83" s="115">
        <f>G83+I83+(H83+J83)*O83/100</f>
        <v>11662.184880000001</v>
      </c>
      <c r="N83" s="115">
        <f>K81+M81+(L81+N81)*O83/100</f>
        <v>35581.345119999998</v>
      </c>
      <c r="O83" s="115">
        <v>6.516</v>
      </c>
      <c r="P83" s="115">
        <f>SUM(C83:F83)</f>
        <v>47550</v>
      </c>
      <c r="Q83" s="115">
        <f>N83</f>
        <v>35581.345119999998</v>
      </c>
      <c r="R83" s="115">
        <f>(G83+I83)+(H83+J83)*O83/100</f>
        <v>11662.184880000001</v>
      </c>
      <c r="S83" s="115">
        <f>P83-R83-Q83</f>
        <v>306.47000000000116</v>
      </c>
    </row>
    <row r="84" spans="1:19">
      <c r="A84" s="196">
        <v>39094</v>
      </c>
      <c r="K84" s="115">
        <f>K81+C84-G84</f>
        <v>-613.18000000000245</v>
      </c>
      <c r="L84" s="115">
        <f>L81+D84-H84</f>
        <v>293219</v>
      </c>
      <c r="M84" s="115">
        <f>M81+E84-I84</f>
        <v>12800</v>
      </c>
      <c r="N84" s="115">
        <f>N81+F84-J84</f>
        <v>65813</v>
      </c>
      <c r="O84" s="115">
        <v>6.5778999999999996</v>
      </c>
      <c r="Q84" s="115">
        <f t="shared" ref="Q84:Q89" si="25">K84+L84*O84/100+M84+N84*O84/100</f>
        <v>35803.585927999993</v>
      </c>
    </row>
    <row r="85" spans="1:19">
      <c r="A85" s="196">
        <v>39094</v>
      </c>
      <c r="B85" s="115" t="s">
        <v>5878</v>
      </c>
      <c r="H85" s="115">
        <v>380</v>
      </c>
      <c r="K85" s="115">
        <f t="shared" ref="K85:N88" si="26">K84+C85-G85</f>
        <v>-613.18000000000245</v>
      </c>
      <c r="L85" s="115">
        <f t="shared" si="26"/>
        <v>292839</v>
      </c>
      <c r="M85" s="115">
        <f t="shared" si="26"/>
        <v>12800</v>
      </c>
      <c r="N85" s="115">
        <f t="shared" si="26"/>
        <v>65813</v>
      </c>
      <c r="O85" s="115">
        <v>6.5778999999999996</v>
      </c>
      <c r="Q85" s="115">
        <f t="shared" si="25"/>
        <v>35778.589907999994</v>
      </c>
    </row>
    <row r="86" spans="1:19">
      <c r="A86" s="196">
        <v>39094</v>
      </c>
      <c r="B86" s="115" t="s">
        <v>5834</v>
      </c>
      <c r="J86" s="115">
        <v>225</v>
      </c>
      <c r="K86" s="115">
        <f t="shared" si="26"/>
        <v>-613.18000000000245</v>
      </c>
      <c r="L86" s="115">
        <f t="shared" si="26"/>
        <v>292839</v>
      </c>
      <c r="M86" s="115">
        <f t="shared" si="26"/>
        <v>12800</v>
      </c>
      <c r="N86" s="115">
        <f t="shared" si="26"/>
        <v>65588</v>
      </c>
      <c r="O86" s="115">
        <v>6.5778999999999996</v>
      </c>
      <c r="Q86" s="115">
        <f t="shared" si="25"/>
        <v>35763.789632999993</v>
      </c>
    </row>
    <row r="87" spans="1:19">
      <c r="A87" s="196">
        <v>39094</v>
      </c>
      <c r="B87" s="115" t="s">
        <v>5895</v>
      </c>
      <c r="J87" s="115">
        <v>130</v>
      </c>
      <c r="K87" s="115">
        <f t="shared" si="26"/>
        <v>-613.18000000000245</v>
      </c>
      <c r="L87" s="115">
        <f t="shared" si="26"/>
        <v>292839</v>
      </c>
      <c r="M87" s="115">
        <f t="shared" si="26"/>
        <v>12800</v>
      </c>
      <c r="N87" s="115">
        <f t="shared" si="26"/>
        <v>65458</v>
      </c>
      <c r="O87" s="115">
        <v>6.5778999999999996</v>
      </c>
      <c r="Q87" s="115">
        <f t="shared" si="25"/>
        <v>35755.238362999997</v>
      </c>
    </row>
    <row r="88" spans="1:19">
      <c r="A88" s="196">
        <v>39094</v>
      </c>
      <c r="B88" s="115" t="s">
        <v>5829</v>
      </c>
      <c r="J88" s="115">
        <v>114</v>
      </c>
      <c r="K88" s="115">
        <f t="shared" si="26"/>
        <v>-613.18000000000245</v>
      </c>
      <c r="L88" s="115">
        <f t="shared" si="26"/>
        <v>292839</v>
      </c>
      <c r="M88" s="115">
        <f t="shared" si="26"/>
        <v>12800</v>
      </c>
      <c r="N88" s="115">
        <f t="shared" si="26"/>
        <v>65344</v>
      </c>
      <c r="O88" s="115">
        <v>6.5778999999999996</v>
      </c>
      <c r="Q88" s="115">
        <f t="shared" si="25"/>
        <v>35747.739556999994</v>
      </c>
    </row>
    <row r="89" spans="1:19">
      <c r="B89" s="115" t="s">
        <v>5940</v>
      </c>
      <c r="C89" s="115">
        <v>0</v>
      </c>
      <c r="G89" s="115">
        <f>SUM(G85:G88)</f>
        <v>0</v>
      </c>
      <c r="H89" s="115">
        <f>SUM(H85:H88)</f>
        <v>380</v>
      </c>
      <c r="I89" s="115">
        <f>SUM(I85:I88)</f>
        <v>0</v>
      </c>
      <c r="J89" s="115">
        <f>SUM(J85:J88)</f>
        <v>469</v>
      </c>
      <c r="O89" s="115">
        <v>6.5778999999999996</v>
      </c>
      <c r="Q89" s="115">
        <f t="shared" si="25"/>
        <v>0</v>
      </c>
    </row>
    <row r="90" spans="1:19">
      <c r="B90" s="115" t="s">
        <v>5939</v>
      </c>
      <c r="C90" s="115">
        <f t="shared" ref="C90:J90" si="27">C83+C89</f>
        <v>47550</v>
      </c>
      <c r="D90" s="115">
        <f t="shared" si="27"/>
        <v>0</v>
      </c>
      <c r="E90" s="115">
        <f t="shared" si="27"/>
        <v>0</v>
      </c>
      <c r="F90" s="115">
        <f t="shared" si="27"/>
        <v>0</v>
      </c>
      <c r="G90" s="115">
        <f t="shared" si="27"/>
        <v>8357.4</v>
      </c>
      <c r="H90" s="115">
        <f t="shared" si="27"/>
        <v>17161</v>
      </c>
      <c r="I90" s="115">
        <f t="shared" si="27"/>
        <v>0</v>
      </c>
      <c r="J90" s="115">
        <f t="shared" si="27"/>
        <v>34406</v>
      </c>
      <c r="K90" s="115">
        <f>G90+I90+(H90+J90)*O90/100</f>
        <v>11749.425692999999</v>
      </c>
      <c r="N90" s="115">
        <f>K88+M88+(L88+N88)*O90/100</f>
        <v>35747.739556999994</v>
      </c>
      <c r="O90" s="115">
        <v>6.5778999999999996</v>
      </c>
      <c r="P90" s="115">
        <f>SUM(C90:F90)</f>
        <v>47550</v>
      </c>
      <c r="Q90" s="115">
        <f>N90</f>
        <v>35747.739556999994</v>
      </c>
      <c r="R90" s="115">
        <f>(G90+I90)+(H90+J90)*O90/100</f>
        <v>11749.425692999999</v>
      </c>
      <c r="S90" s="115">
        <f>P90-R90-Q90</f>
        <v>52.83475000000908</v>
      </c>
    </row>
    <row r="91" spans="1:19">
      <c r="A91" s="196">
        <v>39095</v>
      </c>
      <c r="K91" s="115">
        <f>K88+C91-G91</f>
        <v>-613.18000000000245</v>
      </c>
      <c r="L91" s="115">
        <f>L88+D91-H91</f>
        <v>292839</v>
      </c>
      <c r="M91" s="115">
        <f>M88+E91-I91</f>
        <v>12800</v>
      </c>
      <c r="N91" s="115">
        <f>N88+F91-J91</f>
        <v>65344</v>
      </c>
      <c r="O91" s="115">
        <v>6.5019999999999998</v>
      </c>
      <c r="Q91" s="115">
        <f>K91+L91*O91/100+M91+N91*O91/100</f>
        <v>35475.878659999995</v>
      </c>
    </row>
    <row r="92" spans="1:19">
      <c r="A92" s="196">
        <v>39095</v>
      </c>
      <c r="B92" s="115" t="s">
        <v>5970</v>
      </c>
      <c r="J92" s="115">
        <v>33500</v>
      </c>
      <c r="K92" s="115">
        <f t="shared" ref="K92:K103" si="28">K91+C92-G92</f>
        <v>-613.18000000000245</v>
      </c>
      <c r="L92" s="115">
        <f t="shared" ref="L92:L103" si="29">L91+D92-H92</f>
        <v>292839</v>
      </c>
      <c r="M92" s="115">
        <f t="shared" ref="M92:M103" si="30">M91+E92-I92</f>
        <v>12800</v>
      </c>
      <c r="N92" s="115">
        <f t="shared" ref="N92:N103" si="31">N91+F92-J92</f>
        <v>31844</v>
      </c>
      <c r="O92" s="115">
        <v>6.5019999999999998</v>
      </c>
      <c r="Q92" s="115">
        <f>K92+L92*O92/100+M92+N92*O92/100</f>
        <v>33297.708659999997</v>
      </c>
    </row>
    <row r="93" spans="1:19">
      <c r="A93" s="196">
        <v>39095</v>
      </c>
      <c r="B93" s="115" t="s">
        <v>5969</v>
      </c>
      <c r="H93" s="115">
        <v>260</v>
      </c>
      <c r="K93" s="115">
        <f t="shared" si="28"/>
        <v>-613.18000000000245</v>
      </c>
      <c r="L93" s="115">
        <f t="shared" si="29"/>
        <v>292579</v>
      </c>
      <c r="M93" s="115">
        <f t="shared" si="30"/>
        <v>12800</v>
      </c>
      <c r="N93" s="115">
        <f t="shared" si="31"/>
        <v>31844</v>
      </c>
      <c r="O93" s="115">
        <v>6.5019999999999998</v>
      </c>
      <c r="Q93" s="115">
        <f>K93+L93*O93/100+M93+N93*O93/100</f>
        <v>33280.803459999996</v>
      </c>
    </row>
    <row r="94" spans="1:19">
      <c r="A94" s="196">
        <v>39095</v>
      </c>
      <c r="B94" s="115" t="s">
        <v>5968</v>
      </c>
      <c r="H94" s="115">
        <v>129750</v>
      </c>
      <c r="K94" s="115">
        <f t="shared" si="28"/>
        <v>-613.18000000000245</v>
      </c>
      <c r="L94" s="115">
        <f t="shared" si="29"/>
        <v>162829</v>
      </c>
      <c r="M94" s="115">
        <f t="shared" si="30"/>
        <v>12800</v>
      </c>
      <c r="N94" s="115">
        <f t="shared" si="31"/>
        <v>31844</v>
      </c>
      <c r="O94" s="115">
        <v>6.5019999999999998</v>
      </c>
    </row>
    <row r="95" spans="1:19">
      <c r="A95" s="196">
        <v>39095</v>
      </c>
      <c r="B95" s="115" t="s">
        <v>5859</v>
      </c>
      <c r="J95" s="115">
        <v>185</v>
      </c>
      <c r="K95" s="115">
        <f t="shared" si="28"/>
        <v>-613.18000000000245</v>
      </c>
      <c r="L95" s="115">
        <f t="shared" si="29"/>
        <v>162829</v>
      </c>
      <c r="M95" s="115">
        <f t="shared" si="30"/>
        <v>12800</v>
      </c>
      <c r="N95" s="115">
        <f t="shared" si="31"/>
        <v>31659</v>
      </c>
      <c r="O95" s="115">
        <v>6.5019999999999998</v>
      </c>
      <c r="Q95" s="115">
        <f t="shared" ref="Q95:Q104" si="32">K95+L95*O95/100+M95+N95*O95/100</f>
        <v>24832.429759999999</v>
      </c>
    </row>
    <row r="96" spans="1:19">
      <c r="A96" s="196">
        <v>39095</v>
      </c>
      <c r="B96" s="115" t="s">
        <v>2343</v>
      </c>
      <c r="J96" s="115">
        <v>58</v>
      </c>
      <c r="K96" s="115">
        <f t="shared" si="28"/>
        <v>-613.18000000000245</v>
      </c>
      <c r="L96" s="115">
        <f t="shared" si="29"/>
        <v>162829</v>
      </c>
      <c r="M96" s="115">
        <f t="shared" si="30"/>
        <v>12800</v>
      </c>
      <c r="N96" s="115">
        <f t="shared" si="31"/>
        <v>31601</v>
      </c>
      <c r="O96" s="115">
        <v>6.5019999999999998</v>
      </c>
      <c r="Q96" s="115">
        <f t="shared" si="32"/>
        <v>24828.658599999999</v>
      </c>
    </row>
    <row r="97" spans="1:19">
      <c r="A97" s="196">
        <v>39095</v>
      </c>
      <c r="B97" s="115" t="s">
        <v>5894</v>
      </c>
      <c r="J97" s="115">
        <v>348</v>
      </c>
      <c r="K97" s="115">
        <f t="shared" si="28"/>
        <v>-613.18000000000245</v>
      </c>
      <c r="L97" s="115">
        <f t="shared" si="29"/>
        <v>162829</v>
      </c>
      <c r="M97" s="115">
        <f t="shared" si="30"/>
        <v>12800</v>
      </c>
      <c r="N97" s="115">
        <f t="shared" si="31"/>
        <v>31253</v>
      </c>
      <c r="O97" s="115">
        <v>6.5019999999999998</v>
      </c>
      <c r="Q97" s="115">
        <f t="shared" si="32"/>
        <v>24806.031640000001</v>
      </c>
    </row>
    <row r="98" spans="1:19">
      <c r="A98" s="196">
        <v>39095</v>
      </c>
      <c r="B98" s="115" t="s">
        <v>5893</v>
      </c>
      <c r="J98" s="115">
        <v>218</v>
      </c>
      <c r="K98" s="115">
        <f t="shared" si="28"/>
        <v>-613.18000000000245</v>
      </c>
      <c r="L98" s="115">
        <f t="shared" si="29"/>
        <v>162829</v>
      </c>
      <c r="M98" s="115">
        <f t="shared" si="30"/>
        <v>12800</v>
      </c>
      <c r="N98" s="115">
        <f t="shared" si="31"/>
        <v>31035</v>
      </c>
      <c r="O98" s="115">
        <v>6.5019999999999998</v>
      </c>
      <c r="Q98" s="115">
        <f t="shared" si="32"/>
        <v>24791.85728</v>
      </c>
    </row>
    <row r="99" spans="1:19">
      <c r="A99" s="196">
        <v>39095</v>
      </c>
      <c r="B99" s="115" t="s">
        <v>5892</v>
      </c>
      <c r="J99" s="115">
        <v>298</v>
      </c>
      <c r="K99" s="115">
        <f t="shared" si="28"/>
        <v>-613.18000000000245</v>
      </c>
      <c r="L99" s="115">
        <f t="shared" si="29"/>
        <v>162829</v>
      </c>
      <c r="M99" s="115">
        <f t="shared" si="30"/>
        <v>12800</v>
      </c>
      <c r="N99" s="115">
        <f t="shared" si="31"/>
        <v>30737</v>
      </c>
      <c r="O99" s="115">
        <v>6.5019999999999998</v>
      </c>
      <c r="Q99" s="115">
        <f t="shared" si="32"/>
        <v>24772.481319999999</v>
      </c>
    </row>
    <row r="100" spans="1:19">
      <c r="A100" s="196">
        <v>39095</v>
      </c>
      <c r="B100" s="115" t="s">
        <v>5881</v>
      </c>
      <c r="J100" s="115">
        <v>100</v>
      </c>
      <c r="K100" s="115">
        <f t="shared" si="28"/>
        <v>-613.18000000000245</v>
      </c>
      <c r="L100" s="115">
        <f t="shared" si="29"/>
        <v>162829</v>
      </c>
      <c r="M100" s="115">
        <f t="shared" si="30"/>
        <v>12800</v>
      </c>
      <c r="N100" s="115">
        <f t="shared" si="31"/>
        <v>30637</v>
      </c>
      <c r="O100" s="115">
        <v>6.5019999999999998</v>
      </c>
      <c r="Q100" s="115">
        <f t="shared" si="32"/>
        <v>24765.979319999999</v>
      </c>
    </row>
    <row r="101" spans="1:19">
      <c r="A101" s="196">
        <v>39095</v>
      </c>
      <c r="B101" s="115" t="s">
        <v>5891</v>
      </c>
      <c r="J101" s="115">
        <v>111</v>
      </c>
      <c r="K101" s="115">
        <f t="shared" si="28"/>
        <v>-613.18000000000245</v>
      </c>
      <c r="L101" s="115">
        <f t="shared" si="29"/>
        <v>162829</v>
      </c>
      <c r="M101" s="115">
        <f t="shared" si="30"/>
        <v>12800</v>
      </c>
      <c r="N101" s="115">
        <f t="shared" si="31"/>
        <v>30526</v>
      </c>
      <c r="O101" s="115">
        <v>6.5019999999999998</v>
      </c>
      <c r="Q101" s="115">
        <f t="shared" si="32"/>
        <v>24758.7621</v>
      </c>
    </row>
    <row r="102" spans="1:19">
      <c r="A102" s="196">
        <v>39095</v>
      </c>
      <c r="B102" s="115" t="s">
        <v>5863</v>
      </c>
      <c r="J102" s="115">
        <v>60</v>
      </c>
      <c r="K102" s="115">
        <f t="shared" si="28"/>
        <v>-613.18000000000245</v>
      </c>
      <c r="L102" s="115">
        <f t="shared" si="29"/>
        <v>162829</v>
      </c>
      <c r="M102" s="115">
        <f t="shared" si="30"/>
        <v>12800</v>
      </c>
      <c r="N102" s="115">
        <f t="shared" si="31"/>
        <v>30466</v>
      </c>
      <c r="O102" s="115">
        <v>6.5019999999999998</v>
      </c>
      <c r="Q102" s="115">
        <f t="shared" si="32"/>
        <v>24754.8609</v>
      </c>
    </row>
    <row r="103" spans="1:19">
      <c r="A103" s="196">
        <v>39095</v>
      </c>
      <c r="B103" s="115" t="s">
        <v>5866</v>
      </c>
      <c r="J103" s="115">
        <v>780</v>
      </c>
      <c r="K103" s="115">
        <f t="shared" si="28"/>
        <v>-613.18000000000245</v>
      </c>
      <c r="L103" s="115">
        <f t="shared" si="29"/>
        <v>162829</v>
      </c>
      <c r="M103" s="115">
        <f t="shared" si="30"/>
        <v>12800</v>
      </c>
      <c r="N103" s="115">
        <f t="shared" si="31"/>
        <v>29686</v>
      </c>
      <c r="O103" s="115">
        <v>6.5019999999999998</v>
      </c>
      <c r="Q103" s="115">
        <f t="shared" si="32"/>
        <v>24704.1453</v>
      </c>
    </row>
    <row r="104" spans="1:19">
      <c r="B104" s="115" t="s">
        <v>5940</v>
      </c>
      <c r="C104" s="115">
        <v>0</v>
      </c>
      <c r="G104" s="115">
        <f>SUM(G92:G103)</f>
        <v>0</v>
      </c>
      <c r="H104" s="115">
        <f>SUM(H92:H103)</f>
        <v>130010</v>
      </c>
      <c r="I104" s="115">
        <f>SUM(I92:I103)</f>
        <v>0</v>
      </c>
      <c r="J104" s="115">
        <f>SUM(J92:J103)</f>
        <v>35658</v>
      </c>
      <c r="O104" s="115">
        <v>6.5019999999999998</v>
      </c>
      <c r="Q104" s="115">
        <f t="shared" si="32"/>
        <v>0</v>
      </c>
    </row>
    <row r="105" spans="1:19">
      <c r="B105" s="115" t="s">
        <v>5939</v>
      </c>
      <c r="C105" s="115">
        <f t="shared" ref="C105:J105" si="33">C90+C104</f>
        <v>47550</v>
      </c>
      <c r="D105" s="115">
        <f t="shared" si="33"/>
        <v>0</v>
      </c>
      <c r="E105" s="115">
        <f t="shared" si="33"/>
        <v>0</v>
      </c>
      <c r="F105" s="115">
        <f t="shared" si="33"/>
        <v>0</v>
      </c>
      <c r="G105" s="115">
        <f t="shared" si="33"/>
        <v>8357.4</v>
      </c>
      <c r="H105" s="115">
        <f t="shared" si="33"/>
        <v>147171</v>
      </c>
      <c r="I105" s="115">
        <f t="shared" si="33"/>
        <v>0</v>
      </c>
      <c r="J105" s="115">
        <f t="shared" si="33"/>
        <v>70064</v>
      </c>
      <c r="K105" s="115">
        <f>G105+I105+(H105+J105)*O105/100</f>
        <v>22482.019699999997</v>
      </c>
      <c r="N105" s="115">
        <f>K103+M103+(L103+N103)*O105/100</f>
        <v>24704.145299999996</v>
      </c>
      <c r="O105" s="115">
        <v>6.5019999999999998</v>
      </c>
      <c r="P105" s="115">
        <f>SUM(C105:F105)</f>
        <v>47550</v>
      </c>
      <c r="Q105" s="115">
        <f>N105</f>
        <v>24704.145299999996</v>
      </c>
      <c r="R105" s="115">
        <f>(G105+I105)+(H105+J105)*O105/100</f>
        <v>22482.019699999997</v>
      </c>
      <c r="S105" s="115">
        <f>P105-R105-Q105</f>
        <v>363.8350000000064</v>
      </c>
    </row>
    <row r="106" spans="1:19">
      <c r="A106" s="196">
        <v>39096</v>
      </c>
      <c r="K106" s="115">
        <f>K103+C106-G106</f>
        <v>-613.18000000000245</v>
      </c>
      <c r="L106" s="115">
        <f>L103+D106-H106</f>
        <v>162829</v>
      </c>
      <c r="M106" s="115">
        <f>M103+E106-I106</f>
        <v>12800</v>
      </c>
      <c r="N106" s="115">
        <f>N103+F106-J106</f>
        <v>29686</v>
      </c>
      <c r="O106" s="115">
        <v>6.5019999999999998</v>
      </c>
      <c r="Q106" s="115">
        <f>K106+L106*O106/100+M106+N106*O106/100</f>
        <v>24704.1453</v>
      </c>
    </row>
    <row r="107" spans="1:19">
      <c r="A107" s="196" t="s">
        <v>5967</v>
      </c>
      <c r="K107" s="115">
        <f t="shared" ref="K107:N108" si="34">K106+C107-G107</f>
        <v>-613.18000000000245</v>
      </c>
      <c r="L107" s="115">
        <f t="shared" si="34"/>
        <v>162829</v>
      </c>
      <c r="M107" s="115">
        <f t="shared" si="34"/>
        <v>12800</v>
      </c>
      <c r="N107" s="115">
        <f t="shared" si="34"/>
        <v>29686</v>
      </c>
      <c r="O107" s="115">
        <v>6.5019999999999998</v>
      </c>
      <c r="Q107" s="115">
        <f>K107+L107*O107/100+M107+N107*O107/100</f>
        <v>24704.1453</v>
      </c>
    </row>
    <row r="108" spans="1:19">
      <c r="K108" s="115">
        <f t="shared" si="34"/>
        <v>-613.18000000000245</v>
      </c>
      <c r="L108" s="115">
        <f t="shared" si="34"/>
        <v>162829</v>
      </c>
      <c r="M108" s="115">
        <f t="shared" si="34"/>
        <v>12800</v>
      </c>
      <c r="N108" s="115">
        <f t="shared" si="34"/>
        <v>29686</v>
      </c>
      <c r="O108" s="115">
        <v>6.5019999999999998</v>
      </c>
      <c r="Q108" s="115">
        <f>K108+L108*O108/100+M108+N108*O108/100</f>
        <v>24704.1453</v>
      </c>
    </row>
    <row r="109" spans="1:19">
      <c r="B109" s="115" t="s">
        <v>5940</v>
      </c>
      <c r="C109" s="115">
        <v>0</v>
      </c>
      <c r="G109" s="115">
        <f>G106</f>
        <v>0</v>
      </c>
      <c r="H109" s="115">
        <f>SUM(H107:H108)</f>
        <v>0</v>
      </c>
      <c r="O109" s="115">
        <v>6.5019999999999998</v>
      </c>
      <c r="Q109" s="115">
        <f>K109+L109*O109/100+M109+N109*O109/100</f>
        <v>0</v>
      </c>
    </row>
    <row r="110" spans="1:19">
      <c r="B110" s="115" t="s">
        <v>5939</v>
      </c>
      <c r="C110" s="115">
        <f t="shared" ref="C110:J110" si="35">C105+C109</f>
        <v>47550</v>
      </c>
      <c r="D110" s="115">
        <f t="shared" si="35"/>
        <v>0</v>
      </c>
      <c r="E110" s="115">
        <f t="shared" si="35"/>
        <v>0</v>
      </c>
      <c r="F110" s="115">
        <f t="shared" si="35"/>
        <v>0</v>
      </c>
      <c r="G110" s="115">
        <f t="shared" si="35"/>
        <v>8357.4</v>
      </c>
      <c r="H110" s="115">
        <f t="shared" si="35"/>
        <v>147171</v>
      </c>
      <c r="I110" s="115">
        <f t="shared" si="35"/>
        <v>0</v>
      </c>
      <c r="J110" s="115">
        <f t="shared" si="35"/>
        <v>70064</v>
      </c>
      <c r="K110" s="115">
        <f>G110+I110+(H110+J110)*O110/100</f>
        <v>22482.019699999997</v>
      </c>
      <c r="N110" s="115">
        <f>K108+M108+(L108+N108)*O110/100</f>
        <v>24704.145299999996</v>
      </c>
      <c r="O110" s="115">
        <v>6.5019999999999998</v>
      </c>
      <c r="P110" s="115">
        <f>SUM(C110:F110)</f>
        <v>47550</v>
      </c>
      <c r="Q110" s="115">
        <f>N110</f>
        <v>24704.145299999996</v>
      </c>
      <c r="R110" s="115">
        <f>(G110+I110)+(H110+J110)*O110/100</f>
        <v>22482.019699999997</v>
      </c>
      <c r="S110" s="115">
        <f>P110-R110-Q110</f>
        <v>363.8350000000064</v>
      </c>
    </row>
    <row r="111" spans="1:19">
      <c r="A111" s="196">
        <v>39097</v>
      </c>
      <c r="K111" s="115">
        <f>K108+C111-G111</f>
        <v>-613.18000000000245</v>
      </c>
      <c r="L111" s="115">
        <f>L108+D111-H111</f>
        <v>162829</v>
      </c>
      <c r="M111" s="115">
        <f>M108+E111-I111</f>
        <v>12800</v>
      </c>
      <c r="N111" s="115">
        <f>N108+F111-J111</f>
        <v>29686</v>
      </c>
      <c r="O111" s="115">
        <v>6.5069999999999997</v>
      </c>
      <c r="Q111" s="115">
        <f>K111+L111*O111/100+M111+N111*O111/100</f>
        <v>24713.771049999999</v>
      </c>
    </row>
    <row r="112" spans="1:19">
      <c r="A112" s="196">
        <v>39097</v>
      </c>
      <c r="B112" s="115" t="s">
        <v>5882</v>
      </c>
      <c r="H112" s="115">
        <v>320</v>
      </c>
      <c r="K112" s="115">
        <f t="shared" ref="K112:N117" si="36">K111+C112-G112</f>
        <v>-613.18000000000245</v>
      </c>
      <c r="L112" s="115">
        <f t="shared" si="36"/>
        <v>162509</v>
      </c>
      <c r="M112" s="115">
        <f t="shared" si="36"/>
        <v>12800</v>
      </c>
      <c r="N112" s="115">
        <f t="shared" si="36"/>
        <v>29686</v>
      </c>
      <c r="O112" s="115">
        <v>6.5069999999999997</v>
      </c>
    </row>
    <row r="113" spans="1:19">
      <c r="A113" s="196">
        <v>39097</v>
      </c>
      <c r="B113" s="115" t="s">
        <v>5844</v>
      </c>
      <c r="J113" s="115">
        <v>148</v>
      </c>
      <c r="K113" s="115">
        <f t="shared" si="36"/>
        <v>-613.18000000000245</v>
      </c>
      <c r="L113" s="115">
        <f t="shared" si="36"/>
        <v>162509</v>
      </c>
      <c r="M113" s="115">
        <f t="shared" si="36"/>
        <v>12800</v>
      </c>
      <c r="N113" s="115">
        <f t="shared" si="36"/>
        <v>29538</v>
      </c>
      <c r="O113" s="115">
        <v>6.5069999999999997</v>
      </c>
      <c r="Q113" s="115">
        <f>K113+L113*O113/100+M113+N113*O113/100</f>
        <v>24683.318289999996</v>
      </c>
    </row>
    <row r="114" spans="1:19">
      <c r="A114" s="196">
        <v>39097</v>
      </c>
      <c r="B114" s="115" t="s">
        <v>5864</v>
      </c>
      <c r="J114" s="115">
        <v>128</v>
      </c>
      <c r="K114" s="115">
        <f t="shared" si="36"/>
        <v>-613.18000000000245</v>
      </c>
      <c r="L114" s="115">
        <f t="shared" si="36"/>
        <v>162509</v>
      </c>
      <c r="M114" s="115">
        <f t="shared" si="36"/>
        <v>12800</v>
      </c>
      <c r="N114" s="115">
        <f t="shared" si="36"/>
        <v>29410</v>
      </c>
      <c r="O114" s="115">
        <v>6.5069999999999997</v>
      </c>
    </row>
    <row r="115" spans="1:19">
      <c r="A115" s="196">
        <v>39097</v>
      </c>
      <c r="B115" s="115" t="s">
        <v>5854</v>
      </c>
      <c r="J115" s="115">
        <v>136</v>
      </c>
      <c r="K115" s="115">
        <f t="shared" si="36"/>
        <v>-613.18000000000245</v>
      </c>
      <c r="L115" s="115">
        <f t="shared" si="36"/>
        <v>162509</v>
      </c>
      <c r="M115" s="115">
        <f t="shared" si="36"/>
        <v>12800</v>
      </c>
      <c r="N115" s="115">
        <f t="shared" si="36"/>
        <v>29274</v>
      </c>
      <c r="O115" s="115">
        <v>6.5069999999999997</v>
      </c>
      <c r="Q115" s="115">
        <f>K115+L115*O115/100+M115+N115*O115/100</f>
        <v>24666.139809999993</v>
      </c>
    </row>
    <row r="116" spans="1:19">
      <c r="A116" s="196">
        <v>39097</v>
      </c>
      <c r="B116" s="115" t="s">
        <v>5859</v>
      </c>
      <c r="J116" s="115">
        <v>174</v>
      </c>
      <c r="K116" s="115">
        <f t="shared" si="36"/>
        <v>-613.18000000000245</v>
      </c>
      <c r="L116" s="115">
        <f t="shared" si="36"/>
        <v>162509</v>
      </c>
      <c r="M116" s="115">
        <f t="shared" si="36"/>
        <v>12800</v>
      </c>
      <c r="N116" s="115">
        <f t="shared" si="36"/>
        <v>29100</v>
      </c>
      <c r="O116" s="115">
        <v>6.5069999999999997</v>
      </c>
      <c r="Q116" s="115">
        <f>K116+L116*O116/100+M116+N116*O116/100</f>
        <v>24654.817629999994</v>
      </c>
    </row>
    <row r="117" spans="1:19">
      <c r="A117" s="196">
        <v>39097</v>
      </c>
      <c r="B117" s="115" t="s">
        <v>5823</v>
      </c>
      <c r="J117" s="115">
        <v>80</v>
      </c>
      <c r="K117" s="115">
        <f t="shared" si="36"/>
        <v>-613.18000000000245</v>
      </c>
      <c r="L117" s="115">
        <f t="shared" si="36"/>
        <v>162509</v>
      </c>
      <c r="M117" s="115">
        <f t="shared" si="36"/>
        <v>12800</v>
      </c>
      <c r="N117" s="115">
        <f t="shared" si="36"/>
        <v>29020</v>
      </c>
      <c r="O117" s="115">
        <v>6.5069999999999997</v>
      </c>
      <c r="Q117" s="115">
        <f>K117+L117*O117/100+M117+N117*O117/100</f>
        <v>24649.612029999993</v>
      </c>
    </row>
    <row r="118" spans="1:19">
      <c r="A118" s="196" t="s">
        <v>5966</v>
      </c>
      <c r="B118" s="115" t="s">
        <v>5940</v>
      </c>
      <c r="C118" s="115">
        <v>0</v>
      </c>
      <c r="G118" s="115">
        <f>SUM(G113:G117)</f>
        <v>0</v>
      </c>
      <c r="H118" s="115">
        <f>SUM(H113:H117)</f>
        <v>0</v>
      </c>
      <c r="I118" s="115">
        <f>SUM(I113:I117)</f>
        <v>0</v>
      </c>
      <c r="J118" s="115">
        <f>SUM(J113:J117)</f>
        <v>666</v>
      </c>
      <c r="O118" s="115">
        <v>6.5069999999999997</v>
      </c>
      <c r="Q118" s="115">
        <f>K118+L118*O118/100+M118+N118*O118/100</f>
        <v>0</v>
      </c>
    </row>
    <row r="119" spans="1:19">
      <c r="B119" s="115" t="s">
        <v>5939</v>
      </c>
      <c r="C119" s="115">
        <f t="shared" ref="C119:J119" si="37">C110+C118</f>
        <v>47550</v>
      </c>
      <c r="D119" s="115">
        <f t="shared" si="37"/>
        <v>0</v>
      </c>
      <c r="E119" s="115">
        <f t="shared" si="37"/>
        <v>0</v>
      </c>
      <c r="F119" s="115">
        <f t="shared" si="37"/>
        <v>0</v>
      </c>
      <c r="G119" s="115">
        <f t="shared" si="37"/>
        <v>8357.4</v>
      </c>
      <c r="H119" s="115">
        <f t="shared" si="37"/>
        <v>147171</v>
      </c>
      <c r="I119" s="115">
        <f t="shared" si="37"/>
        <v>0</v>
      </c>
      <c r="J119" s="115">
        <f t="shared" si="37"/>
        <v>70730</v>
      </c>
      <c r="K119" s="115">
        <f>G119+I119+(H119+J119)*O119/100</f>
        <v>22536.218070000003</v>
      </c>
      <c r="N119" s="115">
        <f>K117+M117+(L117+N117)*O119/100</f>
        <v>24649.612029999997</v>
      </c>
      <c r="O119" s="115">
        <v>6.5069999999999997</v>
      </c>
      <c r="P119" s="115">
        <f>SUM(C119:F119)</f>
        <v>47550</v>
      </c>
      <c r="Q119" s="115">
        <f>N119</f>
        <v>24649.612029999997</v>
      </c>
      <c r="R119" s="115">
        <f>(G119+I119)+(H119+J119)*O119/100</f>
        <v>22536.218070000003</v>
      </c>
      <c r="S119" s="115">
        <f>P119-R119-Q119</f>
        <v>364.16990000000078</v>
      </c>
    </row>
    <row r="120" spans="1:19">
      <c r="A120" s="196">
        <v>39098</v>
      </c>
      <c r="K120" s="115">
        <f>K117+C120-G120</f>
        <v>-613.18000000000245</v>
      </c>
      <c r="L120" s="115">
        <f>L117+D120-H120</f>
        <v>162509</v>
      </c>
      <c r="M120" s="115">
        <f>M117+E120-I120</f>
        <v>12800</v>
      </c>
      <c r="N120" s="115">
        <f>N117+F120-J120</f>
        <v>29020</v>
      </c>
      <c r="O120" s="115">
        <v>6.5</v>
      </c>
      <c r="Q120" s="115">
        <f>K120+L120*O120/100+M120+N120*O120/100</f>
        <v>24636.204999999998</v>
      </c>
    </row>
    <row r="121" spans="1:19">
      <c r="A121" s="196">
        <v>39098</v>
      </c>
      <c r="B121" s="115" t="s">
        <v>5890</v>
      </c>
      <c r="H121" s="115">
        <v>380</v>
      </c>
      <c r="K121" s="115">
        <f t="shared" ref="K121:N122" si="38">K120+C121-G121</f>
        <v>-613.18000000000245</v>
      </c>
      <c r="L121" s="115">
        <f t="shared" si="38"/>
        <v>162129</v>
      </c>
      <c r="M121" s="115">
        <f t="shared" si="38"/>
        <v>12800</v>
      </c>
      <c r="N121" s="115">
        <f t="shared" si="38"/>
        <v>29020</v>
      </c>
      <c r="O121" s="115">
        <v>6.5</v>
      </c>
      <c r="Q121" s="115">
        <f>K121+L121*O121/100+M121+N121*O121/100</f>
        <v>24611.504999999997</v>
      </c>
    </row>
    <row r="122" spans="1:19">
      <c r="K122" s="115">
        <f t="shared" si="38"/>
        <v>-613.18000000000245</v>
      </c>
      <c r="L122" s="115">
        <f t="shared" si="38"/>
        <v>162129</v>
      </c>
      <c r="M122" s="115">
        <f t="shared" si="38"/>
        <v>12800</v>
      </c>
      <c r="N122" s="115">
        <f t="shared" si="38"/>
        <v>29020</v>
      </c>
      <c r="O122" s="115">
        <v>6.5</v>
      </c>
      <c r="Q122" s="115">
        <f>K122+L122*O122/100+M122+N122*O122/100</f>
        <v>24611.504999999997</v>
      </c>
    </row>
    <row r="123" spans="1:19">
      <c r="B123" s="115" t="s">
        <v>5940</v>
      </c>
      <c r="C123" s="115">
        <v>0</v>
      </c>
      <c r="G123" s="115">
        <f>G120</f>
        <v>0</v>
      </c>
      <c r="H123" s="115">
        <f>SUM(H121:H122)</f>
        <v>380</v>
      </c>
      <c r="O123" s="115">
        <v>6.5</v>
      </c>
      <c r="Q123" s="115">
        <f>K123+L123*O123/100+M123+N123*O123/100</f>
        <v>0</v>
      </c>
    </row>
    <row r="124" spans="1:19">
      <c r="B124" s="115" t="s">
        <v>5939</v>
      </c>
      <c r="C124" s="115">
        <f t="shared" ref="C124:J124" si="39">C119+C123</f>
        <v>47550</v>
      </c>
      <c r="D124" s="115">
        <f t="shared" si="39"/>
        <v>0</v>
      </c>
      <c r="E124" s="115">
        <f t="shared" si="39"/>
        <v>0</v>
      </c>
      <c r="F124" s="115">
        <f t="shared" si="39"/>
        <v>0</v>
      </c>
      <c r="G124" s="115">
        <f t="shared" si="39"/>
        <v>8357.4</v>
      </c>
      <c r="H124" s="115">
        <f t="shared" si="39"/>
        <v>147551</v>
      </c>
      <c r="I124" s="115">
        <f t="shared" si="39"/>
        <v>0</v>
      </c>
      <c r="J124" s="115">
        <f t="shared" si="39"/>
        <v>70730</v>
      </c>
      <c r="K124" s="115">
        <f>G124+I124+(H124+J124)*O124/100</f>
        <v>22545.665000000001</v>
      </c>
      <c r="N124" s="115">
        <f>K122+M122+(L122+N122)*O124/100</f>
        <v>24611.504999999997</v>
      </c>
      <c r="O124" s="115">
        <v>6.5</v>
      </c>
      <c r="P124" s="115">
        <f>SUM(C124:F124)</f>
        <v>47550</v>
      </c>
      <c r="Q124" s="115">
        <f>N124</f>
        <v>24611.504999999997</v>
      </c>
      <c r="R124" s="115">
        <f>(G124+I124)+(H124+J124)*O124/100</f>
        <v>22545.665000000001</v>
      </c>
      <c r="S124" s="115">
        <f>P124-R124-Q124</f>
        <v>392.83000000000175</v>
      </c>
    </row>
    <row r="125" spans="1:19">
      <c r="A125" s="196">
        <v>39099</v>
      </c>
      <c r="K125" s="115">
        <f>K122+C125-G125</f>
        <v>-613.18000000000245</v>
      </c>
      <c r="L125" s="115">
        <f>L122+D125-H125</f>
        <v>162129</v>
      </c>
      <c r="M125" s="115">
        <f>M122+E125-I125</f>
        <v>12800</v>
      </c>
      <c r="N125" s="115">
        <f>N122+F125-J125</f>
        <v>29020</v>
      </c>
      <c r="O125" s="115">
        <v>6.4726999999999997</v>
      </c>
      <c r="Q125" s="115">
        <f t="shared" ref="Q125:Q130" si="40">K125+L125*O125/100+M125+N125*O125/100</f>
        <v>24559.321322999996</v>
      </c>
    </row>
    <row r="126" spans="1:19">
      <c r="A126" s="196">
        <v>39099</v>
      </c>
      <c r="B126" s="115" t="s">
        <v>5889</v>
      </c>
      <c r="H126" s="115">
        <v>430</v>
      </c>
      <c r="K126" s="115">
        <f t="shared" ref="K126:N129" si="41">K125+C126-G126</f>
        <v>-613.18000000000245</v>
      </c>
      <c r="L126" s="115">
        <f t="shared" si="41"/>
        <v>161699</v>
      </c>
      <c r="M126" s="115">
        <f t="shared" si="41"/>
        <v>12800</v>
      </c>
      <c r="N126" s="115">
        <f t="shared" si="41"/>
        <v>29020</v>
      </c>
      <c r="O126" s="115">
        <v>6.4726999999999997</v>
      </c>
      <c r="Q126" s="115">
        <f t="shared" si="40"/>
        <v>24531.488712999999</v>
      </c>
    </row>
    <row r="127" spans="1:19">
      <c r="A127" s="196">
        <v>39099</v>
      </c>
      <c r="B127" s="115" t="s">
        <v>5870</v>
      </c>
      <c r="J127" s="115">
        <v>199</v>
      </c>
      <c r="K127" s="115">
        <f t="shared" si="41"/>
        <v>-613.18000000000245</v>
      </c>
      <c r="L127" s="115">
        <f t="shared" si="41"/>
        <v>161699</v>
      </c>
      <c r="M127" s="115">
        <f t="shared" si="41"/>
        <v>12800</v>
      </c>
      <c r="N127" s="115">
        <f t="shared" si="41"/>
        <v>28821</v>
      </c>
      <c r="O127" s="115">
        <v>6.4726999999999997</v>
      </c>
      <c r="Q127" s="115">
        <f t="shared" si="40"/>
        <v>24518.608039999999</v>
      </c>
    </row>
    <row r="128" spans="1:19">
      <c r="A128" s="196">
        <v>39099</v>
      </c>
      <c r="B128" s="115" t="s">
        <v>5834</v>
      </c>
      <c r="J128" s="115">
        <v>225</v>
      </c>
      <c r="K128" s="115">
        <f t="shared" si="41"/>
        <v>-613.18000000000245</v>
      </c>
      <c r="L128" s="115">
        <f t="shared" si="41"/>
        <v>161699</v>
      </c>
      <c r="M128" s="115">
        <f t="shared" si="41"/>
        <v>12800</v>
      </c>
      <c r="N128" s="115">
        <f t="shared" si="41"/>
        <v>28596</v>
      </c>
      <c r="O128" s="115">
        <v>6.4726999999999997</v>
      </c>
      <c r="Q128" s="115">
        <f t="shared" si="40"/>
        <v>24504.044464999999</v>
      </c>
    </row>
    <row r="129" spans="1:19">
      <c r="A129" s="196">
        <v>39099</v>
      </c>
      <c r="B129" s="115" t="s">
        <v>2343</v>
      </c>
      <c r="J129" s="115">
        <v>98</v>
      </c>
      <c r="K129" s="115">
        <f t="shared" si="41"/>
        <v>-613.18000000000245</v>
      </c>
      <c r="L129" s="115">
        <f t="shared" si="41"/>
        <v>161699</v>
      </c>
      <c r="M129" s="115">
        <f t="shared" si="41"/>
        <v>12800</v>
      </c>
      <c r="N129" s="115">
        <f t="shared" si="41"/>
        <v>28498</v>
      </c>
      <c r="O129" s="115">
        <v>6.4726999999999997</v>
      </c>
      <c r="Q129" s="115">
        <f t="shared" si="40"/>
        <v>24497.701218999999</v>
      </c>
    </row>
    <row r="130" spans="1:19">
      <c r="B130" s="115" t="s">
        <v>5940</v>
      </c>
      <c r="C130" s="115">
        <v>0</v>
      </c>
      <c r="G130" s="115">
        <f>SUM(G126:G129)</f>
        <v>0</v>
      </c>
      <c r="H130" s="115">
        <f>SUM(H126:H129)</f>
        <v>430</v>
      </c>
      <c r="I130" s="115">
        <f>SUM(I126:I129)</f>
        <v>0</v>
      </c>
      <c r="J130" s="115">
        <f>SUM(J126:J129)</f>
        <v>522</v>
      </c>
      <c r="O130" s="115">
        <v>6.4726999999999997</v>
      </c>
      <c r="Q130" s="115">
        <f t="shared" si="40"/>
        <v>0</v>
      </c>
    </row>
    <row r="131" spans="1:19">
      <c r="B131" s="115" t="s">
        <v>5939</v>
      </c>
      <c r="C131" s="115">
        <f t="shared" ref="C131:J131" si="42">C124+C130</f>
        <v>47550</v>
      </c>
      <c r="D131" s="115">
        <f t="shared" si="42"/>
        <v>0</v>
      </c>
      <c r="E131" s="115">
        <f t="shared" si="42"/>
        <v>0</v>
      </c>
      <c r="F131" s="115">
        <f t="shared" si="42"/>
        <v>0</v>
      </c>
      <c r="G131" s="115">
        <f t="shared" si="42"/>
        <v>8357.4</v>
      </c>
      <c r="H131" s="115">
        <f t="shared" si="42"/>
        <v>147981</v>
      </c>
      <c r="I131" s="115">
        <f t="shared" si="42"/>
        <v>0</v>
      </c>
      <c r="J131" s="115">
        <f t="shared" si="42"/>
        <v>71252</v>
      </c>
      <c r="K131" s="115">
        <f>G131+I131+(H131+J131)*O131/100</f>
        <v>22547.694390999997</v>
      </c>
      <c r="N131" s="115">
        <f>K129+M129+(L129+N129)*O131/100</f>
        <v>24497.701218999995</v>
      </c>
      <c r="O131" s="115">
        <v>6.4726999999999997</v>
      </c>
      <c r="P131" s="115">
        <f>SUM(C131:F131)</f>
        <v>47550</v>
      </c>
      <c r="Q131" s="115">
        <f>N131</f>
        <v>24497.701218999995</v>
      </c>
      <c r="R131" s="115">
        <f>(G131+I131)+(H131+J131)*O131/100</f>
        <v>22547.694390999997</v>
      </c>
      <c r="S131" s="115">
        <f>P131-R131-Q131</f>
        <v>504.6043900000077</v>
      </c>
    </row>
    <row r="132" spans="1:19">
      <c r="A132" s="196">
        <v>39100</v>
      </c>
      <c r="K132" s="115">
        <f>K129+C132-G132</f>
        <v>-613.18000000000245</v>
      </c>
      <c r="L132" s="115">
        <f>L129+D132-H132</f>
        <v>161699</v>
      </c>
      <c r="M132" s="115">
        <f>M129+E132-I132</f>
        <v>12800</v>
      </c>
      <c r="N132" s="115">
        <f>N129+F132-J132</f>
        <v>28498</v>
      </c>
      <c r="O132" s="115">
        <v>6.4260000000000002</v>
      </c>
      <c r="Q132" s="115">
        <f>K132+L132*O132/100+M132+N132*O132/100</f>
        <v>24408.879219999999</v>
      </c>
    </row>
    <row r="133" spans="1:19">
      <c r="A133" s="196">
        <v>39100</v>
      </c>
      <c r="B133" s="115" t="s">
        <v>5888</v>
      </c>
      <c r="H133" s="115">
        <v>78</v>
      </c>
      <c r="K133" s="115">
        <f t="shared" ref="K133:N134" si="43">K132+C133-G133</f>
        <v>-613.18000000000245</v>
      </c>
      <c r="L133" s="115">
        <f t="shared" si="43"/>
        <v>161621</v>
      </c>
      <c r="M133" s="115">
        <f t="shared" si="43"/>
        <v>12800</v>
      </c>
      <c r="N133" s="115">
        <f t="shared" si="43"/>
        <v>28498</v>
      </c>
      <c r="O133" s="115">
        <v>6.4260000000000002</v>
      </c>
      <c r="Q133" s="115">
        <f>K133+L133*O133/100+M133+N133*O133/100</f>
        <v>24403.86694</v>
      </c>
    </row>
    <row r="134" spans="1:19">
      <c r="K134" s="115">
        <f t="shared" si="43"/>
        <v>-613.18000000000245</v>
      </c>
      <c r="L134" s="115">
        <f t="shared" si="43"/>
        <v>161621</v>
      </c>
      <c r="M134" s="115">
        <f t="shared" si="43"/>
        <v>12800</v>
      </c>
      <c r="N134" s="115">
        <f t="shared" si="43"/>
        <v>28498</v>
      </c>
      <c r="O134" s="115">
        <v>6.4260000000000002</v>
      </c>
      <c r="Q134" s="115">
        <f>K134+L134*O134/100+M134+N134*O134/100</f>
        <v>24403.86694</v>
      </c>
    </row>
    <row r="135" spans="1:19">
      <c r="B135" s="115" t="s">
        <v>5940</v>
      </c>
      <c r="C135" s="115">
        <v>0</v>
      </c>
      <c r="G135" s="115">
        <f>G132</f>
        <v>0</v>
      </c>
      <c r="H135" s="115">
        <f>SUM(H133:H134)</f>
        <v>78</v>
      </c>
      <c r="O135" s="115">
        <v>6.4260000000000002</v>
      </c>
      <c r="Q135" s="115">
        <f>K135+L135*O135/100+M135+N135*O135/100</f>
        <v>0</v>
      </c>
    </row>
    <row r="136" spans="1:19">
      <c r="B136" s="115" t="s">
        <v>5939</v>
      </c>
      <c r="C136" s="115">
        <f t="shared" ref="C136:J136" si="44">C131+C135</f>
        <v>47550</v>
      </c>
      <c r="D136" s="115">
        <f t="shared" si="44"/>
        <v>0</v>
      </c>
      <c r="E136" s="115">
        <f t="shared" si="44"/>
        <v>0</v>
      </c>
      <c r="F136" s="115">
        <f t="shared" si="44"/>
        <v>0</v>
      </c>
      <c r="G136" s="115">
        <f t="shared" si="44"/>
        <v>8357.4</v>
      </c>
      <c r="H136" s="115">
        <f t="shared" si="44"/>
        <v>148059</v>
      </c>
      <c r="I136" s="115">
        <f t="shared" si="44"/>
        <v>0</v>
      </c>
      <c r="J136" s="115">
        <f t="shared" si="44"/>
        <v>71252</v>
      </c>
      <c r="K136" s="115">
        <f>G136+I136+(H136+J136)*O136/100</f>
        <v>22450.324860000001</v>
      </c>
      <c r="N136" s="115">
        <f>K134+M134+(L134+N134)*O136/100</f>
        <v>24403.86694</v>
      </c>
      <c r="O136" s="115">
        <v>6.4260000000000002</v>
      </c>
      <c r="P136" s="115">
        <f>SUM(C136:F136)</f>
        <v>47550</v>
      </c>
      <c r="Q136" s="115">
        <f>N136</f>
        <v>24403.86694</v>
      </c>
      <c r="R136" s="115">
        <f>(G136+I136)+(H136+J136)*O136/100</f>
        <v>22450.324860000001</v>
      </c>
      <c r="S136" s="115">
        <f>P136-R136-Q136</f>
        <v>695.80819999999949</v>
      </c>
    </row>
    <row r="137" spans="1:19">
      <c r="A137" s="196">
        <v>39101</v>
      </c>
      <c r="K137" s="115">
        <f>K134+C137-G137</f>
        <v>-613.18000000000245</v>
      </c>
      <c r="L137" s="115">
        <f>L134+D137-H137</f>
        <v>161621</v>
      </c>
      <c r="M137" s="115">
        <f>M134+E137-I137</f>
        <v>12800</v>
      </c>
      <c r="N137" s="115">
        <f>N134+F137-J137</f>
        <v>28498</v>
      </c>
      <c r="O137" s="115">
        <v>6.5778999999999996</v>
      </c>
      <c r="Q137" s="115">
        <f t="shared" ref="Q137:Q142" si="45">K137+L137*O137/100+M137+N137*O137/100</f>
        <v>24692.657700999996</v>
      </c>
    </row>
    <row r="138" spans="1:19">
      <c r="A138" s="196">
        <v>39101</v>
      </c>
      <c r="B138" s="115" t="s">
        <v>5887</v>
      </c>
      <c r="H138" s="115">
        <v>460</v>
      </c>
      <c r="K138" s="115">
        <f t="shared" ref="K138:N141" si="46">K137+C138-G138</f>
        <v>-613.18000000000245</v>
      </c>
      <c r="L138" s="115">
        <f t="shared" si="46"/>
        <v>161161</v>
      </c>
      <c r="M138" s="115">
        <f t="shared" si="46"/>
        <v>12800</v>
      </c>
      <c r="N138" s="115">
        <f t="shared" si="46"/>
        <v>28498</v>
      </c>
      <c r="O138" s="115">
        <v>6.5778999999999996</v>
      </c>
      <c r="Q138" s="115">
        <f t="shared" si="45"/>
        <v>24662.399360999996</v>
      </c>
    </row>
    <row r="139" spans="1:19">
      <c r="A139" s="196">
        <v>39101</v>
      </c>
      <c r="B139" s="115" t="s">
        <v>5886</v>
      </c>
      <c r="J139" s="115">
        <v>128</v>
      </c>
      <c r="K139" s="115">
        <f t="shared" si="46"/>
        <v>-613.18000000000245</v>
      </c>
      <c r="L139" s="115">
        <f t="shared" si="46"/>
        <v>161161</v>
      </c>
      <c r="M139" s="115">
        <f t="shared" si="46"/>
        <v>12800</v>
      </c>
      <c r="N139" s="115">
        <f t="shared" si="46"/>
        <v>28370</v>
      </c>
      <c r="O139" s="115">
        <v>6.5778999999999996</v>
      </c>
      <c r="Q139" s="115">
        <f t="shared" si="45"/>
        <v>24653.979648999997</v>
      </c>
    </row>
    <row r="140" spans="1:19">
      <c r="A140" s="196">
        <v>39101</v>
      </c>
      <c r="B140" s="115" t="s">
        <v>5885</v>
      </c>
      <c r="J140" s="115">
        <v>118</v>
      </c>
      <c r="K140" s="115">
        <f t="shared" si="46"/>
        <v>-613.18000000000245</v>
      </c>
      <c r="L140" s="115">
        <f t="shared" si="46"/>
        <v>161161</v>
      </c>
      <c r="M140" s="115">
        <f t="shared" si="46"/>
        <v>12800</v>
      </c>
      <c r="N140" s="115">
        <f t="shared" si="46"/>
        <v>28252</v>
      </c>
      <c r="O140" s="115">
        <v>6.5778999999999996</v>
      </c>
      <c r="Q140" s="115">
        <f t="shared" si="45"/>
        <v>24646.217726999999</v>
      </c>
    </row>
    <row r="141" spans="1:19">
      <c r="A141" s="196">
        <v>39101</v>
      </c>
      <c r="B141" s="115" t="s">
        <v>5859</v>
      </c>
      <c r="J141" s="115">
        <v>262</v>
      </c>
      <c r="K141" s="115">
        <f t="shared" si="46"/>
        <v>-613.18000000000245</v>
      </c>
      <c r="L141" s="115">
        <f t="shared" si="46"/>
        <v>161161</v>
      </c>
      <c r="M141" s="115">
        <f t="shared" si="46"/>
        <v>12800</v>
      </c>
      <c r="N141" s="115">
        <f t="shared" si="46"/>
        <v>27990</v>
      </c>
      <c r="O141" s="115">
        <v>6.5778999999999996</v>
      </c>
      <c r="Q141" s="115">
        <f t="shared" si="45"/>
        <v>24628.983628999998</v>
      </c>
    </row>
    <row r="142" spans="1:19">
      <c r="B142" s="115" t="s">
        <v>5940</v>
      </c>
      <c r="C142" s="115">
        <v>0</v>
      </c>
      <c r="G142" s="115">
        <f>SUM(G138:G141)</f>
        <v>0</v>
      </c>
      <c r="H142" s="115">
        <f>SUM(H138:H141)</f>
        <v>460</v>
      </c>
      <c r="I142" s="115">
        <f>SUM(I138:I141)</f>
        <v>0</v>
      </c>
      <c r="J142" s="115">
        <f>SUM(J138:J141)</f>
        <v>508</v>
      </c>
      <c r="O142" s="115">
        <v>6.5778999999999996</v>
      </c>
      <c r="Q142" s="115">
        <f t="shared" si="45"/>
        <v>0</v>
      </c>
    </row>
    <row r="143" spans="1:19">
      <c r="B143" s="115" t="s">
        <v>5939</v>
      </c>
      <c r="C143" s="115">
        <f t="shared" ref="C143:J143" si="47">C136+C142</f>
        <v>47550</v>
      </c>
      <c r="D143" s="115">
        <f t="shared" si="47"/>
        <v>0</v>
      </c>
      <c r="E143" s="115">
        <f t="shared" si="47"/>
        <v>0</v>
      </c>
      <c r="F143" s="115">
        <f t="shared" si="47"/>
        <v>0</v>
      </c>
      <c r="G143" s="115">
        <f t="shared" si="47"/>
        <v>8357.4</v>
      </c>
      <c r="H143" s="115">
        <f t="shared" si="47"/>
        <v>148519</v>
      </c>
      <c r="I143" s="115">
        <f t="shared" si="47"/>
        <v>0</v>
      </c>
      <c r="J143" s="115">
        <f t="shared" si="47"/>
        <v>71760</v>
      </c>
      <c r="K143" s="115">
        <f>G143+I143+(H143+J143)*O143/100</f>
        <v>22543.367599999998</v>
      </c>
      <c r="N143" s="115">
        <f>K141+M141+(L141+N141)*O143/100</f>
        <v>24368.144399999997</v>
      </c>
      <c r="O143" s="115">
        <v>6.44</v>
      </c>
      <c r="P143" s="115">
        <f>SUM(C143:F143)</f>
        <v>47550</v>
      </c>
      <c r="Q143" s="115">
        <f>N143</f>
        <v>24368.144399999997</v>
      </c>
      <c r="R143" s="115">
        <f>(G143+I143)+(H143+J143)*O143/100</f>
        <v>22543.367599999998</v>
      </c>
      <c r="S143" s="115">
        <f>P143-R143-Q143</f>
        <v>638.48800000000483</v>
      </c>
    </row>
    <row r="144" spans="1:19">
      <c r="A144" s="196">
        <v>39102</v>
      </c>
      <c r="K144" s="115">
        <f>K141+C144-G144</f>
        <v>-613.18000000000245</v>
      </c>
      <c r="L144" s="115">
        <f>L141+D144-H144</f>
        <v>161161</v>
      </c>
      <c r="M144" s="115">
        <f>M141+E144-I144</f>
        <v>12800</v>
      </c>
      <c r="N144" s="115">
        <f>N141+F144-J144</f>
        <v>27990</v>
      </c>
      <c r="O144" s="115">
        <v>6.5778999999999996</v>
      </c>
      <c r="Q144" s="115">
        <f t="shared" ref="Q144:Q149" si="48">K144+L144*O144/100+M144+N144*O144/100</f>
        <v>24628.983628999998</v>
      </c>
    </row>
    <row r="145" spans="1:19">
      <c r="A145" s="196">
        <v>39103</v>
      </c>
      <c r="K145" s="115">
        <f t="shared" ref="K145:N148" si="49">K144+C145-G145</f>
        <v>-613.18000000000245</v>
      </c>
      <c r="L145" s="115">
        <f t="shared" si="49"/>
        <v>161161</v>
      </c>
      <c r="M145" s="115">
        <f t="shared" si="49"/>
        <v>12800</v>
      </c>
      <c r="N145" s="115">
        <f t="shared" si="49"/>
        <v>27990</v>
      </c>
      <c r="O145" s="115">
        <v>6.5778999999999996</v>
      </c>
      <c r="Q145" s="115">
        <f t="shared" si="48"/>
        <v>24628.983628999998</v>
      </c>
    </row>
    <row r="146" spans="1:19">
      <c r="K146" s="115">
        <f t="shared" si="49"/>
        <v>-613.18000000000245</v>
      </c>
      <c r="L146" s="115">
        <f t="shared" si="49"/>
        <v>161161</v>
      </c>
      <c r="M146" s="115">
        <f t="shared" si="49"/>
        <v>12800</v>
      </c>
      <c r="N146" s="115">
        <f t="shared" si="49"/>
        <v>27990</v>
      </c>
      <c r="O146" s="115">
        <v>6.5778999999999996</v>
      </c>
      <c r="Q146" s="115">
        <f t="shared" si="48"/>
        <v>24628.983628999998</v>
      </c>
    </row>
    <row r="147" spans="1:19">
      <c r="K147" s="115">
        <f t="shared" si="49"/>
        <v>-613.18000000000245</v>
      </c>
      <c r="L147" s="115">
        <f t="shared" si="49"/>
        <v>161161</v>
      </c>
      <c r="M147" s="115">
        <f t="shared" si="49"/>
        <v>12800</v>
      </c>
      <c r="N147" s="115">
        <f t="shared" si="49"/>
        <v>27990</v>
      </c>
      <c r="O147" s="115">
        <v>6.5778999999999996</v>
      </c>
      <c r="Q147" s="115">
        <f t="shared" si="48"/>
        <v>24628.983628999998</v>
      </c>
    </row>
    <row r="148" spans="1:19">
      <c r="K148" s="115">
        <f t="shared" si="49"/>
        <v>-613.18000000000245</v>
      </c>
      <c r="L148" s="115">
        <f t="shared" si="49"/>
        <v>161161</v>
      </c>
      <c r="M148" s="115">
        <f t="shared" si="49"/>
        <v>12800</v>
      </c>
      <c r="N148" s="115">
        <f t="shared" si="49"/>
        <v>27990</v>
      </c>
      <c r="O148" s="115">
        <v>6.5778999999999996</v>
      </c>
      <c r="Q148" s="115">
        <f t="shared" si="48"/>
        <v>24628.983628999998</v>
      </c>
    </row>
    <row r="149" spans="1:19">
      <c r="B149" s="115" t="s">
        <v>5940</v>
      </c>
      <c r="C149" s="115">
        <v>0</v>
      </c>
      <c r="G149" s="115">
        <f>G144</f>
        <v>0</v>
      </c>
      <c r="H149" s="115">
        <f>SUM(H145:H148)</f>
        <v>0</v>
      </c>
      <c r="O149" s="115">
        <v>6.5778999999999996</v>
      </c>
      <c r="Q149" s="115">
        <f t="shared" si="48"/>
        <v>0</v>
      </c>
    </row>
    <row r="150" spans="1:19">
      <c r="B150" s="115" t="s">
        <v>5939</v>
      </c>
      <c r="C150" s="115">
        <f t="shared" ref="C150:J150" si="50">C143+C149</f>
        <v>47550</v>
      </c>
      <c r="D150" s="115">
        <f t="shared" si="50"/>
        <v>0</v>
      </c>
      <c r="E150" s="115">
        <f t="shared" si="50"/>
        <v>0</v>
      </c>
      <c r="F150" s="115">
        <f t="shared" si="50"/>
        <v>0</v>
      </c>
      <c r="G150" s="115">
        <f t="shared" si="50"/>
        <v>8357.4</v>
      </c>
      <c r="H150" s="115">
        <f t="shared" si="50"/>
        <v>148519</v>
      </c>
      <c r="I150" s="115">
        <f t="shared" si="50"/>
        <v>0</v>
      </c>
      <c r="J150" s="115">
        <f t="shared" si="50"/>
        <v>71760</v>
      </c>
      <c r="K150" s="115">
        <f>G150+I150+(H150+J150)*O150/100</f>
        <v>22550.196249000001</v>
      </c>
      <c r="N150" s="115">
        <f>K148+M148+(L148+N148)*O150/100</f>
        <v>24374.008081</v>
      </c>
      <c r="O150" s="115">
        <v>6.4431000000000003</v>
      </c>
      <c r="P150" s="115">
        <f>SUM(C150:F150)</f>
        <v>47550</v>
      </c>
      <c r="Q150" s="115">
        <f>N150</f>
        <v>24374.008081</v>
      </c>
      <c r="R150" s="115">
        <f>(G150+I150)+(H150+J150)*O150/100</f>
        <v>22550.196249000001</v>
      </c>
      <c r="S150" s="115">
        <f>P150-R150-Q150</f>
        <v>625.79566999999952</v>
      </c>
    </row>
    <row r="151" spans="1:19">
      <c r="A151" s="196">
        <v>39104</v>
      </c>
      <c r="K151" s="115">
        <f>K148+C151-G151</f>
        <v>-613.18000000000245</v>
      </c>
      <c r="L151" s="115">
        <f>L148+D151-H151</f>
        <v>161161</v>
      </c>
      <c r="M151" s="115">
        <f>M148+E151-I151</f>
        <v>12800</v>
      </c>
      <c r="N151" s="115">
        <f>N148+F151-J151</f>
        <v>27990</v>
      </c>
      <c r="O151" s="115">
        <v>6.5778999999999996</v>
      </c>
      <c r="Q151" s="115">
        <f t="shared" ref="Q151:Q157" si="51">K151+L151*O151/100+M151+N151*O151/100</f>
        <v>24628.983628999998</v>
      </c>
    </row>
    <row r="152" spans="1:19">
      <c r="A152" s="196">
        <v>39104</v>
      </c>
      <c r="B152" s="115" t="s">
        <v>5882</v>
      </c>
      <c r="H152" s="115">
        <v>320</v>
      </c>
      <c r="K152" s="115">
        <f t="shared" ref="K152:N156" si="52">K151+C152-G152</f>
        <v>-613.18000000000245</v>
      </c>
      <c r="L152" s="115">
        <f t="shared" si="52"/>
        <v>160841</v>
      </c>
      <c r="M152" s="115">
        <f t="shared" si="52"/>
        <v>12800</v>
      </c>
      <c r="N152" s="115">
        <f t="shared" si="52"/>
        <v>27990</v>
      </c>
      <c r="O152" s="115">
        <v>6.5778999999999996</v>
      </c>
      <c r="Q152" s="115">
        <f t="shared" si="51"/>
        <v>24607.934348999996</v>
      </c>
    </row>
    <row r="153" spans="1:19">
      <c r="A153" s="196">
        <v>39104</v>
      </c>
      <c r="B153" s="115" t="s">
        <v>5863</v>
      </c>
      <c r="J153" s="115">
        <v>128</v>
      </c>
      <c r="K153" s="115">
        <f t="shared" si="52"/>
        <v>-613.18000000000245</v>
      </c>
      <c r="L153" s="115">
        <f t="shared" si="52"/>
        <v>160841</v>
      </c>
      <c r="M153" s="115">
        <f t="shared" si="52"/>
        <v>12800</v>
      </c>
      <c r="N153" s="115">
        <f t="shared" si="52"/>
        <v>27862</v>
      </c>
      <c r="O153" s="115">
        <v>6.5778999999999996</v>
      </c>
      <c r="Q153" s="115">
        <f t="shared" si="51"/>
        <v>24599.514636999997</v>
      </c>
    </row>
    <row r="154" spans="1:19">
      <c r="A154" s="196">
        <v>39104</v>
      </c>
      <c r="B154" s="115" t="s">
        <v>5884</v>
      </c>
      <c r="J154" s="115">
        <v>190</v>
      </c>
      <c r="K154" s="115">
        <f t="shared" si="52"/>
        <v>-613.18000000000245</v>
      </c>
      <c r="L154" s="115">
        <f t="shared" si="52"/>
        <v>160841</v>
      </c>
      <c r="M154" s="115">
        <f t="shared" si="52"/>
        <v>12800</v>
      </c>
      <c r="N154" s="115">
        <f t="shared" si="52"/>
        <v>27672</v>
      </c>
      <c r="O154" s="115">
        <v>6.5778999999999996</v>
      </c>
      <c r="Q154" s="115">
        <f t="shared" si="51"/>
        <v>24587.016626999994</v>
      </c>
    </row>
    <row r="155" spans="1:19">
      <c r="A155" s="196">
        <v>39104</v>
      </c>
      <c r="B155" s="115" t="s">
        <v>5834</v>
      </c>
      <c r="J155" s="115">
        <v>199</v>
      </c>
      <c r="K155" s="115">
        <f t="shared" si="52"/>
        <v>-613.18000000000245</v>
      </c>
      <c r="L155" s="115">
        <f t="shared" si="52"/>
        <v>160841</v>
      </c>
      <c r="M155" s="115">
        <f t="shared" si="52"/>
        <v>12800</v>
      </c>
      <c r="N155" s="115">
        <f t="shared" si="52"/>
        <v>27473</v>
      </c>
      <c r="O155" s="115">
        <v>6.5778999999999996</v>
      </c>
      <c r="Q155" s="115">
        <f t="shared" si="51"/>
        <v>24573.926605999994</v>
      </c>
    </row>
    <row r="156" spans="1:19">
      <c r="A156" s="196">
        <v>39104</v>
      </c>
      <c r="B156" s="115" t="s">
        <v>5866</v>
      </c>
      <c r="J156" s="115">
        <v>1680</v>
      </c>
      <c r="K156" s="115">
        <f t="shared" si="52"/>
        <v>-613.18000000000245</v>
      </c>
      <c r="L156" s="115">
        <f t="shared" si="52"/>
        <v>160841</v>
      </c>
      <c r="M156" s="115">
        <f t="shared" si="52"/>
        <v>12800</v>
      </c>
      <c r="N156" s="115">
        <f t="shared" si="52"/>
        <v>25793</v>
      </c>
      <c r="O156" s="115">
        <v>6.5778999999999996</v>
      </c>
      <c r="Q156" s="115">
        <f t="shared" si="51"/>
        <v>24463.417885999996</v>
      </c>
    </row>
    <row r="157" spans="1:19">
      <c r="B157" s="115" t="s">
        <v>5940</v>
      </c>
      <c r="C157" s="115">
        <v>0</v>
      </c>
      <c r="G157" s="115">
        <f>G151</f>
        <v>0</v>
      </c>
      <c r="H157" s="115">
        <f>SUM(H152:H156)</f>
        <v>320</v>
      </c>
      <c r="I157" s="115">
        <f>SUM(I152:I156)</f>
        <v>0</v>
      </c>
      <c r="J157" s="115">
        <f>SUM(J152:J156)</f>
        <v>2197</v>
      </c>
      <c r="O157" s="115">
        <v>6.5778999999999996</v>
      </c>
      <c r="Q157" s="115">
        <f t="shared" si="51"/>
        <v>0</v>
      </c>
    </row>
    <row r="158" spans="1:19">
      <c r="B158" s="115" t="s">
        <v>5939</v>
      </c>
      <c r="C158" s="115">
        <f t="shared" ref="C158:J158" si="53">C150+C157</f>
        <v>47550</v>
      </c>
      <c r="D158" s="115">
        <f t="shared" si="53"/>
        <v>0</v>
      </c>
      <c r="E158" s="115">
        <f t="shared" si="53"/>
        <v>0</v>
      </c>
      <c r="F158" s="115">
        <f t="shared" si="53"/>
        <v>0</v>
      </c>
      <c r="G158" s="115">
        <f t="shared" si="53"/>
        <v>8357.4</v>
      </c>
      <c r="H158" s="115">
        <f t="shared" si="53"/>
        <v>148839</v>
      </c>
      <c r="I158" s="115">
        <f t="shared" si="53"/>
        <v>0</v>
      </c>
      <c r="J158" s="115">
        <f t="shared" si="53"/>
        <v>73957</v>
      </c>
      <c r="K158" s="115">
        <f>G158+I158+(H158+J158)*O158/100</f>
        <v>22697.887336</v>
      </c>
      <c r="N158" s="115">
        <f>K156+M156+(L156+N156)*O158/100</f>
        <v>24199.704043999998</v>
      </c>
      <c r="O158" s="115">
        <v>6.4366000000000003</v>
      </c>
      <c r="P158" s="115">
        <f>SUM(C158:F158)</f>
        <v>47550</v>
      </c>
      <c r="Q158" s="115">
        <f>N158</f>
        <v>24199.704043999998</v>
      </c>
      <c r="R158" s="115">
        <f>(G158+I158)+(H158+J158)*O158/100</f>
        <v>22697.887336</v>
      </c>
      <c r="S158" s="115">
        <f>P158-R158-Q158</f>
        <v>652.40862000000197</v>
      </c>
    </row>
    <row r="159" spans="1:19">
      <c r="A159" s="196">
        <v>39105</v>
      </c>
      <c r="K159" s="115">
        <f>K156+C159-G159</f>
        <v>-613.18000000000245</v>
      </c>
      <c r="L159" s="115">
        <f>L156+D159-H159</f>
        <v>160841</v>
      </c>
      <c r="M159" s="115">
        <f>M156+E159-I159</f>
        <v>12800</v>
      </c>
      <c r="N159" s="115">
        <f>N156+F159-J159</f>
        <v>25793</v>
      </c>
      <c r="O159" s="115">
        <v>6.5778999999999996</v>
      </c>
      <c r="Q159" s="115">
        <f t="shared" ref="Q159:Q164" si="54">K159+L159*O159/100+M159+N159*O159/100</f>
        <v>24463.417885999996</v>
      </c>
    </row>
    <row r="160" spans="1:19">
      <c r="K160" s="115">
        <f t="shared" ref="K160:N163" si="55">K159+C160-G160</f>
        <v>-613.18000000000245</v>
      </c>
      <c r="L160" s="115">
        <f t="shared" si="55"/>
        <v>160841</v>
      </c>
      <c r="M160" s="115">
        <f t="shared" si="55"/>
        <v>12800</v>
      </c>
      <c r="N160" s="115">
        <f t="shared" si="55"/>
        <v>25793</v>
      </c>
      <c r="O160" s="115">
        <v>6.5778999999999996</v>
      </c>
      <c r="Q160" s="115">
        <f t="shared" si="54"/>
        <v>24463.417885999996</v>
      </c>
    </row>
    <row r="161" spans="1:19">
      <c r="K161" s="115">
        <f t="shared" si="55"/>
        <v>-613.18000000000245</v>
      </c>
      <c r="L161" s="115">
        <f t="shared" si="55"/>
        <v>160841</v>
      </c>
      <c r="M161" s="115">
        <f t="shared" si="55"/>
        <v>12800</v>
      </c>
      <c r="N161" s="115">
        <f t="shared" si="55"/>
        <v>25793</v>
      </c>
      <c r="O161" s="115">
        <v>6.5778999999999996</v>
      </c>
      <c r="Q161" s="115">
        <f t="shared" si="54"/>
        <v>24463.417885999996</v>
      </c>
    </row>
    <row r="162" spans="1:19">
      <c r="K162" s="115">
        <f t="shared" si="55"/>
        <v>-613.18000000000245</v>
      </c>
      <c r="L162" s="115">
        <f t="shared" si="55"/>
        <v>160841</v>
      </c>
      <c r="M162" s="115">
        <f t="shared" si="55"/>
        <v>12800</v>
      </c>
      <c r="N162" s="115">
        <f t="shared" si="55"/>
        <v>25793</v>
      </c>
      <c r="O162" s="115">
        <v>6.5778999999999996</v>
      </c>
      <c r="Q162" s="115">
        <f t="shared" si="54"/>
        <v>24463.417885999996</v>
      </c>
    </row>
    <row r="163" spans="1:19">
      <c r="K163" s="115">
        <f t="shared" si="55"/>
        <v>-613.18000000000245</v>
      </c>
      <c r="L163" s="115">
        <f t="shared" si="55"/>
        <v>160841</v>
      </c>
      <c r="M163" s="115">
        <f t="shared" si="55"/>
        <v>12800</v>
      </c>
      <c r="N163" s="115">
        <f t="shared" si="55"/>
        <v>25793</v>
      </c>
      <c r="O163" s="115">
        <v>6.5778999999999996</v>
      </c>
      <c r="Q163" s="115">
        <f t="shared" si="54"/>
        <v>24463.417885999996</v>
      </c>
    </row>
    <row r="164" spans="1:19">
      <c r="B164" s="115" t="s">
        <v>5940</v>
      </c>
      <c r="C164" s="115">
        <v>0</v>
      </c>
      <c r="G164" s="115">
        <f>G159</f>
        <v>0</v>
      </c>
      <c r="H164" s="115">
        <f>SUM(H160:H163)</f>
        <v>0</v>
      </c>
      <c r="O164" s="115">
        <v>6.5778999999999996</v>
      </c>
      <c r="Q164" s="115">
        <f t="shared" si="54"/>
        <v>0</v>
      </c>
    </row>
    <row r="165" spans="1:19">
      <c r="B165" s="115" t="s">
        <v>5939</v>
      </c>
      <c r="C165" s="115">
        <f t="shared" ref="C165:J165" si="56">C158+C164</f>
        <v>47550</v>
      </c>
      <c r="D165" s="115">
        <f t="shared" si="56"/>
        <v>0</v>
      </c>
      <c r="E165" s="115">
        <f t="shared" si="56"/>
        <v>0</v>
      </c>
      <c r="F165" s="115">
        <f t="shared" si="56"/>
        <v>0</v>
      </c>
      <c r="G165" s="115">
        <f t="shared" si="56"/>
        <v>8357.4</v>
      </c>
      <c r="H165" s="115">
        <f t="shared" si="56"/>
        <v>148839</v>
      </c>
      <c r="I165" s="115">
        <f t="shared" si="56"/>
        <v>0</v>
      </c>
      <c r="J165" s="115">
        <f t="shared" si="56"/>
        <v>73957</v>
      </c>
      <c r="K165" s="115">
        <f>G165+I165+(H165+J165)*O165/100</f>
        <v>22672.042999999998</v>
      </c>
      <c r="N165" s="115">
        <f>K163+M163+(L163+N163)*O165/100</f>
        <v>24178.054499999998</v>
      </c>
      <c r="O165" s="115">
        <v>6.4249999999999998</v>
      </c>
      <c r="P165" s="115">
        <f>SUM(C165:F165)</f>
        <v>47550</v>
      </c>
      <c r="Q165" s="115">
        <f>N165</f>
        <v>24178.054499999998</v>
      </c>
      <c r="R165" s="115">
        <f>(G165+I165)+(H165+J165)*O165/100</f>
        <v>22672.042999999998</v>
      </c>
      <c r="S165" s="115">
        <f>P165-R165-Q165</f>
        <v>699.90250000000378</v>
      </c>
    </row>
    <row r="166" spans="1:19">
      <c r="A166" s="196">
        <v>39106</v>
      </c>
      <c r="K166" s="115">
        <f>K163+C166-G166</f>
        <v>-613.18000000000245</v>
      </c>
      <c r="L166" s="115">
        <f>L163+D166-H166</f>
        <v>160841</v>
      </c>
      <c r="M166" s="115">
        <f>M163+E166-I166</f>
        <v>12800</v>
      </c>
      <c r="N166" s="115">
        <f>N163+F166-J166</f>
        <v>25793</v>
      </c>
      <c r="O166" s="115">
        <v>6.5778999999999996</v>
      </c>
      <c r="Q166" s="115">
        <f t="shared" ref="Q166:Q171" si="57">K166+L166*O166/100+M166+N166*O166/100</f>
        <v>24463.417885999996</v>
      </c>
    </row>
    <row r="167" spans="1:19">
      <c r="A167" s="196">
        <v>39106</v>
      </c>
      <c r="B167" s="115" t="s">
        <v>5878</v>
      </c>
      <c r="H167" s="115">
        <v>330</v>
      </c>
      <c r="K167" s="115">
        <f t="shared" ref="K167:N170" si="58">K166+C167-G167</f>
        <v>-613.18000000000245</v>
      </c>
      <c r="L167" s="115">
        <f t="shared" si="58"/>
        <v>160511</v>
      </c>
      <c r="M167" s="115">
        <f t="shared" si="58"/>
        <v>12800</v>
      </c>
      <c r="N167" s="115">
        <f t="shared" si="58"/>
        <v>25793</v>
      </c>
      <c r="O167" s="115">
        <v>6.5778999999999996</v>
      </c>
      <c r="Q167" s="115">
        <f t="shared" si="57"/>
        <v>24441.710815999999</v>
      </c>
    </row>
    <row r="168" spans="1:19">
      <c r="A168" s="196">
        <v>39106</v>
      </c>
      <c r="B168" s="115" t="s">
        <v>5883</v>
      </c>
      <c r="H168" s="115">
        <v>18280</v>
      </c>
      <c r="K168" s="115">
        <f t="shared" si="58"/>
        <v>-613.18000000000245</v>
      </c>
      <c r="L168" s="115">
        <f t="shared" si="58"/>
        <v>142231</v>
      </c>
      <c r="M168" s="115">
        <f t="shared" si="58"/>
        <v>12800</v>
      </c>
      <c r="N168" s="115">
        <f t="shared" si="58"/>
        <v>25793</v>
      </c>
      <c r="O168" s="115">
        <v>6.5778999999999996</v>
      </c>
      <c r="Q168" s="115">
        <f t="shared" si="57"/>
        <v>23239.270696</v>
      </c>
    </row>
    <row r="169" spans="1:19">
      <c r="K169" s="115">
        <f t="shared" si="58"/>
        <v>-613.18000000000245</v>
      </c>
      <c r="L169" s="115">
        <f t="shared" si="58"/>
        <v>142231</v>
      </c>
      <c r="M169" s="115">
        <f t="shared" si="58"/>
        <v>12800</v>
      </c>
      <c r="N169" s="115">
        <f t="shared" si="58"/>
        <v>25793</v>
      </c>
      <c r="O169" s="115">
        <v>6.5778999999999996</v>
      </c>
      <c r="Q169" s="115">
        <f t="shared" si="57"/>
        <v>23239.270696</v>
      </c>
    </row>
    <row r="170" spans="1:19">
      <c r="K170" s="115">
        <f t="shared" si="58"/>
        <v>-613.18000000000245</v>
      </c>
      <c r="L170" s="115">
        <f t="shared" si="58"/>
        <v>142231</v>
      </c>
      <c r="M170" s="115">
        <f t="shared" si="58"/>
        <v>12800</v>
      </c>
      <c r="N170" s="115">
        <f t="shared" si="58"/>
        <v>25793</v>
      </c>
      <c r="O170" s="115">
        <v>6.5778999999999996</v>
      </c>
      <c r="Q170" s="115">
        <f t="shared" si="57"/>
        <v>23239.270696</v>
      </c>
    </row>
    <row r="171" spans="1:19">
      <c r="B171" s="115" t="s">
        <v>5940</v>
      </c>
      <c r="C171" s="115">
        <v>0</v>
      </c>
      <c r="G171" s="115">
        <f>G166</f>
        <v>0</v>
      </c>
      <c r="H171" s="115">
        <f>SUM(H167:H170)</f>
        <v>18610</v>
      </c>
      <c r="O171" s="115">
        <v>6.5778999999999996</v>
      </c>
      <c r="Q171" s="115">
        <f t="shared" si="57"/>
        <v>0</v>
      </c>
    </row>
    <row r="172" spans="1:19">
      <c r="B172" s="115" t="s">
        <v>5939</v>
      </c>
      <c r="C172" s="115">
        <f t="shared" ref="C172:J172" si="59">C165+C171</f>
        <v>47550</v>
      </c>
      <c r="D172" s="115">
        <f t="shared" si="59"/>
        <v>0</v>
      </c>
      <c r="E172" s="115">
        <f t="shared" si="59"/>
        <v>0</v>
      </c>
      <c r="F172" s="115">
        <f t="shared" si="59"/>
        <v>0</v>
      </c>
      <c r="G172" s="115">
        <f t="shared" si="59"/>
        <v>8357.4</v>
      </c>
      <c r="H172" s="115">
        <f t="shared" si="59"/>
        <v>167449</v>
      </c>
      <c r="I172" s="115">
        <f t="shared" si="59"/>
        <v>0</v>
      </c>
      <c r="J172" s="115">
        <f t="shared" si="59"/>
        <v>73957</v>
      </c>
      <c r="K172" s="115">
        <f>G172+I172+(H172+J172)*O172/100</f>
        <v>23944.985419999997</v>
      </c>
      <c r="N172" s="115">
        <f>K170+M170+(L170+N170)*O172/100</f>
        <v>23036.129679999998</v>
      </c>
      <c r="O172" s="115">
        <v>6.4569999999999999</v>
      </c>
      <c r="P172" s="115">
        <f>SUM(C172:F172)</f>
        <v>47550</v>
      </c>
      <c r="Q172" s="115">
        <f>N172</f>
        <v>23036.129679999998</v>
      </c>
      <c r="R172" s="115">
        <f>(G172+I172)+(H172+J172)*O172/100</f>
        <v>23944.985419999997</v>
      </c>
      <c r="S172" s="115">
        <f>P172-R172-Q172</f>
        <v>568.88490000000456</v>
      </c>
    </row>
    <row r="173" spans="1:19">
      <c r="K173" s="115">
        <f>K170+C173-G173</f>
        <v>-613.18000000000245</v>
      </c>
      <c r="L173" s="115">
        <f>L170+D173-H173</f>
        <v>142231</v>
      </c>
      <c r="M173" s="115">
        <f>M170+E173-I173</f>
        <v>12800</v>
      </c>
      <c r="N173" s="115">
        <f>N170+F173-J173</f>
        <v>25793</v>
      </c>
      <c r="O173" s="115">
        <v>6.5778999999999996</v>
      </c>
      <c r="Q173" s="115">
        <f t="shared" ref="Q173:Q178" si="60">K173+L173*O173/100+M173+N173*O173/100</f>
        <v>23239.270696</v>
      </c>
    </row>
    <row r="174" spans="1:19">
      <c r="A174" s="196">
        <v>39107</v>
      </c>
      <c r="B174" s="115" t="s">
        <v>5878</v>
      </c>
      <c r="H174" s="115">
        <v>380</v>
      </c>
      <c r="K174" s="115">
        <f t="shared" ref="K174:N177" si="61">K173+C174-G174</f>
        <v>-613.18000000000245</v>
      </c>
      <c r="L174" s="115">
        <f t="shared" si="61"/>
        <v>141851</v>
      </c>
      <c r="M174" s="115">
        <f t="shared" si="61"/>
        <v>12800</v>
      </c>
      <c r="N174" s="115">
        <f t="shared" si="61"/>
        <v>25793</v>
      </c>
      <c r="O174" s="115">
        <v>6.5778999999999996</v>
      </c>
      <c r="Q174" s="115">
        <f t="shared" si="60"/>
        <v>23214.274675999997</v>
      </c>
    </row>
    <row r="175" spans="1:19">
      <c r="K175" s="115">
        <f t="shared" si="61"/>
        <v>-613.18000000000245</v>
      </c>
      <c r="L175" s="115">
        <f t="shared" si="61"/>
        <v>141851</v>
      </c>
      <c r="M175" s="115">
        <f t="shared" si="61"/>
        <v>12800</v>
      </c>
      <c r="N175" s="115">
        <f t="shared" si="61"/>
        <v>25793</v>
      </c>
      <c r="O175" s="115">
        <v>6.5778999999999996</v>
      </c>
      <c r="Q175" s="115">
        <f t="shared" si="60"/>
        <v>23214.274675999997</v>
      </c>
    </row>
    <row r="176" spans="1:19">
      <c r="K176" s="115">
        <f t="shared" si="61"/>
        <v>-613.18000000000245</v>
      </c>
      <c r="L176" s="115">
        <f t="shared" si="61"/>
        <v>141851</v>
      </c>
      <c r="M176" s="115">
        <f t="shared" si="61"/>
        <v>12800</v>
      </c>
      <c r="N176" s="115">
        <f t="shared" si="61"/>
        <v>25793</v>
      </c>
      <c r="O176" s="115">
        <v>6.5778999999999996</v>
      </c>
      <c r="Q176" s="115">
        <f t="shared" si="60"/>
        <v>23214.274675999997</v>
      </c>
    </row>
    <row r="177" spans="1:19">
      <c r="K177" s="115">
        <f t="shared" si="61"/>
        <v>-613.18000000000245</v>
      </c>
      <c r="L177" s="115">
        <f t="shared" si="61"/>
        <v>141851</v>
      </c>
      <c r="M177" s="115">
        <f t="shared" si="61"/>
        <v>12800</v>
      </c>
      <c r="N177" s="115">
        <f t="shared" si="61"/>
        <v>25793</v>
      </c>
      <c r="O177" s="115">
        <v>6.5778999999999996</v>
      </c>
      <c r="Q177" s="115">
        <f t="shared" si="60"/>
        <v>23214.274675999997</v>
      </c>
    </row>
    <row r="178" spans="1:19">
      <c r="B178" s="115" t="s">
        <v>5940</v>
      </c>
      <c r="C178" s="115">
        <v>0</v>
      </c>
      <c r="G178" s="115">
        <f>G173</f>
        <v>0</v>
      </c>
      <c r="H178" s="115">
        <f>SUM(H174:H177)</f>
        <v>380</v>
      </c>
      <c r="O178" s="115">
        <v>6.5778999999999996</v>
      </c>
      <c r="Q178" s="115">
        <f t="shared" si="60"/>
        <v>0</v>
      </c>
    </row>
    <row r="179" spans="1:19">
      <c r="B179" s="115" t="s">
        <v>5939</v>
      </c>
      <c r="C179" s="115">
        <f t="shared" ref="C179:J179" si="62">C172+C178</f>
        <v>47550</v>
      </c>
      <c r="D179" s="115">
        <f t="shared" si="62"/>
        <v>0</v>
      </c>
      <c r="E179" s="115">
        <f t="shared" si="62"/>
        <v>0</v>
      </c>
      <c r="F179" s="115">
        <f t="shared" si="62"/>
        <v>0</v>
      </c>
      <c r="G179" s="115">
        <f t="shared" si="62"/>
        <v>8357.4</v>
      </c>
      <c r="H179" s="115">
        <f t="shared" si="62"/>
        <v>167829</v>
      </c>
      <c r="I179" s="115">
        <f t="shared" si="62"/>
        <v>0</v>
      </c>
      <c r="J179" s="115">
        <f t="shared" si="62"/>
        <v>73957</v>
      </c>
      <c r="K179" s="115">
        <f>G179+I179+(H179+J179)*O179/100</f>
        <v>24030.693878000002</v>
      </c>
      <c r="N179" s="115">
        <f>K177+M177+(L177+N177)*O179/100</f>
        <v>23054.007011999998</v>
      </c>
      <c r="O179" s="115">
        <v>6.4823000000000004</v>
      </c>
      <c r="P179" s="115">
        <f>SUM(C179:F179)</f>
        <v>47550</v>
      </c>
      <c r="Q179" s="115">
        <f>N179</f>
        <v>23054.007011999998</v>
      </c>
      <c r="R179" s="115">
        <f>(G179+I179)+(H179+J179)*O179/100</f>
        <v>24030.693878000002</v>
      </c>
      <c r="S179" s="115">
        <f>P179-R179-Q179</f>
        <v>465.29910999999993</v>
      </c>
    </row>
    <row r="180" spans="1:19">
      <c r="A180" s="196">
        <v>39108</v>
      </c>
      <c r="K180" s="115">
        <f>K177+C180-G180</f>
        <v>-613.18000000000245</v>
      </c>
      <c r="L180" s="115">
        <f>L177+D180-H180</f>
        <v>141851</v>
      </c>
      <c r="M180" s="115">
        <f>M177+E180-I180</f>
        <v>12800</v>
      </c>
      <c r="N180" s="115">
        <f>N177+F180-J180</f>
        <v>25793</v>
      </c>
      <c r="O180" s="115">
        <v>6.5778999999999996</v>
      </c>
      <c r="Q180" s="115">
        <f t="shared" ref="Q180:Q186" si="63">K180+L180*O180/100+M180+N180*O180/100</f>
        <v>23214.274675999997</v>
      </c>
    </row>
    <row r="181" spans="1:19">
      <c r="A181" s="196">
        <v>39108</v>
      </c>
      <c r="B181" s="115" t="s">
        <v>5882</v>
      </c>
      <c r="H181" s="115">
        <v>320</v>
      </c>
      <c r="K181" s="115">
        <f t="shared" ref="K181:N185" si="64">K180+C181-G181</f>
        <v>-613.18000000000245</v>
      </c>
      <c r="L181" s="115">
        <f t="shared" si="64"/>
        <v>141531</v>
      </c>
      <c r="M181" s="115">
        <f t="shared" si="64"/>
        <v>12800</v>
      </c>
      <c r="N181" s="115">
        <f t="shared" si="64"/>
        <v>25793</v>
      </c>
      <c r="O181" s="115">
        <v>6.5778999999999996</v>
      </c>
      <c r="Q181" s="115">
        <f t="shared" si="63"/>
        <v>23193.225395999998</v>
      </c>
    </row>
    <row r="182" spans="1:19">
      <c r="A182" s="196">
        <v>39108</v>
      </c>
      <c r="B182" s="115" t="s">
        <v>5881</v>
      </c>
      <c r="J182" s="115">
        <v>250</v>
      </c>
      <c r="K182" s="115">
        <f t="shared" si="64"/>
        <v>-613.18000000000245</v>
      </c>
      <c r="L182" s="115">
        <f t="shared" si="64"/>
        <v>141531</v>
      </c>
      <c r="M182" s="115">
        <f t="shared" si="64"/>
        <v>12800</v>
      </c>
      <c r="N182" s="115">
        <f t="shared" si="64"/>
        <v>25543</v>
      </c>
      <c r="O182" s="115">
        <v>6.5778999999999996</v>
      </c>
      <c r="Q182" s="115">
        <f t="shared" si="63"/>
        <v>23176.780645999999</v>
      </c>
    </row>
    <row r="183" spans="1:19">
      <c r="A183" s="196">
        <v>39108</v>
      </c>
      <c r="B183" s="115" t="s">
        <v>2343</v>
      </c>
      <c r="J183" s="115">
        <v>98</v>
      </c>
      <c r="K183" s="115">
        <f t="shared" si="64"/>
        <v>-613.18000000000245</v>
      </c>
      <c r="L183" s="115">
        <f t="shared" si="64"/>
        <v>141531</v>
      </c>
      <c r="M183" s="115">
        <f t="shared" si="64"/>
        <v>12800</v>
      </c>
      <c r="N183" s="115">
        <f t="shared" si="64"/>
        <v>25445</v>
      </c>
      <c r="O183" s="115">
        <v>6.5778999999999996</v>
      </c>
      <c r="Q183" s="115">
        <f t="shared" si="63"/>
        <v>23170.334303999996</v>
      </c>
    </row>
    <row r="184" spans="1:19">
      <c r="A184" s="196">
        <v>39108</v>
      </c>
      <c r="B184" s="115" t="s">
        <v>5823</v>
      </c>
      <c r="J184" s="115">
        <v>81</v>
      </c>
      <c r="K184" s="115">
        <f t="shared" si="64"/>
        <v>-613.18000000000245</v>
      </c>
      <c r="L184" s="115">
        <f t="shared" si="64"/>
        <v>141531</v>
      </c>
      <c r="M184" s="115">
        <f t="shared" si="64"/>
        <v>12800</v>
      </c>
      <c r="N184" s="115">
        <f t="shared" si="64"/>
        <v>25364</v>
      </c>
      <c r="O184" s="115">
        <v>6.5778999999999996</v>
      </c>
      <c r="Q184" s="115">
        <f t="shared" si="63"/>
        <v>23165.006204999998</v>
      </c>
    </row>
    <row r="185" spans="1:19">
      <c r="A185" s="196">
        <v>39108</v>
      </c>
      <c r="B185" s="115" t="s">
        <v>5873</v>
      </c>
      <c r="J185" s="115">
        <v>262</v>
      </c>
      <c r="K185" s="115">
        <f t="shared" si="64"/>
        <v>-613.18000000000245</v>
      </c>
      <c r="L185" s="115">
        <f t="shared" si="64"/>
        <v>141531</v>
      </c>
      <c r="M185" s="115">
        <f t="shared" si="64"/>
        <v>12800</v>
      </c>
      <c r="N185" s="115">
        <f t="shared" si="64"/>
        <v>25102</v>
      </c>
      <c r="O185" s="115">
        <v>6.5778999999999996</v>
      </c>
      <c r="Q185" s="115">
        <f t="shared" si="63"/>
        <v>23147.772106999997</v>
      </c>
    </row>
    <row r="186" spans="1:19">
      <c r="B186" s="115" t="s">
        <v>5940</v>
      </c>
      <c r="C186" s="115">
        <v>0</v>
      </c>
      <c r="G186" s="115">
        <f>SUM(G181:G185)</f>
        <v>0</v>
      </c>
      <c r="H186" s="115">
        <f>SUM(H181:H185)</f>
        <v>320</v>
      </c>
      <c r="I186" s="115">
        <f>SUM(I181:I185)</f>
        <v>0</v>
      </c>
      <c r="J186" s="115">
        <f>SUM(J181:J185)</f>
        <v>691</v>
      </c>
      <c r="O186" s="115">
        <v>6.5778999999999996</v>
      </c>
      <c r="Q186" s="115">
        <f t="shared" si="63"/>
        <v>0</v>
      </c>
    </row>
    <row r="187" spans="1:19">
      <c r="B187" s="115" t="s">
        <v>5939</v>
      </c>
      <c r="C187" s="115">
        <f t="shared" ref="C187:J187" si="65">C172+C186</f>
        <v>47550</v>
      </c>
      <c r="D187" s="115">
        <f t="shared" si="65"/>
        <v>0</v>
      </c>
      <c r="E187" s="115">
        <f t="shared" si="65"/>
        <v>0</v>
      </c>
      <c r="F187" s="115">
        <f t="shared" si="65"/>
        <v>0</v>
      </c>
      <c r="G187" s="115">
        <f t="shared" si="65"/>
        <v>8357.4</v>
      </c>
      <c r="H187" s="115">
        <f t="shared" si="65"/>
        <v>167769</v>
      </c>
      <c r="I187" s="115">
        <f t="shared" si="65"/>
        <v>0</v>
      </c>
      <c r="J187" s="115">
        <f t="shared" si="65"/>
        <v>74648</v>
      </c>
      <c r="K187" s="115">
        <f>G187+I187+(H187+J187)*O187/100</f>
        <v>23962.267123999998</v>
      </c>
      <c r="N187" s="115">
        <f>K185+M185+(L185+N185)*O187/100</f>
        <v>22913.319475999997</v>
      </c>
      <c r="O187" s="115">
        <v>6.4371999999999998</v>
      </c>
      <c r="P187" s="115">
        <f>SUM(C187:F187)</f>
        <v>47550</v>
      </c>
      <c r="Q187" s="115">
        <f>N187</f>
        <v>22913.319475999997</v>
      </c>
      <c r="R187" s="115">
        <f>(G187+I187)+(H187+J187)*O187/100</f>
        <v>23962.267123999998</v>
      </c>
      <c r="S187" s="115">
        <f>P187-R187-Q187</f>
        <v>674.41340000000491</v>
      </c>
    </row>
    <row r="188" spans="1:19">
      <c r="A188" s="196">
        <v>39109</v>
      </c>
      <c r="K188" s="115">
        <f>K185+C188-G188</f>
        <v>-613.18000000000245</v>
      </c>
      <c r="L188" s="115">
        <f>L185+D188-H188</f>
        <v>141531</v>
      </c>
      <c r="M188" s="115">
        <f>M185+E188-I188</f>
        <v>12800</v>
      </c>
      <c r="N188" s="115">
        <f>N185+F188-J188</f>
        <v>25102</v>
      </c>
      <c r="O188" s="115">
        <v>6.4276999999999997</v>
      </c>
      <c r="Q188" s="115">
        <f t="shared" ref="Q188:Q193" si="66">K188+L188*O188/100+M188+N188*O188/100</f>
        <v>22897.489340999993</v>
      </c>
    </row>
    <row r="189" spans="1:19">
      <c r="A189" s="196">
        <v>39110</v>
      </c>
      <c r="B189" s="115" t="s">
        <v>5961</v>
      </c>
      <c r="D189" s="115">
        <v>50000</v>
      </c>
      <c r="J189" s="115">
        <v>50000</v>
      </c>
      <c r="K189" s="115">
        <f t="shared" ref="K189:N192" si="67">K188+C189-G189</f>
        <v>-613.18000000000245</v>
      </c>
      <c r="L189" s="115">
        <f t="shared" si="67"/>
        <v>191531</v>
      </c>
      <c r="M189" s="115">
        <f t="shared" si="67"/>
        <v>12800</v>
      </c>
      <c r="N189" s="115">
        <f t="shared" si="67"/>
        <v>-24898</v>
      </c>
      <c r="O189" s="115">
        <v>6.4276999999999997</v>
      </c>
      <c r="Q189" s="115">
        <f t="shared" si="66"/>
        <v>22897.489340999997</v>
      </c>
    </row>
    <row r="190" spans="1:19">
      <c r="A190" s="196">
        <v>39110</v>
      </c>
      <c r="B190" s="115" t="s">
        <v>5932</v>
      </c>
      <c r="H190" s="115">
        <v>46400</v>
      </c>
      <c r="K190" s="115">
        <f t="shared" si="67"/>
        <v>-613.18000000000245</v>
      </c>
      <c r="L190" s="115">
        <f t="shared" si="67"/>
        <v>145131</v>
      </c>
      <c r="M190" s="115">
        <f t="shared" si="67"/>
        <v>12800</v>
      </c>
      <c r="N190" s="115">
        <f t="shared" si="67"/>
        <v>-24898</v>
      </c>
      <c r="O190" s="115">
        <v>6.4276999999999997</v>
      </c>
      <c r="Q190" s="115">
        <f t="shared" si="66"/>
        <v>19915.036540999998</v>
      </c>
    </row>
    <row r="191" spans="1:19">
      <c r="A191" s="196">
        <v>39110</v>
      </c>
      <c r="B191" s="115" t="s">
        <v>5850</v>
      </c>
      <c r="H191" s="115">
        <v>105</v>
      </c>
      <c r="K191" s="115">
        <f t="shared" si="67"/>
        <v>-613.18000000000245</v>
      </c>
      <c r="L191" s="115">
        <f t="shared" si="67"/>
        <v>145026</v>
      </c>
      <c r="M191" s="115">
        <f t="shared" si="67"/>
        <v>12800</v>
      </c>
      <c r="N191" s="115">
        <f t="shared" si="67"/>
        <v>-24898</v>
      </c>
      <c r="O191" s="115">
        <v>6.4276999999999997</v>
      </c>
      <c r="Q191" s="115">
        <f t="shared" si="66"/>
        <v>19908.287455999998</v>
      </c>
    </row>
    <row r="192" spans="1:19">
      <c r="A192" s="196">
        <v>39110</v>
      </c>
      <c r="B192" s="115" t="s">
        <v>5960</v>
      </c>
      <c r="J192" s="115">
        <v>1500</v>
      </c>
      <c r="K192" s="115">
        <f t="shared" si="67"/>
        <v>-613.18000000000245</v>
      </c>
      <c r="L192" s="115">
        <f t="shared" si="67"/>
        <v>145026</v>
      </c>
      <c r="M192" s="115">
        <f t="shared" si="67"/>
        <v>12800</v>
      </c>
      <c r="N192" s="115">
        <f t="shared" si="67"/>
        <v>-26398</v>
      </c>
      <c r="O192" s="115">
        <v>6.4276999999999997</v>
      </c>
      <c r="Q192" s="115">
        <f t="shared" si="66"/>
        <v>19811.871955999999</v>
      </c>
    </row>
    <row r="193" spans="1:19">
      <c r="B193" s="115" t="s">
        <v>5940</v>
      </c>
      <c r="C193" s="115">
        <f t="shared" ref="C193:J193" si="68">SUM(C190:C192)</f>
        <v>0</v>
      </c>
      <c r="D193" s="115">
        <f t="shared" si="68"/>
        <v>0</v>
      </c>
      <c r="E193" s="115">
        <f t="shared" si="68"/>
        <v>0</v>
      </c>
      <c r="F193" s="115">
        <f t="shared" si="68"/>
        <v>0</v>
      </c>
      <c r="G193" s="115">
        <f t="shared" si="68"/>
        <v>0</v>
      </c>
      <c r="H193" s="115">
        <f t="shared" si="68"/>
        <v>46505</v>
      </c>
      <c r="I193" s="115">
        <f t="shared" si="68"/>
        <v>0</v>
      </c>
      <c r="J193" s="115">
        <f t="shared" si="68"/>
        <v>1500</v>
      </c>
      <c r="O193" s="115">
        <v>6.4276999999999997</v>
      </c>
      <c r="Q193" s="115">
        <f t="shared" si="66"/>
        <v>0</v>
      </c>
    </row>
    <row r="194" spans="1:19">
      <c r="B194" s="115" t="s">
        <v>5939</v>
      </c>
      <c r="C194" s="115">
        <f t="shared" ref="C194:J194" si="69">C187+C193</f>
        <v>47550</v>
      </c>
      <c r="D194" s="115">
        <f t="shared" si="69"/>
        <v>0</v>
      </c>
      <c r="E194" s="115">
        <f t="shared" si="69"/>
        <v>0</v>
      </c>
      <c r="F194" s="115">
        <f t="shared" si="69"/>
        <v>0</v>
      </c>
      <c r="G194" s="115">
        <f t="shared" si="69"/>
        <v>8357.4</v>
      </c>
      <c r="H194" s="115">
        <f t="shared" si="69"/>
        <v>214274</v>
      </c>
      <c r="I194" s="115">
        <f t="shared" si="69"/>
        <v>0</v>
      </c>
      <c r="J194" s="115">
        <f t="shared" si="69"/>
        <v>76148</v>
      </c>
      <c r="K194" s="115">
        <f>G194+I194+(H194+J194)*O194/100</f>
        <v>27024.854893999996</v>
      </c>
      <c r="N194" s="115">
        <f>K192+M192+(L192+N192)*O194/100</f>
        <v>19811.871955999995</v>
      </c>
      <c r="O194" s="115">
        <v>6.4276999999999997</v>
      </c>
      <c r="P194" s="115">
        <f>SUM(C194:F194)</f>
        <v>47550</v>
      </c>
      <c r="Q194" s="115">
        <f>N194</f>
        <v>19811.871955999995</v>
      </c>
      <c r="R194" s="115">
        <f>(G194+I194)+(H194+J194)*O194/100</f>
        <v>27024.854893999996</v>
      </c>
      <c r="S194" s="115">
        <f>P194-R194-Q194</f>
        <v>713.27315000000817</v>
      </c>
    </row>
    <row r="195" spans="1:19">
      <c r="A195" s="196">
        <v>39111</v>
      </c>
      <c r="K195" s="115">
        <f>K192+C195-G195</f>
        <v>-613.18000000000245</v>
      </c>
      <c r="L195" s="115">
        <f>L192+D195-H195</f>
        <v>145026</v>
      </c>
      <c r="M195" s="115">
        <f>M192+E195-I195</f>
        <v>12800</v>
      </c>
      <c r="N195" s="115">
        <f>N192+F195-J195</f>
        <v>-26398</v>
      </c>
      <c r="O195" s="115">
        <v>6.5778999999999996</v>
      </c>
      <c r="Q195" s="115">
        <f t="shared" ref="Q195:Q200" si="70">K195+L195*O195/100+M195+N195*O195/100</f>
        <v>19990.051211999998</v>
      </c>
    </row>
    <row r="196" spans="1:19">
      <c r="A196" s="196">
        <v>39111</v>
      </c>
      <c r="B196" s="115" t="s">
        <v>5878</v>
      </c>
      <c r="H196" s="115">
        <v>330</v>
      </c>
      <c r="K196" s="115">
        <f t="shared" ref="K196:N199" si="71">K195+C196-G196</f>
        <v>-613.18000000000245</v>
      </c>
      <c r="L196" s="115">
        <f t="shared" si="71"/>
        <v>144696</v>
      </c>
      <c r="M196" s="115">
        <f t="shared" si="71"/>
        <v>12800</v>
      </c>
      <c r="N196" s="115">
        <f t="shared" si="71"/>
        <v>-26398</v>
      </c>
      <c r="O196" s="115">
        <v>6.5778999999999996</v>
      </c>
      <c r="Q196" s="115">
        <f t="shared" si="70"/>
        <v>19968.344141999994</v>
      </c>
    </row>
    <row r="197" spans="1:19">
      <c r="A197" s="196">
        <v>39111</v>
      </c>
      <c r="B197" s="115" t="s">
        <v>5880</v>
      </c>
      <c r="J197" s="115">
        <v>253</v>
      </c>
      <c r="K197" s="115">
        <f t="shared" si="71"/>
        <v>-613.18000000000245</v>
      </c>
      <c r="L197" s="115">
        <f t="shared" si="71"/>
        <v>144696</v>
      </c>
      <c r="M197" s="115">
        <f t="shared" si="71"/>
        <v>12800</v>
      </c>
      <c r="N197" s="115">
        <f t="shared" si="71"/>
        <v>-26651</v>
      </c>
      <c r="O197" s="115">
        <v>6.5778999999999996</v>
      </c>
      <c r="Q197" s="115">
        <f t="shared" si="70"/>
        <v>19951.702054999994</v>
      </c>
    </row>
    <row r="198" spans="1:19">
      <c r="A198" s="196">
        <v>39111</v>
      </c>
      <c r="B198" s="115" t="s">
        <v>5879</v>
      </c>
      <c r="J198" s="115">
        <v>98</v>
      </c>
      <c r="K198" s="115">
        <f t="shared" si="71"/>
        <v>-613.18000000000245</v>
      </c>
      <c r="L198" s="115">
        <f t="shared" si="71"/>
        <v>144696</v>
      </c>
      <c r="M198" s="115">
        <f t="shared" si="71"/>
        <v>12800</v>
      </c>
      <c r="N198" s="115">
        <f t="shared" si="71"/>
        <v>-26749</v>
      </c>
      <c r="O198" s="115">
        <v>6.5778999999999996</v>
      </c>
      <c r="Q198" s="115">
        <f t="shared" si="70"/>
        <v>19945.255712999995</v>
      </c>
    </row>
    <row r="199" spans="1:19">
      <c r="A199" s="196">
        <v>39111</v>
      </c>
      <c r="B199" s="115" t="s">
        <v>5834</v>
      </c>
      <c r="J199" s="115">
        <v>199</v>
      </c>
      <c r="K199" s="115">
        <f t="shared" si="71"/>
        <v>-613.18000000000245</v>
      </c>
      <c r="L199" s="115">
        <f t="shared" si="71"/>
        <v>144696</v>
      </c>
      <c r="M199" s="115">
        <f t="shared" si="71"/>
        <v>12800</v>
      </c>
      <c r="N199" s="115">
        <f t="shared" si="71"/>
        <v>-26948</v>
      </c>
      <c r="O199" s="115">
        <v>6.5778999999999996</v>
      </c>
      <c r="Q199" s="115">
        <f t="shared" si="70"/>
        <v>19932.165691999995</v>
      </c>
    </row>
    <row r="200" spans="1:19">
      <c r="B200" s="115" t="s">
        <v>5940</v>
      </c>
      <c r="C200" s="115">
        <v>0</v>
      </c>
      <c r="G200" s="115">
        <f>G195</f>
        <v>0</v>
      </c>
      <c r="H200" s="115">
        <f>SUM(H196:H199)</f>
        <v>330</v>
      </c>
      <c r="J200" s="115">
        <f>SUM(J196:J199)</f>
        <v>550</v>
      </c>
      <c r="O200" s="115">
        <v>6.5778999999999996</v>
      </c>
      <c r="Q200" s="115">
        <f t="shared" si="70"/>
        <v>0</v>
      </c>
    </row>
    <row r="201" spans="1:19">
      <c r="B201" s="115" t="s">
        <v>5939</v>
      </c>
      <c r="C201" s="115">
        <f t="shared" ref="C201:J201" si="72">C194+C200</f>
        <v>47550</v>
      </c>
      <c r="D201" s="115">
        <f t="shared" si="72"/>
        <v>0</v>
      </c>
      <c r="E201" s="115">
        <f t="shared" si="72"/>
        <v>0</v>
      </c>
      <c r="F201" s="115">
        <f t="shared" si="72"/>
        <v>0</v>
      </c>
      <c r="G201" s="115">
        <f t="shared" si="72"/>
        <v>8357.4</v>
      </c>
      <c r="H201" s="115">
        <f t="shared" si="72"/>
        <v>214604</v>
      </c>
      <c r="I201" s="115">
        <f t="shared" si="72"/>
        <v>0</v>
      </c>
      <c r="J201" s="115">
        <f t="shared" si="72"/>
        <v>76698</v>
      </c>
      <c r="K201" s="115">
        <f>G201+I201+(H201+J201)*O201/100</f>
        <v>27518.954257999998</v>
      </c>
      <c r="N201" s="115">
        <f>K199+M199+(L199+N199)*O201/100</f>
        <v>19932.165691999995</v>
      </c>
      <c r="O201" s="115">
        <v>6.5778999999999996</v>
      </c>
      <c r="P201" s="115">
        <f>SUM(C201:F201)</f>
        <v>47550</v>
      </c>
      <c r="Q201" s="115">
        <f>N201</f>
        <v>19932.165691999995</v>
      </c>
      <c r="R201" s="115">
        <f>(G201+I201)+(H201+J201)*O201/100</f>
        <v>27518.954257999998</v>
      </c>
      <c r="S201" s="115">
        <f>P201-R201-Q201</f>
        <v>98.880050000007031</v>
      </c>
    </row>
    <row r="202" spans="1:19">
      <c r="A202" s="196">
        <v>39113</v>
      </c>
      <c r="K202" s="115">
        <f>K199+C202-G202</f>
        <v>-613.18000000000245</v>
      </c>
      <c r="L202" s="115">
        <f>L199+D202-H202</f>
        <v>144696</v>
      </c>
      <c r="M202" s="115">
        <f>M199+E202-I202</f>
        <v>12800</v>
      </c>
      <c r="N202" s="115">
        <f>N199+F202-J202</f>
        <v>-26948</v>
      </c>
      <c r="O202" s="115">
        <v>6.4177</v>
      </c>
      <c r="Q202" s="115">
        <f t="shared" ref="Q202:Q207" si="73">K202+L202*O202/100+M202+N202*O202/100</f>
        <v>19743.533395999999</v>
      </c>
    </row>
    <row r="203" spans="1:19">
      <c r="A203" s="196">
        <v>39113</v>
      </c>
      <c r="B203" s="115" t="s">
        <v>5878</v>
      </c>
      <c r="H203" s="115">
        <v>330</v>
      </c>
      <c r="K203" s="115">
        <f t="shared" ref="K203:N206" si="74">K202+C203-G203</f>
        <v>-613.18000000000245</v>
      </c>
      <c r="L203" s="115">
        <f t="shared" si="74"/>
        <v>144366</v>
      </c>
      <c r="M203" s="115">
        <f t="shared" si="74"/>
        <v>12800</v>
      </c>
      <c r="N203" s="115">
        <f t="shared" si="74"/>
        <v>-26948</v>
      </c>
      <c r="O203" s="115">
        <v>6.4177</v>
      </c>
      <c r="Q203" s="115">
        <f t="shared" si="73"/>
        <v>19722.354985999998</v>
      </c>
    </row>
    <row r="204" spans="1:19">
      <c r="A204" s="196">
        <v>39113</v>
      </c>
      <c r="B204" s="115" t="s">
        <v>5965</v>
      </c>
      <c r="F204" s="115">
        <f>I204*100/O208</f>
        <v>22489.053710830984</v>
      </c>
      <c r="I204" s="115">
        <v>1443.28</v>
      </c>
      <c r="K204" s="115">
        <f t="shared" si="74"/>
        <v>-613.18000000000245</v>
      </c>
      <c r="L204" s="115">
        <f t="shared" si="74"/>
        <v>144366</v>
      </c>
      <c r="M204" s="115">
        <f t="shared" si="74"/>
        <v>11356.72</v>
      </c>
      <c r="N204" s="115">
        <f t="shared" si="74"/>
        <v>-4458.9462891690164</v>
      </c>
      <c r="O204" s="115">
        <v>6.4177</v>
      </c>
      <c r="Q204" s="115">
        <f t="shared" si="73"/>
        <v>19722.354985999998</v>
      </c>
    </row>
    <row r="205" spans="1:19">
      <c r="A205" s="196">
        <v>39113</v>
      </c>
      <c r="B205" s="115" t="s">
        <v>5877</v>
      </c>
      <c r="J205" s="115">
        <v>190</v>
      </c>
      <c r="K205" s="115">
        <f t="shared" si="74"/>
        <v>-613.18000000000245</v>
      </c>
      <c r="L205" s="115">
        <f t="shared" si="74"/>
        <v>144366</v>
      </c>
      <c r="M205" s="115">
        <f t="shared" si="74"/>
        <v>11356.72</v>
      </c>
      <c r="N205" s="115">
        <f t="shared" si="74"/>
        <v>-4648.9462891690164</v>
      </c>
      <c r="O205" s="115">
        <v>6.4177</v>
      </c>
      <c r="Q205" s="115">
        <f t="shared" si="73"/>
        <v>19710.161356000001</v>
      </c>
    </row>
    <row r="206" spans="1:19">
      <c r="A206" s="196">
        <v>39113</v>
      </c>
      <c r="B206" s="115" t="s">
        <v>5854</v>
      </c>
      <c r="J206" s="115">
        <v>74</v>
      </c>
      <c r="K206" s="115">
        <f t="shared" si="74"/>
        <v>-613.18000000000245</v>
      </c>
      <c r="L206" s="115">
        <f t="shared" si="74"/>
        <v>144366</v>
      </c>
      <c r="M206" s="115">
        <f t="shared" si="74"/>
        <v>11356.72</v>
      </c>
      <c r="N206" s="115">
        <f t="shared" si="74"/>
        <v>-4722.9462891690164</v>
      </c>
      <c r="O206" s="115">
        <v>6.4177</v>
      </c>
      <c r="Q206" s="115">
        <f t="shared" si="73"/>
        <v>19705.412258</v>
      </c>
    </row>
    <row r="207" spans="1:19">
      <c r="A207" s="196" t="s">
        <v>5964</v>
      </c>
      <c r="B207" s="115" t="s">
        <v>5940</v>
      </c>
      <c r="C207" s="115">
        <v>0</v>
      </c>
      <c r="G207" s="115">
        <f>G202</f>
        <v>0</v>
      </c>
      <c r="H207" s="115">
        <f>SUM(H203:H206)</f>
        <v>330</v>
      </c>
      <c r="I207" s="115">
        <f>SUM(I205:I206)</f>
        <v>0</v>
      </c>
      <c r="J207" s="115">
        <f>SUM(J203:J206)</f>
        <v>264</v>
      </c>
      <c r="O207" s="115">
        <v>6.4177</v>
      </c>
      <c r="Q207" s="115">
        <f t="shared" si="73"/>
        <v>0</v>
      </c>
    </row>
    <row r="208" spans="1:19">
      <c r="B208" s="115" t="s">
        <v>5939</v>
      </c>
      <c r="C208" s="115">
        <f t="shared" ref="C208:J208" si="75">C201+C207</f>
        <v>47550</v>
      </c>
      <c r="D208" s="115">
        <f t="shared" si="75"/>
        <v>0</v>
      </c>
      <c r="E208" s="115">
        <f t="shared" si="75"/>
        <v>0</v>
      </c>
      <c r="F208" s="115">
        <f t="shared" si="75"/>
        <v>0</v>
      </c>
      <c r="G208" s="115">
        <f t="shared" si="75"/>
        <v>8357.4</v>
      </c>
      <c r="H208" s="115">
        <f t="shared" si="75"/>
        <v>214934</v>
      </c>
      <c r="I208" s="115">
        <f t="shared" si="75"/>
        <v>0</v>
      </c>
      <c r="J208" s="115">
        <f t="shared" si="75"/>
        <v>76962</v>
      </c>
      <c r="K208" s="115">
        <f>G208+I208+(H208+J208)*O208/100</f>
        <v>27090.409591999996</v>
      </c>
      <c r="N208" s="115">
        <f>K206+M206+(L206+N206)*O208/100</f>
        <v>19705.412257999997</v>
      </c>
      <c r="O208" s="115">
        <v>6.4177</v>
      </c>
      <c r="P208" s="115">
        <f>SUM(C208:F208)</f>
        <v>47550</v>
      </c>
      <c r="Q208" s="115">
        <f>N208</f>
        <v>19705.412257999997</v>
      </c>
      <c r="R208" s="115">
        <f>(G208+I208)+(H208+J208)*O208/100</f>
        <v>27090.409591999996</v>
      </c>
      <c r="S208" s="115">
        <f>P208-R208-Q208</f>
        <v>754.17815000000701</v>
      </c>
    </row>
    <row r="209" spans="1:19">
      <c r="A209" s="196">
        <v>39115</v>
      </c>
      <c r="K209" s="115">
        <f>K206+C209-G209</f>
        <v>-613.18000000000245</v>
      </c>
      <c r="L209" s="115">
        <f>L206+D209-H209</f>
        <v>144366</v>
      </c>
      <c r="M209" s="115">
        <f>M206+E209-I209</f>
        <v>11356.72</v>
      </c>
      <c r="N209" s="115">
        <f>N206+F209-J209</f>
        <v>-4722.9462891690164</v>
      </c>
      <c r="O209" s="115">
        <v>6.45</v>
      </c>
      <c r="Q209" s="115">
        <f t="shared" ref="Q209:Q214" si="76">K209+L209*O209/100+M209+N209*O209/100</f>
        <v>19750.516964348597</v>
      </c>
    </row>
    <row r="210" spans="1:19">
      <c r="A210" s="196">
        <v>39115</v>
      </c>
      <c r="B210" s="115" t="s">
        <v>5876</v>
      </c>
      <c r="J210" s="115">
        <v>76</v>
      </c>
      <c r="K210" s="115">
        <f t="shared" ref="K210:N213" si="77">K209+C210-G210</f>
        <v>-613.18000000000245</v>
      </c>
      <c r="L210" s="115">
        <f t="shared" si="77"/>
        <v>144366</v>
      </c>
      <c r="M210" s="115">
        <f t="shared" si="77"/>
        <v>11356.72</v>
      </c>
      <c r="N210" s="115">
        <f t="shared" si="77"/>
        <v>-4798.9462891690164</v>
      </c>
      <c r="O210" s="115">
        <v>6.45</v>
      </c>
      <c r="Q210" s="115">
        <f t="shared" si="76"/>
        <v>19745.614964348595</v>
      </c>
    </row>
    <row r="211" spans="1:19">
      <c r="A211" s="196">
        <v>39115</v>
      </c>
      <c r="B211" s="115" t="s">
        <v>5859</v>
      </c>
      <c r="J211" s="115">
        <v>323</v>
      </c>
      <c r="K211" s="115">
        <f t="shared" si="77"/>
        <v>-613.18000000000245</v>
      </c>
      <c r="L211" s="115">
        <f t="shared" si="77"/>
        <v>144366</v>
      </c>
      <c r="M211" s="115">
        <f t="shared" si="77"/>
        <v>11356.72</v>
      </c>
      <c r="N211" s="115">
        <f t="shared" si="77"/>
        <v>-5121.9462891690164</v>
      </c>
      <c r="O211" s="115">
        <v>6.45</v>
      </c>
      <c r="Q211" s="115">
        <f t="shared" si="76"/>
        <v>19724.781464348594</v>
      </c>
    </row>
    <row r="212" spans="1:19">
      <c r="A212" s="196">
        <v>39115</v>
      </c>
      <c r="B212" s="115" t="s">
        <v>5875</v>
      </c>
      <c r="J212" s="115">
        <v>294</v>
      </c>
      <c r="K212" s="115">
        <f t="shared" si="77"/>
        <v>-613.18000000000245</v>
      </c>
      <c r="L212" s="115">
        <f t="shared" si="77"/>
        <v>144366</v>
      </c>
      <c r="M212" s="115">
        <f t="shared" si="77"/>
        <v>11356.72</v>
      </c>
      <c r="N212" s="115">
        <f t="shared" si="77"/>
        <v>-5415.9462891690164</v>
      </c>
      <c r="O212" s="115">
        <v>6.45</v>
      </c>
      <c r="Q212" s="115">
        <f t="shared" si="76"/>
        <v>19705.818464348595</v>
      </c>
    </row>
    <row r="213" spans="1:19">
      <c r="K213" s="115">
        <f t="shared" si="77"/>
        <v>-613.18000000000245</v>
      </c>
      <c r="L213" s="115">
        <f t="shared" si="77"/>
        <v>144366</v>
      </c>
      <c r="M213" s="115">
        <f t="shared" si="77"/>
        <v>11356.72</v>
      </c>
      <c r="N213" s="115">
        <f t="shared" si="77"/>
        <v>-5415.9462891690164</v>
      </c>
      <c r="O213" s="115">
        <v>6.45</v>
      </c>
      <c r="Q213" s="115">
        <f t="shared" si="76"/>
        <v>19705.818464348595</v>
      </c>
    </row>
    <row r="214" spans="1:19">
      <c r="B214" s="115" t="s">
        <v>5940</v>
      </c>
      <c r="C214" s="115">
        <v>0</v>
      </c>
      <c r="G214" s="115">
        <f>G209</f>
        <v>0</v>
      </c>
      <c r="H214" s="115">
        <f>SUM(H210:H213)</f>
        <v>0</v>
      </c>
      <c r="I214" s="115">
        <f>SUM(I210:I213)</f>
        <v>0</v>
      </c>
      <c r="J214" s="115">
        <f>SUM(J210:J213)</f>
        <v>693</v>
      </c>
      <c r="O214" s="115">
        <v>6.45</v>
      </c>
      <c r="Q214" s="115">
        <f t="shared" si="76"/>
        <v>0</v>
      </c>
    </row>
    <row r="215" spans="1:19">
      <c r="B215" s="115" t="s">
        <v>5939</v>
      </c>
      <c r="C215" s="115">
        <f t="shared" ref="C215:J215" si="78">C208+C214</f>
        <v>47550</v>
      </c>
      <c r="D215" s="115">
        <f t="shared" si="78"/>
        <v>0</v>
      </c>
      <c r="E215" s="115">
        <f t="shared" si="78"/>
        <v>0</v>
      </c>
      <c r="F215" s="115">
        <f t="shared" si="78"/>
        <v>0</v>
      </c>
      <c r="G215" s="115">
        <f t="shared" si="78"/>
        <v>8357.4</v>
      </c>
      <c r="H215" s="115">
        <f t="shared" si="78"/>
        <v>214934</v>
      </c>
      <c r="I215" s="115">
        <f t="shared" si="78"/>
        <v>0</v>
      </c>
      <c r="J215" s="115">
        <f t="shared" si="78"/>
        <v>77655</v>
      </c>
      <c r="K215" s="115">
        <f>G215+I215+(H215+J215)*O215/100</f>
        <v>27229.390500000001</v>
      </c>
      <c r="N215" s="115">
        <f>K213+M213+(L213+N213)*O215/100</f>
        <v>19705.818464348595</v>
      </c>
      <c r="O215" s="115">
        <v>6.45</v>
      </c>
      <c r="P215" s="115">
        <f>SUM(C215:F215)</f>
        <v>47550</v>
      </c>
      <c r="Q215" s="115">
        <f>N215</f>
        <v>19705.818464348595</v>
      </c>
      <c r="R215" s="115">
        <f>(G215+I215)+(H215+J215)*O215/100</f>
        <v>27229.390500000001</v>
      </c>
      <c r="S215" s="115">
        <f>P215-R215-Q215</f>
        <v>614.79103565140394</v>
      </c>
    </row>
    <row r="216" spans="1:19">
      <c r="A216" s="196">
        <v>39117</v>
      </c>
      <c r="K216" s="115">
        <f>K213+C216-G216</f>
        <v>-613.18000000000245</v>
      </c>
      <c r="L216" s="115">
        <f>L213+D216-H216</f>
        <v>144366</v>
      </c>
      <c r="M216" s="115">
        <f>M213+E216-I216</f>
        <v>11356.72</v>
      </c>
      <c r="N216" s="115">
        <f>N213+F216-J216</f>
        <v>-5415.9462891690164</v>
      </c>
      <c r="O216" s="115">
        <v>6.45</v>
      </c>
      <c r="Q216" s="115">
        <f t="shared" ref="Q216:Q222" si="79">K216+L216*O216/100+M216+N216*O216/100</f>
        <v>19705.818464348595</v>
      </c>
    </row>
    <row r="217" spans="1:19">
      <c r="A217" s="196">
        <v>39117</v>
      </c>
      <c r="B217" s="115" t="s">
        <v>5874</v>
      </c>
      <c r="J217" s="115">
        <v>118</v>
      </c>
      <c r="K217" s="115">
        <f t="shared" ref="K217:N221" si="80">K216+C217-G217</f>
        <v>-613.18000000000245</v>
      </c>
      <c r="L217" s="115">
        <f t="shared" si="80"/>
        <v>144366</v>
      </c>
      <c r="M217" s="115">
        <f t="shared" si="80"/>
        <v>11356.72</v>
      </c>
      <c r="N217" s="115">
        <f t="shared" si="80"/>
        <v>-5533.9462891690164</v>
      </c>
      <c r="O217" s="115">
        <v>6.45</v>
      </c>
      <c r="Q217" s="115">
        <f t="shared" si="79"/>
        <v>19698.207464348594</v>
      </c>
    </row>
    <row r="218" spans="1:19">
      <c r="A218" s="196">
        <v>39117</v>
      </c>
      <c r="B218" s="115" t="s">
        <v>5844</v>
      </c>
      <c r="J218" s="115">
        <v>95</v>
      </c>
      <c r="K218" s="115">
        <f t="shared" si="80"/>
        <v>-613.18000000000245</v>
      </c>
      <c r="L218" s="115">
        <f t="shared" si="80"/>
        <v>144366</v>
      </c>
      <c r="M218" s="115">
        <f t="shared" si="80"/>
        <v>11356.72</v>
      </c>
      <c r="N218" s="115">
        <f t="shared" si="80"/>
        <v>-5628.9462891690164</v>
      </c>
      <c r="O218" s="115">
        <v>6.45</v>
      </c>
      <c r="Q218" s="115">
        <f t="shared" si="79"/>
        <v>19692.079964348595</v>
      </c>
    </row>
    <row r="219" spans="1:19">
      <c r="A219" s="196">
        <v>39117</v>
      </c>
      <c r="B219" s="115" t="s">
        <v>2343</v>
      </c>
      <c r="J219" s="115">
        <v>105</v>
      </c>
      <c r="K219" s="115">
        <f t="shared" si="80"/>
        <v>-613.18000000000245</v>
      </c>
      <c r="L219" s="115">
        <f t="shared" si="80"/>
        <v>144366</v>
      </c>
      <c r="M219" s="115">
        <f t="shared" si="80"/>
        <v>11356.72</v>
      </c>
      <c r="N219" s="115">
        <f t="shared" si="80"/>
        <v>-5733.9462891690164</v>
      </c>
      <c r="O219" s="115">
        <v>6.45</v>
      </c>
      <c r="Q219" s="115">
        <f t="shared" si="79"/>
        <v>19685.307464348596</v>
      </c>
    </row>
    <row r="220" spans="1:19">
      <c r="A220" s="196">
        <v>39117</v>
      </c>
      <c r="B220" s="115" t="s">
        <v>5873</v>
      </c>
      <c r="J220" s="115">
        <v>95</v>
      </c>
      <c r="K220" s="115">
        <f t="shared" si="80"/>
        <v>-613.18000000000245</v>
      </c>
      <c r="L220" s="115">
        <f t="shared" si="80"/>
        <v>144366</v>
      </c>
      <c r="M220" s="115">
        <f t="shared" si="80"/>
        <v>11356.72</v>
      </c>
      <c r="N220" s="115">
        <f t="shared" si="80"/>
        <v>-5828.9462891690164</v>
      </c>
      <c r="O220" s="115">
        <v>6.45</v>
      </c>
      <c r="Q220" s="115">
        <f t="shared" si="79"/>
        <v>19679.179964348594</v>
      </c>
    </row>
    <row r="221" spans="1:19">
      <c r="A221" s="196">
        <v>39117</v>
      </c>
      <c r="B221" s="115" t="s">
        <v>2430</v>
      </c>
      <c r="J221" s="115">
        <v>50</v>
      </c>
      <c r="K221" s="115">
        <f t="shared" si="80"/>
        <v>-613.18000000000245</v>
      </c>
      <c r="L221" s="115">
        <f t="shared" si="80"/>
        <v>144366</v>
      </c>
      <c r="M221" s="115">
        <f t="shared" si="80"/>
        <v>11356.72</v>
      </c>
      <c r="N221" s="115">
        <f t="shared" si="80"/>
        <v>-5878.9462891690164</v>
      </c>
      <c r="O221" s="115">
        <v>6.45</v>
      </c>
      <c r="Q221" s="115">
        <f t="shared" si="79"/>
        <v>19675.954964348595</v>
      </c>
    </row>
    <row r="222" spans="1:19">
      <c r="B222" s="115" t="s">
        <v>5940</v>
      </c>
      <c r="C222" s="115">
        <v>0</v>
      </c>
      <c r="G222" s="115">
        <f>SUM(G217:G221)</f>
        <v>0</v>
      </c>
      <c r="H222" s="115">
        <f>SUM(H217:H221)</f>
        <v>0</v>
      </c>
      <c r="I222" s="115">
        <f>SUM(I217:I221)</f>
        <v>0</v>
      </c>
      <c r="J222" s="115">
        <f>SUM(J217:J221)</f>
        <v>463</v>
      </c>
      <c r="O222" s="115">
        <v>6.45</v>
      </c>
      <c r="Q222" s="115">
        <f t="shared" si="79"/>
        <v>0</v>
      </c>
    </row>
    <row r="223" spans="1:19">
      <c r="B223" s="115" t="s">
        <v>5939</v>
      </c>
      <c r="C223" s="115">
        <f t="shared" ref="C223:J223" si="81">C215+C222</f>
        <v>47550</v>
      </c>
      <c r="D223" s="115">
        <f t="shared" si="81"/>
        <v>0</v>
      </c>
      <c r="E223" s="115">
        <f t="shared" si="81"/>
        <v>0</v>
      </c>
      <c r="F223" s="115">
        <f t="shared" si="81"/>
        <v>0</v>
      </c>
      <c r="G223" s="115">
        <f t="shared" si="81"/>
        <v>8357.4</v>
      </c>
      <c r="H223" s="115">
        <f t="shared" si="81"/>
        <v>214934</v>
      </c>
      <c r="I223" s="115">
        <f t="shared" si="81"/>
        <v>0</v>
      </c>
      <c r="J223" s="115">
        <f t="shared" si="81"/>
        <v>78118</v>
      </c>
      <c r="K223" s="115">
        <f>G223+I223+(H223+J223)*O223/100</f>
        <v>27259.254000000001</v>
      </c>
      <c r="N223" s="115">
        <f>K220+M220+(L220+N220)*O223/100</f>
        <v>19679.179964348594</v>
      </c>
      <c r="O223" s="115">
        <v>6.45</v>
      </c>
      <c r="P223" s="115">
        <f>SUM(C223:F223)</f>
        <v>47550</v>
      </c>
      <c r="Q223" s="115">
        <f>N223</f>
        <v>19679.179964348594</v>
      </c>
      <c r="R223" s="115">
        <f>(G223+I223)+(H223+J223)*O223/100</f>
        <v>27259.254000000001</v>
      </c>
      <c r="S223" s="115">
        <f>P223-R223-Q223</f>
        <v>611.5660356514054</v>
      </c>
    </row>
    <row r="224" spans="1:19">
      <c r="A224" s="196">
        <v>39118</v>
      </c>
      <c r="K224" s="115">
        <f>K221+C224-G224</f>
        <v>-613.18000000000245</v>
      </c>
      <c r="L224" s="115">
        <f>L221+D224-H224</f>
        <v>144366</v>
      </c>
      <c r="M224" s="115">
        <f>M221+E224-I224</f>
        <v>11356.72</v>
      </c>
      <c r="N224" s="115">
        <f>N221+F224-J224</f>
        <v>-5878.9462891690164</v>
      </c>
      <c r="O224" s="115">
        <v>6.5778999999999996</v>
      </c>
      <c r="Q224" s="115">
        <f t="shared" ref="Q224:Q229" si="82">K224+L224*O224/100+M224+N224*O224/100</f>
        <v>19853.079906044746</v>
      </c>
    </row>
    <row r="225" spans="1:19">
      <c r="A225" s="196">
        <v>39118</v>
      </c>
      <c r="B225" s="115" t="s">
        <v>5834</v>
      </c>
      <c r="J225" s="115">
        <v>262</v>
      </c>
      <c r="K225" s="115">
        <f t="shared" ref="K225:N228" si="83">K224+C225-G225</f>
        <v>-613.18000000000245</v>
      </c>
      <c r="L225" s="115">
        <f t="shared" si="83"/>
        <v>144366</v>
      </c>
      <c r="M225" s="115">
        <f t="shared" si="83"/>
        <v>11356.72</v>
      </c>
      <c r="N225" s="115">
        <f t="shared" si="83"/>
        <v>-6140.9462891690164</v>
      </c>
      <c r="O225" s="115">
        <v>6.5778999999999996</v>
      </c>
      <c r="Q225" s="115">
        <f t="shared" si="82"/>
        <v>19835.845808044749</v>
      </c>
    </row>
    <row r="226" spans="1:19">
      <c r="A226" s="196">
        <v>39118</v>
      </c>
      <c r="B226" s="115" t="s">
        <v>5829</v>
      </c>
      <c r="J226" s="115">
        <v>80</v>
      </c>
      <c r="K226" s="115">
        <f t="shared" si="83"/>
        <v>-613.18000000000245</v>
      </c>
      <c r="L226" s="115">
        <f t="shared" si="83"/>
        <v>144366</v>
      </c>
      <c r="M226" s="115">
        <f t="shared" si="83"/>
        <v>11356.72</v>
      </c>
      <c r="N226" s="115">
        <f t="shared" si="83"/>
        <v>-6220.9462891690164</v>
      </c>
      <c r="O226" s="115">
        <v>6.5778999999999996</v>
      </c>
      <c r="Q226" s="115">
        <f t="shared" si="82"/>
        <v>19830.583488044747</v>
      </c>
    </row>
    <row r="227" spans="1:19">
      <c r="K227" s="115">
        <f t="shared" si="83"/>
        <v>-613.18000000000245</v>
      </c>
      <c r="L227" s="115">
        <f t="shared" si="83"/>
        <v>144366</v>
      </c>
      <c r="M227" s="115">
        <f t="shared" si="83"/>
        <v>11356.72</v>
      </c>
      <c r="N227" s="115">
        <f t="shared" si="83"/>
        <v>-6220.9462891690164</v>
      </c>
      <c r="O227" s="115">
        <v>6.5778999999999996</v>
      </c>
      <c r="Q227" s="115">
        <f t="shared" si="82"/>
        <v>19830.583488044747</v>
      </c>
    </row>
    <row r="228" spans="1:19">
      <c r="K228" s="115">
        <f t="shared" si="83"/>
        <v>-613.18000000000245</v>
      </c>
      <c r="L228" s="115">
        <f t="shared" si="83"/>
        <v>144366</v>
      </c>
      <c r="M228" s="115">
        <f t="shared" si="83"/>
        <v>11356.72</v>
      </c>
      <c r="N228" s="115">
        <f t="shared" si="83"/>
        <v>-6220.9462891690164</v>
      </c>
      <c r="O228" s="115">
        <v>6.5778999999999996</v>
      </c>
      <c r="Q228" s="115">
        <f t="shared" si="82"/>
        <v>19830.583488044747</v>
      </c>
    </row>
    <row r="229" spans="1:19">
      <c r="B229" s="115" t="s">
        <v>5940</v>
      </c>
      <c r="C229" s="115">
        <v>0</v>
      </c>
      <c r="G229" s="115">
        <f>G224</f>
        <v>0</v>
      </c>
      <c r="H229" s="115">
        <f>SUM(H225:H228)</f>
        <v>0</v>
      </c>
      <c r="J229" s="115">
        <f>SUM(J225:J228)</f>
        <v>342</v>
      </c>
      <c r="O229" s="115">
        <v>6.5778999999999996</v>
      </c>
      <c r="Q229" s="115">
        <f t="shared" si="82"/>
        <v>0</v>
      </c>
    </row>
    <row r="230" spans="1:19">
      <c r="B230" s="115" t="s">
        <v>5939</v>
      </c>
      <c r="C230" s="115">
        <f t="shared" ref="C230:J230" si="84">C223+C229</f>
        <v>47550</v>
      </c>
      <c r="D230" s="115">
        <f t="shared" si="84"/>
        <v>0</v>
      </c>
      <c r="E230" s="115">
        <f t="shared" si="84"/>
        <v>0</v>
      </c>
      <c r="F230" s="115">
        <f t="shared" si="84"/>
        <v>0</v>
      </c>
      <c r="G230" s="115">
        <f t="shared" si="84"/>
        <v>8357.4</v>
      </c>
      <c r="H230" s="115">
        <f t="shared" si="84"/>
        <v>214934</v>
      </c>
      <c r="I230" s="115">
        <f t="shared" si="84"/>
        <v>0</v>
      </c>
      <c r="J230" s="115">
        <f t="shared" si="84"/>
        <v>78460</v>
      </c>
      <c r="K230" s="115">
        <f>G230+I230+(H230+J230)*O230/100</f>
        <v>27281.313000000002</v>
      </c>
      <c r="N230" s="115">
        <f>K228+M228+(L228+N228)*O230/100</f>
        <v>19653.895964348594</v>
      </c>
      <c r="O230" s="115">
        <v>6.45</v>
      </c>
      <c r="P230" s="115">
        <f>SUM(C230:F230)</f>
        <v>47550</v>
      </c>
      <c r="Q230" s="115">
        <f>N230</f>
        <v>19653.895964348594</v>
      </c>
      <c r="R230" s="115">
        <f>(G230+I230)+(H230+J230)*O230/100</f>
        <v>27281.313000000002</v>
      </c>
      <c r="S230" s="115">
        <f>P230-R230-Q230</f>
        <v>614.79103565140394</v>
      </c>
    </row>
    <row r="231" spans="1:19">
      <c r="A231" s="196">
        <v>39119</v>
      </c>
      <c r="K231" s="115">
        <f>K228+C231-G231</f>
        <v>-613.18000000000245</v>
      </c>
      <c r="L231" s="115">
        <f>L228+D231-H231</f>
        <v>144366</v>
      </c>
      <c r="M231" s="115">
        <f>M228+E231-I231</f>
        <v>11356.72</v>
      </c>
      <c r="N231" s="115">
        <f>N228+F231-J231</f>
        <v>-6220.9462891690164</v>
      </c>
      <c r="O231" s="115">
        <v>6.45</v>
      </c>
      <c r="Q231" s="115">
        <f t="shared" ref="Q231:Q236" si="85">K231+L231*O231/100+M231+N231*O231/100</f>
        <v>19653.895964348594</v>
      </c>
    </row>
    <row r="232" spans="1:19">
      <c r="A232" s="196">
        <v>39120</v>
      </c>
      <c r="B232" s="115" t="s">
        <v>5846</v>
      </c>
      <c r="J232" s="115">
        <v>38</v>
      </c>
      <c r="K232" s="115">
        <f t="shared" ref="K232:N235" si="86">K231+C232-G232</f>
        <v>-613.18000000000245</v>
      </c>
      <c r="L232" s="115">
        <f t="shared" si="86"/>
        <v>144366</v>
      </c>
      <c r="M232" s="115">
        <f t="shared" si="86"/>
        <v>11356.72</v>
      </c>
      <c r="N232" s="115">
        <f t="shared" si="86"/>
        <v>-6258.9462891690164</v>
      </c>
      <c r="O232" s="115">
        <v>6.5778999999999996</v>
      </c>
      <c r="Q232" s="115">
        <f t="shared" si="85"/>
        <v>19828.083886044747</v>
      </c>
    </row>
    <row r="233" spans="1:19">
      <c r="A233" s="196">
        <v>39120</v>
      </c>
      <c r="B233" s="115" t="s">
        <v>5829</v>
      </c>
      <c r="J233" s="115">
        <v>75</v>
      </c>
      <c r="K233" s="115">
        <f t="shared" si="86"/>
        <v>-613.18000000000245</v>
      </c>
      <c r="L233" s="115">
        <f t="shared" si="86"/>
        <v>144366</v>
      </c>
      <c r="M233" s="115">
        <f t="shared" si="86"/>
        <v>11356.72</v>
      </c>
      <c r="N233" s="115">
        <f t="shared" si="86"/>
        <v>-6333.9462891690164</v>
      </c>
      <c r="O233" s="115">
        <v>6.5778999999999996</v>
      </c>
      <c r="Q233" s="115">
        <f t="shared" si="85"/>
        <v>19823.150461044748</v>
      </c>
    </row>
    <row r="234" spans="1:19">
      <c r="A234" s="196">
        <v>39120</v>
      </c>
      <c r="B234" s="115" t="s">
        <v>5872</v>
      </c>
      <c r="J234" s="115">
        <v>290</v>
      </c>
      <c r="K234" s="115">
        <f t="shared" si="86"/>
        <v>-613.18000000000245</v>
      </c>
      <c r="L234" s="115">
        <f t="shared" si="86"/>
        <v>144366</v>
      </c>
      <c r="M234" s="115">
        <f t="shared" si="86"/>
        <v>11356.72</v>
      </c>
      <c r="N234" s="115">
        <f t="shared" si="86"/>
        <v>-6623.9462891690164</v>
      </c>
      <c r="O234" s="115">
        <v>6.5778999999999996</v>
      </c>
      <c r="Q234" s="115">
        <f t="shared" si="85"/>
        <v>19804.074551044749</v>
      </c>
    </row>
    <row r="235" spans="1:19">
      <c r="K235" s="115">
        <f t="shared" si="86"/>
        <v>-613.18000000000245</v>
      </c>
      <c r="L235" s="115">
        <f t="shared" si="86"/>
        <v>144366</v>
      </c>
      <c r="M235" s="115">
        <f t="shared" si="86"/>
        <v>11356.72</v>
      </c>
      <c r="N235" s="115">
        <f t="shared" si="86"/>
        <v>-6623.9462891690164</v>
      </c>
      <c r="O235" s="115">
        <v>6.5778999999999996</v>
      </c>
      <c r="Q235" s="115">
        <f t="shared" si="85"/>
        <v>19804.074551044749</v>
      </c>
    </row>
    <row r="236" spans="1:19">
      <c r="B236" s="115" t="s">
        <v>5940</v>
      </c>
      <c r="C236" s="115">
        <v>0</v>
      </c>
      <c r="G236" s="115">
        <f>G231</f>
        <v>0</v>
      </c>
      <c r="H236" s="115">
        <f>SUM(H232:H235)</f>
        <v>0</v>
      </c>
      <c r="J236" s="115">
        <f>SUM(J232:J235)</f>
        <v>403</v>
      </c>
      <c r="O236" s="115">
        <v>6.5778999999999996</v>
      </c>
      <c r="Q236" s="115">
        <f t="shared" si="85"/>
        <v>0</v>
      </c>
    </row>
    <row r="237" spans="1:19">
      <c r="B237" s="115" t="s">
        <v>5939</v>
      </c>
      <c r="C237" s="115">
        <f t="shared" ref="C237:J237" si="87">C230+C236</f>
        <v>47550</v>
      </c>
      <c r="D237" s="115">
        <f t="shared" si="87"/>
        <v>0</v>
      </c>
      <c r="E237" s="115">
        <f t="shared" si="87"/>
        <v>0</v>
      </c>
      <c r="F237" s="115">
        <f t="shared" si="87"/>
        <v>0</v>
      </c>
      <c r="G237" s="115">
        <f t="shared" si="87"/>
        <v>8357.4</v>
      </c>
      <c r="H237" s="115">
        <f t="shared" si="87"/>
        <v>214934</v>
      </c>
      <c r="I237" s="115">
        <f t="shared" si="87"/>
        <v>0</v>
      </c>
      <c r="J237" s="115">
        <f t="shared" si="87"/>
        <v>78863</v>
      </c>
      <c r="K237" s="115">
        <f>G237+I237+(H237+J237)*O237/100</f>
        <v>27366.065900000001</v>
      </c>
      <c r="N237" s="115">
        <f>K235+M235+(L235+N235)*O237/100</f>
        <v>19655.450875090763</v>
      </c>
      <c r="O237" s="115">
        <v>6.47</v>
      </c>
      <c r="P237" s="115">
        <f>SUM(C237:F237)</f>
        <v>47550</v>
      </c>
      <c r="Q237" s="115">
        <f>N237</f>
        <v>19655.450875090763</v>
      </c>
      <c r="R237" s="115">
        <f>(G237+I237)+(H237+J237)*O237/100</f>
        <v>27366.065900000001</v>
      </c>
      <c r="S237" s="115">
        <f>P237-R237-Q237</f>
        <v>528.48322490923601</v>
      </c>
    </row>
    <row r="238" spans="1:19">
      <c r="K238" s="115">
        <f>K235+C238-G238</f>
        <v>-613.18000000000245</v>
      </c>
      <c r="L238" s="115">
        <f>L235+D238-H238</f>
        <v>144366</v>
      </c>
      <c r="M238" s="115">
        <f>M235+E238-I238</f>
        <v>11356.72</v>
      </c>
      <c r="N238" s="115">
        <f>N235+F238-J238</f>
        <v>-6623.9462891690164</v>
      </c>
      <c r="O238" s="115">
        <v>6.4473000000000003</v>
      </c>
      <c r="Q238" s="115">
        <f t="shared" ref="Q238:Q243" si="88">K238+L238*O238/100+M238+N238*O238/100</f>
        <v>19624.183428898406</v>
      </c>
    </row>
    <row r="239" spans="1:19">
      <c r="A239" s="196">
        <v>39121</v>
      </c>
      <c r="B239" s="115" t="s">
        <v>5963</v>
      </c>
      <c r="F239" s="115">
        <v>4730</v>
      </c>
      <c r="I239" s="115">
        <v>304.95999999999998</v>
      </c>
      <c r="K239" s="115">
        <f t="shared" ref="K239:N242" si="89">K238+C239-G239</f>
        <v>-613.18000000000245</v>
      </c>
      <c r="L239" s="115">
        <f t="shared" si="89"/>
        <v>144366</v>
      </c>
      <c r="M239" s="115">
        <f t="shared" si="89"/>
        <v>11051.76</v>
      </c>
      <c r="N239" s="115">
        <f t="shared" si="89"/>
        <v>-1893.9462891690164</v>
      </c>
      <c r="O239" s="115">
        <v>6.4473000000000003</v>
      </c>
      <c r="P239" s="115">
        <v>47550</v>
      </c>
      <c r="Q239" s="115">
        <f t="shared" si="88"/>
        <v>19624.180718898406</v>
      </c>
      <c r="R239" s="115">
        <v>27172.813481999998</v>
      </c>
      <c r="S239" s="115">
        <f>P239-R239-Q239</f>
        <v>753.00579910159649</v>
      </c>
    </row>
    <row r="240" spans="1:19">
      <c r="K240" s="115">
        <f t="shared" si="89"/>
        <v>-613.18000000000245</v>
      </c>
      <c r="L240" s="115">
        <f t="shared" si="89"/>
        <v>144366</v>
      </c>
      <c r="M240" s="115">
        <f t="shared" si="89"/>
        <v>11051.76</v>
      </c>
      <c r="N240" s="115">
        <f t="shared" si="89"/>
        <v>-1893.9462891690164</v>
      </c>
      <c r="O240" s="115">
        <v>6.4473000000000003</v>
      </c>
      <c r="Q240" s="115">
        <f t="shared" si="88"/>
        <v>19624.180718898406</v>
      </c>
    </row>
    <row r="241" spans="1:19">
      <c r="K241" s="115">
        <f t="shared" si="89"/>
        <v>-613.18000000000245</v>
      </c>
      <c r="L241" s="115">
        <f t="shared" si="89"/>
        <v>144366</v>
      </c>
      <c r="M241" s="115">
        <f t="shared" si="89"/>
        <v>11051.76</v>
      </c>
      <c r="N241" s="115">
        <f t="shared" si="89"/>
        <v>-1893.9462891690164</v>
      </c>
      <c r="O241" s="115">
        <v>6.4473000000000003</v>
      </c>
      <c r="Q241" s="115">
        <f t="shared" si="88"/>
        <v>19624.180718898406</v>
      </c>
    </row>
    <row r="242" spans="1:19">
      <c r="K242" s="115">
        <f t="shared" si="89"/>
        <v>-613.18000000000245</v>
      </c>
      <c r="L242" s="115">
        <f t="shared" si="89"/>
        <v>144366</v>
      </c>
      <c r="M242" s="115">
        <f t="shared" si="89"/>
        <v>11051.76</v>
      </c>
      <c r="N242" s="115">
        <f t="shared" si="89"/>
        <v>-1893.9462891690164</v>
      </c>
      <c r="O242" s="115">
        <v>6.4473000000000003</v>
      </c>
      <c r="Q242" s="115">
        <f t="shared" si="88"/>
        <v>19624.180718898406</v>
      </c>
    </row>
    <row r="243" spans="1:19">
      <c r="B243" s="115" t="s">
        <v>5940</v>
      </c>
      <c r="C243" s="115">
        <v>0</v>
      </c>
      <c r="G243" s="115">
        <f>G238</f>
        <v>0</v>
      </c>
      <c r="H243" s="115">
        <f>SUM(H239:H242)</f>
        <v>0</v>
      </c>
      <c r="O243" s="115">
        <v>6.4473000000000003</v>
      </c>
      <c r="Q243" s="115">
        <f t="shared" si="88"/>
        <v>0</v>
      </c>
    </row>
    <row r="244" spans="1:19">
      <c r="B244" s="115" t="s">
        <v>5939</v>
      </c>
      <c r="C244" s="115">
        <f t="shared" ref="C244:J244" si="90">C237+C243</f>
        <v>47550</v>
      </c>
      <c r="D244" s="115">
        <f t="shared" si="90"/>
        <v>0</v>
      </c>
      <c r="E244" s="115">
        <f t="shared" si="90"/>
        <v>0</v>
      </c>
      <c r="F244" s="115">
        <f t="shared" si="90"/>
        <v>0</v>
      </c>
      <c r="G244" s="115">
        <f t="shared" si="90"/>
        <v>8357.4</v>
      </c>
      <c r="H244" s="115">
        <f t="shared" si="90"/>
        <v>214934</v>
      </c>
      <c r="I244" s="115">
        <f t="shared" si="90"/>
        <v>0</v>
      </c>
      <c r="J244" s="115">
        <f t="shared" si="90"/>
        <v>78863</v>
      </c>
      <c r="K244" s="115">
        <f>G244+I244+(H244+J244)*O244/100</f>
        <v>27299.373981000004</v>
      </c>
      <c r="N244" s="115">
        <f>K242+M242+(L242+N242)*O244/100</f>
        <v>19624.180718898402</v>
      </c>
      <c r="O244" s="115">
        <v>6.4473000000000003</v>
      </c>
      <c r="P244" s="115">
        <f>SUM(C244:F244)</f>
        <v>47550</v>
      </c>
      <c r="Q244" s="115">
        <f>N244</f>
        <v>19624.180718898402</v>
      </c>
      <c r="R244" s="115">
        <f>(G244+I244)+(H244+J244)*O244/100</f>
        <v>27299.373981000004</v>
      </c>
      <c r="S244" s="115">
        <f>P244-R244-Q244</f>
        <v>626.4453001015936</v>
      </c>
    </row>
    <row r="245" spans="1:19">
      <c r="A245" s="196">
        <v>39122</v>
      </c>
      <c r="K245" s="115">
        <f>K242+C245-G245</f>
        <v>-613.18000000000245</v>
      </c>
      <c r="L245" s="115">
        <f>L242+D245-H245</f>
        <v>144366</v>
      </c>
      <c r="M245" s="115">
        <f>M242+E245-I245</f>
        <v>11051.76</v>
      </c>
      <c r="N245" s="115">
        <f>N242+F245-J245</f>
        <v>-1893.9462891690164</v>
      </c>
      <c r="O245" s="115">
        <v>6.41</v>
      </c>
      <c r="Q245" s="115">
        <f t="shared" ref="Q245:Q250" si="91">K245+L245*O245/100+M245+N245*O245/100</f>
        <v>19571.038642864263</v>
      </c>
    </row>
    <row r="246" spans="1:19">
      <c r="A246" s="196">
        <v>39122</v>
      </c>
      <c r="B246" s="115" t="s">
        <v>5871</v>
      </c>
      <c r="J246" s="115">
        <v>96</v>
      </c>
      <c r="K246" s="115">
        <f t="shared" ref="K246:N249" si="92">K245+C246-G246</f>
        <v>-613.18000000000245</v>
      </c>
      <c r="L246" s="115">
        <f t="shared" si="92"/>
        <v>144366</v>
      </c>
      <c r="M246" s="115">
        <f t="shared" si="92"/>
        <v>11051.76</v>
      </c>
      <c r="N246" s="115">
        <f t="shared" si="92"/>
        <v>-1989.9462891690164</v>
      </c>
      <c r="O246" s="115">
        <v>6.41</v>
      </c>
      <c r="Q246" s="115">
        <f t="shared" si="91"/>
        <v>19564.885042864265</v>
      </c>
    </row>
    <row r="247" spans="1:19">
      <c r="A247" s="196">
        <v>39122</v>
      </c>
      <c r="B247" s="115" t="s">
        <v>5870</v>
      </c>
      <c r="J247" s="115">
        <v>170</v>
      </c>
      <c r="K247" s="115">
        <f t="shared" si="92"/>
        <v>-613.18000000000245</v>
      </c>
      <c r="L247" s="115">
        <f t="shared" si="92"/>
        <v>144366</v>
      </c>
      <c r="M247" s="115">
        <f t="shared" si="92"/>
        <v>11051.76</v>
      </c>
      <c r="N247" s="115">
        <f t="shared" si="92"/>
        <v>-2159.9462891690164</v>
      </c>
      <c r="O247" s="115">
        <v>6.41</v>
      </c>
      <c r="Q247" s="115">
        <f t="shared" si="91"/>
        <v>19553.988042864265</v>
      </c>
    </row>
    <row r="248" spans="1:19">
      <c r="K248" s="115">
        <f t="shared" si="92"/>
        <v>-613.18000000000245</v>
      </c>
      <c r="L248" s="115">
        <f t="shared" si="92"/>
        <v>144366</v>
      </c>
      <c r="M248" s="115">
        <f t="shared" si="92"/>
        <v>11051.76</v>
      </c>
      <c r="N248" s="115">
        <f t="shared" si="92"/>
        <v>-2159.9462891690164</v>
      </c>
      <c r="O248" s="115">
        <v>6.41</v>
      </c>
      <c r="Q248" s="115">
        <f t="shared" si="91"/>
        <v>19553.988042864265</v>
      </c>
    </row>
    <row r="249" spans="1:19">
      <c r="K249" s="115">
        <f t="shared" si="92"/>
        <v>-613.18000000000245</v>
      </c>
      <c r="L249" s="115">
        <f t="shared" si="92"/>
        <v>144366</v>
      </c>
      <c r="M249" s="115">
        <f t="shared" si="92"/>
        <v>11051.76</v>
      </c>
      <c r="N249" s="115">
        <f t="shared" si="92"/>
        <v>-2159.9462891690164</v>
      </c>
      <c r="O249" s="115">
        <v>6.41</v>
      </c>
      <c r="Q249" s="115">
        <f t="shared" si="91"/>
        <v>19553.988042864265</v>
      </c>
    </row>
    <row r="250" spans="1:19">
      <c r="B250" s="115" t="s">
        <v>5940</v>
      </c>
      <c r="C250" s="115">
        <v>0</v>
      </c>
      <c r="G250" s="115">
        <f>SUM(G246:G249)</f>
        <v>0</v>
      </c>
      <c r="H250" s="115">
        <f>SUM(H246:H249)</f>
        <v>0</v>
      </c>
      <c r="I250" s="115">
        <f>SUM(I246:I249)</f>
        <v>0</v>
      </c>
      <c r="J250" s="115">
        <f>SUM(J246:J249)</f>
        <v>266</v>
      </c>
      <c r="O250" s="115">
        <v>6.41</v>
      </c>
      <c r="Q250" s="115">
        <f t="shared" si="91"/>
        <v>0</v>
      </c>
    </row>
    <row r="251" spans="1:19">
      <c r="B251" s="115" t="s">
        <v>5939</v>
      </c>
      <c r="C251" s="115">
        <f t="shared" ref="C251:J251" si="93">C244+C250</f>
        <v>47550</v>
      </c>
      <c r="D251" s="115">
        <f t="shared" si="93"/>
        <v>0</v>
      </c>
      <c r="E251" s="115">
        <f t="shared" si="93"/>
        <v>0</v>
      </c>
      <c r="F251" s="115">
        <f t="shared" si="93"/>
        <v>0</v>
      </c>
      <c r="G251" s="115">
        <f t="shared" si="93"/>
        <v>8357.4</v>
      </c>
      <c r="H251" s="115">
        <f t="shared" si="93"/>
        <v>214934</v>
      </c>
      <c r="I251" s="115">
        <f t="shared" si="93"/>
        <v>0</v>
      </c>
      <c r="J251" s="115">
        <f t="shared" si="93"/>
        <v>79129</v>
      </c>
      <c r="K251" s="115">
        <f>G251+I251+(H251+J251)*O251/100</f>
        <v>27206.838300000003</v>
      </c>
      <c r="N251" s="115">
        <f>K249+M249+(L249+N249)*O251/100</f>
        <v>19553.988042864265</v>
      </c>
      <c r="O251" s="115">
        <v>6.41</v>
      </c>
      <c r="P251" s="115">
        <f>SUM(C251:F251)</f>
        <v>47550</v>
      </c>
      <c r="Q251" s="115">
        <f>N251</f>
        <v>19553.988042864265</v>
      </c>
      <c r="R251" s="115">
        <f>(G251+I251)+(H251+J251)*O251/100</f>
        <v>27206.838300000003</v>
      </c>
      <c r="S251" s="115">
        <f>P251-R251-Q251</f>
        <v>789.17365713573236</v>
      </c>
    </row>
    <row r="252" spans="1:19">
      <c r="A252" s="196">
        <v>39123</v>
      </c>
      <c r="K252" s="115">
        <f>K249+C252-G252</f>
        <v>-613.18000000000245</v>
      </c>
      <c r="L252" s="115">
        <f>L249+D252-H252</f>
        <v>144366</v>
      </c>
      <c r="M252" s="115">
        <f>M249+E252-I252</f>
        <v>11051.76</v>
      </c>
      <c r="N252" s="115">
        <f>N249+F252-J252</f>
        <v>-2159.9462891690164</v>
      </c>
      <c r="O252" s="115">
        <v>6.4</v>
      </c>
      <c r="Q252" s="115">
        <f t="shared" ref="Q252:Q258" si="94">K252+L252*O252/100+M252+N252*O252/100</f>
        <v>19539.767437493185</v>
      </c>
    </row>
    <row r="253" spans="1:19">
      <c r="A253" s="196">
        <v>39123</v>
      </c>
      <c r="B253" s="115" t="s">
        <v>5854</v>
      </c>
      <c r="J253" s="115">
        <v>99</v>
      </c>
      <c r="K253" s="115">
        <f t="shared" ref="K253:N257" si="95">K252+C253-G253</f>
        <v>-613.18000000000245</v>
      </c>
      <c r="L253" s="115">
        <f t="shared" si="95"/>
        <v>144366</v>
      </c>
      <c r="M253" s="115">
        <f t="shared" si="95"/>
        <v>11051.76</v>
      </c>
      <c r="N253" s="115">
        <f t="shared" si="95"/>
        <v>-2258.9462891690164</v>
      </c>
      <c r="O253" s="115">
        <v>6.4</v>
      </c>
      <c r="Q253" s="115">
        <f t="shared" si="94"/>
        <v>19533.431437493186</v>
      </c>
    </row>
    <row r="254" spans="1:19">
      <c r="A254" s="196">
        <v>39123</v>
      </c>
      <c r="B254" s="115" t="s">
        <v>5854</v>
      </c>
      <c r="J254" s="115">
        <v>79</v>
      </c>
      <c r="K254" s="115">
        <f t="shared" si="95"/>
        <v>-613.18000000000245</v>
      </c>
      <c r="L254" s="115">
        <f t="shared" si="95"/>
        <v>144366</v>
      </c>
      <c r="M254" s="115">
        <f t="shared" si="95"/>
        <v>11051.76</v>
      </c>
      <c r="N254" s="115">
        <f t="shared" si="95"/>
        <v>-2337.9462891690164</v>
      </c>
      <c r="O254" s="115">
        <v>6.4</v>
      </c>
      <c r="Q254" s="115">
        <f t="shared" si="94"/>
        <v>19528.375437493185</v>
      </c>
    </row>
    <row r="255" spans="1:19">
      <c r="A255" s="196">
        <v>39123</v>
      </c>
      <c r="B255" s="115" t="s">
        <v>5859</v>
      </c>
      <c r="J255" s="115">
        <v>199</v>
      </c>
      <c r="K255" s="115">
        <f t="shared" si="95"/>
        <v>-613.18000000000245</v>
      </c>
      <c r="L255" s="115">
        <f t="shared" si="95"/>
        <v>144366</v>
      </c>
      <c r="M255" s="115">
        <f t="shared" si="95"/>
        <v>11051.76</v>
      </c>
      <c r="N255" s="115">
        <f t="shared" si="95"/>
        <v>-2536.9462891690164</v>
      </c>
      <c r="O255" s="115">
        <v>6.4</v>
      </c>
      <c r="Q255" s="115">
        <f t="shared" si="94"/>
        <v>19515.639437493184</v>
      </c>
    </row>
    <row r="256" spans="1:19">
      <c r="A256" s="196">
        <v>39123</v>
      </c>
      <c r="B256" s="115" t="s">
        <v>5869</v>
      </c>
      <c r="J256" s="115">
        <v>222</v>
      </c>
      <c r="K256" s="115">
        <f t="shared" si="95"/>
        <v>-613.18000000000245</v>
      </c>
      <c r="L256" s="115">
        <f t="shared" si="95"/>
        <v>144366</v>
      </c>
      <c r="M256" s="115">
        <f t="shared" si="95"/>
        <v>11051.76</v>
      </c>
      <c r="N256" s="115">
        <f t="shared" si="95"/>
        <v>-2758.9462891690164</v>
      </c>
      <c r="O256" s="115">
        <v>6.4</v>
      </c>
      <c r="Q256" s="115">
        <f t="shared" si="94"/>
        <v>19501.431437493186</v>
      </c>
    </row>
    <row r="257" spans="1:19">
      <c r="A257" s="196">
        <v>39123</v>
      </c>
      <c r="B257" s="115" t="s">
        <v>5868</v>
      </c>
      <c r="J257" s="115">
        <v>298</v>
      </c>
      <c r="K257" s="115">
        <f t="shared" si="95"/>
        <v>-613.18000000000245</v>
      </c>
      <c r="L257" s="115">
        <f t="shared" si="95"/>
        <v>144366</v>
      </c>
      <c r="M257" s="115">
        <f t="shared" si="95"/>
        <v>11051.76</v>
      </c>
      <c r="N257" s="115">
        <f t="shared" si="95"/>
        <v>-3056.9462891690164</v>
      </c>
      <c r="O257" s="115">
        <v>6.4</v>
      </c>
      <c r="Q257" s="115">
        <f t="shared" si="94"/>
        <v>19482.359437493185</v>
      </c>
    </row>
    <row r="258" spans="1:19">
      <c r="B258" s="115" t="s">
        <v>5940</v>
      </c>
      <c r="C258" s="115">
        <v>0</v>
      </c>
      <c r="G258" s="115">
        <f>SUM(G253:G257)</f>
        <v>0</v>
      </c>
      <c r="H258" s="115">
        <f>SUM(H253:H257)</f>
        <v>0</v>
      </c>
      <c r="I258" s="115">
        <f>SUM(I253:I257)</f>
        <v>0</v>
      </c>
      <c r="J258" s="115">
        <f>SUM(J253:J257)</f>
        <v>897</v>
      </c>
      <c r="O258" s="115">
        <v>6.4</v>
      </c>
      <c r="Q258" s="115">
        <f t="shared" si="94"/>
        <v>0</v>
      </c>
    </row>
    <row r="259" spans="1:19">
      <c r="B259" s="115" t="s">
        <v>5939</v>
      </c>
      <c r="C259" s="115">
        <f t="shared" ref="C259:J259" si="96">C251+C258</f>
        <v>47550</v>
      </c>
      <c r="D259" s="115">
        <f t="shared" si="96"/>
        <v>0</v>
      </c>
      <c r="E259" s="115">
        <f t="shared" si="96"/>
        <v>0</v>
      </c>
      <c r="F259" s="115">
        <f t="shared" si="96"/>
        <v>0</v>
      </c>
      <c r="G259" s="115">
        <f t="shared" si="96"/>
        <v>8357.4</v>
      </c>
      <c r="H259" s="115">
        <f t="shared" si="96"/>
        <v>214934</v>
      </c>
      <c r="I259" s="115">
        <f t="shared" si="96"/>
        <v>0</v>
      </c>
      <c r="J259" s="115">
        <f t="shared" si="96"/>
        <v>80026</v>
      </c>
      <c r="K259" s="115">
        <f>G259+I259+(H259+J259)*O259/100</f>
        <v>27234.839999999997</v>
      </c>
      <c r="N259" s="115">
        <f>K257+M257+(L257+N257)*O259/100</f>
        <v>19482.359437493182</v>
      </c>
      <c r="O259" s="115">
        <v>6.4</v>
      </c>
      <c r="P259" s="115">
        <f>SUM(C259:F259)</f>
        <v>47550</v>
      </c>
      <c r="Q259" s="115">
        <f>N259</f>
        <v>19482.359437493182</v>
      </c>
      <c r="R259" s="115">
        <f>(G259+I259)+(H259+J259)*O259/100</f>
        <v>27234.839999999997</v>
      </c>
      <c r="S259" s="115">
        <f>P259-R259-Q259</f>
        <v>832.80056250682173</v>
      </c>
    </row>
    <row r="260" spans="1:19">
      <c r="A260" s="196">
        <v>39124</v>
      </c>
      <c r="K260" s="115">
        <f>K257+C260-G260</f>
        <v>-613.18000000000245</v>
      </c>
      <c r="L260" s="115">
        <f>L257+D260-H260</f>
        <v>144366</v>
      </c>
      <c r="M260" s="115">
        <f>M257+E260-I260</f>
        <v>11051.76</v>
      </c>
      <c r="N260" s="115">
        <f>N257+F260-J260</f>
        <v>-3056.9462891690164</v>
      </c>
      <c r="O260" s="115">
        <v>6.4</v>
      </c>
      <c r="Q260" s="115">
        <f t="shared" ref="Q260:Q265" si="97">K260+L260*O260/100+M260+N260*O260/100</f>
        <v>19482.359437493185</v>
      </c>
    </row>
    <row r="261" spans="1:19">
      <c r="A261" s="196">
        <v>39124</v>
      </c>
      <c r="B261" s="115" t="s">
        <v>5867</v>
      </c>
      <c r="H261" s="115">
        <v>15000</v>
      </c>
      <c r="K261" s="115">
        <f t="shared" ref="K261:N264" si="98">K260+C261-G261</f>
        <v>-613.18000000000245</v>
      </c>
      <c r="L261" s="115">
        <f t="shared" si="98"/>
        <v>129366</v>
      </c>
      <c r="M261" s="115">
        <f t="shared" si="98"/>
        <v>11051.76</v>
      </c>
      <c r="N261" s="115">
        <f t="shared" si="98"/>
        <v>-3056.9462891690164</v>
      </c>
      <c r="O261" s="115">
        <v>6.4</v>
      </c>
      <c r="Q261" s="115">
        <f t="shared" si="97"/>
        <v>18522.359437493185</v>
      </c>
    </row>
    <row r="262" spans="1:19">
      <c r="K262" s="115">
        <f t="shared" si="98"/>
        <v>-613.18000000000245</v>
      </c>
      <c r="L262" s="115">
        <f t="shared" si="98"/>
        <v>129366</v>
      </c>
      <c r="M262" s="115">
        <f t="shared" si="98"/>
        <v>11051.76</v>
      </c>
      <c r="N262" s="115">
        <f t="shared" si="98"/>
        <v>-3056.9462891690164</v>
      </c>
      <c r="O262" s="115">
        <v>6.4</v>
      </c>
      <c r="Q262" s="115">
        <f t="shared" si="97"/>
        <v>18522.359437493185</v>
      </c>
    </row>
    <row r="263" spans="1:19">
      <c r="K263" s="115">
        <f t="shared" si="98"/>
        <v>-613.18000000000245</v>
      </c>
      <c r="L263" s="115">
        <f t="shared" si="98"/>
        <v>129366</v>
      </c>
      <c r="M263" s="115">
        <f t="shared" si="98"/>
        <v>11051.76</v>
      </c>
      <c r="N263" s="115">
        <f t="shared" si="98"/>
        <v>-3056.9462891690164</v>
      </c>
      <c r="O263" s="115">
        <v>6.4</v>
      </c>
      <c r="Q263" s="115">
        <f t="shared" si="97"/>
        <v>18522.359437493185</v>
      </c>
    </row>
    <row r="264" spans="1:19">
      <c r="K264" s="115">
        <f t="shared" si="98"/>
        <v>-613.18000000000245</v>
      </c>
      <c r="L264" s="115">
        <f t="shared" si="98"/>
        <v>129366</v>
      </c>
      <c r="M264" s="115">
        <f t="shared" si="98"/>
        <v>11051.76</v>
      </c>
      <c r="N264" s="115">
        <f t="shared" si="98"/>
        <v>-3056.9462891690164</v>
      </c>
      <c r="O264" s="115">
        <v>6.4</v>
      </c>
      <c r="Q264" s="115">
        <f t="shared" si="97"/>
        <v>18522.359437493185</v>
      </c>
    </row>
    <row r="265" spans="1:19">
      <c r="B265" s="115" t="s">
        <v>5940</v>
      </c>
      <c r="C265" s="115">
        <v>0</v>
      </c>
      <c r="G265" s="115">
        <f>G260</f>
        <v>0</v>
      </c>
      <c r="H265" s="115">
        <f>SUM(H261:H264)</f>
        <v>15000</v>
      </c>
      <c r="I265" s="115">
        <f>SUM(I261:I264)</f>
        <v>0</v>
      </c>
      <c r="J265" s="115">
        <f>SUM(J261:J264)</f>
        <v>0</v>
      </c>
      <c r="O265" s="115">
        <v>6.4</v>
      </c>
      <c r="Q265" s="115">
        <f t="shared" si="97"/>
        <v>0</v>
      </c>
    </row>
    <row r="266" spans="1:19">
      <c r="B266" s="115" t="s">
        <v>5939</v>
      </c>
      <c r="C266" s="115">
        <f t="shared" ref="C266:J266" si="99">C259+C265</f>
        <v>47550</v>
      </c>
      <c r="D266" s="115">
        <f t="shared" si="99"/>
        <v>0</v>
      </c>
      <c r="E266" s="115">
        <f t="shared" si="99"/>
        <v>0</v>
      </c>
      <c r="F266" s="115">
        <f t="shared" si="99"/>
        <v>0</v>
      </c>
      <c r="G266" s="115">
        <f t="shared" si="99"/>
        <v>8357.4</v>
      </c>
      <c r="H266" s="115">
        <f t="shared" si="99"/>
        <v>229934</v>
      </c>
      <c r="I266" s="115">
        <f t="shared" si="99"/>
        <v>0</v>
      </c>
      <c r="J266" s="115">
        <f t="shared" si="99"/>
        <v>80026</v>
      </c>
      <c r="K266" s="115">
        <f>G266+I266+(H266+J266)*O266/100</f>
        <v>28194.839999999997</v>
      </c>
      <c r="N266" s="115">
        <f>K264+M264+(L264+N264)*O266/100</f>
        <v>18522.359437493182</v>
      </c>
      <c r="O266" s="115">
        <v>6.4</v>
      </c>
      <c r="P266" s="115">
        <f>SUM(C266:F266)</f>
        <v>47550</v>
      </c>
      <c r="Q266" s="115">
        <f>N266</f>
        <v>18522.359437493182</v>
      </c>
      <c r="R266" s="115">
        <f>(G266+I266)+(H266+J266)*O266/100</f>
        <v>28194.839999999997</v>
      </c>
      <c r="S266" s="115">
        <f>P266-R266-Q266</f>
        <v>832.80056250682173</v>
      </c>
    </row>
    <row r="267" spans="1:19">
      <c r="A267" s="196">
        <v>39125</v>
      </c>
      <c r="K267" s="115">
        <f>K264+C267-G267</f>
        <v>-613.18000000000245</v>
      </c>
      <c r="L267" s="115">
        <f>L264+D267-H267</f>
        <v>129366</v>
      </c>
      <c r="M267" s="115">
        <f>M264+E267-I267</f>
        <v>11051.76</v>
      </c>
      <c r="N267" s="115">
        <f>N264+F267-J267</f>
        <v>-3056.9462891690164</v>
      </c>
      <c r="O267" s="115">
        <v>6.39</v>
      </c>
      <c r="Q267" s="115">
        <f t="shared" ref="Q267:Q274" si="100">K267+L267*O267/100+M267+N267*O267/100</f>
        <v>18509.728532122099</v>
      </c>
    </row>
    <row r="268" spans="1:19">
      <c r="A268" s="196">
        <v>39125</v>
      </c>
      <c r="B268" s="115" t="s">
        <v>5866</v>
      </c>
      <c r="J268" s="115">
        <v>1490</v>
      </c>
      <c r="K268" s="115">
        <f t="shared" ref="K268:N273" si="101">K267+C268-G268</f>
        <v>-613.18000000000245</v>
      </c>
      <c r="L268" s="115">
        <f t="shared" si="101"/>
        <v>129366</v>
      </c>
      <c r="M268" s="115">
        <f t="shared" si="101"/>
        <v>11051.76</v>
      </c>
      <c r="N268" s="115">
        <f t="shared" si="101"/>
        <v>-4546.9462891690164</v>
      </c>
      <c r="O268" s="115">
        <v>6.39</v>
      </c>
      <c r="Q268" s="115">
        <f t="shared" si="100"/>
        <v>18414.5175321221</v>
      </c>
    </row>
    <row r="269" spans="1:19">
      <c r="A269" s="196">
        <v>39125</v>
      </c>
      <c r="B269" s="115" t="s">
        <v>5865</v>
      </c>
      <c r="J269" s="115">
        <v>138</v>
      </c>
      <c r="K269" s="115">
        <f t="shared" si="101"/>
        <v>-613.18000000000245</v>
      </c>
      <c r="L269" s="115">
        <f t="shared" si="101"/>
        <v>129366</v>
      </c>
      <c r="M269" s="115">
        <f t="shared" si="101"/>
        <v>11051.76</v>
      </c>
      <c r="N269" s="115">
        <f t="shared" si="101"/>
        <v>-4684.9462891690164</v>
      </c>
      <c r="O269" s="115">
        <v>6.39</v>
      </c>
      <c r="Q269" s="115">
        <f t="shared" si="100"/>
        <v>18405.699332122098</v>
      </c>
    </row>
    <row r="270" spans="1:19">
      <c r="A270" s="196">
        <v>39125</v>
      </c>
      <c r="B270" s="115" t="s">
        <v>2340</v>
      </c>
      <c r="J270" s="115">
        <v>198</v>
      </c>
      <c r="K270" s="115">
        <f t="shared" si="101"/>
        <v>-613.18000000000245</v>
      </c>
      <c r="L270" s="115">
        <f t="shared" si="101"/>
        <v>129366</v>
      </c>
      <c r="M270" s="115">
        <f t="shared" si="101"/>
        <v>11051.76</v>
      </c>
      <c r="N270" s="115">
        <f t="shared" si="101"/>
        <v>-4882.9462891690164</v>
      </c>
      <c r="O270" s="115">
        <v>6.39</v>
      </c>
      <c r="Q270" s="115">
        <f t="shared" si="100"/>
        <v>18393.047132122101</v>
      </c>
    </row>
    <row r="271" spans="1:19">
      <c r="A271" s="196">
        <v>39125</v>
      </c>
      <c r="B271" s="115" t="s">
        <v>5962</v>
      </c>
      <c r="H271" s="115">
        <v>111000</v>
      </c>
      <c r="K271" s="115">
        <f t="shared" si="101"/>
        <v>-613.18000000000245</v>
      </c>
      <c r="L271" s="115">
        <f t="shared" si="101"/>
        <v>18366</v>
      </c>
      <c r="M271" s="115">
        <f t="shared" si="101"/>
        <v>11051.76</v>
      </c>
      <c r="N271" s="115">
        <f t="shared" si="101"/>
        <v>-4882.9462891690164</v>
      </c>
      <c r="O271" s="115">
        <v>6.39</v>
      </c>
      <c r="Q271" s="115">
        <f t="shared" si="100"/>
        <v>11300.147132122098</v>
      </c>
    </row>
    <row r="272" spans="1:19">
      <c r="A272" s="196">
        <v>39125</v>
      </c>
      <c r="B272" s="115" t="s">
        <v>5961</v>
      </c>
      <c r="D272" s="115">
        <v>36000</v>
      </c>
      <c r="J272" s="115">
        <v>36000</v>
      </c>
      <c r="K272" s="115">
        <f t="shared" si="101"/>
        <v>-613.18000000000245</v>
      </c>
      <c r="L272" s="115">
        <f t="shared" si="101"/>
        <v>54366</v>
      </c>
      <c r="M272" s="115">
        <f t="shared" si="101"/>
        <v>11051.76</v>
      </c>
      <c r="N272" s="115">
        <f t="shared" si="101"/>
        <v>-40882.94628916902</v>
      </c>
      <c r="O272" s="115">
        <v>6.39</v>
      </c>
      <c r="Q272" s="115">
        <f t="shared" si="100"/>
        <v>11300.147132122098</v>
      </c>
    </row>
    <row r="273" spans="1:19">
      <c r="A273" s="196">
        <v>39125</v>
      </c>
      <c r="B273" s="115" t="s">
        <v>5960</v>
      </c>
      <c r="J273" s="115">
        <v>1080</v>
      </c>
      <c r="K273" s="115">
        <f t="shared" si="101"/>
        <v>-613.18000000000245</v>
      </c>
      <c r="L273" s="115">
        <f t="shared" si="101"/>
        <v>54366</v>
      </c>
      <c r="M273" s="115">
        <f t="shared" si="101"/>
        <v>11051.76</v>
      </c>
      <c r="N273" s="115">
        <f t="shared" si="101"/>
        <v>-41962.94628916902</v>
      </c>
      <c r="O273" s="115">
        <v>6.39</v>
      </c>
      <c r="Q273" s="115">
        <f t="shared" si="100"/>
        <v>11231.135132122097</v>
      </c>
    </row>
    <row r="274" spans="1:19">
      <c r="B274" s="115" t="s">
        <v>5940</v>
      </c>
      <c r="C274" s="115">
        <v>0</v>
      </c>
      <c r="G274" s="115">
        <f>SUM(G268:G271)</f>
        <v>0</v>
      </c>
      <c r="H274" s="115">
        <f>SUM(H268:H271)</f>
        <v>111000</v>
      </c>
      <c r="I274" s="115">
        <f>SUM(I268:I271)</f>
        <v>0</v>
      </c>
      <c r="J274" s="115">
        <f>SUM(J268:J271)+J273</f>
        <v>2906</v>
      </c>
      <c r="O274" s="115">
        <v>6.39</v>
      </c>
      <c r="Q274" s="115">
        <f t="shared" si="100"/>
        <v>0</v>
      </c>
    </row>
    <row r="275" spans="1:19">
      <c r="B275" s="115" t="s">
        <v>5939</v>
      </c>
      <c r="C275" s="115">
        <f t="shared" ref="C275:J275" si="102">C266+C274</f>
        <v>47550</v>
      </c>
      <c r="D275" s="115">
        <f t="shared" si="102"/>
        <v>0</v>
      </c>
      <c r="E275" s="115">
        <f t="shared" si="102"/>
        <v>0</v>
      </c>
      <c r="F275" s="115">
        <f t="shared" si="102"/>
        <v>0</v>
      </c>
      <c r="G275" s="115">
        <f t="shared" si="102"/>
        <v>8357.4</v>
      </c>
      <c r="H275" s="115">
        <f t="shared" si="102"/>
        <v>340934</v>
      </c>
      <c r="I275" s="115">
        <f t="shared" si="102"/>
        <v>0</v>
      </c>
      <c r="J275" s="115">
        <f t="shared" si="102"/>
        <v>82932</v>
      </c>
      <c r="K275" s="115">
        <f>G275+I275+(H275+J275)*O275/100</f>
        <v>35442.437399999995</v>
      </c>
      <c r="N275" s="115">
        <f>K271+M271+(L271+N271)*O275/100</f>
        <v>11300.147132122098</v>
      </c>
      <c r="O275" s="115">
        <v>6.39</v>
      </c>
      <c r="P275" s="115">
        <f>SUM(C275:F275)</f>
        <v>47550</v>
      </c>
      <c r="Q275" s="115">
        <f>N275</f>
        <v>11300.147132122098</v>
      </c>
      <c r="R275" s="115">
        <f>(G275+I275)+(H275+J275)*O275/100</f>
        <v>35442.437399999995</v>
      </c>
      <c r="S275" s="115">
        <f>P275-R275-Q275</f>
        <v>807.41546787790685</v>
      </c>
    </row>
    <row r="276" spans="1:19">
      <c r="A276" s="196">
        <v>39126</v>
      </c>
      <c r="K276" s="115">
        <f>K273+C276-G276</f>
        <v>-613.18000000000245</v>
      </c>
      <c r="L276" s="115">
        <f>L273+D276-H276</f>
        <v>54366</v>
      </c>
      <c r="M276" s="115">
        <f>M273+E276-I276</f>
        <v>11051.76</v>
      </c>
      <c r="N276" s="115">
        <f>N273+F276-J276</f>
        <v>-41962.94628916902</v>
      </c>
      <c r="O276" s="115">
        <v>6.5778999999999996</v>
      </c>
      <c r="Q276" s="115">
        <f t="shared" ref="Q276:Q281" si="103">K276+L276*O276/100+M276+N276*O276/100</f>
        <v>11254.440470044749</v>
      </c>
    </row>
    <row r="277" spans="1:19">
      <c r="A277" s="196">
        <v>39127</v>
      </c>
      <c r="B277" s="115" t="s">
        <v>2968</v>
      </c>
      <c r="J277" s="115">
        <v>28</v>
      </c>
      <c r="K277" s="115">
        <f t="shared" ref="K277:N280" si="104">K276+C277-G277</f>
        <v>-613.18000000000245</v>
      </c>
      <c r="L277" s="115">
        <f t="shared" si="104"/>
        <v>54366</v>
      </c>
      <c r="M277" s="115">
        <f t="shared" si="104"/>
        <v>11051.76</v>
      </c>
      <c r="N277" s="115">
        <f t="shared" si="104"/>
        <v>-41990.94628916902</v>
      </c>
      <c r="O277" s="115">
        <v>6.5778999999999996</v>
      </c>
      <c r="Q277" s="115">
        <f t="shared" si="103"/>
        <v>11252.59865804475</v>
      </c>
    </row>
    <row r="278" spans="1:19">
      <c r="A278" s="196">
        <v>39128</v>
      </c>
      <c r="B278" s="115" t="s">
        <v>5959</v>
      </c>
      <c r="F278" s="115">
        <v>37108</v>
      </c>
      <c r="I278" s="115">
        <v>2404.04178</v>
      </c>
      <c r="K278" s="115">
        <f t="shared" si="104"/>
        <v>-613.18000000000245</v>
      </c>
      <c r="L278" s="115">
        <f t="shared" si="104"/>
        <v>54366</v>
      </c>
      <c r="M278" s="115">
        <f t="shared" si="104"/>
        <v>8647.7182200000007</v>
      </c>
      <c r="N278" s="115">
        <f t="shared" si="104"/>
        <v>-4882.94628916902</v>
      </c>
      <c r="O278" s="115">
        <v>6.4785000000000004</v>
      </c>
      <c r="P278" s="115">
        <v>47550</v>
      </c>
      <c r="Q278" s="115">
        <f t="shared" si="103"/>
        <v>11240.297854656184</v>
      </c>
    </row>
    <row r="279" spans="1:19">
      <c r="K279" s="115">
        <f t="shared" si="104"/>
        <v>-613.18000000000245</v>
      </c>
      <c r="L279" s="115">
        <f t="shared" si="104"/>
        <v>54366</v>
      </c>
      <c r="M279" s="115">
        <f t="shared" si="104"/>
        <v>8647.7182200000007</v>
      </c>
      <c r="N279" s="115">
        <f t="shared" si="104"/>
        <v>-4882.94628916902</v>
      </c>
      <c r="O279" s="115">
        <v>6.5778999999999996</v>
      </c>
      <c r="Q279" s="115">
        <f t="shared" si="103"/>
        <v>11289.484010044749</v>
      </c>
    </row>
    <row r="280" spans="1:19">
      <c r="K280" s="115">
        <f t="shared" si="104"/>
        <v>-613.18000000000245</v>
      </c>
      <c r="L280" s="115">
        <f t="shared" si="104"/>
        <v>54366</v>
      </c>
      <c r="M280" s="115">
        <f t="shared" si="104"/>
        <v>8647.7182200000007</v>
      </c>
      <c r="N280" s="115">
        <f t="shared" si="104"/>
        <v>-4882.94628916902</v>
      </c>
      <c r="O280" s="115">
        <v>6.5778999999999996</v>
      </c>
      <c r="Q280" s="115">
        <f t="shared" si="103"/>
        <v>11289.484010044749</v>
      </c>
    </row>
    <row r="281" spans="1:19">
      <c r="B281" s="115" t="s">
        <v>5940</v>
      </c>
      <c r="C281" s="115">
        <v>0</v>
      </c>
      <c r="G281" s="115">
        <f>G276</f>
        <v>0</v>
      </c>
      <c r="H281" s="115">
        <f>SUM(H277:H280)</f>
        <v>0</v>
      </c>
      <c r="J281" s="115">
        <f>SUM(J277:J280)</f>
        <v>28</v>
      </c>
      <c r="O281" s="115">
        <v>6.5778999999999996</v>
      </c>
      <c r="Q281" s="115">
        <f t="shared" si="103"/>
        <v>0</v>
      </c>
    </row>
    <row r="282" spans="1:19">
      <c r="B282" s="115" t="s">
        <v>5939</v>
      </c>
      <c r="C282" s="115">
        <f t="shared" ref="C282:J282" si="105">C275+C281</f>
        <v>47550</v>
      </c>
      <c r="D282" s="115">
        <f t="shared" si="105"/>
        <v>0</v>
      </c>
      <c r="E282" s="115">
        <f t="shared" si="105"/>
        <v>0</v>
      </c>
      <c r="F282" s="115">
        <f t="shared" si="105"/>
        <v>0</v>
      </c>
      <c r="G282" s="115">
        <f t="shared" si="105"/>
        <v>8357.4</v>
      </c>
      <c r="H282" s="115">
        <f t="shared" si="105"/>
        <v>340934</v>
      </c>
      <c r="I282" s="115">
        <f t="shared" si="105"/>
        <v>0</v>
      </c>
      <c r="J282" s="115">
        <f t="shared" si="105"/>
        <v>82960</v>
      </c>
      <c r="K282" s="115">
        <f>G282+I282+(H282+J282)*O282/100</f>
        <v>35659.564751999998</v>
      </c>
      <c r="N282" s="115">
        <f>K280+M280+(L280+N280)*O282/100</f>
        <v>11221.642743407199</v>
      </c>
      <c r="O282" s="115">
        <v>6.4408000000000003</v>
      </c>
      <c r="P282" s="115">
        <f>SUM(C282:F282)</f>
        <v>47550</v>
      </c>
      <c r="Q282" s="115">
        <f>N282</f>
        <v>11221.642743407199</v>
      </c>
      <c r="R282" s="115">
        <f>(G282+I282)+(H282+J282)*O282/100</f>
        <v>35659.564751999998</v>
      </c>
      <c r="S282" s="115">
        <f>P282-R282-Q282</f>
        <v>668.79250459280229</v>
      </c>
    </row>
    <row r="283" spans="1:19">
      <c r="A283" s="196">
        <v>39129</v>
      </c>
      <c r="K283" s="115">
        <f>K280+C283-G283</f>
        <v>-613.18000000000245</v>
      </c>
      <c r="L283" s="115">
        <f>L280+D283-H283</f>
        <v>54366</v>
      </c>
      <c r="M283" s="115">
        <f>M280+E283-I283</f>
        <v>8647.7182200000007</v>
      </c>
      <c r="N283" s="115">
        <f>N280+F283-J283</f>
        <v>-4882.94628916902</v>
      </c>
      <c r="O283" s="115">
        <v>6.5778999999999996</v>
      </c>
      <c r="Q283" s="115">
        <f>K283+L283*O283/100+M283+N283*O283/100</f>
        <v>11289.484010044749</v>
      </c>
    </row>
    <row r="284" spans="1:19">
      <c r="A284" s="196">
        <v>39131</v>
      </c>
      <c r="B284" s="115" t="s">
        <v>2335</v>
      </c>
      <c r="J284" s="115">
        <v>298</v>
      </c>
      <c r="K284" s="115">
        <f t="shared" ref="K284:N288" si="106">K283+C284-G284</f>
        <v>-613.18000000000245</v>
      </c>
      <c r="L284" s="115">
        <f t="shared" si="106"/>
        <v>54366</v>
      </c>
      <c r="M284" s="115">
        <f t="shared" si="106"/>
        <v>8647.7182200000007</v>
      </c>
      <c r="N284" s="115">
        <f t="shared" si="106"/>
        <v>-5180.94628916902</v>
      </c>
      <c r="O284" s="115">
        <v>6.5778999999999996</v>
      </c>
      <c r="Q284" s="115">
        <f>K284+L284*O284/100+M284+N284*O284/100</f>
        <v>11269.881868044749</v>
      </c>
    </row>
    <row r="285" spans="1:19">
      <c r="A285" s="196">
        <v>39131</v>
      </c>
      <c r="B285" s="115" t="s">
        <v>5864</v>
      </c>
      <c r="J285" s="115">
        <v>128</v>
      </c>
      <c r="K285" s="115">
        <f t="shared" si="106"/>
        <v>-613.18000000000245</v>
      </c>
      <c r="L285" s="115">
        <f t="shared" si="106"/>
        <v>54366</v>
      </c>
      <c r="M285" s="115">
        <f t="shared" si="106"/>
        <v>8647.7182200000007</v>
      </c>
      <c r="N285" s="115">
        <f t="shared" si="106"/>
        <v>-5308.94628916902</v>
      </c>
      <c r="O285" s="115">
        <v>6.5778999999999996</v>
      </c>
      <c r="Q285" s="115">
        <f>K285+L285*O285/100+M285+N285*O285/100</f>
        <v>11261.46215604475</v>
      </c>
    </row>
    <row r="286" spans="1:19">
      <c r="A286" s="196">
        <v>39131</v>
      </c>
      <c r="B286" s="115" t="s">
        <v>5823</v>
      </c>
      <c r="J286" s="115">
        <v>82</v>
      </c>
      <c r="K286" s="115">
        <f t="shared" si="106"/>
        <v>-613.18000000000245</v>
      </c>
      <c r="L286" s="115">
        <f t="shared" si="106"/>
        <v>54366</v>
      </c>
      <c r="M286" s="115">
        <f t="shared" si="106"/>
        <v>8647.7182200000007</v>
      </c>
      <c r="N286" s="115">
        <f t="shared" si="106"/>
        <v>-5390.94628916902</v>
      </c>
      <c r="O286" s="115">
        <v>6.5778999999999996</v>
      </c>
      <c r="Q286" s="115">
        <f>K286+L286*O286/100+M286+N286*O286/100</f>
        <v>11256.06827804475</v>
      </c>
    </row>
    <row r="287" spans="1:19">
      <c r="A287" s="196">
        <v>39131</v>
      </c>
      <c r="B287" s="115" t="s">
        <v>5863</v>
      </c>
      <c r="J287" s="115">
        <v>128</v>
      </c>
      <c r="K287" s="115">
        <f t="shared" si="106"/>
        <v>-613.18000000000245</v>
      </c>
      <c r="L287" s="115">
        <f t="shared" si="106"/>
        <v>54366</v>
      </c>
      <c r="M287" s="115">
        <f t="shared" si="106"/>
        <v>8647.7182200000007</v>
      </c>
      <c r="N287" s="115">
        <f t="shared" si="106"/>
        <v>-5518.94628916902</v>
      </c>
    </row>
    <row r="288" spans="1:19">
      <c r="A288" s="196">
        <v>39131</v>
      </c>
      <c r="B288" s="115" t="s">
        <v>5862</v>
      </c>
      <c r="J288" s="115">
        <v>298</v>
      </c>
      <c r="K288" s="115">
        <f t="shared" si="106"/>
        <v>-613.18000000000245</v>
      </c>
      <c r="L288" s="115">
        <f t="shared" si="106"/>
        <v>54366</v>
      </c>
      <c r="M288" s="115">
        <f t="shared" si="106"/>
        <v>8647.7182200000007</v>
      </c>
      <c r="N288" s="115">
        <f t="shared" si="106"/>
        <v>-5816.94628916902</v>
      </c>
      <c r="O288" s="115">
        <v>6.5778999999999996</v>
      </c>
      <c r="Q288" s="115">
        <f>K288+L288*O288/100+M288+N288*O288/100</f>
        <v>11228.046424044749</v>
      </c>
    </row>
    <row r="289" spans="1:19">
      <c r="B289" s="115" t="s">
        <v>5940</v>
      </c>
      <c r="C289" s="115">
        <v>0</v>
      </c>
      <c r="G289" s="115">
        <f>G283</f>
        <v>0</v>
      </c>
      <c r="H289" s="115">
        <f>SUM(H284:H288)</f>
        <v>0</v>
      </c>
      <c r="J289" s="115">
        <f>SUM(J284:J288)</f>
        <v>934</v>
      </c>
      <c r="O289" s="115">
        <v>6.5778999999999996</v>
      </c>
      <c r="Q289" s="115">
        <f>K289+L289*O289/100+M289+N289*O289/100</f>
        <v>0</v>
      </c>
    </row>
    <row r="290" spans="1:19">
      <c r="B290" s="115" t="s">
        <v>5939</v>
      </c>
      <c r="C290" s="115">
        <f t="shared" ref="C290:J290" si="107">C282+C289</f>
        <v>47550</v>
      </c>
      <c r="D290" s="115">
        <f t="shared" si="107"/>
        <v>0</v>
      </c>
      <c r="E290" s="115">
        <f t="shared" si="107"/>
        <v>0</v>
      </c>
      <c r="F290" s="115">
        <f t="shared" si="107"/>
        <v>0</v>
      </c>
      <c r="G290" s="115">
        <f t="shared" si="107"/>
        <v>8357.4</v>
      </c>
      <c r="H290" s="115">
        <f t="shared" si="107"/>
        <v>340934</v>
      </c>
      <c r="I290" s="115">
        <f t="shared" si="107"/>
        <v>0</v>
      </c>
      <c r="J290" s="115">
        <f t="shared" si="107"/>
        <v>83894</v>
      </c>
      <c r="K290" s="115">
        <f>G290+I290+(H290+J290)*O290/100</f>
        <v>36302.161011999997</v>
      </c>
      <c r="N290" s="115">
        <f>K288+M288+(L288+N288)*O290/100</f>
        <v>11228.046424044749</v>
      </c>
      <c r="O290" s="115">
        <v>6.5778999999999996</v>
      </c>
      <c r="P290" s="115">
        <f>SUM(C290:F290)</f>
        <v>47550</v>
      </c>
      <c r="Q290" s="115">
        <f>N290</f>
        <v>11228.046424044749</v>
      </c>
      <c r="R290" s="115">
        <f>(G290+I290)+(H290+J290)*O290/100</f>
        <v>36302.161011999997</v>
      </c>
      <c r="S290" s="115">
        <f>P290-R290-Q290</f>
        <v>19.792563955254082</v>
      </c>
    </row>
    <row r="291" spans="1:19">
      <c r="A291" s="196">
        <v>39132</v>
      </c>
      <c r="K291" s="115">
        <f>K288+C291-G291</f>
        <v>-613.18000000000245</v>
      </c>
      <c r="L291" s="115">
        <f>L288+D291-H291</f>
        <v>54366</v>
      </c>
      <c r="M291" s="115">
        <f>M288+E291-I291</f>
        <v>8647.7182200000007</v>
      </c>
      <c r="N291" s="115">
        <f>N288+F291-J291</f>
        <v>-5816.94628916902</v>
      </c>
      <c r="O291" s="115">
        <v>6.5778999999999996</v>
      </c>
      <c r="Q291" s="115">
        <f t="shared" ref="Q291:Q296" si="108">K291+L291*O291/100+M291+N291*O291/100</f>
        <v>11228.046424044749</v>
      </c>
    </row>
    <row r="292" spans="1:19">
      <c r="A292" s="196">
        <v>39132</v>
      </c>
      <c r="B292" s="115" t="s">
        <v>2416</v>
      </c>
      <c r="J292" s="115">
        <v>149</v>
      </c>
      <c r="K292" s="115">
        <f t="shared" ref="K292:N295" si="109">K291+C292-G292</f>
        <v>-613.18000000000245</v>
      </c>
      <c r="L292" s="115">
        <f t="shared" si="109"/>
        <v>54366</v>
      </c>
      <c r="M292" s="115">
        <f t="shared" si="109"/>
        <v>8647.7182200000007</v>
      </c>
      <c r="N292" s="115">
        <f t="shared" si="109"/>
        <v>-5965.94628916902</v>
      </c>
      <c r="O292" s="115">
        <v>6.5778999999999996</v>
      </c>
      <c r="Q292" s="115">
        <f t="shared" si="108"/>
        <v>11218.245353044749</v>
      </c>
    </row>
    <row r="293" spans="1:19">
      <c r="A293" s="196">
        <v>39132</v>
      </c>
      <c r="B293" s="115" t="s">
        <v>5829</v>
      </c>
      <c r="J293" s="115">
        <v>50</v>
      </c>
      <c r="K293" s="115">
        <f t="shared" si="109"/>
        <v>-613.18000000000245</v>
      </c>
      <c r="L293" s="115">
        <f t="shared" si="109"/>
        <v>54366</v>
      </c>
      <c r="M293" s="115">
        <f t="shared" si="109"/>
        <v>8647.7182200000007</v>
      </c>
      <c r="N293" s="115">
        <f t="shared" si="109"/>
        <v>-6015.94628916902</v>
      </c>
      <c r="O293" s="115">
        <v>6.5778999999999996</v>
      </c>
      <c r="Q293" s="115">
        <f t="shared" si="108"/>
        <v>11214.956403044749</v>
      </c>
    </row>
    <row r="294" spans="1:19">
      <c r="A294" s="196">
        <v>39132</v>
      </c>
      <c r="B294" s="115" t="s">
        <v>2330</v>
      </c>
      <c r="J294" s="115">
        <v>38</v>
      </c>
      <c r="K294" s="115">
        <f t="shared" si="109"/>
        <v>-613.18000000000245</v>
      </c>
      <c r="L294" s="115">
        <f t="shared" si="109"/>
        <v>54366</v>
      </c>
      <c r="M294" s="115">
        <f t="shared" si="109"/>
        <v>8647.7182200000007</v>
      </c>
      <c r="N294" s="115">
        <f t="shared" si="109"/>
        <v>-6053.94628916902</v>
      </c>
      <c r="O294" s="115">
        <v>6.5778999999999996</v>
      </c>
      <c r="Q294" s="115">
        <f t="shared" si="108"/>
        <v>11212.456801044749</v>
      </c>
    </row>
    <row r="295" spans="1:19">
      <c r="K295" s="115">
        <f t="shared" si="109"/>
        <v>-613.18000000000245</v>
      </c>
      <c r="L295" s="115">
        <f t="shared" si="109"/>
        <v>54366</v>
      </c>
      <c r="M295" s="115">
        <f t="shared" si="109"/>
        <v>8647.7182200000007</v>
      </c>
      <c r="N295" s="115">
        <f t="shared" si="109"/>
        <v>-6053.94628916902</v>
      </c>
      <c r="O295" s="115">
        <v>6.5778999999999996</v>
      </c>
      <c r="Q295" s="115">
        <f t="shared" si="108"/>
        <v>11212.456801044749</v>
      </c>
    </row>
    <row r="296" spans="1:19">
      <c r="B296" s="115" t="s">
        <v>5940</v>
      </c>
      <c r="C296" s="115">
        <v>0</v>
      </c>
      <c r="G296" s="115">
        <f>G291</f>
        <v>0</v>
      </c>
      <c r="H296" s="115">
        <f>SUM(H292:H295)</f>
        <v>0</v>
      </c>
      <c r="J296" s="115">
        <f>SUM(J292:J295)</f>
        <v>237</v>
      </c>
      <c r="O296" s="115">
        <v>6.5778999999999996</v>
      </c>
      <c r="Q296" s="115">
        <f t="shared" si="108"/>
        <v>0</v>
      </c>
    </row>
    <row r="297" spans="1:19">
      <c r="B297" s="115" t="s">
        <v>5939</v>
      </c>
      <c r="C297" s="115">
        <f t="shared" ref="C297:J297" si="110">C290+C296</f>
        <v>47550</v>
      </c>
      <c r="D297" s="115">
        <f t="shared" si="110"/>
        <v>0</v>
      </c>
      <c r="E297" s="115">
        <f t="shared" si="110"/>
        <v>0</v>
      </c>
      <c r="F297" s="115">
        <f t="shared" si="110"/>
        <v>0</v>
      </c>
      <c r="G297" s="115">
        <f t="shared" si="110"/>
        <v>8357.4</v>
      </c>
      <c r="H297" s="115">
        <f t="shared" si="110"/>
        <v>340934</v>
      </c>
      <c r="I297" s="115">
        <f t="shared" si="110"/>
        <v>0</v>
      </c>
      <c r="J297" s="115">
        <f t="shared" si="110"/>
        <v>84131</v>
      </c>
      <c r="K297" s="115">
        <f>G297+I297+(H297+J297)*O297/100</f>
        <v>35887.159790000005</v>
      </c>
      <c r="N297" s="115">
        <f>K295+M295+(L295+N295)*O297/100</f>
        <v>11163.516690635679</v>
      </c>
      <c r="O297" s="115">
        <v>6.4766000000000004</v>
      </c>
      <c r="P297" s="115">
        <f>SUM(C297:F297)</f>
        <v>47550</v>
      </c>
      <c r="Q297" s="115">
        <f>N297</f>
        <v>11163.516690635679</v>
      </c>
      <c r="R297" s="115">
        <f>(G297+I297)+(H297+J297)*O297/100</f>
        <v>35887.159790000005</v>
      </c>
      <c r="S297" s="115">
        <f>P297-R297-Q297</f>
        <v>499.32351936431587</v>
      </c>
    </row>
    <row r="298" spans="1:19">
      <c r="A298" s="196">
        <v>39134</v>
      </c>
      <c r="K298" s="115">
        <f>K295+C298-G298</f>
        <v>-613.18000000000245</v>
      </c>
      <c r="L298" s="115">
        <f>L295+D298-H298</f>
        <v>54366</v>
      </c>
      <c r="M298" s="115">
        <f>M295+E298-I298</f>
        <v>8647.7182200000007</v>
      </c>
      <c r="N298" s="115">
        <f>N295+F298-J298</f>
        <v>-6053.94628916902</v>
      </c>
      <c r="O298" s="115">
        <v>6.4766000000000004</v>
      </c>
      <c r="Q298" s="115">
        <f t="shared" ref="Q298:Q303" si="111">K298+L298*O298/100+M298+N298*O298/100</f>
        <v>11163.516690635677</v>
      </c>
    </row>
    <row r="299" spans="1:19">
      <c r="A299" s="196">
        <v>39134</v>
      </c>
      <c r="B299" s="115" t="s">
        <v>5861</v>
      </c>
      <c r="J299" s="115">
        <v>98</v>
      </c>
      <c r="K299" s="115">
        <f t="shared" ref="K299:N302" si="112">K298+C299-G299</f>
        <v>-613.18000000000245</v>
      </c>
      <c r="L299" s="115">
        <f t="shared" si="112"/>
        <v>54366</v>
      </c>
      <c r="M299" s="115">
        <f t="shared" si="112"/>
        <v>8647.7182200000007</v>
      </c>
      <c r="N299" s="115">
        <f t="shared" si="112"/>
        <v>-6151.94628916902</v>
      </c>
      <c r="O299" s="115">
        <v>6.4766000000000004</v>
      </c>
      <c r="Q299" s="115">
        <f t="shared" si="111"/>
        <v>11157.169622635678</v>
      </c>
    </row>
    <row r="300" spans="1:19">
      <c r="K300" s="115">
        <f t="shared" si="112"/>
        <v>-613.18000000000245</v>
      </c>
      <c r="L300" s="115">
        <f t="shared" si="112"/>
        <v>54366</v>
      </c>
      <c r="M300" s="115">
        <f t="shared" si="112"/>
        <v>8647.7182200000007</v>
      </c>
      <c r="N300" s="115">
        <f t="shared" si="112"/>
        <v>-6151.94628916902</v>
      </c>
      <c r="O300" s="115">
        <v>6.4766000000000004</v>
      </c>
      <c r="Q300" s="115">
        <f t="shared" si="111"/>
        <v>11157.169622635678</v>
      </c>
    </row>
    <row r="301" spans="1:19">
      <c r="K301" s="115">
        <f t="shared" si="112"/>
        <v>-613.18000000000245</v>
      </c>
      <c r="L301" s="115">
        <f t="shared" si="112"/>
        <v>54366</v>
      </c>
      <c r="M301" s="115">
        <f t="shared" si="112"/>
        <v>8647.7182200000007</v>
      </c>
      <c r="N301" s="115">
        <f t="shared" si="112"/>
        <v>-6151.94628916902</v>
      </c>
      <c r="O301" s="115">
        <v>6.4766000000000004</v>
      </c>
      <c r="Q301" s="115">
        <f t="shared" si="111"/>
        <v>11157.169622635678</v>
      </c>
    </row>
    <row r="302" spans="1:19">
      <c r="K302" s="115">
        <f t="shared" si="112"/>
        <v>-613.18000000000245</v>
      </c>
      <c r="L302" s="115">
        <f t="shared" si="112"/>
        <v>54366</v>
      </c>
      <c r="M302" s="115">
        <f t="shared" si="112"/>
        <v>8647.7182200000007</v>
      </c>
      <c r="N302" s="115">
        <f t="shared" si="112"/>
        <v>-6151.94628916902</v>
      </c>
      <c r="O302" s="115">
        <v>6.4766000000000004</v>
      </c>
      <c r="Q302" s="115">
        <f t="shared" si="111"/>
        <v>11157.169622635678</v>
      </c>
    </row>
    <row r="303" spans="1:19">
      <c r="B303" s="115" t="s">
        <v>5940</v>
      </c>
      <c r="C303" s="115">
        <v>0</v>
      </c>
      <c r="G303" s="115">
        <f>G298</f>
        <v>0</v>
      </c>
      <c r="H303" s="115">
        <f>SUM(H299:H302)</f>
        <v>0</v>
      </c>
      <c r="J303" s="115">
        <f>SUM(J299:J302)</f>
        <v>98</v>
      </c>
      <c r="O303" s="115">
        <v>6.4766000000000004</v>
      </c>
      <c r="Q303" s="115">
        <f t="shared" si="111"/>
        <v>0</v>
      </c>
    </row>
    <row r="304" spans="1:19">
      <c r="B304" s="115" t="s">
        <v>5939</v>
      </c>
      <c r="C304" s="115">
        <f t="shared" ref="C304:J304" si="113">C297+C303</f>
        <v>47550</v>
      </c>
      <c r="D304" s="115">
        <f t="shared" si="113"/>
        <v>0</v>
      </c>
      <c r="E304" s="115">
        <f t="shared" si="113"/>
        <v>0</v>
      </c>
      <c r="F304" s="115">
        <f t="shared" si="113"/>
        <v>0</v>
      </c>
      <c r="G304" s="115">
        <f t="shared" si="113"/>
        <v>8357.4</v>
      </c>
      <c r="H304" s="115">
        <f t="shared" si="113"/>
        <v>340934</v>
      </c>
      <c r="I304" s="115">
        <f t="shared" si="113"/>
        <v>0</v>
      </c>
      <c r="J304" s="115">
        <f t="shared" si="113"/>
        <v>84229</v>
      </c>
      <c r="K304" s="115">
        <f>G304+I304+(H304+J304)*O304/100</f>
        <v>35893.506858000001</v>
      </c>
      <c r="N304" s="115">
        <f>K302+M302+(L302+N302)*O304/100</f>
        <v>11157.169622635678</v>
      </c>
      <c r="O304" s="115">
        <v>6.4766000000000004</v>
      </c>
      <c r="P304" s="115">
        <f>SUM(C304:F304)</f>
        <v>47550</v>
      </c>
      <c r="Q304" s="115">
        <f>N304</f>
        <v>11157.169622635678</v>
      </c>
      <c r="R304" s="115">
        <f>(G304+I304)+(H304+J304)*O304/100</f>
        <v>35893.506858000001</v>
      </c>
      <c r="S304" s="115">
        <f>P304-R304-Q304</f>
        <v>499.32351936432133</v>
      </c>
    </row>
    <row r="305" spans="1:19">
      <c r="K305" s="115">
        <f>K302+C305-G305</f>
        <v>-613.18000000000245</v>
      </c>
      <c r="L305" s="115">
        <f>L302+D305-H305</f>
        <v>54366</v>
      </c>
      <c r="M305" s="115">
        <f>M302+E305-I305</f>
        <v>8647.7182200000007</v>
      </c>
      <c r="N305" s="115">
        <f>N302+F305-J305</f>
        <v>-6151.94628916902</v>
      </c>
      <c r="O305" s="115">
        <v>6.4766000000000004</v>
      </c>
      <c r="Q305" s="115">
        <f t="shared" ref="Q305:Q310" si="114">K305+L305*O305/100+M305+N305*O305/100</f>
        <v>11157.169622635678</v>
      </c>
    </row>
    <row r="306" spans="1:19">
      <c r="A306" s="196">
        <v>39135</v>
      </c>
      <c r="B306" s="115" t="s">
        <v>5860</v>
      </c>
      <c r="D306" s="115">
        <v>29</v>
      </c>
      <c r="J306" s="115">
        <v>129</v>
      </c>
      <c r="K306" s="115">
        <f t="shared" ref="K306:N309" si="115">K305+C306-G306</f>
        <v>-613.18000000000245</v>
      </c>
      <c r="L306" s="115">
        <f t="shared" si="115"/>
        <v>54395</v>
      </c>
      <c r="M306" s="115">
        <f t="shared" si="115"/>
        <v>8647.7182200000007</v>
      </c>
      <c r="N306" s="115">
        <f t="shared" si="115"/>
        <v>-6280.94628916902</v>
      </c>
      <c r="O306" s="115">
        <v>6.4766000000000004</v>
      </c>
      <c r="Q306" s="115">
        <f t="shared" si="114"/>
        <v>11150.693022635678</v>
      </c>
    </row>
    <row r="307" spans="1:19">
      <c r="A307" s="196">
        <v>39135</v>
      </c>
      <c r="B307" s="115" t="s">
        <v>5859</v>
      </c>
      <c r="J307" s="115">
        <v>134</v>
      </c>
      <c r="K307" s="115">
        <f t="shared" si="115"/>
        <v>-613.18000000000245</v>
      </c>
      <c r="L307" s="115">
        <f t="shared" si="115"/>
        <v>54395</v>
      </c>
      <c r="M307" s="115">
        <f t="shared" si="115"/>
        <v>8647.7182200000007</v>
      </c>
      <c r="N307" s="115">
        <f t="shared" si="115"/>
        <v>-6414.94628916902</v>
      </c>
      <c r="O307" s="115">
        <v>6.4766000000000004</v>
      </c>
      <c r="Q307" s="115">
        <f t="shared" si="114"/>
        <v>11142.014378635678</v>
      </c>
    </row>
    <row r="308" spans="1:19">
      <c r="A308" s="196">
        <v>39135</v>
      </c>
      <c r="B308" s="115" t="s">
        <v>5858</v>
      </c>
      <c r="J308" s="115">
        <v>120</v>
      </c>
      <c r="K308" s="115">
        <f t="shared" si="115"/>
        <v>-613.18000000000245</v>
      </c>
      <c r="L308" s="115">
        <f t="shared" si="115"/>
        <v>54395</v>
      </c>
      <c r="M308" s="115">
        <f t="shared" si="115"/>
        <v>8647.7182200000007</v>
      </c>
      <c r="N308" s="115">
        <f t="shared" si="115"/>
        <v>-6534.94628916902</v>
      </c>
      <c r="O308" s="115">
        <v>6.4766000000000004</v>
      </c>
      <c r="Q308" s="115">
        <f t="shared" si="114"/>
        <v>11134.242458635677</v>
      </c>
    </row>
    <row r="309" spans="1:19">
      <c r="K309" s="115">
        <f t="shared" si="115"/>
        <v>-613.18000000000245</v>
      </c>
      <c r="L309" s="115">
        <f t="shared" si="115"/>
        <v>54395</v>
      </c>
      <c r="M309" s="115">
        <f t="shared" si="115"/>
        <v>8647.7182200000007</v>
      </c>
      <c r="N309" s="115">
        <f t="shared" si="115"/>
        <v>-6534.94628916902</v>
      </c>
      <c r="O309" s="115">
        <v>6.4766000000000004</v>
      </c>
      <c r="Q309" s="115">
        <f t="shared" si="114"/>
        <v>11134.242458635677</v>
      </c>
    </row>
    <row r="310" spans="1:19">
      <c r="B310" s="115" t="s">
        <v>5940</v>
      </c>
      <c r="C310" s="115">
        <v>0</v>
      </c>
      <c r="G310" s="115">
        <f>G305</f>
        <v>0</v>
      </c>
      <c r="H310" s="115">
        <f>SUM(H306:H309)</f>
        <v>0</v>
      </c>
      <c r="J310" s="115">
        <f>SUM(J306:J309)</f>
        <v>383</v>
      </c>
      <c r="O310" s="115">
        <v>6.4766000000000004</v>
      </c>
      <c r="Q310" s="115">
        <f t="shared" si="114"/>
        <v>0</v>
      </c>
    </row>
    <row r="311" spans="1:19">
      <c r="B311" s="115" t="s">
        <v>5939</v>
      </c>
      <c r="C311" s="115">
        <f t="shared" ref="C311:J311" si="116">C304+C310</f>
        <v>47550</v>
      </c>
      <c r="D311" s="115">
        <f t="shared" si="116"/>
        <v>0</v>
      </c>
      <c r="E311" s="115">
        <f t="shared" si="116"/>
        <v>0</v>
      </c>
      <c r="F311" s="115">
        <f t="shared" si="116"/>
        <v>0</v>
      </c>
      <c r="G311" s="115">
        <f t="shared" si="116"/>
        <v>8357.4</v>
      </c>
      <c r="H311" s="115">
        <f t="shared" si="116"/>
        <v>340934</v>
      </c>
      <c r="I311" s="115">
        <f t="shared" si="116"/>
        <v>0</v>
      </c>
      <c r="J311" s="115">
        <f t="shared" si="116"/>
        <v>84612</v>
      </c>
      <c r="K311" s="115">
        <f>G311+I311+(H311+J311)*O311/100</f>
        <v>35918.312235999998</v>
      </c>
      <c r="N311" s="115">
        <f>K309+M309+(L309+N309)*O311/100</f>
        <v>11134.242458635677</v>
      </c>
      <c r="O311" s="115">
        <v>6.4766000000000004</v>
      </c>
      <c r="P311" s="115">
        <f>SUM(C311:F311)</f>
        <v>47550</v>
      </c>
      <c r="Q311" s="115">
        <f>N311</f>
        <v>11134.242458635677</v>
      </c>
      <c r="R311" s="115">
        <f>(G311+I311)+(H311+J311)*O311/100</f>
        <v>35918.312235999998</v>
      </c>
      <c r="S311" s="115">
        <f>P311-R311-Q311</f>
        <v>497.44530536432467</v>
      </c>
    </row>
    <row r="312" spans="1:19">
      <c r="A312" s="196">
        <v>39136</v>
      </c>
      <c r="K312" s="115">
        <f>K309+C312-G312</f>
        <v>-613.18000000000245</v>
      </c>
      <c r="L312" s="115">
        <f>L309+D312-H312</f>
        <v>54395</v>
      </c>
      <c r="M312" s="115">
        <f>M309+E312-I312</f>
        <v>8647.7182200000007</v>
      </c>
      <c r="N312" s="115">
        <f>N309+F312-J312</f>
        <v>-6534.94628916902</v>
      </c>
      <c r="O312" s="115">
        <v>6.4766000000000004</v>
      </c>
      <c r="Q312" s="115">
        <f t="shared" ref="Q312:Q317" si="117">K312+L312*O312/100+M312+N312*O312/100</f>
        <v>11134.242458635677</v>
      </c>
    </row>
    <row r="313" spans="1:19">
      <c r="A313" s="196">
        <v>39136</v>
      </c>
      <c r="B313" s="115" t="s">
        <v>5854</v>
      </c>
      <c r="J313" s="115">
        <v>124</v>
      </c>
      <c r="K313" s="115">
        <f t="shared" ref="K313:N316" si="118">K312+C313-G313</f>
        <v>-613.18000000000245</v>
      </c>
      <c r="L313" s="115">
        <f t="shared" si="118"/>
        <v>54395</v>
      </c>
      <c r="M313" s="115">
        <f t="shared" si="118"/>
        <v>8647.7182200000007</v>
      </c>
      <c r="N313" s="115">
        <f t="shared" si="118"/>
        <v>-6658.94628916902</v>
      </c>
      <c r="O313" s="115">
        <v>6.4766000000000004</v>
      </c>
      <c r="Q313" s="115">
        <f t="shared" si="117"/>
        <v>11126.211474635678</v>
      </c>
    </row>
    <row r="314" spans="1:19">
      <c r="A314" s="196">
        <v>39136</v>
      </c>
      <c r="B314" s="115" t="s">
        <v>5857</v>
      </c>
      <c r="J314" s="115">
        <v>398</v>
      </c>
      <c r="K314" s="115">
        <f t="shared" si="118"/>
        <v>-613.18000000000245</v>
      </c>
      <c r="L314" s="115">
        <f t="shared" si="118"/>
        <v>54395</v>
      </c>
      <c r="M314" s="115">
        <f t="shared" si="118"/>
        <v>8647.7182200000007</v>
      </c>
      <c r="N314" s="115">
        <f t="shared" si="118"/>
        <v>-7056.94628916902</v>
      </c>
      <c r="O314" s="115">
        <v>6.4766000000000004</v>
      </c>
      <c r="Q314" s="115">
        <f t="shared" si="117"/>
        <v>11100.434606635677</v>
      </c>
    </row>
    <row r="315" spans="1:19">
      <c r="K315" s="115">
        <f t="shared" si="118"/>
        <v>-613.18000000000245</v>
      </c>
      <c r="L315" s="115">
        <f t="shared" si="118"/>
        <v>54395</v>
      </c>
      <c r="M315" s="115">
        <f t="shared" si="118"/>
        <v>8647.7182200000007</v>
      </c>
      <c r="N315" s="115">
        <f t="shared" si="118"/>
        <v>-7056.94628916902</v>
      </c>
      <c r="O315" s="115">
        <v>6.4766000000000004</v>
      </c>
      <c r="Q315" s="115">
        <f t="shared" si="117"/>
        <v>11100.434606635677</v>
      </c>
    </row>
    <row r="316" spans="1:19">
      <c r="K316" s="115">
        <f t="shared" si="118"/>
        <v>-613.18000000000245</v>
      </c>
      <c r="L316" s="115">
        <f t="shared" si="118"/>
        <v>54395</v>
      </c>
      <c r="M316" s="115">
        <f t="shared" si="118"/>
        <v>8647.7182200000007</v>
      </c>
      <c r="N316" s="115">
        <f t="shared" si="118"/>
        <v>-7056.94628916902</v>
      </c>
      <c r="O316" s="115">
        <v>6.4766000000000004</v>
      </c>
      <c r="Q316" s="115">
        <f t="shared" si="117"/>
        <v>11100.434606635677</v>
      </c>
    </row>
    <row r="317" spans="1:19">
      <c r="B317" s="115" t="s">
        <v>5940</v>
      </c>
      <c r="C317" s="115">
        <v>0</v>
      </c>
      <c r="G317" s="115">
        <f>G312</f>
        <v>0</v>
      </c>
      <c r="H317" s="115">
        <f>SUM(H313:H316)</f>
        <v>0</v>
      </c>
      <c r="J317" s="115">
        <f>SUM(J313:J316)</f>
        <v>522</v>
      </c>
      <c r="O317" s="115">
        <v>6.4766000000000004</v>
      </c>
      <c r="Q317" s="115">
        <f t="shared" si="117"/>
        <v>0</v>
      </c>
    </row>
    <row r="318" spans="1:19">
      <c r="B318" s="115" t="s">
        <v>5939</v>
      </c>
      <c r="C318" s="115">
        <f t="shared" ref="C318:J318" si="119">C311+C317</f>
        <v>47550</v>
      </c>
      <c r="D318" s="115">
        <f t="shared" si="119"/>
        <v>0</v>
      </c>
      <c r="E318" s="115">
        <f t="shared" si="119"/>
        <v>0</v>
      </c>
      <c r="F318" s="115">
        <f t="shared" si="119"/>
        <v>0</v>
      </c>
      <c r="G318" s="115">
        <f t="shared" si="119"/>
        <v>8357.4</v>
      </c>
      <c r="H318" s="115">
        <f t="shared" si="119"/>
        <v>340934</v>
      </c>
      <c r="I318" s="115">
        <f t="shared" si="119"/>
        <v>0</v>
      </c>
      <c r="J318" s="115">
        <f t="shared" si="119"/>
        <v>85134</v>
      </c>
      <c r="K318" s="115">
        <f>G318+I318+(H318+J318)*O318/100</f>
        <v>35952.120087999996</v>
      </c>
      <c r="N318" s="115">
        <f>K316+M316+(L316+N316)*O318/100</f>
        <v>11100.434606635677</v>
      </c>
      <c r="O318" s="115">
        <v>6.4766000000000004</v>
      </c>
      <c r="P318" s="115">
        <f>SUM(C318:F318)</f>
        <v>47550</v>
      </c>
      <c r="Q318" s="115">
        <f>N318</f>
        <v>11100.434606635677</v>
      </c>
      <c r="R318" s="115">
        <f>(G318+I318)+(H318+J318)*O318/100</f>
        <v>35952.120087999996</v>
      </c>
      <c r="S318" s="115">
        <f>P318-R318-Q318</f>
        <v>497.44530536432649</v>
      </c>
    </row>
    <row r="319" spans="1:19">
      <c r="A319" s="196">
        <v>39137</v>
      </c>
      <c r="K319" s="115">
        <f>K316+C319-G319</f>
        <v>-613.18000000000245</v>
      </c>
      <c r="L319" s="115">
        <f>L316+D319-H319</f>
        <v>54395</v>
      </c>
      <c r="M319" s="115">
        <f>M316+E319-I319</f>
        <v>8647.7182200000007</v>
      </c>
      <c r="N319" s="115">
        <f>N316+F319-J319</f>
        <v>-7056.94628916902</v>
      </c>
      <c r="O319" s="115">
        <v>6.4766000000000004</v>
      </c>
      <c r="Q319" s="115">
        <f>K319+L319*O319/100+M319+N319*O319/100</f>
        <v>11100.434606635677</v>
      </c>
    </row>
    <row r="320" spans="1:19">
      <c r="A320" s="196">
        <v>39137</v>
      </c>
      <c r="B320" s="115" t="s">
        <v>5856</v>
      </c>
      <c r="J320" s="115">
        <v>1000</v>
      </c>
      <c r="K320" s="115">
        <f t="shared" ref="K320:N324" si="120">K319+C320-G320</f>
        <v>-613.18000000000245</v>
      </c>
      <c r="L320" s="115">
        <f t="shared" si="120"/>
        <v>54395</v>
      </c>
      <c r="M320" s="115">
        <f t="shared" si="120"/>
        <v>8647.7182200000007</v>
      </c>
      <c r="N320" s="115">
        <f t="shared" si="120"/>
        <v>-8056.94628916902</v>
      </c>
      <c r="O320" s="115">
        <v>6.4766000000000004</v>
      </c>
      <c r="Q320" s="115">
        <f>K320+L320*O320/100+M320+N320*O320/100</f>
        <v>11035.668606635678</v>
      </c>
    </row>
    <row r="321" spans="1:19">
      <c r="A321" s="196">
        <v>39137</v>
      </c>
      <c r="B321" s="115" t="s">
        <v>5855</v>
      </c>
      <c r="J321" s="115">
        <v>90</v>
      </c>
      <c r="K321" s="115">
        <f t="shared" si="120"/>
        <v>-613.18000000000245</v>
      </c>
      <c r="L321" s="115">
        <f t="shared" si="120"/>
        <v>54395</v>
      </c>
      <c r="M321" s="115">
        <f t="shared" si="120"/>
        <v>8647.7182200000007</v>
      </c>
      <c r="N321" s="115">
        <f t="shared" si="120"/>
        <v>-8146.94628916902</v>
      </c>
      <c r="O321" s="115">
        <v>6.4766000000000004</v>
      </c>
      <c r="Q321" s="115">
        <f>K321+L321*O321/100+M321+N321*O321/100</f>
        <v>11029.839666635678</v>
      </c>
    </row>
    <row r="322" spans="1:19">
      <c r="A322" s="196">
        <v>39137</v>
      </c>
      <c r="B322" s="115" t="s">
        <v>5854</v>
      </c>
      <c r="J322" s="115">
        <v>49</v>
      </c>
      <c r="K322" s="115">
        <f t="shared" si="120"/>
        <v>-613.18000000000245</v>
      </c>
      <c r="L322" s="115">
        <f t="shared" si="120"/>
        <v>54395</v>
      </c>
      <c r="M322" s="115">
        <f t="shared" si="120"/>
        <v>8647.7182200000007</v>
      </c>
      <c r="N322" s="115">
        <f t="shared" si="120"/>
        <v>-8195.94628916902</v>
      </c>
      <c r="O322" s="115">
        <v>6.4766000000000004</v>
      </c>
      <c r="Q322" s="115">
        <f>K322+L322*O322/100+M322+N322*O322/100</f>
        <v>11026.666132635677</v>
      </c>
    </row>
    <row r="323" spans="1:19">
      <c r="A323" s="196">
        <v>39137</v>
      </c>
      <c r="B323" s="115" t="s">
        <v>5853</v>
      </c>
      <c r="J323" s="115">
        <v>98</v>
      </c>
      <c r="K323" s="115">
        <f t="shared" si="120"/>
        <v>-613.18000000000245</v>
      </c>
      <c r="L323" s="115">
        <f t="shared" si="120"/>
        <v>54395</v>
      </c>
      <c r="M323" s="115">
        <f t="shared" si="120"/>
        <v>8647.7182200000007</v>
      </c>
      <c r="N323" s="115">
        <f t="shared" si="120"/>
        <v>-8293.94628916902</v>
      </c>
      <c r="O323" s="115">
        <v>6.4766000000000004</v>
      </c>
      <c r="Q323" s="115">
        <f>K323+L323*O323/100+M323+N323*O323/100</f>
        <v>11020.319064635678</v>
      </c>
    </row>
    <row r="324" spans="1:19">
      <c r="A324" s="196">
        <v>39137</v>
      </c>
      <c r="B324" s="115" t="s">
        <v>5852</v>
      </c>
      <c r="J324" s="115">
        <v>3990</v>
      </c>
      <c r="K324" s="115">
        <f t="shared" si="120"/>
        <v>-613.18000000000245</v>
      </c>
      <c r="L324" s="115">
        <f t="shared" si="120"/>
        <v>54395</v>
      </c>
      <c r="M324" s="115">
        <f t="shared" si="120"/>
        <v>8647.7182200000007</v>
      </c>
      <c r="N324" s="115">
        <f t="shared" si="120"/>
        <v>-12283.94628916902</v>
      </c>
      <c r="O324" s="115">
        <v>6.4766000000000004</v>
      </c>
    </row>
    <row r="325" spans="1:19">
      <c r="B325" s="115" t="s">
        <v>5940</v>
      </c>
      <c r="C325" s="115">
        <v>0</v>
      </c>
      <c r="G325" s="115">
        <f>G319</f>
        <v>0</v>
      </c>
      <c r="H325" s="115">
        <f>SUM(H320:H323)</f>
        <v>0</v>
      </c>
      <c r="J325" s="115">
        <f>SUM(J320:J324)</f>
        <v>5227</v>
      </c>
      <c r="O325" s="115">
        <v>6.4766000000000004</v>
      </c>
      <c r="Q325" s="115">
        <f>K325+L325*O325/100+M325+N325*O325/100</f>
        <v>0</v>
      </c>
    </row>
    <row r="326" spans="1:19">
      <c r="B326" s="115" t="s">
        <v>5939</v>
      </c>
      <c r="C326" s="115">
        <f t="shared" ref="C326:J326" si="121">C318+C325</f>
        <v>47550</v>
      </c>
      <c r="D326" s="115">
        <f t="shared" si="121"/>
        <v>0</v>
      </c>
      <c r="E326" s="115">
        <f t="shared" si="121"/>
        <v>0</v>
      </c>
      <c r="F326" s="115">
        <f t="shared" si="121"/>
        <v>0</v>
      </c>
      <c r="G326" s="115">
        <f t="shared" si="121"/>
        <v>8357.4</v>
      </c>
      <c r="H326" s="115">
        <f t="shared" si="121"/>
        <v>340934</v>
      </c>
      <c r="I326" s="115">
        <f t="shared" si="121"/>
        <v>0</v>
      </c>
      <c r="J326" s="115">
        <f t="shared" si="121"/>
        <v>90361</v>
      </c>
      <c r="K326" s="115">
        <f>G326+I326+(H326+J326)*O326/100</f>
        <v>36290.651969999999</v>
      </c>
      <c r="N326" s="115">
        <f>K324+M324+(L324+N324)*O326/100</f>
        <v>10761.902724635678</v>
      </c>
      <c r="O326" s="115">
        <v>6.4766000000000004</v>
      </c>
      <c r="P326" s="115">
        <f>SUM(C326:F326)</f>
        <v>47550</v>
      </c>
      <c r="Q326" s="115">
        <f>N326</f>
        <v>10761.902724635678</v>
      </c>
      <c r="R326" s="115">
        <f>(G326+I326)+(H326+J326)*O326/100</f>
        <v>36290.651969999999</v>
      </c>
      <c r="S326" s="115">
        <f>P326-R326-Q326</f>
        <v>497.44530536432285</v>
      </c>
    </row>
    <row r="327" spans="1:19">
      <c r="K327" s="115">
        <f>K324+C327-G327</f>
        <v>-613.18000000000245</v>
      </c>
      <c r="L327" s="115">
        <f>L324+D327-H327</f>
        <v>54395</v>
      </c>
      <c r="M327" s="115">
        <f>M324+E327-I327</f>
        <v>8647.7182200000007</v>
      </c>
      <c r="N327" s="115">
        <f>N324+F327-J327</f>
        <v>-12283.94628916902</v>
      </c>
      <c r="O327" s="115">
        <v>6.4766000000000004</v>
      </c>
      <c r="Q327" s="115">
        <f t="shared" ref="Q327:Q334" si="122">K327+L327*O327/100+M327+N327*O327/100</f>
        <v>10761.902724635678</v>
      </c>
    </row>
    <row r="328" spans="1:19">
      <c r="A328" s="196">
        <v>39138</v>
      </c>
      <c r="B328" s="115" t="s">
        <v>5851</v>
      </c>
      <c r="H328" s="115">
        <v>18280</v>
      </c>
      <c r="K328" s="115">
        <f t="shared" ref="K328:N333" si="123">K327+C328-G328</f>
        <v>-613.18000000000245</v>
      </c>
      <c r="L328" s="115">
        <f t="shared" si="123"/>
        <v>36115</v>
      </c>
      <c r="M328" s="115">
        <f t="shared" si="123"/>
        <v>8647.7182200000007</v>
      </c>
      <c r="N328" s="115">
        <f t="shared" si="123"/>
        <v>-12283.94628916902</v>
      </c>
      <c r="O328" s="115">
        <v>6.4766000000000004</v>
      </c>
      <c r="Q328" s="115">
        <f t="shared" si="122"/>
        <v>9577.9802446356771</v>
      </c>
    </row>
    <row r="329" spans="1:19">
      <c r="A329" s="196">
        <v>39138</v>
      </c>
      <c r="B329" s="115" t="s">
        <v>5850</v>
      </c>
      <c r="J329" s="115">
        <v>50</v>
      </c>
      <c r="K329" s="115">
        <f t="shared" si="123"/>
        <v>-613.18000000000245</v>
      </c>
      <c r="L329" s="115">
        <f t="shared" si="123"/>
        <v>36115</v>
      </c>
      <c r="M329" s="115">
        <f t="shared" si="123"/>
        <v>8647.7182200000007</v>
      </c>
      <c r="N329" s="115">
        <f t="shared" si="123"/>
        <v>-12333.94628916902</v>
      </c>
      <c r="O329" s="115">
        <v>6.4766000000000004</v>
      </c>
      <c r="Q329" s="115">
        <f t="shared" si="122"/>
        <v>9574.7419446356762</v>
      </c>
    </row>
    <row r="330" spans="1:19">
      <c r="A330" s="196">
        <v>39138</v>
      </c>
      <c r="B330" s="115" t="s">
        <v>5849</v>
      </c>
      <c r="J330" s="115">
        <v>50</v>
      </c>
      <c r="K330" s="115">
        <f t="shared" si="123"/>
        <v>-613.18000000000245</v>
      </c>
      <c r="L330" s="115">
        <f t="shared" si="123"/>
        <v>36115</v>
      </c>
      <c r="M330" s="115">
        <f t="shared" si="123"/>
        <v>8647.7182200000007</v>
      </c>
      <c r="N330" s="115">
        <f t="shared" si="123"/>
        <v>-12383.94628916902</v>
      </c>
      <c r="O330" s="115">
        <v>6.4766000000000004</v>
      </c>
      <c r="Q330" s="115">
        <f t="shared" si="122"/>
        <v>9571.5036446356771</v>
      </c>
    </row>
    <row r="331" spans="1:19">
      <c r="A331" s="196">
        <v>39138</v>
      </c>
      <c r="B331" s="115" t="s">
        <v>5848</v>
      </c>
      <c r="J331" s="115">
        <v>150</v>
      </c>
      <c r="K331" s="115">
        <f t="shared" si="123"/>
        <v>-613.18000000000245</v>
      </c>
      <c r="L331" s="115">
        <f t="shared" si="123"/>
        <v>36115</v>
      </c>
      <c r="M331" s="115">
        <f t="shared" si="123"/>
        <v>8647.7182200000007</v>
      </c>
      <c r="N331" s="115">
        <f t="shared" si="123"/>
        <v>-12533.94628916902</v>
      </c>
      <c r="O331" s="115">
        <v>6.4766000000000004</v>
      </c>
      <c r="Q331" s="115">
        <f t="shared" si="122"/>
        <v>9561.7887446356763</v>
      </c>
    </row>
    <row r="332" spans="1:19">
      <c r="A332" s="196">
        <v>39138</v>
      </c>
      <c r="B332" s="115" t="s">
        <v>5954</v>
      </c>
      <c r="D332" s="115">
        <v>36000</v>
      </c>
      <c r="J332" s="115">
        <v>36000</v>
      </c>
      <c r="K332" s="115">
        <f t="shared" si="123"/>
        <v>-613.18000000000245</v>
      </c>
      <c r="L332" s="115">
        <f t="shared" si="123"/>
        <v>72115</v>
      </c>
      <c r="M332" s="115">
        <f t="shared" si="123"/>
        <v>8647.7182200000007</v>
      </c>
      <c r="N332" s="115">
        <f t="shared" si="123"/>
        <v>-48533.94628916902</v>
      </c>
      <c r="O332" s="115">
        <v>6.4766000000000004</v>
      </c>
      <c r="Q332" s="115">
        <f t="shared" si="122"/>
        <v>9561.7887446356781</v>
      </c>
    </row>
    <row r="333" spans="1:19">
      <c r="A333" s="196">
        <v>39138</v>
      </c>
      <c r="B333" s="115" t="s">
        <v>5958</v>
      </c>
      <c r="J333" s="115">
        <v>1080</v>
      </c>
      <c r="K333" s="115">
        <f t="shared" si="123"/>
        <v>-613.18000000000245</v>
      </c>
      <c r="L333" s="115">
        <f t="shared" si="123"/>
        <v>72115</v>
      </c>
      <c r="M333" s="115">
        <f t="shared" si="123"/>
        <v>8647.7182200000007</v>
      </c>
      <c r="N333" s="115">
        <f t="shared" si="123"/>
        <v>-49613.94628916902</v>
      </c>
      <c r="O333" s="115">
        <v>6.4766000000000004</v>
      </c>
      <c r="Q333" s="115">
        <f t="shared" si="122"/>
        <v>9491.8414646356778</v>
      </c>
    </row>
    <row r="334" spans="1:19">
      <c r="B334" s="115" t="s">
        <v>5940</v>
      </c>
      <c r="C334" s="115">
        <v>0</v>
      </c>
      <c r="G334" s="115">
        <f>G327</f>
        <v>0</v>
      </c>
      <c r="H334" s="115">
        <f>SUM(H328:H331)</f>
        <v>18280</v>
      </c>
      <c r="J334" s="115">
        <f>SUM(J329:J331)</f>
        <v>250</v>
      </c>
      <c r="O334" s="115">
        <v>6.4766000000000004</v>
      </c>
      <c r="Q334" s="115">
        <f t="shared" si="122"/>
        <v>0</v>
      </c>
    </row>
    <row r="335" spans="1:19">
      <c r="B335" s="115" t="s">
        <v>5939</v>
      </c>
      <c r="C335" s="115">
        <f t="shared" ref="C335:J335" si="124">C326+C334</f>
        <v>47550</v>
      </c>
      <c r="D335" s="115">
        <f t="shared" si="124"/>
        <v>0</v>
      </c>
      <c r="E335" s="115">
        <f t="shared" si="124"/>
        <v>0</v>
      </c>
      <c r="F335" s="115">
        <f t="shared" si="124"/>
        <v>0</v>
      </c>
      <c r="G335" s="115">
        <f t="shared" si="124"/>
        <v>8357.4</v>
      </c>
      <c r="H335" s="115">
        <f t="shared" si="124"/>
        <v>359214</v>
      </c>
      <c r="I335" s="115">
        <f t="shared" si="124"/>
        <v>0</v>
      </c>
      <c r="J335" s="115">
        <f t="shared" si="124"/>
        <v>90611</v>
      </c>
      <c r="K335" s="115">
        <f>G335+I335+(H335+J335)*O335/100</f>
        <v>37490.765950000001</v>
      </c>
      <c r="N335" s="115">
        <f>K331+M331+(L331+N331)*O335/100</f>
        <v>9561.7887446356781</v>
      </c>
      <c r="O335" s="115">
        <v>6.4766000000000004</v>
      </c>
      <c r="P335" s="115">
        <f>SUM(C335:F335)</f>
        <v>47550</v>
      </c>
      <c r="Q335" s="115">
        <f>N335</f>
        <v>9561.7887446356781</v>
      </c>
      <c r="R335" s="115">
        <f>(G335+I335)+(H335+J335)*O335/100</f>
        <v>37490.765950000001</v>
      </c>
      <c r="S335" s="115">
        <f>P335-R335-Q335</f>
        <v>497.44530536432103</v>
      </c>
    </row>
    <row r="336" spans="1:19">
      <c r="K336" s="115">
        <f>K333+C336-G336</f>
        <v>-613.18000000000245</v>
      </c>
      <c r="L336" s="115">
        <f>L333+D336-H336</f>
        <v>72115</v>
      </c>
      <c r="M336" s="115">
        <f>M333+E336-I336</f>
        <v>8647.7182200000007</v>
      </c>
      <c r="N336" s="115">
        <f>N333+F336-J336</f>
        <v>-49613.94628916902</v>
      </c>
      <c r="O336" s="115">
        <v>6.5778999999999996</v>
      </c>
      <c r="Q336" s="115">
        <f t="shared" ref="Q336:Q341" si="125">K336+L336*O336/100+M336+N336*O336/100</f>
        <v>9514.6350320447491</v>
      </c>
    </row>
    <row r="337" spans="1:19">
      <c r="A337" s="196">
        <v>39139</v>
      </c>
      <c r="B337" s="115" t="s">
        <v>5847</v>
      </c>
      <c r="H337" s="115">
        <v>2000</v>
      </c>
      <c r="K337" s="115">
        <f t="shared" ref="K337:N340" si="126">K336+C337-G337</f>
        <v>-613.18000000000245</v>
      </c>
      <c r="L337" s="115">
        <f t="shared" si="126"/>
        <v>70115</v>
      </c>
      <c r="M337" s="115">
        <f t="shared" si="126"/>
        <v>8647.7182200000007</v>
      </c>
      <c r="N337" s="115">
        <f t="shared" si="126"/>
        <v>-49613.94628916902</v>
      </c>
      <c r="O337" s="115">
        <v>6.5778999999999996</v>
      </c>
      <c r="Q337" s="115">
        <f t="shared" si="125"/>
        <v>9383.0770320447482</v>
      </c>
    </row>
    <row r="338" spans="1:19">
      <c r="K338" s="115">
        <f t="shared" si="126"/>
        <v>-613.18000000000245</v>
      </c>
      <c r="L338" s="115">
        <f t="shared" si="126"/>
        <v>70115</v>
      </c>
      <c r="M338" s="115">
        <f t="shared" si="126"/>
        <v>8647.7182200000007</v>
      </c>
      <c r="N338" s="115">
        <f t="shared" si="126"/>
        <v>-49613.94628916902</v>
      </c>
      <c r="O338" s="115">
        <v>6.5778999999999996</v>
      </c>
      <c r="Q338" s="115">
        <f t="shared" si="125"/>
        <v>9383.0770320447482</v>
      </c>
    </row>
    <row r="339" spans="1:19">
      <c r="K339" s="115">
        <f t="shared" si="126"/>
        <v>-613.18000000000245</v>
      </c>
      <c r="L339" s="115">
        <f t="shared" si="126"/>
        <v>70115</v>
      </c>
      <c r="M339" s="115">
        <f t="shared" si="126"/>
        <v>8647.7182200000007</v>
      </c>
      <c r="N339" s="115">
        <f t="shared" si="126"/>
        <v>-49613.94628916902</v>
      </c>
      <c r="O339" s="115">
        <v>6.5778999999999996</v>
      </c>
      <c r="Q339" s="115">
        <f t="shared" si="125"/>
        <v>9383.0770320447482</v>
      </c>
    </row>
    <row r="340" spans="1:19">
      <c r="K340" s="115">
        <f t="shared" si="126"/>
        <v>-613.18000000000245</v>
      </c>
      <c r="L340" s="115">
        <f t="shared" si="126"/>
        <v>70115</v>
      </c>
      <c r="M340" s="115">
        <f t="shared" si="126"/>
        <v>8647.7182200000007</v>
      </c>
      <c r="N340" s="115">
        <f t="shared" si="126"/>
        <v>-49613.94628916902</v>
      </c>
      <c r="O340" s="115">
        <v>6.5778999999999996</v>
      </c>
      <c r="Q340" s="115">
        <f t="shared" si="125"/>
        <v>9383.0770320447482</v>
      </c>
    </row>
    <row r="341" spans="1:19">
      <c r="B341" s="115" t="s">
        <v>5940</v>
      </c>
      <c r="C341" s="115">
        <v>0</v>
      </c>
      <c r="G341" s="115">
        <f>SUM(G337:G340)</f>
        <v>0</v>
      </c>
      <c r="H341" s="115">
        <f>SUM(H337:H340)</f>
        <v>2000</v>
      </c>
      <c r="I341" s="115">
        <f>SUM(I337:I340)</f>
        <v>0</v>
      </c>
      <c r="J341" s="115">
        <f>SUM(J337:J340)</f>
        <v>0</v>
      </c>
      <c r="O341" s="115">
        <v>6.5778999999999996</v>
      </c>
      <c r="Q341" s="115">
        <f t="shared" si="125"/>
        <v>0</v>
      </c>
    </row>
    <row r="342" spans="1:19">
      <c r="B342" s="115" t="s">
        <v>5939</v>
      </c>
      <c r="C342" s="115">
        <f t="shared" ref="C342:J342" si="127">C335+C341</f>
        <v>47550</v>
      </c>
      <c r="D342" s="115">
        <f t="shared" si="127"/>
        <v>0</v>
      </c>
      <c r="E342" s="115">
        <f t="shared" si="127"/>
        <v>0</v>
      </c>
      <c r="F342" s="115">
        <f t="shared" si="127"/>
        <v>0</v>
      </c>
      <c r="G342" s="115">
        <f t="shared" si="127"/>
        <v>8357.4</v>
      </c>
      <c r="H342" s="115">
        <f t="shared" si="127"/>
        <v>361214</v>
      </c>
      <c r="I342" s="115">
        <f t="shared" si="127"/>
        <v>0</v>
      </c>
      <c r="J342" s="115">
        <f t="shared" si="127"/>
        <v>90611</v>
      </c>
      <c r="K342" s="115">
        <f>G342+I342+(H342+J342)*O342/100</f>
        <v>38077.996675000002</v>
      </c>
      <c r="N342" s="115">
        <f>K340+M340+(L340+N340)*O342/100</f>
        <v>9383.07703204475</v>
      </c>
      <c r="O342" s="115">
        <v>6.5778999999999996</v>
      </c>
      <c r="P342" s="115">
        <f>SUM(C342:F342)</f>
        <v>47550</v>
      </c>
      <c r="Q342" s="115">
        <f>N342</f>
        <v>9383.07703204475</v>
      </c>
      <c r="R342" s="115">
        <f>(G342+I342)+(H342+J342)*O342/100</f>
        <v>38077.996675000002</v>
      </c>
      <c r="S342" s="115">
        <f>P342-R342-Q342</f>
        <v>88.926292955247845</v>
      </c>
    </row>
    <row r="343" spans="1:19">
      <c r="A343" s="196">
        <v>39141</v>
      </c>
      <c r="K343" s="115">
        <f>K340+C343-G343</f>
        <v>-613.18000000000245</v>
      </c>
      <c r="L343" s="115">
        <f>L340+D343-H343</f>
        <v>70115</v>
      </c>
      <c r="M343" s="115">
        <f>M340+E343-I343</f>
        <v>8647.7182200000007</v>
      </c>
      <c r="N343" s="115">
        <f>N340+F343-J343</f>
        <v>-49613.94628916902</v>
      </c>
      <c r="O343" s="115">
        <v>6.5849000000000002</v>
      </c>
      <c r="Q343" s="115">
        <f t="shared" ref="Q343:Q348" si="128">K343+L343*O343/100+M343+N343*O343/100</f>
        <v>9384.5121058045061</v>
      </c>
    </row>
    <row r="344" spans="1:19">
      <c r="A344" s="196">
        <v>39141</v>
      </c>
      <c r="B344" s="115" t="s">
        <v>5957</v>
      </c>
      <c r="F344" s="115">
        <v>41970</v>
      </c>
      <c r="I344" s="115">
        <v>2763.68</v>
      </c>
      <c r="K344" s="115">
        <f t="shared" ref="K344:N347" si="129">K343+C344-G344</f>
        <v>-613.18000000000245</v>
      </c>
      <c r="L344" s="115">
        <f t="shared" si="129"/>
        <v>70115</v>
      </c>
      <c r="M344" s="115">
        <f t="shared" si="129"/>
        <v>5884.0382200000004</v>
      </c>
      <c r="N344" s="115">
        <f t="shared" si="129"/>
        <v>-7643.94628916902</v>
      </c>
      <c r="O344" s="115">
        <v>6.5778999999999996</v>
      </c>
      <c r="Q344" s="115">
        <f t="shared" si="128"/>
        <v>9380.141662044749</v>
      </c>
    </row>
    <row r="345" spans="1:19">
      <c r="A345" s="196">
        <v>39141</v>
      </c>
      <c r="B345" s="115" t="s">
        <v>5834</v>
      </c>
      <c r="J345" s="115">
        <v>225</v>
      </c>
      <c r="K345" s="115">
        <f t="shared" si="129"/>
        <v>-613.18000000000245</v>
      </c>
      <c r="L345" s="115">
        <f t="shared" si="129"/>
        <v>70115</v>
      </c>
      <c r="M345" s="115">
        <f t="shared" si="129"/>
        <v>5884.0382200000004</v>
      </c>
      <c r="N345" s="115">
        <f t="shared" si="129"/>
        <v>-7868.94628916902</v>
      </c>
      <c r="O345" s="115">
        <v>6.5778999999999996</v>
      </c>
      <c r="Q345" s="115">
        <f t="shared" si="128"/>
        <v>9365.3413870447475</v>
      </c>
    </row>
    <row r="346" spans="1:19">
      <c r="K346" s="115">
        <f t="shared" si="129"/>
        <v>-613.18000000000245</v>
      </c>
      <c r="L346" s="115">
        <f t="shared" si="129"/>
        <v>70115</v>
      </c>
      <c r="M346" s="115">
        <f t="shared" si="129"/>
        <v>5884.0382200000004</v>
      </c>
      <c r="N346" s="115">
        <f t="shared" si="129"/>
        <v>-7868.94628916902</v>
      </c>
      <c r="O346" s="115">
        <v>6.5778999999999996</v>
      </c>
      <c r="Q346" s="115">
        <f t="shared" si="128"/>
        <v>9365.3413870447475</v>
      </c>
    </row>
    <row r="347" spans="1:19">
      <c r="K347" s="115">
        <f t="shared" si="129"/>
        <v>-613.18000000000245</v>
      </c>
      <c r="L347" s="115">
        <f t="shared" si="129"/>
        <v>70115</v>
      </c>
      <c r="M347" s="115">
        <f t="shared" si="129"/>
        <v>5884.0382200000004</v>
      </c>
      <c r="N347" s="115">
        <f t="shared" si="129"/>
        <v>-7868.94628916902</v>
      </c>
      <c r="O347" s="115">
        <v>6.5778999999999996</v>
      </c>
      <c r="Q347" s="115">
        <f t="shared" si="128"/>
        <v>9365.3413870447475</v>
      </c>
    </row>
    <row r="348" spans="1:19">
      <c r="B348" s="115" t="s">
        <v>5940</v>
      </c>
      <c r="C348" s="115">
        <v>0</v>
      </c>
      <c r="G348" s="115">
        <f>SUM(G344:G347)</f>
        <v>0</v>
      </c>
      <c r="H348" s="115">
        <f>SUM(H344:H347)</f>
        <v>0</v>
      </c>
      <c r="I348" s="115">
        <f>SUM(I345:I347)</f>
        <v>0</v>
      </c>
      <c r="J348" s="115">
        <f>SUM(J344:J347)</f>
        <v>225</v>
      </c>
      <c r="O348" s="115">
        <v>6.5778999999999996</v>
      </c>
      <c r="Q348" s="115">
        <f t="shared" si="128"/>
        <v>0</v>
      </c>
    </row>
    <row r="349" spans="1:19">
      <c r="B349" s="115" t="s">
        <v>5939</v>
      </c>
      <c r="C349" s="115">
        <f t="shared" ref="C349:J349" si="130">C342+C348</f>
        <v>47550</v>
      </c>
      <c r="D349" s="115">
        <f t="shared" si="130"/>
        <v>0</v>
      </c>
      <c r="E349" s="115">
        <f t="shared" si="130"/>
        <v>0</v>
      </c>
      <c r="F349" s="115">
        <f t="shared" si="130"/>
        <v>0</v>
      </c>
      <c r="G349" s="115">
        <f t="shared" si="130"/>
        <v>8357.4</v>
      </c>
      <c r="H349" s="115">
        <f t="shared" si="130"/>
        <v>361214</v>
      </c>
      <c r="I349" s="115">
        <f t="shared" si="130"/>
        <v>0</v>
      </c>
      <c r="J349" s="115">
        <f t="shared" si="130"/>
        <v>90836</v>
      </c>
      <c r="K349" s="115">
        <f>G349+I349+(H349+J349)*O349/100</f>
        <v>38124.440450000002</v>
      </c>
      <c r="N349" s="115">
        <f>K347+M347+(L347+N347)*O349/100</f>
        <v>9369.6986108045076</v>
      </c>
      <c r="O349" s="115">
        <v>6.5849000000000002</v>
      </c>
      <c r="P349" s="115">
        <f>SUM(C349:F349)</f>
        <v>47550</v>
      </c>
      <c r="Q349" s="115">
        <f>N349</f>
        <v>9369.6986108045076</v>
      </c>
      <c r="R349" s="115">
        <f>(G349+I349)+(H349+J349)*O349/100</f>
        <v>38124.440450000002</v>
      </c>
      <c r="S349" s="115">
        <f>P349-R349-Q349</f>
        <v>55.860939195490573</v>
      </c>
    </row>
    <row r="350" spans="1:19">
      <c r="K350" s="115">
        <f>K347+C350-G350</f>
        <v>-613.18000000000245</v>
      </c>
      <c r="L350" s="115">
        <f>L347+D350-H350</f>
        <v>70115</v>
      </c>
      <c r="M350" s="115">
        <f>M347+E350-I350</f>
        <v>5884.0382200000004</v>
      </c>
      <c r="N350" s="115">
        <f>N347+F350-J350</f>
        <v>-7868.94628916902</v>
      </c>
      <c r="O350" s="115">
        <v>6.5778999999999996</v>
      </c>
      <c r="Q350" s="115">
        <f t="shared" ref="Q350:Q355" si="131">K350+L350*O350/100+M350+N350*O350/100</f>
        <v>9365.3413870447475</v>
      </c>
    </row>
    <row r="351" spans="1:19">
      <c r="A351" s="196">
        <v>39142</v>
      </c>
      <c r="B351" s="115" t="s">
        <v>5846</v>
      </c>
      <c r="J351" s="115">
        <v>38</v>
      </c>
      <c r="K351" s="115">
        <f t="shared" ref="K351:N354" si="132">K350+C351-G351</f>
        <v>-613.18000000000245</v>
      </c>
      <c r="L351" s="115">
        <f t="shared" si="132"/>
        <v>70115</v>
      </c>
      <c r="M351" s="115">
        <f t="shared" si="132"/>
        <v>5884.0382200000004</v>
      </c>
      <c r="N351" s="115">
        <f t="shared" si="132"/>
        <v>-7906.94628916902</v>
      </c>
      <c r="O351" s="115">
        <v>6.5778999999999996</v>
      </c>
      <c r="Q351" s="115">
        <f t="shared" si="131"/>
        <v>9362.8417850447477</v>
      </c>
    </row>
    <row r="352" spans="1:19">
      <c r="A352" s="196">
        <v>39142</v>
      </c>
      <c r="B352" s="115" t="s">
        <v>5845</v>
      </c>
      <c r="J352" s="115">
        <v>256</v>
      </c>
      <c r="K352" s="115">
        <f t="shared" si="132"/>
        <v>-613.18000000000245</v>
      </c>
      <c r="L352" s="115">
        <f t="shared" si="132"/>
        <v>70115</v>
      </c>
      <c r="M352" s="115">
        <f t="shared" si="132"/>
        <v>5884.0382200000004</v>
      </c>
      <c r="N352" s="115">
        <f t="shared" si="132"/>
        <v>-8162.94628916902</v>
      </c>
      <c r="O352" s="115">
        <v>6.5778999999999996</v>
      </c>
      <c r="Q352" s="115">
        <f t="shared" si="131"/>
        <v>9346.0023610447479</v>
      </c>
    </row>
    <row r="353" spans="1:19">
      <c r="K353" s="115">
        <f t="shared" si="132"/>
        <v>-613.18000000000245</v>
      </c>
      <c r="L353" s="115">
        <f t="shared" si="132"/>
        <v>70115</v>
      </c>
      <c r="M353" s="115">
        <f t="shared" si="132"/>
        <v>5884.0382200000004</v>
      </c>
      <c r="N353" s="115">
        <f t="shared" si="132"/>
        <v>-8162.94628916902</v>
      </c>
      <c r="O353" s="115">
        <v>6.5778999999999996</v>
      </c>
      <c r="Q353" s="115">
        <f t="shared" si="131"/>
        <v>9346.0023610447479</v>
      </c>
    </row>
    <row r="354" spans="1:19">
      <c r="K354" s="115">
        <f t="shared" si="132"/>
        <v>-613.18000000000245</v>
      </c>
      <c r="L354" s="115">
        <f t="shared" si="132"/>
        <v>70115</v>
      </c>
      <c r="M354" s="115">
        <f t="shared" si="132"/>
        <v>5884.0382200000004</v>
      </c>
      <c r="N354" s="115">
        <f t="shared" si="132"/>
        <v>-8162.94628916902</v>
      </c>
      <c r="O354" s="115">
        <v>6.5778999999999996</v>
      </c>
      <c r="Q354" s="115">
        <f t="shared" si="131"/>
        <v>9346.0023610447479</v>
      </c>
    </row>
    <row r="355" spans="1:19">
      <c r="B355" s="115" t="s">
        <v>5940</v>
      </c>
      <c r="C355" s="115">
        <v>0</v>
      </c>
      <c r="G355" s="115">
        <f>SUM(G351:G354)</f>
        <v>0</v>
      </c>
      <c r="H355" s="115">
        <f>SUM(H351:H354)</f>
        <v>0</v>
      </c>
      <c r="I355" s="115">
        <f>SUM(I351:I354)</f>
        <v>0</v>
      </c>
      <c r="J355" s="115">
        <f>SUM(J351:J354)</f>
        <v>294</v>
      </c>
      <c r="O355" s="115">
        <v>6.5778999999999996</v>
      </c>
      <c r="Q355" s="115">
        <f t="shared" si="131"/>
        <v>0</v>
      </c>
    </row>
    <row r="356" spans="1:19">
      <c r="B356" s="115" t="s">
        <v>5939</v>
      </c>
      <c r="C356" s="115">
        <f t="shared" ref="C356:J356" si="133">C349+C355</f>
        <v>47550</v>
      </c>
      <c r="D356" s="115">
        <f t="shared" si="133"/>
        <v>0</v>
      </c>
      <c r="E356" s="115">
        <f t="shared" si="133"/>
        <v>0</v>
      </c>
      <c r="F356" s="115">
        <f t="shared" si="133"/>
        <v>0</v>
      </c>
      <c r="G356" s="115">
        <f t="shared" si="133"/>
        <v>8357.4</v>
      </c>
      <c r="H356" s="115">
        <f t="shared" si="133"/>
        <v>361214</v>
      </c>
      <c r="I356" s="115">
        <f t="shared" si="133"/>
        <v>0</v>
      </c>
      <c r="J356" s="115">
        <f t="shared" si="133"/>
        <v>91130</v>
      </c>
      <c r="K356" s="115">
        <f>G356+I356+(H356+J356)*O356/100</f>
        <v>38112.135975999998</v>
      </c>
      <c r="N356" s="115">
        <f>K354+M354+(L354+N354)*O356/100</f>
        <v>9346.0023610447497</v>
      </c>
      <c r="O356" s="115">
        <v>6.5778999999999996</v>
      </c>
      <c r="P356" s="115">
        <f>SUM(C356:F356)</f>
        <v>47550</v>
      </c>
      <c r="Q356" s="115">
        <f>N356</f>
        <v>9346.0023610447497</v>
      </c>
      <c r="R356" s="115">
        <f>(G356+I356)+(H356+J356)*O356/100</f>
        <v>38112.135975999998</v>
      </c>
      <c r="S356" s="115">
        <f>P356-R356-Q356</f>
        <v>91.861662955252541</v>
      </c>
    </row>
    <row r="357" spans="1:19">
      <c r="K357" s="115">
        <f>K354+C357-G357</f>
        <v>-613.18000000000245</v>
      </c>
      <c r="L357" s="115">
        <f>L354+D357-H357</f>
        <v>70115</v>
      </c>
      <c r="M357" s="115">
        <f>M354+E357-I357</f>
        <v>5884.0382200000004</v>
      </c>
      <c r="N357" s="115">
        <f>N354+F357-J357</f>
        <v>-8162.94628916902</v>
      </c>
      <c r="O357" s="115">
        <v>6.5778999999999996</v>
      </c>
      <c r="Q357" s="115">
        <f t="shared" ref="Q357:Q362" si="134">K357+L357*O357/100+M357+N357*O357/100</f>
        <v>9346.0023610447479</v>
      </c>
    </row>
    <row r="358" spans="1:19">
      <c r="A358" s="196">
        <v>39144</v>
      </c>
      <c r="B358" s="115" t="s">
        <v>5844</v>
      </c>
      <c r="J358" s="115">
        <v>129</v>
      </c>
      <c r="K358" s="115">
        <f t="shared" ref="K358:N361" si="135">K357+C358-G358</f>
        <v>-613.18000000000245</v>
      </c>
      <c r="L358" s="115">
        <f t="shared" si="135"/>
        <v>70115</v>
      </c>
      <c r="M358" s="115">
        <f t="shared" si="135"/>
        <v>5884.0382200000004</v>
      </c>
      <c r="N358" s="115">
        <f t="shared" si="135"/>
        <v>-8291.94628916902</v>
      </c>
      <c r="O358" s="115">
        <v>6.5778999999999996</v>
      </c>
      <c r="Q358" s="115">
        <f t="shared" si="134"/>
        <v>9337.5168700447484</v>
      </c>
    </row>
    <row r="359" spans="1:19">
      <c r="A359" s="196">
        <v>39144</v>
      </c>
      <c r="B359" s="115" t="s">
        <v>5823</v>
      </c>
      <c r="J359" s="115">
        <v>70</v>
      </c>
      <c r="K359" s="115">
        <f t="shared" si="135"/>
        <v>-613.18000000000245</v>
      </c>
      <c r="L359" s="115">
        <f t="shared" si="135"/>
        <v>70115</v>
      </c>
      <c r="M359" s="115">
        <f t="shared" si="135"/>
        <v>5884.0382200000004</v>
      </c>
      <c r="N359" s="115">
        <f t="shared" si="135"/>
        <v>-8361.94628916902</v>
      </c>
      <c r="O359" s="115">
        <v>6.5778999999999996</v>
      </c>
      <c r="Q359" s="115">
        <f t="shared" si="134"/>
        <v>9332.9123400447479</v>
      </c>
    </row>
    <row r="360" spans="1:19">
      <c r="A360" s="196">
        <v>39144</v>
      </c>
      <c r="B360" s="115" t="s">
        <v>5956</v>
      </c>
      <c r="H360" s="115">
        <v>840</v>
      </c>
      <c r="K360" s="115">
        <f t="shared" si="135"/>
        <v>-613.18000000000245</v>
      </c>
      <c r="L360" s="115">
        <f t="shared" si="135"/>
        <v>69275</v>
      </c>
      <c r="M360" s="115">
        <f t="shared" si="135"/>
        <v>5884.0382200000004</v>
      </c>
      <c r="N360" s="115">
        <f t="shared" si="135"/>
        <v>-8361.94628916902</v>
      </c>
      <c r="O360" s="115">
        <v>6.5778999999999996</v>
      </c>
      <c r="Q360" s="115">
        <f t="shared" si="134"/>
        <v>9277.6579800447489</v>
      </c>
    </row>
    <row r="361" spans="1:19">
      <c r="K361" s="115">
        <f t="shared" si="135"/>
        <v>-613.18000000000245</v>
      </c>
      <c r="L361" s="115">
        <f t="shared" si="135"/>
        <v>69275</v>
      </c>
      <c r="M361" s="115">
        <f t="shared" si="135"/>
        <v>5884.0382200000004</v>
      </c>
      <c r="N361" s="115">
        <f t="shared" si="135"/>
        <v>-8361.94628916902</v>
      </c>
      <c r="O361" s="115">
        <v>6.5778999999999996</v>
      </c>
      <c r="Q361" s="115">
        <f t="shared" si="134"/>
        <v>9277.6579800447489</v>
      </c>
    </row>
    <row r="362" spans="1:19">
      <c r="B362" s="115" t="s">
        <v>5940</v>
      </c>
      <c r="C362" s="115">
        <v>0</v>
      </c>
      <c r="G362" s="115">
        <f>SUM(G358:G361)</f>
        <v>0</v>
      </c>
      <c r="H362" s="115">
        <f>SUM(H358:H361)</f>
        <v>840</v>
      </c>
      <c r="I362" s="115">
        <f>SUM(I358:I361)</f>
        <v>0</v>
      </c>
      <c r="J362" s="115">
        <f>SUM(J358:J361)</f>
        <v>199</v>
      </c>
      <c r="O362" s="115">
        <v>6.5778999999999996</v>
      </c>
      <c r="Q362" s="115">
        <f t="shared" si="134"/>
        <v>0</v>
      </c>
    </row>
    <row r="363" spans="1:19">
      <c r="B363" s="115" t="s">
        <v>5939</v>
      </c>
      <c r="C363" s="115">
        <f t="shared" ref="C363:J363" si="136">C356+C362</f>
        <v>47550</v>
      </c>
      <c r="D363" s="115">
        <f t="shared" si="136"/>
        <v>0</v>
      </c>
      <c r="E363" s="115">
        <f t="shared" si="136"/>
        <v>0</v>
      </c>
      <c r="F363" s="115">
        <f t="shared" si="136"/>
        <v>0</v>
      </c>
      <c r="G363" s="115">
        <f t="shared" si="136"/>
        <v>8357.4</v>
      </c>
      <c r="H363" s="115">
        <f t="shared" si="136"/>
        <v>362054</v>
      </c>
      <c r="I363" s="115">
        <f t="shared" si="136"/>
        <v>0</v>
      </c>
      <c r="J363" s="115">
        <f t="shared" si="136"/>
        <v>91329</v>
      </c>
      <c r="K363" s="115">
        <f>G363+I363+(H363+J363)*O363/100</f>
        <v>38180.480357</v>
      </c>
      <c r="N363" s="115">
        <f>K361+M361+(L361+N361)*O363/100</f>
        <v>9277.6579800447489</v>
      </c>
      <c r="O363" s="115">
        <v>6.5778999999999996</v>
      </c>
      <c r="P363" s="115">
        <f>SUM(C363:F363)</f>
        <v>47550</v>
      </c>
      <c r="Q363" s="115">
        <f>N363</f>
        <v>9277.6579800447489</v>
      </c>
      <c r="R363" s="115">
        <f>(G363+I363)+(H363+J363)*O363/100</f>
        <v>38180.480357</v>
      </c>
      <c r="S363" s="115">
        <f>P363-R363-Q363</f>
        <v>91.861662955250722</v>
      </c>
    </row>
    <row r="364" spans="1:19">
      <c r="K364" s="115">
        <f>K361+C364-G364</f>
        <v>-613.18000000000245</v>
      </c>
      <c r="L364" s="115">
        <f>L361+D364-H364</f>
        <v>69275</v>
      </c>
      <c r="M364" s="115">
        <f>M361+E364-I364</f>
        <v>5884.0382200000004</v>
      </c>
      <c r="N364" s="115">
        <f>N361+F364-J364</f>
        <v>-8361.94628916902</v>
      </c>
      <c r="O364" s="115">
        <v>6.5778999999999996</v>
      </c>
      <c r="Q364" s="115">
        <f t="shared" ref="Q364:Q370" si="137">K364+L364*O364/100+M364+N364*O364/100</f>
        <v>9277.6579800447489</v>
      </c>
    </row>
    <row r="365" spans="1:19">
      <c r="A365" s="196">
        <v>39145</v>
      </c>
      <c r="B365" s="115" t="s">
        <v>5837</v>
      </c>
      <c r="J365" s="115">
        <v>31</v>
      </c>
      <c r="K365" s="115">
        <f t="shared" ref="K365:N369" si="138">K364+C365-G365</f>
        <v>-613.18000000000245</v>
      </c>
      <c r="L365" s="115">
        <f t="shared" si="138"/>
        <v>69275</v>
      </c>
      <c r="M365" s="115">
        <f t="shared" si="138"/>
        <v>5884.0382200000004</v>
      </c>
      <c r="N365" s="115">
        <f t="shared" si="138"/>
        <v>-8392.94628916902</v>
      </c>
      <c r="O365" s="115">
        <v>6.5778999999999996</v>
      </c>
      <c r="Q365" s="115">
        <f t="shared" si="137"/>
        <v>9275.6188310447487</v>
      </c>
    </row>
    <row r="366" spans="1:19">
      <c r="A366" s="196">
        <v>39145</v>
      </c>
      <c r="B366" s="115" t="s">
        <v>5837</v>
      </c>
      <c r="J366" s="115">
        <v>22</v>
      </c>
      <c r="K366" s="115">
        <f t="shared" si="138"/>
        <v>-613.18000000000245</v>
      </c>
      <c r="L366" s="115">
        <f t="shared" si="138"/>
        <v>69275</v>
      </c>
      <c r="M366" s="115">
        <f t="shared" si="138"/>
        <v>5884.0382200000004</v>
      </c>
      <c r="N366" s="115">
        <f t="shared" si="138"/>
        <v>-8414.94628916902</v>
      </c>
      <c r="O366" s="115">
        <v>6.5778999999999996</v>
      </c>
      <c r="Q366" s="115">
        <f t="shared" si="137"/>
        <v>9274.1716930447492</v>
      </c>
    </row>
    <row r="367" spans="1:19">
      <c r="A367" s="196">
        <v>39145</v>
      </c>
      <c r="B367" s="115" t="s">
        <v>5837</v>
      </c>
      <c r="J367" s="115">
        <v>24</v>
      </c>
      <c r="K367" s="115">
        <f t="shared" si="138"/>
        <v>-613.18000000000245</v>
      </c>
      <c r="L367" s="115">
        <f t="shared" si="138"/>
        <v>69275</v>
      </c>
      <c r="M367" s="115">
        <f t="shared" si="138"/>
        <v>5884.0382200000004</v>
      </c>
      <c r="N367" s="115">
        <f t="shared" si="138"/>
        <v>-8438.94628916902</v>
      </c>
      <c r="O367" s="115">
        <v>6.5778999999999996</v>
      </c>
      <c r="Q367" s="115">
        <f t="shared" si="137"/>
        <v>9272.5929970447487</v>
      </c>
    </row>
    <row r="368" spans="1:19">
      <c r="A368" s="196">
        <v>39145</v>
      </c>
      <c r="B368" s="115" t="s">
        <v>5837</v>
      </c>
      <c r="J368" s="115">
        <v>26</v>
      </c>
      <c r="K368" s="115">
        <f t="shared" si="138"/>
        <v>-613.18000000000245</v>
      </c>
      <c r="L368" s="115">
        <f t="shared" si="138"/>
        <v>69275</v>
      </c>
      <c r="M368" s="115">
        <f t="shared" si="138"/>
        <v>5884.0382200000004</v>
      </c>
      <c r="N368" s="115">
        <f t="shared" si="138"/>
        <v>-8464.94628916902</v>
      </c>
      <c r="O368" s="115">
        <v>6.5778999999999996</v>
      </c>
      <c r="Q368" s="115">
        <f t="shared" si="137"/>
        <v>9270.8827430447491</v>
      </c>
    </row>
    <row r="369" spans="1:19">
      <c r="A369" s="196">
        <v>39145</v>
      </c>
      <c r="B369" s="115" t="s">
        <v>5837</v>
      </c>
      <c r="J369" s="115">
        <v>73</v>
      </c>
      <c r="K369" s="115">
        <f t="shared" si="138"/>
        <v>-613.18000000000245</v>
      </c>
      <c r="L369" s="115">
        <f t="shared" si="138"/>
        <v>69275</v>
      </c>
      <c r="M369" s="115">
        <f t="shared" si="138"/>
        <v>5884.0382200000004</v>
      </c>
      <c r="N369" s="115">
        <f t="shared" si="138"/>
        <v>-8537.94628916902</v>
      </c>
      <c r="O369" s="115">
        <v>6.5778999999999996</v>
      </c>
      <c r="Q369" s="115">
        <f t="shared" si="137"/>
        <v>9266.0808760447489</v>
      </c>
    </row>
    <row r="370" spans="1:19">
      <c r="B370" s="115" t="s">
        <v>5940</v>
      </c>
      <c r="C370" s="115">
        <v>0</v>
      </c>
      <c r="G370" s="115">
        <f>SUM(G365:G369)</f>
        <v>0</v>
      </c>
      <c r="H370" s="115">
        <f>SUM(H365:H369)</f>
        <v>0</v>
      </c>
      <c r="I370" s="115">
        <f>SUM(I365:I369)</f>
        <v>0</v>
      </c>
      <c r="J370" s="115">
        <f>SUM(J365:J369)</f>
        <v>176</v>
      </c>
      <c r="O370" s="115">
        <v>6.5778999999999996</v>
      </c>
      <c r="Q370" s="115">
        <f t="shared" si="137"/>
        <v>0</v>
      </c>
    </row>
    <row r="371" spans="1:19">
      <c r="B371" s="115" t="s">
        <v>5939</v>
      </c>
      <c r="C371" s="115">
        <f t="shared" ref="C371:J371" si="139">C363+C370</f>
        <v>47550</v>
      </c>
      <c r="D371" s="115">
        <f t="shared" si="139"/>
        <v>0</v>
      </c>
      <c r="E371" s="115">
        <f t="shared" si="139"/>
        <v>0</v>
      </c>
      <c r="F371" s="115">
        <f t="shared" si="139"/>
        <v>0</v>
      </c>
      <c r="G371" s="115">
        <f t="shared" si="139"/>
        <v>8357.4</v>
      </c>
      <c r="H371" s="115">
        <f t="shared" si="139"/>
        <v>362054</v>
      </c>
      <c r="I371" s="115">
        <f t="shared" si="139"/>
        <v>0</v>
      </c>
      <c r="J371" s="115">
        <f t="shared" si="139"/>
        <v>91505</v>
      </c>
      <c r="K371" s="115">
        <f>G371+I371+(H371+J371)*O371/100</f>
        <v>38192.057460999997</v>
      </c>
      <c r="N371" s="115">
        <f>K369+M369+(L369+N369)*O371/100</f>
        <v>9266.0808760447489</v>
      </c>
      <c r="O371" s="115">
        <v>6.5778999999999996</v>
      </c>
      <c r="P371" s="115">
        <f>SUM(C371:F371)</f>
        <v>47550</v>
      </c>
      <c r="Q371" s="115">
        <f>N371</f>
        <v>9266.0808760447489</v>
      </c>
      <c r="R371" s="115">
        <f>(G371+I371)+(H371+J371)*O371/100</f>
        <v>38192.057460999997</v>
      </c>
      <c r="S371" s="115">
        <f>P371-R371-Q371</f>
        <v>91.86166295525436</v>
      </c>
    </row>
    <row r="372" spans="1:19">
      <c r="K372" s="115">
        <f>K369+C372-G372</f>
        <v>-613.18000000000245</v>
      </c>
      <c r="L372" s="115">
        <f>L369+D372-H372</f>
        <v>69275</v>
      </c>
      <c r="M372" s="115">
        <f>M369+E372-I372</f>
        <v>5884.0382200000004</v>
      </c>
      <c r="N372" s="115">
        <f>N369+F372-J372</f>
        <v>-8537.94628916902</v>
      </c>
      <c r="O372" s="115">
        <v>6.5778999999999996</v>
      </c>
      <c r="Q372" s="115">
        <f t="shared" ref="Q372:Q377" si="140">K372+L372*O372/100+M372+N372*O372/100</f>
        <v>9266.0808760447489</v>
      </c>
    </row>
    <row r="373" spans="1:19">
      <c r="A373" s="196">
        <v>39146</v>
      </c>
      <c r="B373" s="115" t="s">
        <v>5834</v>
      </c>
      <c r="J373" s="115">
        <v>249</v>
      </c>
      <c r="K373" s="115">
        <f t="shared" ref="K373:N376" si="141">K372+C373-G373</f>
        <v>-613.18000000000245</v>
      </c>
      <c r="L373" s="115">
        <f t="shared" si="141"/>
        <v>69275</v>
      </c>
      <c r="M373" s="115">
        <f t="shared" si="141"/>
        <v>5884.0382200000004</v>
      </c>
      <c r="N373" s="115">
        <f t="shared" si="141"/>
        <v>-8786.94628916902</v>
      </c>
      <c r="O373" s="115">
        <v>6.5778999999999996</v>
      </c>
      <c r="Q373" s="115">
        <f t="shared" si="140"/>
        <v>9249.7019050447489</v>
      </c>
    </row>
    <row r="374" spans="1:19">
      <c r="A374" s="196">
        <v>39146</v>
      </c>
      <c r="B374" s="115" t="s">
        <v>5843</v>
      </c>
      <c r="J374" s="115">
        <v>228</v>
      </c>
      <c r="K374" s="115">
        <f t="shared" si="141"/>
        <v>-613.18000000000245</v>
      </c>
      <c r="L374" s="115">
        <f t="shared" si="141"/>
        <v>69275</v>
      </c>
      <c r="M374" s="115">
        <f t="shared" si="141"/>
        <v>5884.0382200000004</v>
      </c>
      <c r="N374" s="115">
        <f t="shared" si="141"/>
        <v>-9014.94628916902</v>
      </c>
      <c r="O374" s="115">
        <v>6.5778999999999996</v>
      </c>
      <c r="Q374" s="115">
        <f t="shared" si="140"/>
        <v>9234.7042930447496</v>
      </c>
    </row>
    <row r="375" spans="1:19">
      <c r="A375" s="196">
        <v>39146</v>
      </c>
      <c r="B375" s="115" t="s">
        <v>5842</v>
      </c>
      <c r="H375" s="115">
        <v>1400</v>
      </c>
      <c r="K375" s="115">
        <f t="shared" si="141"/>
        <v>-613.18000000000245</v>
      </c>
      <c r="L375" s="115">
        <f t="shared" si="141"/>
        <v>67875</v>
      </c>
      <c r="M375" s="115">
        <f t="shared" si="141"/>
        <v>5884.0382200000004</v>
      </c>
      <c r="N375" s="115">
        <f t="shared" si="141"/>
        <v>-9014.94628916902</v>
      </c>
      <c r="O375" s="115">
        <v>6.5778999999999996</v>
      </c>
      <c r="Q375" s="115">
        <f t="shared" si="140"/>
        <v>9142.6136930447483</v>
      </c>
    </row>
    <row r="376" spans="1:19">
      <c r="K376" s="115">
        <f t="shared" si="141"/>
        <v>-613.18000000000245</v>
      </c>
      <c r="L376" s="115">
        <f t="shared" si="141"/>
        <v>67875</v>
      </c>
      <c r="M376" s="115">
        <f t="shared" si="141"/>
        <v>5884.0382200000004</v>
      </c>
      <c r="N376" s="115">
        <f t="shared" si="141"/>
        <v>-9014.94628916902</v>
      </c>
      <c r="O376" s="115">
        <v>6.5778999999999996</v>
      </c>
      <c r="Q376" s="115">
        <f t="shared" si="140"/>
        <v>9142.6136930447483</v>
      </c>
    </row>
    <row r="377" spans="1:19">
      <c r="B377" s="115" t="s">
        <v>5940</v>
      </c>
      <c r="C377" s="115">
        <v>0</v>
      </c>
      <c r="G377" s="115">
        <f>SUM(G373:G376)</f>
        <v>0</v>
      </c>
      <c r="H377" s="115">
        <f>SUM(H373:H376)</f>
        <v>1400</v>
      </c>
      <c r="I377" s="115">
        <f>SUM(I373:I376)</f>
        <v>0</v>
      </c>
      <c r="J377" s="115">
        <f>SUM(J373:J376)</f>
        <v>477</v>
      </c>
      <c r="O377" s="115">
        <v>6.5778999999999996</v>
      </c>
      <c r="Q377" s="115">
        <f t="shared" si="140"/>
        <v>0</v>
      </c>
    </row>
    <row r="378" spans="1:19">
      <c r="B378" s="115" t="s">
        <v>5939</v>
      </c>
      <c r="C378" s="115">
        <f t="shared" ref="C378:J378" si="142">C371+C377</f>
        <v>47550</v>
      </c>
      <c r="D378" s="115">
        <f t="shared" si="142"/>
        <v>0</v>
      </c>
      <c r="E378" s="115">
        <f t="shared" si="142"/>
        <v>0</v>
      </c>
      <c r="F378" s="115">
        <f t="shared" si="142"/>
        <v>0</v>
      </c>
      <c r="G378" s="115">
        <f t="shared" si="142"/>
        <v>8357.4</v>
      </c>
      <c r="H378" s="115">
        <f t="shared" si="142"/>
        <v>363454</v>
      </c>
      <c r="I378" s="115">
        <f t="shared" si="142"/>
        <v>0</v>
      </c>
      <c r="J378" s="115">
        <f t="shared" si="142"/>
        <v>91982</v>
      </c>
      <c r="K378" s="115">
        <f>G378+I378+(H378+J378)*O378/100</f>
        <v>38315.524643999997</v>
      </c>
      <c r="N378" s="115">
        <f>K376+M376+(L376+N376)*O378/100</f>
        <v>9142.6136930447501</v>
      </c>
      <c r="O378" s="115">
        <v>6.5778999999999996</v>
      </c>
      <c r="P378" s="115">
        <f>SUM(C378:F378)</f>
        <v>47550</v>
      </c>
      <c r="Q378" s="115">
        <f>N378</f>
        <v>9142.6136930447501</v>
      </c>
      <c r="R378" s="115">
        <f>(G378+I378)+(H378+J378)*O378/100</f>
        <v>38315.524643999997</v>
      </c>
      <c r="S378" s="115">
        <f>P378-R378-Q378</f>
        <v>91.861662955252541</v>
      </c>
    </row>
    <row r="379" spans="1:19">
      <c r="K379" s="115">
        <f>K376+C379-G379</f>
        <v>-613.18000000000245</v>
      </c>
      <c r="L379" s="115">
        <f>L376+D379-H379</f>
        <v>67875</v>
      </c>
      <c r="M379" s="115">
        <f>M376+E379-I379</f>
        <v>5884.0382200000004</v>
      </c>
      <c r="N379" s="115">
        <f>N376+F379-J379</f>
        <v>-9014.94628916902</v>
      </c>
      <c r="O379" s="115">
        <v>6.5778999999999996</v>
      </c>
      <c r="Q379" s="115">
        <f t="shared" ref="Q379:Q386" si="143">K379+L379*O379/100+M379+N379*O379/100</f>
        <v>9142.6136930447483</v>
      </c>
    </row>
    <row r="380" spans="1:19">
      <c r="A380" s="196">
        <v>39147</v>
      </c>
      <c r="B380" s="115" t="s">
        <v>5955</v>
      </c>
      <c r="H380" s="115">
        <v>390</v>
      </c>
      <c r="K380" s="115">
        <f t="shared" ref="K380:N385" si="144">K379+C380-G380</f>
        <v>-613.18000000000245</v>
      </c>
      <c r="L380" s="115">
        <f t="shared" si="144"/>
        <v>67485</v>
      </c>
      <c r="M380" s="115">
        <f t="shared" si="144"/>
        <v>5884.0382200000004</v>
      </c>
      <c r="N380" s="115">
        <f t="shared" si="144"/>
        <v>-9014.94628916902</v>
      </c>
      <c r="O380" s="115">
        <v>6.5778999999999996</v>
      </c>
      <c r="Q380" s="115">
        <f t="shared" si="143"/>
        <v>9116.9598830447485</v>
      </c>
    </row>
    <row r="381" spans="1:19">
      <c r="A381" s="196">
        <v>39147</v>
      </c>
      <c r="B381" s="115" t="s">
        <v>5837</v>
      </c>
      <c r="J381" s="115">
        <v>24</v>
      </c>
      <c r="K381" s="115">
        <f t="shared" si="144"/>
        <v>-613.18000000000245</v>
      </c>
      <c r="L381" s="115">
        <f t="shared" si="144"/>
        <v>67485</v>
      </c>
      <c r="M381" s="115">
        <f t="shared" si="144"/>
        <v>5884.0382200000004</v>
      </c>
      <c r="N381" s="115">
        <f t="shared" si="144"/>
        <v>-9038.94628916902</v>
      </c>
      <c r="O381" s="115">
        <v>6.5778999999999996</v>
      </c>
      <c r="Q381" s="115">
        <f t="shared" si="143"/>
        <v>9115.381187044748</v>
      </c>
    </row>
    <row r="382" spans="1:19">
      <c r="A382" s="196">
        <v>39147</v>
      </c>
      <c r="B382" s="115" t="s">
        <v>5837</v>
      </c>
      <c r="J382" s="115">
        <v>24</v>
      </c>
      <c r="K382" s="115">
        <f t="shared" si="144"/>
        <v>-613.18000000000245</v>
      </c>
      <c r="L382" s="115">
        <f t="shared" si="144"/>
        <v>67485</v>
      </c>
      <c r="M382" s="115">
        <f t="shared" si="144"/>
        <v>5884.0382200000004</v>
      </c>
      <c r="N382" s="115">
        <f t="shared" si="144"/>
        <v>-9062.94628916902</v>
      </c>
      <c r="O382" s="115">
        <v>6.5778999999999996</v>
      </c>
      <c r="Q382" s="115">
        <f t="shared" si="143"/>
        <v>9113.8024910447475</v>
      </c>
    </row>
    <row r="383" spans="1:19">
      <c r="A383" s="196">
        <v>39147</v>
      </c>
      <c r="B383" s="115" t="s">
        <v>5837</v>
      </c>
      <c r="J383" s="115">
        <v>24</v>
      </c>
      <c r="K383" s="115">
        <f t="shared" si="144"/>
        <v>-613.18000000000245</v>
      </c>
      <c r="L383" s="115">
        <f t="shared" si="144"/>
        <v>67485</v>
      </c>
      <c r="M383" s="115">
        <f t="shared" si="144"/>
        <v>5884.0382200000004</v>
      </c>
      <c r="N383" s="115">
        <f t="shared" si="144"/>
        <v>-9086.94628916902</v>
      </c>
      <c r="O383" s="115">
        <v>6.5778999999999996</v>
      </c>
      <c r="Q383" s="115">
        <f t="shared" si="143"/>
        <v>9112.2237950447488</v>
      </c>
    </row>
    <row r="384" spans="1:19">
      <c r="A384" s="196">
        <v>39147</v>
      </c>
      <c r="B384" s="115" t="s">
        <v>5841</v>
      </c>
      <c r="J384" s="115">
        <v>80</v>
      </c>
      <c r="K384" s="115">
        <f t="shared" si="144"/>
        <v>-613.18000000000245</v>
      </c>
      <c r="L384" s="115">
        <f t="shared" si="144"/>
        <v>67485</v>
      </c>
      <c r="M384" s="115">
        <f t="shared" si="144"/>
        <v>5884.0382200000004</v>
      </c>
      <c r="N384" s="115">
        <f t="shared" si="144"/>
        <v>-9166.94628916902</v>
      </c>
      <c r="O384" s="115">
        <v>6.5778999999999996</v>
      </c>
      <c r="Q384" s="115">
        <f t="shared" si="143"/>
        <v>9106.9614750447472</v>
      </c>
    </row>
    <row r="385" spans="1:19">
      <c r="A385" s="196">
        <v>39147</v>
      </c>
      <c r="B385" s="115" t="s">
        <v>5840</v>
      </c>
      <c r="J385" s="115">
        <v>120</v>
      </c>
      <c r="K385" s="115">
        <f t="shared" si="144"/>
        <v>-613.18000000000245</v>
      </c>
      <c r="L385" s="115">
        <f t="shared" si="144"/>
        <v>67485</v>
      </c>
      <c r="M385" s="115">
        <f t="shared" si="144"/>
        <v>5884.0382200000004</v>
      </c>
      <c r="N385" s="115">
        <f t="shared" si="144"/>
        <v>-9286.94628916902</v>
      </c>
      <c r="O385" s="115">
        <v>6.5778999999999996</v>
      </c>
      <c r="Q385" s="115">
        <f t="shared" si="143"/>
        <v>9099.0679950447484</v>
      </c>
    </row>
    <row r="386" spans="1:19">
      <c r="B386" s="115" t="s">
        <v>5940</v>
      </c>
      <c r="C386" s="115">
        <v>0</v>
      </c>
      <c r="G386" s="115">
        <f>SUM(G380:G385)</f>
        <v>0</v>
      </c>
      <c r="H386" s="115">
        <f>SUM(H380:H385)</f>
        <v>390</v>
      </c>
      <c r="I386" s="115">
        <f>SUM(I380:I385)</f>
        <v>0</v>
      </c>
      <c r="J386" s="115">
        <f>SUM(J381:J385)</f>
        <v>272</v>
      </c>
      <c r="O386" s="115">
        <v>6.5778999999999996</v>
      </c>
      <c r="Q386" s="115">
        <f t="shared" si="143"/>
        <v>0</v>
      </c>
    </row>
    <row r="387" spans="1:19">
      <c r="B387" s="115" t="s">
        <v>5939</v>
      </c>
      <c r="C387" s="115">
        <f t="shared" ref="C387:J387" si="145">C378+C386</f>
        <v>47550</v>
      </c>
      <c r="D387" s="115">
        <f t="shared" si="145"/>
        <v>0</v>
      </c>
      <c r="E387" s="115">
        <f t="shared" si="145"/>
        <v>0</v>
      </c>
      <c r="F387" s="115">
        <f t="shared" si="145"/>
        <v>0</v>
      </c>
      <c r="G387" s="115">
        <f t="shared" si="145"/>
        <v>8357.4</v>
      </c>
      <c r="H387" s="115">
        <f t="shared" si="145"/>
        <v>363844</v>
      </c>
      <c r="I387" s="115">
        <f t="shared" si="145"/>
        <v>0</v>
      </c>
      <c r="J387" s="115">
        <f t="shared" si="145"/>
        <v>92254</v>
      </c>
      <c r="K387" s="115">
        <f>G387+I387+(H387+J387)*O387/100</f>
        <v>38359.070341999999</v>
      </c>
      <c r="N387" s="115">
        <f>K385+M385+(L385+N385)*O387/100</f>
        <v>9099.0679950447484</v>
      </c>
      <c r="O387" s="115">
        <v>6.5778999999999996</v>
      </c>
      <c r="P387" s="115">
        <f>SUM(C387:F387)</f>
        <v>47550</v>
      </c>
      <c r="Q387" s="115">
        <f>N387</f>
        <v>9099.0679950447484</v>
      </c>
      <c r="R387" s="115">
        <f>(G387+I387)+(H387+J387)*O387/100</f>
        <v>38359.070341999999</v>
      </c>
      <c r="S387" s="115">
        <f>P387-R387-Q387</f>
        <v>91.861662955252541</v>
      </c>
    </row>
    <row r="388" spans="1:19">
      <c r="K388" s="115">
        <f>K385+C388-G388</f>
        <v>-613.18000000000245</v>
      </c>
      <c r="L388" s="115">
        <f>L385+D388-H388</f>
        <v>67485</v>
      </c>
      <c r="M388" s="115">
        <f>M385+E388-I388</f>
        <v>5884.0382200000004</v>
      </c>
      <c r="N388" s="115">
        <f>N385+F388-J388</f>
        <v>-9286.94628916902</v>
      </c>
      <c r="O388" s="115">
        <v>6.5778999999999996</v>
      </c>
      <c r="Q388" s="115">
        <f t="shared" ref="Q388:Q393" si="146">K388+L388*O388/100+M388+N388*O388/100</f>
        <v>9099.0679950447484</v>
      </c>
    </row>
    <row r="389" spans="1:19">
      <c r="A389" s="196">
        <v>39151</v>
      </c>
      <c r="B389" s="115" t="s">
        <v>5954</v>
      </c>
      <c r="D389" s="115">
        <v>36000</v>
      </c>
      <c r="J389" s="115">
        <v>36000</v>
      </c>
      <c r="K389" s="115">
        <f t="shared" ref="K389:N392" si="147">K388+C389-G389</f>
        <v>-613.18000000000245</v>
      </c>
      <c r="L389" s="115">
        <f t="shared" si="147"/>
        <v>103485</v>
      </c>
      <c r="M389" s="115">
        <f t="shared" si="147"/>
        <v>5884.0382200000004</v>
      </c>
      <c r="N389" s="115">
        <f t="shared" si="147"/>
        <v>-45286.94628916902</v>
      </c>
      <c r="O389" s="115">
        <v>6.5778999999999996</v>
      </c>
      <c r="Q389" s="115">
        <f t="shared" si="146"/>
        <v>9099.0679950447484</v>
      </c>
    </row>
    <row r="390" spans="1:19">
      <c r="A390" s="196">
        <v>39151</v>
      </c>
      <c r="B390" s="115" t="s">
        <v>5953</v>
      </c>
      <c r="H390" s="115">
        <v>70300</v>
      </c>
      <c r="K390" s="115">
        <f t="shared" si="147"/>
        <v>-613.18000000000245</v>
      </c>
      <c r="L390" s="115">
        <f t="shared" si="147"/>
        <v>33185</v>
      </c>
      <c r="M390" s="115">
        <f t="shared" si="147"/>
        <v>5884.0382200000004</v>
      </c>
      <c r="N390" s="115">
        <f t="shared" si="147"/>
        <v>-45286.94628916902</v>
      </c>
      <c r="O390" s="115">
        <v>6.5778999999999996</v>
      </c>
      <c r="Q390" s="115">
        <f t="shared" si="146"/>
        <v>4474.8042950447489</v>
      </c>
    </row>
    <row r="391" spans="1:19">
      <c r="B391" s="115" t="s">
        <v>5952</v>
      </c>
      <c r="J391" s="115">
        <v>1080</v>
      </c>
      <c r="K391" s="115">
        <f t="shared" si="147"/>
        <v>-613.18000000000245</v>
      </c>
      <c r="L391" s="115">
        <f t="shared" si="147"/>
        <v>33185</v>
      </c>
      <c r="M391" s="115">
        <f t="shared" si="147"/>
        <v>5884.0382200000004</v>
      </c>
      <c r="N391" s="115">
        <f t="shared" si="147"/>
        <v>-46366.94628916902</v>
      </c>
      <c r="O391" s="115">
        <v>6.5778999999999996</v>
      </c>
      <c r="Q391" s="115">
        <f t="shared" si="146"/>
        <v>4403.7629750447486</v>
      </c>
    </row>
    <row r="392" spans="1:19">
      <c r="K392" s="115">
        <f t="shared" si="147"/>
        <v>-613.18000000000245</v>
      </c>
      <c r="L392" s="115">
        <f t="shared" si="147"/>
        <v>33185</v>
      </c>
      <c r="M392" s="115">
        <f t="shared" si="147"/>
        <v>5884.0382200000004</v>
      </c>
      <c r="N392" s="115">
        <f t="shared" si="147"/>
        <v>-46366.94628916902</v>
      </c>
      <c r="O392" s="115">
        <v>6.5778999999999996</v>
      </c>
      <c r="Q392" s="115">
        <f t="shared" si="146"/>
        <v>4403.7629750447486</v>
      </c>
    </row>
    <row r="393" spans="1:19">
      <c r="B393" s="115" t="s">
        <v>5940</v>
      </c>
      <c r="C393" s="115">
        <v>0</v>
      </c>
      <c r="G393" s="115">
        <f>SUM(G389:G392)</f>
        <v>0</v>
      </c>
      <c r="H393" s="115">
        <f>SUM(H389:H392)</f>
        <v>70300</v>
      </c>
      <c r="I393" s="115">
        <f>SUM(I389:I392)</f>
        <v>0</v>
      </c>
      <c r="J393" s="115">
        <f>SUM(J390:J392)</f>
        <v>1080</v>
      </c>
      <c r="O393" s="115">
        <v>6.5778999999999996</v>
      </c>
      <c r="Q393" s="115">
        <f t="shared" si="146"/>
        <v>0</v>
      </c>
    </row>
    <row r="394" spans="1:19">
      <c r="B394" s="115" t="s">
        <v>5939</v>
      </c>
      <c r="C394" s="115">
        <f t="shared" ref="C394:J394" si="148">C387+C393</f>
        <v>47550</v>
      </c>
      <c r="D394" s="115">
        <f t="shared" si="148"/>
        <v>0</v>
      </c>
      <c r="E394" s="115">
        <f t="shared" si="148"/>
        <v>0</v>
      </c>
      <c r="F394" s="115">
        <f t="shared" si="148"/>
        <v>0</v>
      </c>
      <c r="G394" s="115">
        <f t="shared" si="148"/>
        <v>8357.4</v>
      </c>
      <c r="H394" s="115">
        <f t="shared" si="148"/>
        <v>434144</v>
      </c>
      <c r="I394" s="115">
        <f t="shared" si="148"/>
        <v>0</v>
      </c>
      <c r="J394" s="115">
        <f t="shared" si="148"/>
        <v>93334</v>
      </c>
      <c r="K394" s="115">
        <f>G394+I394+(H394+J394)*O394/100</f>
        <v>43054.375361999999</v>
      </c>
      <c r="N394" s="115">
        <f>K392+M392+(L392+N392)*O394/100</f>
        <v>4403.7629750447495</v>
      </c>
      <c r="O394" s="115">
        <v>6.5778999999999996</v>
      </c>
      <c r="P394" s="115">
        <f>SUM(C394:F394)</f>
        <v>47550</v>
      </c>
      <c r="Q394" s="115">
        <f>N394</f>
        <v>4403.7629750447495</v>
      </c>
      <c r="R394" s="115">
        <f>(G394+I394)+(H394+J394)*O394/100</f>
        <v>43054.375361999999</v>
      </c>
      <c r="S394" s="115">
        <f>P394-R394-Q394</f>
        <v>91.861662955251632</v>
      </c>
    </row>
    <row r="395" spans="1:19">
      <c r="A395" s="196">
        <v>39152</v>
      </c>
      <c r="K395" s="115">
        <f>K392+C395-G395</f>
        <v>-613.18000000000245</v>
      </c>
      <c r="L395" s="115">
        <f>L392+D395-H395</f>
        <v>33185</v>
      </c>
      <c r="M395" s="115">
        <f>M392+E395-I395</f>
        <v>5884.0382200000004</v>
      </c>
      <c r="N395" s="115">
        <f>N392+F395-J395</f>
        <v>-46366.94628916902</v>
      </c>
      <c r="O395" s="115">
        <v>6.5778999999999996</v>
      </c>
      <c r="Q395" s="115">
        <f t="shared" ref="Q395:Q400" si="149">K395+L395*O395/100+M395+N395*O395/100</f>
        <v>4403.7629750447486</v>
      </c>
    </row>
    <row r="396" spans="1:19">
      <c r="A396" s="196">
        <v>39152</v>
      </c>
      <c r="B396" s="115" t="s">
        <v>5834</v>
      </c>
      <c r="J396" s="115">
        <v>199</v>
      </c>
      <c r="K396" s="115">
        <f t="shared" ref="K396:N399" si="150">K395+C396-G396</f>
        <v>-613.18000000000245</v>
      </c>
      <c r="L396" s="115">
        <f t="shared" si="150"/>
        <v>33185</v>
      </c>
      <c r="M396" s="115">
        <f t="shared" si="150"/>
        <v>5884.0382200000004</v>
      </c>
      <c r="N396" s="115">
        <f t="shared" si="150"/>
        <v>-46565.94628916902</v>
      </c>
      <c r="O396" s="115">
        <v>6.5778999999999996</v>
      </c>
      <c r="Q396" s="115">
        <f t="shared" si="149"/>
        <v>4390.6729540447486</v>
      </c>
    </row>
    <row r="397" spans="1:19">
      <c r="A397" s="196">
        <v>39152</v>
      </c>
      <c r="B397" s="115" t="s">
        <v>5839</v>
      </c>
      <c r="J397" s="115">
        <v>149</v>
      </c>
      <c r="K397" s="115">
        <f t="shared" si="150"/>
        <v>-613.18000000000245</v>
      </c>
      <c r="L397" s="115">
        <f t="shared" si="150"/>
        <v>33185</v>
      </c>
      <c r="M397" s="115">
        <f t="shared" si="150"/>
        <v>5884.0382200000004</v>
      </c>
      <c r="N397" s="115">
        <f t="shared" si="150"/>
        <v>-46714.94628916902</v>
      </c>
      <c r="O397" s="115">
        <v>6.5778999999999996</v>
      </c>
      <c r="Q397" s="115">
        <f t="shared" si="149"/>
        <v>4380.8718830447488</v>
      </c>
    </row>
    <row r="398" spans="1:19">
      <c r="A398" s="196">
        <v>39152</v>
      </c>
      <c r="B398" s="115" t="s">
        <v>5838</v>
      </c>
      <c r="J398" s="115">
        <v>81</v>
      </c>
      <c r="K398" s="115">
        <f t="shared" si="150"/>
        <v>-613.18000000000245</v>
      </c>
      <c r="L398" s="115">
        <f t="shared" si="150"/>
        <v>33185</v>
      </c>
      <c r="M398" s="115">
        <f t="shared" si="150"/>
        <v>5884.0382200000004</v>
      </c>
      <c r="N398" s="115">
        <f t="shared" si="150"/>
        <v>-46795.94628916902</v>
      </c>
      <c r="O398" s="115">
        <v>6.5778999999999996</v>
      </c>
      <c r="Q398" s="115">
        <f t="shared" si="149"/>
        <v>4375.5437840447485</v>
      </c>
    </row>
    <row r="399" spans="1:19">
      <c r="K399" s="115">
        <f t="shared" si="150"/>
        <v>-613.18000000000245</v>
      </c>
      <c r="L399" s="115">
        <f t="shared" si="150"/>
        <v>33185</v>
      </c>
      <c r="M399" s="115">
        <f t="shared" si="150"/>
        <v>5884.0382200000004</v>
      </c>
      <c r="N399" s="115">
        <f t="shared" si="150"/>
        <v>-46795.94628916902</v>
      </c>
      <c r="O399" s="115">
        <v>6.5778999999999996</v>
      </c>
      <c r="Q399" s="115">
        <f t="shared" si="149"/>
        <v>4375.5437840447485</v>
      </c>
    </row>
    <row r="400" spans="1:19">
      <c r="B400" s="115" t="s">
        <v>5940</v>
      </c>
      <c r="C400" s="115">
        <v>0</v>
      </c>
      <c r="G400" s="115">
        <f>SUM(G396:G399)</f>
        <v>0</v>
      </c>
      <c r="H400" s="115">
        <f>SUM(H396:H399)</f>
        <v>0</v>
      </c>
      <c r="I400" s="115">
        <f>SUM(I396:I399)</f>
        <v>0</v>
      </c>
      <c r="J400" s="115">
        <f>SUM(J396:J399)</f>
        <v>429</v>
      </c>
      <c r="O400" s="115">
        <v>6.5778999999999996</v>
      </c>
      <c r="Q400" s="115">
        <f t="shared" si="149"/>
        <v>0</v>
      </c>
    </row>
    <row r="401" spans="1:19">
      <c r="B401" s="115" t="s">
        <v>5939</v>
      </c>
      <c r="C401" s="115">
        <f t="shared" ref="C401:J401" si="151">C394+C400</f>
        <v>47550</v>
      </c>
      <c r="D401" s="115">
        <f t="shared" si="151"/>
        <v>0</v>
      </c>
      <c r="E401" s="115">
        <f t="shared" si="151"/>
        <v>0</v>
      </c>
      <c r="F401" s="115">
        <f t="shared" si="151"/>
        <v>0</v>
      </c>
      <c r="G401" s="115">
        <f t="shared" si="151"/>
        <v>8357.4</v>
      </c>
      <c r="H401" s="115">
        <f t="shared" si="151"/>
        <v>434144</v>
      </c>
      <c r="I401" s="115">
        <f t="shared" si="151"/>
        <v>0</v>
      </c>
      <c r="J401" s="115">
        <f t="shared" si="151"/>
        <v>93763</v>
      </c>
      <c r="K401" s="115">
        <f>G401+I401+(H401+J401)*O401/100</f>
        <v>43082.594553000003</v>
      </c>
      <c r="N401" s="115">
        <f>K399+M399+(L399+N399)*O401/100</f>
        <v>4375.5437840447494</v>
      </c>
      <c r="O401" s="115">
        <v>6.5778999999999996</v>
      </c>
      <c r="P401" s="115">
        <f>SUM(C401:F401)</f>
        <v>47550</v>
      </c>
      <c r="Q401" s="115">
        <f>N401</f>
        <v>4375.5437840447494</v>
      </c>
      <c r="R401" s="115">
        <f>(G401+I401)+(H401+J401)*O401/100</f>
        <v>43082.594553000003</v>
      </c>
      <c r="S401" s="115">
        <f>P401-R401-Q401</f>
        <v>91.861662955247994</v>
      </c>
    </row>
    <row r="402" spans="1:19">
      <c r="K402" s="115">
        <f>K399+C402-G402</f>
        <v>-613.18000000000245</v>
      </c>
      <c r="L402" s="115">
        <f>L399+D402-H402</f>
        <v>33185</v>
      </c>
      <c r="M402" s="115">
        <f>M399+E402-I402</f>
        <v>5884.0382200000004</v>
      </c>
      <c r="N402" s="115">
        <f>N399+F402-J402</f>
        <v>-46795.94628916902</v>
      </c>
      <c r="O402" s="115">
        <v>6.5778999999999996</v>
      </c>
      <c r="Q402" s="115">
        <f t="shared" ref="Q402:Q408" si="152">K402+L402*O402/100+M402+N402*O402/100</f>
        <v>4375.5437840447485</v>
      </c>
    </row>
    <row r="403" spans="1:19">
      <c r="A403" s="196">
        <v>39153</v>
      </c>
      <c r="B403" s="115" t="s">
        <v>5837</v>
      </c>
      <c r="J403" s="115">
        <v>20</v>
      </c>
      <c r="K403" s="115">
        <f t="shared" ref="K403:N407" si="153">K402+C403-G403</f>
        <v>-613.18000000000245</v>
      </c>
      <c r="L403" s="115">
        <f t="shared" si="153"/>
        <v>33185</v>
      </c>
      <c r="M403" s="115">
        <f t="shared" si="153"/>
        <v>5884.0382200000004</v>
      </c>
      <c r="N403" s="115">
        <f t="shared" si="153"/>
        <v>-46815.94628916902</v>
      </c>
      <c r="O403" s="115">
        <v>6.5778999999999996</v>
      </c>
      <c r="Q403" s="115">
        <f t="shared" si="152"/>
        <v>4374.2282040447481</v>
      </c>
    </row>
    <row r="404" spans="1:19">
      <c r="A404" s="196">
        <v>39153</v>
      </c>
      <c r="B404" s="115" t="s">
        <v>5837</v>
      </c>
      <c r="J404" s="115">
        <v>27</v>
      </c>
      <c r="K404" s="115">
        <f t="shared" si="153"/>
        <v>-613.18000000000245</v>
      </c>
      <c r="L404" s="115">
        <f t="shared" si="153"/>
        <v>33185</v>
      </c>
      <c r="M404" s="115">
        <f t="shared" si="153"/>
        <v>5884.0382200000004</v>
      </c>
      <c r="N404" s="115">
        <f t="shared" si="153"/>
        <v>-46842.94628916902</v>
      </c>
      <c r="O404" s="115">
        <v>6.5778999999999996</v>
      </c>
      <c r="Q404" s="115">
        <f t="shared" si="152"/>
        <v>4372.4521710447489</v>
      </c>
    </row>
    <row r="405" spans="1:19">
      <c r="A405" s="196">
        <v>39153</v>
      </c>
      <c r="B405" s="115" t="s">
        <v>5837</v>
      </c>
      <c r="J405" s="115">
        <v>48</v>
      </c>
      <c r="K405" s="115">
        <f t="shared" si="153"/>
        <v>-613.18000000000245</v>
      </c>
      <c r="L405" s="115">
        <f t="shared" si="153"/>
        <v>33185</v>
      </c>
      <c r="M405" s="115">
        <f t="shared" si="153"/>
        <v>5884.0382200000004</v>
      </c>
      <c r="N405" s="115">
        <f t="shared" si="153"/>
        <v>-46890.94628916902</v>
      </c>
      <c r="O405" s="115">
        <v>6.5778999999999996</v>
      </c>
      <c r="Q405" s="115">
        <f t="shared" si="152"/>
        <v>4369.2947790447488</v>
      </c>
    </row>
    <row r="406" spans="1:19">
      <c r="A406" s="196">
        <v>39153</v>
      </c>
      <c r="B406" s="115" t="s">
        <v>5837</v>
      </c>
      <c r="J406" s="115">
        <v>20</v>
      </c>
      <c r="K406" s="115">
        <f t="shared" si="153"/>
        <v>-613.18000000000245</v>
      </c>
      <c r="L406" s="115">
        <f t="shared" si="153"/>
        <v>33185</v>
      </c>
      <c r="M406" s="115">
        <f t="shared" si="153"/>
        <v>5884.0382200000004</v>
      </c>
      <c r="N406" s="115">
        <f t="shared" si="153"/>
        <v>-46910.94628916902</v>
      </c>
      <c r="O406" s="115">
        <v>6.5778999999999996</v>
      </c>
      <c r="Q406" s="115">
        <f t="shared" si="152"/>
        <v>4367.9791990447484</v>
      </c>
    </row>
    <row r="407" spans="1:19">
      <c r="A407" s="196">
        <v>39153</v>
      </c>
      <c r="B407" s="115" t="s">
        <v>5836</v>
      </c>
      <c r="J407" s="115">
        <v>98</v>
      </c>
      <c r="K407" s="115">
        <f t="shared" si="153"/>
        <v>-613.18000000000245</v>
      </c>
      <c r="L407" s="115">
        <f t="shared" si="153"/>
        <v>33185</v>
      </c>
      <c r="M407" s="115">
        <f t="shared" si="153"/>
        <v>5884.0382200000004</v>
      </c>
      <c r="N407" s="115">
        <f t="shared" si="153"/>
        <v>-47008.94628916902</v>
      </c>
      <c r="O407" s="115">
        <v>6.5778999999999996</v>
      </c>
      <c r="Q407" s="115">
        <f t="shared" si="152"/>
        <v>4361.5328570447491</v>
      </c>
    </row>
    <row r="408" spans="1:19">
      <c r="B408" s="115" t="s">
        <v>5940</v>
      </c>
      <c r="C408" s="115">
        <v>0</v>
      </c>
      <c r="G408" s="115">
        <f>SUM(G403:G407)</f>
        <v>0</v>
      </c>
      <c r="H408" s="115">
        <f>SUM(H403:H407)</f>
        <v>0</v>
      </c>
      <c r="I408" s="115">
        <f>SUM(I403:I407)</f>
        <v>0</v>
      </c>
      <c r="J408" s="115">
        <f>SUM(J403:J407)</f>
        <v>213</v>
      </c>
      <c r="O408" s="115">
        <v>6.5778999999999996</v>
      </c>
      <c r="Q408" s="115">
        <f t="shared" si="152"/>
        <v>0</v>
      </c>
    </row>
    <row r="409" spans="1:19">
      <c r="B409" s="115" t="s">
        <v>5939</v>
      </c>
      <c r="C409" s="115">
        <f t="shared" ref="C409:J409" si="154">C401+C408</f>
        <v>47550</v>
      </c>
      <c r="D409" s="115">
        <f t="shared" si="154"/>
        <v>0</v>
      </c>
      <c r="E409" s="115">
        <f t="shared" si="154"/>
        <v>0</v>
      </c>
      <c r="F409" s="115">
        <f t="shared" si="154"/>
        <v>0</v>
      </c>
      <c r="G409" s="115">
        <f t="shared" si="154"/>
        <v>8357.4</v>
      </c>
      <c r="H409" s="115">
        <f t="shared" si="154"/>
        <v>434144</v>
      </c>
      <c r="I409" s="115">
        <f t="shared" si="154"/>
        <v>0</v>
      </c>
      <c r="J409" s="115">
        <f t="shared" si="154"/>
        <v>93976</v>
      </c>
      <c r="K409" s="115">
        <f>G409+I409+(H409+J409)*O409/100</f>
        <v>43096.605479999998</v>
      </c>
      <c r="N409" s="115">
        <f>K407+M407+(L407+N407)*O409/100</f>
        <v>4361.5328570447491</v>
      </c>
      <c r="O409" s="115">
        <v>6.5778999999999996</v>
      </c>
      <c r="P409" s="115">
        <f>SUM(C409:F409)</f>
        <v>47550</v>
      </c>
      <c r="Q409" s="115">
        <f>N409</f>
        <v>4361.5328570447491</v>
      </c>
      <c r="R409" s="115">
        <f>(G409+I409)+(H409+J409)*O409/100</f>
        <v>43096.605479999998</v>
      </c>
      <c r="S409" s="115">
        <f>P409-R409-Q409</f>
        <v>91.861662955252541</v>
      </c>
    </row>
    <row r="410" spans="1:19">
      <c r="A410" s="196">
        <v>39154</v>
      </c>
      <c r="K410" s="115">
        <f>K407+C410-G410</f>
        <v>-613.18000000000245</v>
      </c>
      <c r="L410" s="115">
        <f>L407+D410-H410</f>
        <v>33185</v>
      </c>
      <c r="M410" s="115">
        <f>M407+E410-I410</f>
        <v>5884.0382200000004</v>
      </c>
      <c r="N410" s="115">
        <f>N407+F410-J410</f>
        <v>-47008.94628916902</v>
      </c>
      <c r="O410" s="115">
        <v>6.5778999999999996</v>
      </c>
      <c r="Q410" s="115">
        <f t="shared" ref="Q410:Q415" si="155">K410+L410*O410/100+M410+N410*O410/100</f>
        <v>4361.5328570447491</v>
      </c>
    </row>
    <row r="411" spans="1:19">
      <c r="A411" s="196">
        <v>39154</v>
      </c>
      <c r="B411" s="115" t="s">
        <v>5951</v>
      </c>
      <c r="E411" s="115">
        <v>2000</v>
      </c>
      <c r="K411" s="115">
        <f t="shared" ref="K411:N414" si="156">K410+C411-G411</f>
        <v>-613.18000000000245</v>
      </c>
      <c r="L411" s="115">
        <f t="shared" si="156"/>
        <v>33185</v>
      </c>
      <c r="M411" s="115">
        <f t="shared" si="156"/>
        <v>7884.0382200000004</v>
      </c>
      <c r="N411" s="115">
        <f t="shared" si="156"/>
        <v>-47008.94628916902</v>
      </c>
      <c r="O411" s="115">
        <v>6.5778999999999996</v>
      </c>
      <c r="Q411" s="115">
        <f t="shared" si="155"/>
        <v>6361.5328570447491</v>
      </c>
    </row>
    <row r="412" spans="1:19">
      <c r="K412" s="115">
        <f t="shared" si="156"/>
        <v>-613.18000000000245</v>
      </c>
      <c r="L412" s="115">
        <f t="shared" si="156"/>
        <v>33185</v>
      </c>
      <c r="M412" s="115">
        <f t="shared" si="156"/>
        <v>7884.0382200000004</v>
      </c>
      <c r="N412" s="115">
        <f t="shared" si="156"/>
        <v>-47008.94628916902</v>
      </c>
      <c r="O412" s="115">
        <v>6.5778999999999996</v>
      </c>
      <c r="Q412" s="115">
        <f t="shared" si="155"/>
        <v>6361.5328570447491</v>
      </c>
    </row>
    <row r="413" spans="1:19">
      <c r="K413" s="115">
        <f t="shared" si="156"/>
        <v>-613.18000000000245</v>
      </c>
      <c r="L413" s="115">
        <f t="shared" si="156"/>
        <v>33185</v>
      </c>
      <c r="M413" s="115">
        <f t="shared" si="156"/>
        <v>7884.0382200000004</v>
      </c>
      <c r="N413" s="115">
        <f t="shared" si="156"/>
        <v>-47008.94628916902</v>
      </c>
      <c r="O413" s="115">
        <v>6.5778999999999996</v>
      </c>
      <c r="Q413" s="115">
        <f t="shared" si="155"/>
        <v>6361.5328570447491</v>
      </c>
    </row>
    <row r="414" spans="1:19">
      <c r="K414" s="115">
        <f t="shared" si="156"/>
        <v>-613.18000000000245</v>
      </c>
      <c r="L414" s="115">
        <f t="shared" si="156"/>
        <v>33185</v>
      </c>
      <c r="M414" s="115">
        <f t="shared" si="156"/>
        <v>7884.0382200000004</v>
      </c>
      <c r="N414" s="115">
        <f t="shared" si="156"/>
        <v>-47008.94628916902</v>
      </c>
      <c r="O414" s="115">
        <v>6.5778999999999996</v>
      </c>
      <c r="Q414" s="115">
        <f t="shared" si="155"/>
        <v>6361.5328570447491</v>
      </c>
    </row>
    <row r="415" spans="1:19">
      <c r="B415" s="115" t="s">
        <v>5940</v>
      </c>
      <c r="C415" s="115">
        <f t="shared" ref="C415:J415" si="157">SUM(C411:C414)</f>
        <v>0</v>
      </c>
      <c r="D415" s="115">
        <f t="shared" si="157"/>
        <v>0</v>
      </c>
      <c r="E415" s="115">
        <f t="shared" si="157"/>
        <v>2000</v>
      </c>
      <c r="F415" s="115">
        <f t="shared" si="157"/>
        <v>0</v>
      </c>
      <c r="G415" s="115">
        <f t="shared" si="157"/>
        <v>0</v>
      </c>
      <c r="H415" s="115">
        <f t="shared" si="157"/>
        <v>0</v>
      </c>
      <c r="I415" s="115">
        <f t="shared" si="157"/>
        <v>0</v>
      </c>
      <c r="J415" s="115">
        <f t="shared" si="157"/>
        <v>0</v>
      </c>
      <c r="O415" s="115">
        <v>6.5778999999999996</v>
      </c>
      <c r="Q415" s="115">
        <f t="shared" si="155"/>
        <v>0</v>
      </c>
    </row>
    <row r="416" spans="1:19">
      <c r="B416" s="115" t="s">
        <v>5939</v>
      </c>
      <c r="C416" s="115">
        <f t="shared" ref="C416:J416" si="158">C409+C415</f>
        <v>47550</v>
      </c>
      <c r="D416" s="115">
        <f t="shared" si="158"/>
        <v>0</v>
      </c>
      <c r="E416" s="115">
        <f t="shared" si="158"/>
        <v>2000</v>
      </c>
      <c r="F416" s="115">
        <f t="shared" si="158"/>
        <v>0</v>
      </c>
      <c r="G416" s="115">
        <f t="shared" si="158"/>
        <v>8357.4</v>
      </c>
      <c r="H416" s="115">
        <f t="shared" si="158"/>
        <v>434144</v>
      </c>
      <c r="I416" s="115">
        <f t="shared" si="158"/>
        <v>0</v>
      </c>
      <c r="J416" s="115">
        <f t="shared" si="158"/>
        <v>93976</v>
      </c>
      <c r="K416" s="115">
        <f>G416+I416+(H416+J416)*O416/100</f>
        <v>43096.605479999998</v>
      </c>
      <c r="N416" s="115">
        <f>K414+M414+(L414+N414)*O416/100</f>
        <v>6361.5328570447491</v>
      </c>
      <c r="O416" s="115">
        <v>6.5778999999999996</v>
      </c>
      <c r="P416" s="115">
        <f>SUM(C416:F416)</f>
        <v>49550</v>
      </c>
      <c r="Q416" s="115">
        <f>N416</f>
        <v>6361.5328570447491</v>
      </c>
      <c r="R416" s="115">
        <f>(G416+I416)+(H416+J416)*O416/100</f>
        <v>43096.605479999998</v>
      </c>
      <c r="S416" s="115">
        <f>P416-R416-Q416</f>
        <v>91.861662955252541</v>
      </c>
    </row>
    <row r="417" spans="1:19">
      <c r="A417" s="196">
        <v>39155</v>
      </c>
      <c r="K417" s="115">
        <f>K414+C417-G417</f>
        <v>-613.18000000000245</v>
      </c>
      <c r="L417" s="115">
        <f>L414+D417-H417</f>
        <v>33185</v>
      </c>
      <c r="M417" s="115">
        <f>M414+E417-I417</f>
        <v>7884.0382200000004</v>
      </c>
      <c r="N417" s="115">
        <f>N414+F417-J417</f>
        <v>-47008.94628916902</v>
      </c>
      <c r="O417" s="115">
        <v>6.5778999999999996</v>
      </c>
      <c r="Q417" s="115">
        <f t="shared" ref="Q417:Q422" si="159">K417+L417*O417/100+M417+N417*O417/100</f>
        <v>6361.5328570447491</v>
      </c>
    </row>
    <row r="418" spans="1:19">
      <c r="A418" s="196">
        <v>39155</v>
      </c>
      <c r="B418" s="115" t="s">
        <v>5835</v>
      </c>
      <c r="J418" s="115">
        <v>62</v>
      </c>
      <c r="K418" s="115">
        <f t="shared" ref="K418:N421" si="160">K417+C418-G418</f>
        <v>-613.18000000000245</v>
      </c>
      <c r="L418" s="115">
        <f t="shared" si="160"/>
        <v>33185</v>
      </c>
      <c r="M418" s="115">
        <f t="shared" si="160"/>
        <v>7884.0382200000004</v>
      </c>
      <c r="N418" s="115">
        <f t="shared" si="160"/>
        <v>-47070.94628916902</v>
      </c>
      <c r="O418" s="115">
        <v>6.5778999999999996</v>
      </c>
      <c r="Q418" s="115">
        <f t="shared" si="159"/>
        <v>6357.4545590447487</v>
      </c>
    </row>
    <row r="419" spans="1:19">
      <c r="B419" s="115" t="s">
        <v>2968</v>
      </c>
      <c r="J419" s="115">
        <v>36</v>
      </c>
      <c r="K419" s="115">
        <f t="shared" si="160"/>
        <v>-613.18000000000245</v>
      </c>
      <c r="L419" s="115">
        <f t="shared" si="160"/>
        <v>33185</v>
      </c>
      <c r="M419" s="115">
        <f t="shared" si="160"/>
        <v>7884.0382200000004</v>
      </c>
      <c r="N419" s="115">
        <f t="shared" si="160"/>
        <v>-47106.94628916902</v>
      </c>
      <c r="O419" s="115">
        <v>6.5778999999999996</v>
      </c>
      <c r="Q419" s="115">
        <f t="shared" si="159"/>
        <v>6355.086515044748</v>
      </c>
    </row>
    <row r="420" spans="1:19">
      <c r="K420" s="115">
        <f t="shared" si="160"/>
        <v>-613.18000000000245</v>
      </c>
      <c r="L420" s="115">
        <f t="shared" si="160"/>
        <v>33185</v>
      </c>
      <c r="M420" s="115">
        <f t="shared" si="160"/>
        <v>7884.0382200000004</v>
      </c>
      <c r="N420" s="115">
        <f t="shared" si="160"/>
        <v>-47106.94628916902</v>
      </c>
      <c r="O420" s="115">
        <v>6.5778999999999996</v>
      </c>
      <c r="Q420" s="115">
        <f t="shared" si="159"/>
        <v>6355.086515044748</v>
      </c>
    </row>
    <row r="421" spans="1:19">
      <c r="K421" s="115">
        <f t="shared" si="160"/>
        <v>-613.18000000000245</v>
      </c>
      <c r="L421" s="115">
        <f t="shared" si="160"/>
        <v>33185</v>
      </c>
      <c r="M421" s="115">
        <f t="shared" si="160"/>
        <v>7884.0382200000004</v>
      </c>
      <c r="N421" s="115">
        <f t="shared" si="160"/>
        <v>-47106.94628916902</v>
      </c>
      <c r="O421" s="115">
        <v>6.5778999999999996</v>
      </c>
      <c r="Q421" s="115">
        <f t="shared" si="159"/>
        <v>6355.086515044748</v>
      </c>
    </row>
    <row r="422" spans="1:19">
      <c r="B422" s="115" t="s">
        <v>5940</v>
      </c>
      <c r="C422" s="115">
        <v>0</v>
      </c>
      <c r="G422" s="115">
        <f>SUM(G418:G421)</f>
        <v>0</v>
      </c>
      <c r="H422" s="115">
        <f>SUM(H418:H421)</f>
        <v>0</v>
      </c>
      <c r="I422" s="115">
        <f>SUM(I418:I421)</f>
        <v>0</v>
      </c>
      <c r="J422" s="115">
        <f>SUM(J418:J421)</f>
        <v>98</v>
      </c>
      <c r="O422" s="115">
        <v>6.5778999999999996</v>
      </c>
      <c r="Q422" s="115">
        <f t="shared" si="159"/>
        <v>0</v>
      </c>
    </row>
    <row r="423" spans="1:19">
      <c r="B423" s="115" t="s">
        <v>5939</v>
      </c>
      <c r="C423" s="115">
        <f t="shared" ref="C423:J423" si="161">C416+C422</f>
        <v>47550</v>
      </c>
      <c r="D423" s="115">
        <f t="shared" si="161"/>
        <v>0</v>
      </c>
      <c r="E423" s="115">
        <f t="shared" si="161"/>
        <v>2000</v>
      </c>
      <c r="F423" s="115">
        <f t="shared" si="161"/>
        <v>0</v>
      </c>
      <c r="G423" s="115">
        <f t="shared" si="161"/>
        <v>8357.4</v>
      </c>
      <c r="H423" s="115">
        <f t="shared" si="161"/>
        <v>434144</v>
      </c>
      <c r="I423" s="115">
        <f t="shared" si="161"/>
        <v>0</v>
      </c>
      <c r="J423" s="115">
        <f t="shared" si="161"/>
        <v>94074</v>
      </c>
      <c r="K423" s="115">
        <f>G423+I423+(H423+J423)*O423/100</f>
        <v>43103.051822000001</v>
      </c>
      <c r="N423" s="115">
        <f>K421+M421+(L421+N421)*O423/100</f>
        <v>6355.0865150447498</v>
      </c>
      <c r="O423" s="115">
        <v>6.5778999999999996</v>
      </c>
      <c r="P423" s="115">
        <f>SUM(C423:F423)</f>
        <v>49550</v>
      </c>
      <c r="Q423" s="115">
        <f>N423</f>
        <v>6355.0865150447498</v>
      </c>
      <c r="R423" s="115">
        <f>(G423+I423)+(H423+J423)*O423/100</f>
        <v>43103.051822000001</v>
      </c>
      <c r="S423" s="115">
        <f>P423-R423-Q423</f>
        <v>91.861662955248903</v>
      </c>
    </row>
    <row r="424" spans="1:19">
      <c r="K424" s="115">
        <f>K421+C424-G424</f>
        <v>-613.18000000000245</v>
      </c>
      <c r="L424" s="115">
        <f>L421+D424-H424</f>
        <v>33185</v>
      </c>
      <c r="M424" s="115">
        <f>M421+E424-I424</f>
        <v>7884.0382200000004</v>
      </c>
      <c r="N424" s="115">
        <f>N421+F424-J424</f>
        <v>-47106.94628916902</v>
      </c>
      <c r="O424" s="115">
        <v>6.5778999999999996</v>
      </c>
      <c r="Q424" s="115">
        <f t="shared" ref="Q424:Q429" si="162">K424+L424*O424/100+M424+N424*O424/100</f>
        <v>6355.086515044748</v>
      </c>
    </row>
    <row r="425" spans="1:19">
      <c r="A425" s="196">
        <v>39156</v>
      </c>
      <c r="B425" s="115" t="s">
        <v>5950</v>
      </c>
      <c r="F425" s="115">
        <v>44990</v>
      </c>
      <c r="I425" s="115">
        <v>2982.93</v>
      </c>
      <c r="K425" s="115">
        <f t="shared" ref="K425:N428" si="163">K424+C425-G425</f>
        <v>-613.18000000000245</v>
      </c>
      <c r="L425" s="115">
        <f t="shared" si="163"/>
        <v>33185</v>
      </c>
      <c r="M425" s="115">
        <f t="shared" si="163"/>
        <v>4901.1082200000001</v>
      </c>
      <c r="N425" s="115">
        <f t="shared" si="163"/>
        <v>-2116.94628916902</v>
      </c>
      <c r="O425" s="115">
        <v>6.6302000000000003</v>
      </c>
      <c r="Q425" s="115">
        <f t="shared" si="162"/>
        <v>6347.8023171355135</v>
      </c>
    </row>
    <row r="426" spans="1:19">
      <c r="A426" s="196">
        <v>39156</v>
      </c>
      <c r="B426" s="115" t="s">
        <v>5834</v>
      </c>
      <c r="J426" s="115">
        <v>168</v>
      </c>
      <c r="K426" s="115">
        <f t="shared" si="163"/>
        <v>-613.18000000000245</v>
      </c>
      <c r="L426" s="115">
        <f t="shared" si="163"/>
        <v>33185</v>
      </c>
      <c r="M426" s="115">
        <f t="shared" si="163"/>
        <v>4901.1082200000001</v>
      </c>
      <c r="N426" s="115">
        <f t="shared" si="163"/>
        <v>-2284.94628916902</v>
      </c>
      <c r="O426" s="115">
        <v>6.5778999999999996</v>
      </c>
      <c r="Q426" s="115">
        <f t="shared" si="162"/>
        <v>6320.502853044748</v>
      </c>
    </row>
    <row r="427" spans="1:19">
      <c r="A427" s="196">
        <v>39156</v>
      </c>
      <c r="B427" s="115" t="s">
        <v>5827</v>
      </c>
      <c r="J427" s="115">
        <v>96</v>
      </c>
      <c r="K427" s="115">
        <f t="shared" si="163"/>
        <v>-613.18000000000245</v>
      </c>
      <c r="L427" s="115">
        <f t="shared" si="163"/>
        <v>33185</v>
      </c>
      <c r="M427" s="115">
        <f t="shared" si="163"/>
        <v>4901.1082200000001</v>
      </c>
      <c r="N427" s="115">
        <f t="shared" si="163"/>
        <v>-2380.94628916902</v>
      </c>
      <c r="O427" s="115">
        <v>6.5778999999999996</v>
      </c>
      <c r="Q427" s="115">
        <f t="shared" si="162"/>
        <v>6314.1880690447479</v>
      </c>
    </row>
    <row r="428" spans="1:19">
      <c r="A428" s="196">
        <v>39157</v>
      </c>
      <c r="B428" s="115" t="s">
        <v>5833</v>
      </c>
      <c r="H428" s="115">
        <v>4000</v>
      </c>
      <c r="K428" s="115">
        <f t="shared" si="163"/>
        <v>-613.18000000000245</v>
      </c>
      <c r="L428" s="115">
        <f t="shared" si="163"/>
        <v>29185</v>
      </c>
      <c r="M428" s="115">
        <f t="shared" si="163"/>
        <v>4901.1082200000001</v>
      </c>
      <c r="N428" s="115">
        <f t="shared" si="163"/>
        <v>-2380.94628916902</v>
      </c>
      <c r="O428" s="115">
        <v>6.5778999999999996</v>
      </c>
      <c r="Q428" s="115">
        <f t="shared" si="162"/>
        <v>6051.0720690447479</v>
      </c>
    </row>
    <row r="429" spans="1:19">
      <c r="B429" s="115" t="s">
        <v>5940</v>
      </c>
      <c r="C429" s="115">
        <v>0</v>
      </c>
      <c r="G429" s="115">
        <f>SUM(G425:G428)</f>
        <v>0</v>
      </c>
      <c r="H429" s="115">
        <f>SUM(H425:H428)</f>
        <v>4000</v>
      </c>
      <c r="I429" s="115">
        <f>SUM(I426:I428)</f>
        <v>0</v>
      </c>
      <c r="J429" s="115">
        <f>SUM(J425:J428)</f>
        <v>264</v>
      </c>
      <c r="O429" s="115">
        <v>6.5778999999999996</v>
      </c>
      <c r="Q429" s="115">
        <f t="shared" si="162"/>
        <v>0</v>
      </c>
    </row>
    <row r="430" spans="1:19">
      <c r="B430" s="115" t="s">
        <v>5939</v>
      </c>
      <c r="C430" s="115">
        <f t="shared" ref="C430:J430" si="164">C423+C429</f>
        <v>47550</v>
      </c>
      <c r="D430" s="115">
        <f t="shared" si="164"/>
        <v>0</v>
      </c>
      <c r="E430" s="115">
        <f t="shared" si="164"/>
        <v>2000</v>
      </c>
      <c r="F430" s="115">
        <f t="shared" si="164"/>
        <v>0</v>
      </c>
      <c r="G430" s="115">
        <f t="shared" si="164"/>
        <v>8357.4</v>
      </c>
      <c r="H430" s="115">
        <f t="shared" si="164"/>
        <v>438144</v>
      </c>
      <c r="I430" s="115">
        <f t="shared" si="164"/>
        <v>0</v>
      </c>
      <c r="J430" s="115">
        <f t="shared" si="164"/>
        <v>94338</v>
      </c>
      <c r="K430" s="115">
        <f>G430+I430+(H430+J430)*O430/100</f>
        <v>43383.533477999998</v>
      </c>
      <c r="N430" s="115">
        <f>K428+M428+(L428+N428)*O430/100</f>
        <v>6051.0720690447488</v>
      </c>
      <c r="O430" s="115">
        <v>6.5778999999999996</v>
      </c>
      <c r="P430" s="115">
        <f>SUM(C430:F430)</f>
        <v>49550</v>
      </c>
      <c r="Q430" s="115">
        <f>N430</f>
        <v>6051.0720690447488</v>
      </c>
      <c r="R430" s="115">
        <f>(G430+I430)+(H430+J430)*O430/100</f>
        <v>43383.533477999998</v>
      </c>
      <c r="S430" s="115">
        <f>P430-R430-Q430</f>
        <v>115.39445295525366</v>
      </c>
    </row>
    <row r="431" spans="1:19">
      <c r="K431" s="115">
        <f>K428+C431-G431</f>
        <v>-613.18000000000245</v>
      </c>
      <c r="L431" s="115">
        <f>L428+D431-H431</f>
        <v>29185</v>
      </c>
      <c r="M431" s="115">
        <f>M428+E431-I431</f>
        <v>4901.1082200000001</v>
      </c>
      <c r="N431" s="115">
        <f>N428+F431-J431</f>
        <v>-2380.94628916902</v>
      </c>
      <c r="O431" s="115">
        <v>6.5778999999999996</v>
      </c>
      <c r="Q431" s="115">
        <f t="shared" ref="Q431:Q436" si="165">K431+L431*O431/100+M431+N431*O431/100</f>
        <v>6051.0720690447479</v>
      </c>
    </row>
    <row r="432" spans="1:19">
      <c r="A432" s="196">
        <v>39159</v>
      </c>
      <c r="B432" s="115" t="s">
        <v>5944</v>
      </c>
      <c r="J432" s="115">
        <v>31320</v>
      </c>
      <c r="K432" s="115">
        <f t="shared" ref="K432:K440" si="166">K431+C432-G432</f>
        <v>-613.18000000000245</v>
      </c>
      <c r="L432" s="115">
        <f t="shared" ref="L432:L440" si="167">L431+D432-H432</f>
        <v>29185</v>
      </c>
      <c r="M432" s="115">
        <f t="shared" ref="M432:M440" si="168">M431+E432-I432</f>
        <v>4901.1082200000001</v>
      </c>
      <c r="N432" s="115">
        <f t="shared" ref="N432:N440" si="169">N431+F432-J432</f>
        <v>-33700.94628916902</v>
      </c>
      <c r="O432" s="115">
        <v>6.5778999999999996</v>
      </c>
      <c r="Q432" s="115">
        <f t="shared" si="165"/>
        <v>3990.8737890447483</v>
      </c>
    </row>
    <row r="433" spans="1:19">
      <c r="A433" s="196">
        <v>39159</v>
      </c>
      <c r="B433" s="115" t="s">
        <v>5832</v>
      </c>
      <c r="J433" s="115">
        <v>598</v>
      </c>
      <c r="K433" s="115">
        <f t="shared" si="166"/>
        <v>-613.18000000000245</v>
      </c>
      <c r="L433" s="115">
        <f t="shared" si="167"/>
        <v>29185</v>
      </c>
      <c r="M433" s="115">
        <f t="shared" si="168"/>
        <v>4901.1082200000001</v>
      </c>
      <c r="N433" s="115">
        <f t="shared" si="169"/>
        <v>-34298.94628916902</v>
      </c>
      <c r="O433" s="115">
        <v>6.5778999999999996</v>
      </c>
      <c r="Q433" s="115">
        <f t="shared" si="165"/>
        <v>3951.5379470447483</v>
      </c>
    </row>
    <row r="434" spans="1:19">
      <c r="A434" s="196">
        <v>39159</v>
      </c>
      <c r="B434" s="115" t="s">
        <v>5831</v>
      </c>
      <c r="J434" s="115">
        <v>100</v>
      </c>
      <c r="K434" s="115">
        <f t="shared" si="166"/>
        <v>-613.18000000000245</v>
      </c>
      <c r="L434" s="115">
        <f t="shared" si="167"/>
        <v>29185</v>
      </c>
      <c r="M434" s="115">
        <f t="shared" si="168"/>
        <v>4901.1082200000001</v>
      </c>
      <c r="N434" s="115">
        <f t="shared" si="169"/>
        <v>-34398.94628916902</v>
      </c>
      <c r="O434" s="115">
        <v>6.5778999999999996</v>
      </c>
      <c r="Q434" s="115">
        <f t="shared" si="165"/>
        <v>3944.9600470447481</v>
      </c>
    </row>
    <row r="435" spans="1:19">
      <c r="A435" s="196">
        <v>39159</v>
      </c>
      <c r="B435" s="115" t="s">
        <v>5818</v>
      </c>
      <c r="J435" s="115">
        <v>178</v>
      </c>
      <c r="K435" s="115">
        <f t="shared" si="166"/>
        <v>-613.18000000000245</v>
      </c>
      <c r="L435" s="115">
        <f t="shared" si="167"/>
        <v>29185</v>
      </c>
      <c r="M435" s="115">
        <f t="shared" si="168"/>
        <v>4901.1082200000001</v>
      </c>
      <c r="N435" s="115">
        <f t="shared" si="169"/>
        <v>-34576.94628916902</v>
      </c>
      <c r="O435" s="115">
        <v>6.5778999999999996</v>
      </c>
      <c r="Q435" s="115">
        <f t="shared" si="165"/>
        <v>3933.2513850447481</v>
      </c>
    </row>
    <row r="436" spans="1:19">
      <c r="A436" s="196">
        <v>39159</v>
      </c>
      <c r="B436" s="115" t="s">
        <v>5830</v>
      </c>
      <c r="J436" s="115">
        <v>70</v>
      </c>
      <c r="K436" s="115">
        <f t="shared" si="166"/>
        <v>-613.18000000000245</v>
      </c>
      <c r="L436" s="115">
        <f t="shared" si="167"/>
        <v>29185</v>
      </c>
      <c r="M436" s="115">
        <f t="shared" si="168"/>
        <v>4901.1082200000001</v>
      </c>
      <c r="N436" s="115">
        <f t="shared" si="169"/>
        <v>-34646.94628916902</v>
      </c>
      <c r="O436" s="115">
        <v>6.5778999999999996</v>
      </c>
      <c r="Q436" s="115">
        <f t="shared" si="165"/>
        <v>3928.646855044748</v>
      </c>
    </row>
    <row r="437" spans="1:19">
      <c r="A437" s="196">
        <v>39159</v>
      </c>
      <c r="B437" s="115" t="s">
        <v>5829</v>
      </c>
      <c r="J437" s="115">
        <v>70</v>
      </c>
      <c r="K437" s="115">
        <f t="shared" si="166"/>
        <v>-613.18000000000245</v>
      </c>
      <c r="L437" s="115">
        <f t="shared" si="167"/>
        <v>29185</v>
      </c>
      <c r="M437" s="115">
        <f t="shared" si="168"/>
        <v>4901.1082200000001</v>
      </c>
      <c r="N437" s="115">
        <f t="shared" si="169"/>
        <v>-34716.94628916902</v>
      </c>
    </row>
    <row r="438" spans="1:19">
      <c r="A438" s="196">
        <v>39159</v>
      </c>
      <c r="B438" s="115" t="s">
        <v>5829</v>
      </c>
      <c r="J438" s="115">
        <v>100</v>
      </c>
      <c r="K438" s="115">
        <f t="shared" si="166"/>
        <v>-613.18000000000245</v>
      </c>
      <c r="L438" s="115">
        <f t="shared" si="167"/>
        <v>29185</v>
      </c>
      <c r="M438" s="115">
        <f t="shared" si="168"/>
        <v>4901.1082200000001</v>
      </c>
      <c r="N438" s="115">
        <f t="shared" si="169"/>
        <v>-34816.94628916902</v>
      </c>
    </row>
    <row r="439" spans="1:19">
      <c r="A439" s="196">
        <v>39159</v>
      </c>
      <c r="B439" s="115" t="s">
        <v>5828</v>
      </c>
      <c r="J439" s="115">
        <v>112</v>
      </c>
      <c r="K439" s="115">
        <f t="shared" si="166"/>
        <v>-613.18000000000245</v>
      </c>
      <c r="L439" s="115">
        <f t="shared" si="167"/>
        <v>29185</v>
      </c>
      <c r="M439" s="115">
        <f t="shared" si="168"/>
        <v>4901.1082200000001</v>
      </c>
      <c r="N439" s="115">
        <f t="shared" si="169"/>
        <v>-34928.94628916902</v>
      </c>
    </row>
    <row r="440" spans="1:19">
      <c r="A440" s="196">
        <v>39159</v>
      </c>
      <c r="B440" s="115" t="s">
        <v>5827</v>
      </c>
      <c r="J440" s="115">
        <v>156</v>
      </c>
      <c r="K440" s="115">
        <f t="shared" si="166"/>
        <v>-613.18000000000245</v>
      </c>
      <c r="L440" s="115">
        <f t="shared" si="167"/>
        <v>29185</v>
      </c>
      <c r="M440" s="115">
        <f t="shared" si="168"/>
        <v>4901.1082200000001</v>
      </c>
      <c r="N440" s="115">
        <f t="shared" si="169"/>
        <v>-35084.94628916902</v>
      </c>
      <c r="O440" s="115">
        <v>6.5778999999999996</v>
      </c>
      <c r="Q440" s="115">
        <f>K440+L440*O440/100+M440+N440*O440/100</f>
        <v>3899.8356530447486</v>
      </c>
    </row>
    <row r="441" spans="1:19">
      <c r="B441" s="115" t="s">
        <v>5940</v>
      </c>
      <c r="C441" s="115">
        <v>0</v>
      </c>
      <c r="G441" s="115">
        <f>SUM(G433:G436)</f>
        <v>0</v>
      </c>
      <c r="H441" s="115">
        <f>SUM(H433:H436)</f>
        <v>0</v>
      </c>
      <c r="I441" s="115">
        <f>SUM(I433:I436)</f>
        <v>0</v>
      </c>
      <c r="J441" s="115">
        <f>SUM(J433:J440)</f>
        <v>1384</v>
      </c>
      <c r="O441" s="115">
        <v>6.5778999999999996</v>
      </c>
      <c r="Q441" s="115">
        <f>K441+L441*O441/100+M441+N441*O441/100</f>
        <v>0</v>
      </c>
    </row>
    <row r="442" spans="1:19">
      <c r="B442" s="115" t="s">
        <v>5939</v>
      </c>
      <c r="C442" s="115">
        <f t="shared" ref="C442:I442" si="170">C430+C441</f>
        <v>47550</v>
      </c>
      <c r="D442" s="115">
        <f t="shared" si="170"/>
        <v>0</v>
      </c>
      <c r="E442" s="115">
        <f t="shared" si="170"/>
        <v>2000</v>
      </c>
      <c r="F442" s="115">
        <f t="shared" si="170"/>
        <v>0</v>
      </c>
      <c r="G442" s="115">
        <f t="shared" si="170"/>
        <v>8357.4</v>
      </c>
      <c r="H442" s="115">
        <f t="shared" si="170"/>
        <v>438144</v>
      </c>
      <c r="I442" s="115">
        <f t="shared" si="170"/>
        <v>0</v>
      </c>
      <c r="J442" s="115">
        <f>J430+J440</f>
        <v>94494</v>
      </c>
      <c r="K442" s="115">
        <f>G442+I442+(H442+J442)*O442/100</f>
        <v>43393.795001999999</v>
      </c>
      <c r="N442" s="115">
        <f>K436+M436+(L436+N436)*O442/100</f>
        <v>3928.6468550447489</v>
      </c>
      <c r="O442" s="115">
        <v>6.5778999999999996</v>
      </c>
      <c r="P442" s="115">
        <f>SUM(C442:F442)</f>
        <v>49550</v>
      </c>
      <c r="Q442" s="115">
        <f>N442</f>
        <v>3928.6468550447489</v>
      </c>
      <c r="R442" s="115">
        <f>(G442+I442)+(H442+J442)*O442/100</f>
        <v>43393.795001999999</v>
      </c>
      <c r="S442" s="115">
        <f>P442-R442-Q442</f>
        <v>2227.5581429552522</v>
      </c>
    </row>
    <row r="443" spans="1:19">
      <c r="K443" s="115">
        <f>K440+C443-G443</f>
        <v>-613.18000000000245</v>
      </c>
      <c r="L443" s="115">
        <f>L440+D443-H443</f>
        <v>29185</v>
      </c>
      <c r="M443" s="115">
        <f>M440+E443-I443</f>
        <v>4901.1082200000001</v>
      </c>
      <c r="N443" s="115">
        <f>N440+F443-J443</f>
        <v>-35084.94628916902</v>
      </c>
      <c r="O443" s="115">
        <v>6.5778999999999996</v>
      </c>
      <c r="Q443" s="115">
        <f t="shared" ref="Q443:Q448" si="171">K443+L443*O443/100+M443+N443*O443/100</f>
        <v>3899.8356530447486</v>
      </c>
    </row>
    <row r="444" spans="1:19">
      <c r="A444" s="196">
        <v>39160</v>
      </c>
      <c r="B444" s="115" t="s">
        <v>2330</v>
      </c>
      <c r="J444" s="115">
        <v>57</v>
      </c>
      <c r="K444" s="115">
        <f t="shared" ref="K444:N447" si="172">K443+C444-G444</f>
        <v>-613.18000000000245</v>
      </c>
      <c r="L444" s="115">
        <f t="shared" si="172"/>
        <v>29185</v>
      </c>
      <c r="M444" s="115">
        <f t="shared" si="172"/>
        <v>4901.1082200000001</v>
      </c>
      <c r="N444" s="115">
        <f t="shared" si="172"/>
        <v>-35141.94628916902</v>
      </c>
      <c r="O444" s="115">
        <v>6.5778999999999996</v>
      </c>
      <c r="Q444" s="115">
        <f t="shared" si="171"/>
        <v>3896.0862500447483</v>
      </c>
    </row>
    <row r="445" spans="1:19">
      <c r="A445" s="196">
        <v>39160</v>
      </c>
      <c r="B445" s="115" t="s">
        <v>5826</v>
      </c>
      <c r="J445" s="115">
        <v>120</v>
      </c>
      <c r="K445" s="115">
        <f t="shared" si="172"/>
        <v>-613.18000000000245</v>
      </c>
      <c r="L445" s="115">
        <f t="shared" si="172"/>
        <v>29185</v>
      </c>
      <c r="M445" s="115">
        <f t="shared" si="172"/>
        <v>4901.1082200000001</v>
      </c>
      <c r="N445" s="115">
        <f t="shared" si="172"/>
        <v>-35261.94628916902</v>
      </c>
      <c r="O445" s="115">
        <v>6.5778999999999996</v>
      </c>
      <c r="Q445" s="115">
        <f t="shared" si="171"/>
        <v>3888.1927700447482</v>
      </c>
    </row>
    <row r="446" spans="1:19">
      <c r="K446" s="115">
        <f t="shared" si="172"/>
        <v>-613.18000000000245</v>
      </c>
      <c r="L446" s="115">
        <f t="shared" si="172"/>
        <v>29185</v>
      </c>
      <c r="M446" s="115">
        <f t="shared" si="172"/>
        <v>4901.1082200000001</v>
      </c>
      <c r="N446" s="115">
        <f t="shared" si="172"/>
        <v>-35261.94628916902</v>
      </c>
      <c r="O446" s="115">
        <v>6.5778999999999996</v>
      </c>
      <c r="Q446" s="115">
        <f t="shared" si="171"/>
        <v>3888.1927700447482</v>
      </c>
    </row>
    <row r="447" spans="1:19">
      <c r="K447" s="115">
        <f t="shared" si="172"/>
        <v>-613.18000000000245</v>
      </c>
      <c r="L447" s="115">
        <f t="shared" si="172"/>
        <v>29185</v>
      </c>
      <c r="M447" s="115">
        <f t="shared" si="172"/>
        <v>4901.1082200000001</v>
      </c>
      <c r="N447" s="115">
        <f t="shared" si="172"/>
        <v>-35261.94628916902</v>
      </c>
      <c r="O447" s="115">
        <v>6.5778999999999996</v>
      </c>
      <c r="Q447" s="115">
        <f t="shared" si="171"/>
        <v>3888.1927700447482</v>
      </c>
    </row>
    <row r="448" spans="1:19">
      <c r="B448" s="115" t="s">
        <v>5940</v>
      </c>
      <c r="C448" s="115">
        <v>0</v>
      </c>
      <c r="G448" s="115">
        <f>SUM(G444:G447)</f>
        <v>0</v>
      </c>
      <c r="H448" s="115">
        <f>SUM(H444:H447)</f>
        <v>0</v>
      </c>
      <c r="I448" s="115">
        <f>SUM(I444:I447)</f>
        <v>0</v>
      </c>
      <c r="J448" s="115">
        <f>SUM(J444:J447)</f>
        <v>177</v>
      </c>
      <c r="O448" s="115">
        <v>6.5778999999999996</v>
      </c>
      <c r="Q448" s="115">
        <f t="shared" si="171"/>
        <v>0</v>
      </c>
    </row>
    <row r="449" spans="1:19">
      <c r="B449" s="115" t="s">
        <v>5939</v>
      </c>
      <c r="C449" s="115">
        <f t="shared" ref="C449:J449" si="173">C442+C448</f>
        <v>47550</v>
      </c>
      <c r="D449" s="115">
        <f t="shared" si="173"/>
        <v>0</v>
      </c>
      <c r="E449" s="115">
        <f t="shared" si="173"/>
        <v>2000</v>
      </c>
      <c r="F449" s="115">
        <f t="shared" si="173"/>
        <v>0</v>
      </c>
      <c r="G449" s="115">
        <f t="shared" si="173"/>
        <v>8357.4</v>
      </c>
      <c r="H449" s="115">
        <f t="shared" si="173"/>
        <v>438144</v>
      </c>
      <c r="I449" s="115">
        <f t="shared" si="173"/>
        <v>0</v>
      </c>
      <c r="J449" s="115">
        <f t="shared" si="173"/>
        <v>94671</v>
      </c>
      <c r="K449" s="115">
        <f>G449+I449+(H449+J449)*O449/100</f>
        <v>43405.437884999999</v>
      </c>
      <c r="N449" s="115">
        <f>K447+M447+(L447+N447)*O449/100</f>
        <v>3888.1927700447491</v>
      </c>
      <c r="O449" s="115">
        <v>6.5778999999999996</v>
      </c>
      <c r="P449" s="115">
        <f>SUM(C449:F449)</f>
        <v>49550</v>
      </c>
      <c r="Q449" s="115">
        <f>N449</f>
        <v>3888.1927700447491</v>
      </c>
      <c r="R449" s="115">
        <f>(G449+I449)+(H449+J449)*O449/100</f>
        <v>43405.437884999999</v>
      </c>
      <c r="S449" s="115">
        <f>P449-R449-Q449</f>
        <v>2256.3693449552516</v>
      </c>
    </row>
    <row r="450" spans="1:19">
      <c r="K450" s="115">
        <f>K447+C450-G450</f>
        <v>-613.18000000000245</v>
      </c>
      <c r="L450" s="115">
        <f>L447+D450-H450</f>
        <v>29185</v>
      </c>
      <c r="M450" s="115">
        <f>M447+E450-I450</f>
        <v>4901.1082200000001</v>
      </c>
      <c r="N450" s="115">
        <f>N447+F450-J450</f>
        <v>-35261.94628916902</v>
      </c>
      <c r="O450" s="115">
        <v>6.5778999999999996</v>
      </c>
      <c r="Q450" s="115">
        <f t="shared" ref="Q450:Q455" si="174">K450+L450*O450/100+M450+N450*O450/100</f>
        <v>3888.1927700447482</v>
      </c>
    </row>
    <row r="451" spans="1:19">
      <c r="A451" s="196">
        <v>39162</v>
      </c>
      <c r="B451" s="115" t="s">
        <v>5943</v>
      </c>
      <c r="D451" s="115">
        <v>50000</v>
      </c>
      <c r="K451" s="115">
        <f t="shared" ref="K451:N454" si="175">K450+C451-G451</f>
        <v>-613.18000000000245</v>
      </c>
      <c r="L451" s="115">
        <f t="shared" si="175"/>
        <v>79185</v>
      </c>
      <c r="M451" s="115">
        <f t="shared" si="175"/>
        <v>4901.1082200000001</v>
      </c>
      <c r="N451" s="115">
        <f t="shared" si="175"/>
        <v>-35261.94628916902</v>
      </c>
      <c r="O451" s="115">
        <v>6.5778999999999996</v>
      </c>
      <c r="Q451" s="115">
        <f t="shared" si="174"/>
        <v>7177.1427700447493</v>
      </c>
    </row>
    <row r="452" spans="1:19">
      <c r="A452" s="196">
        <v>39162</v>
      </c>
      <c r="B452" s="115" t="s">
        <v>5949</v>
      </c>
      <c r="H452" s="115">
        <v>40800</v>
      </c>
      <c r="K452" s="115">
        <f t="shared" si="175"/>
        <v>-613.18000000000245</v>
      </c>
      <c r="L452" s="115">
        <f t="shared" si="175"/>
        <v>38385</v>
      </c>
      <c r="M452" s="115">
        <f t="shared" si="175"/>
        <v>4901.1082200000001</v>
      </c>
      <c r="N452" s="115">
        <f t="shared" si="175"/>
        <v>-35261.94628916902</v>
      </c>
      <c r="O452" s="115">
        <v>6.5778999999999996</v>
      </c>
      <c r="Q452" s="115">
        <f t="shared" si="174"/>
        <v>4493.3595700447495</v>
      </c>
    </row>
    <row r="453" spans="1:19">
      <c r="A453" s="196">
        <v>39162</v>
      </c>
      <c r="B453" s="115" t="s">
        <v>5825</v>
      </c>
      <c r="H453" s="115">
        <v>1109</v>
      </c>
      <c r="K453" s="115">
        <f t="shared" si="175"/>
        <v>-613.18000000000245</v>
      </c>
      <c r="L453" s="115">
        <f t="shared" si="175"/>
        <v>37276</v>
      </c>
      <c r="M453" s="115">
        <f t="shared" si="175"/>
        <v>4901.1082200000001</v>
      </c>
      <c r="N453" s="115">
        <f t="shared" si="175"/>
        <v>-35261.94628916902</v>
      </c>
      <c r="O453" s="115">
        <v>6.5778999999999996</v>
      </c>
      <c r="Q453" s="115">
        <f t="shared" si="174"/>
        <v>4420.4106590447482</v>
      </c>
    </row>
    <row r="454" spans="1:19">
      <c r="A454" s="196">
        <v>39162</v>
      </c>
      <c r="B454" s="115" t="s">
        <v>5824</v>
      </c>
      <c r="H454" s="115">
        <v>80</v>
      </c>
      <c r="K454" s="115">
        <f t="shared" si="175"/>
        <v>-613.18000000000245</v>
      </c>
      <c r="L454" s="115">
        <f t="shared" si="175"/>
        <v>37196</v>
      </c>
      <c r="M454" s="115">
        <f t="shared" si="175"/>
        <v>4901.1082200000001</v>
      </c>
      <c r="N454" s="115">
        <f t="shared" si="175"/>
        <v>-35261.94628916902</v>
      </c>
      <c r="O454" s="115">
        <v>6.5778999999999996</v>
      </c>
      <c r="Q454" s="115">
        <f t="shared" si="174"/>
        <v>4415.1483390447484</v>
      </c>
    </row>
    <row r="455" spans="1:19">
      <c r="B455" s="115" t="s">
        <v>5940</v>
      </c>
      <c r="C455" s="115">
        <v>0</v>
      </c>
      <c r="G455" s="115">
        <f>SUM(G451:G454)</f>
        <v>0</v>
      </c>
      <c r="H455" s="115">
        <f>SUM(H453:H454)</f>
        <v>1189</v>
      </c>
      <c r="I455" s="115">
        <f>SUM(I451:I454)</f>
        <v>0</v>
      </c>
      <c r="J455" s="115">
        <f>SUM(J451:J454)</f>
        <v>0</v>
      </c>
      <c r="O455" s="115">
        <v>6.5778999999999996</v>
      </c>
      <c r="Q455" s="115">
        <f t="shared" si="174"/>
        <v>0</v>
      </c>
    </row>
    <row r="456" spans="1:19">
      <c r="B456" s="115" t="s">
        <v>5939</v>
      </c>
      <c r="C456" s="115">
        <f t="shared" ref="C456:J456" si="176">C449+C455</f>
        <v>47550</v>
      </c>
      <c r="D456" s="115">
        <f t="shared" si="176"/>
        <v>0</v>
      </c>
      <c r="E456" s="115">
        <f t="shared" si="176"/>
        <v>2000</v>
      </c>
      <c r="F456" s="115">
        <f t="shared" si="176"/>
        <v>0</v>
      </c>
      <c r="G456" s="115">
        <f t="shared" si="176"/>
        <v>8357.4</v>
      </c>
      <c r="H456" s="115">
        <f t="shared" si="176"/>
        <v>439333</v>
      </c>
      <c r="I456" s="115">
        <f t="shared" si="176"/>
        <v>0</v>
      </c>
      <c r="J456" s="115">
        <f t="shared" si="176"/>
        <v>94671</v>
      </c>
      <c r="K456" s="115">
        <f>G456+I456+(H456+J456)*O456/100</f>
        <v>43483.649116000001</v>
      </c>
      <c r="N456" s="115">
        <f>K454+M454+(L454+N454)*O456/100</f>
        <v>4415.1483390447493</v>
      </c>
      <c r="O456" s="115">
        <v>6.5778999999999996</v>
      </c>
      <c r="P456" s="115">
        <f>SUM(C456:F456)</f>
        <v>49550</v>
      </c>
      <c r="Q456" s="115">
        <f>N456</f>
        <v>4415.1483390447493</v>
      </c>
      <c r="R456" s="115">
        <f>(G456+I456)+(H456+J456)*O456/100</f>
        <v>43483.649116000001</v>
      </c>
      <c r="S456" s="115">
        <f>P456-R456-Q456</f>
        <v>1651.2025449552502</v>
      </c>
    </row>
    <row r="457" spans="1:19">
      <c r="K457" s="115">
        <f>K454+C457-G457</f>
        <v>-613.18000000000245</v>
      </c>
      <c r="L457" s="115">
        <f>L454+D457-H457</f>
        <v>37196</v>
      </c>
      <c r="M457" s="115">
        <f>M454+E457-I457</f>
        <v>4901.1082200000001</v>
      </c>
      <c r="N457" s="115">
        <f>N454+F457-J457</f>
        <v>-35261.94628916902</v>
      </c>
      <c r="O457" s="115">
        <v>6.5778999999999996</v>
      </c>
      <c r="Q457" s="115">
        <f t="shared" ref="Q457:Q464" si="177">K457+L457*O457/100+M457+N457*O457/100</f>
        <v>4415.1483390447484</v>
      </c>
    </row>
    <row r="458" spans="1:19">
      <c r="A458" s="196">
        <v>39163</v>
      </c>
      <c r="B458" s="115" t="s">
        <v>5948</v>
      </c>
      <c r="H458" s="115">
        <v>1040</v>
      </c>
      <c r="K458" s="115">
        <f t="shared" ref="K458:N463" si="178">K457+C458-G458</f>
        <v>-613.18000000000245</v>
      </c>
      <c r="L458" s="115">
        <f t="shared" si="178"/>
        <v>36156</v>
      </c>
      <c r="M458" s="115">
        <f t="shared" si="178"/>
        <v>4901.1082200000001</v>
      </c>
      <c r="N458" s="115">
        <f t="shared" si="178"/>
        <v>-35261.94628916902</v>
      </c>
      <c r="O458" s="115">
        <v>6.5778999999999996</v>
      </c>
      <c r="Q458" s="115">
        <f t="shared" si="177"/>
        <v>4346.7381790447489</v>
      </c>
    </row>
    <row r="459" spans="1:19">
      <c r="A459" s="196">
        <v>39163</v>
      </c>
      <c r="B459" s="115" t="s">
        <v>5823</v>
      </c>
      <c r="J459" s="115">
        <v>42</v>
      </c>
      <c r="K459" s="115">
        <f t="shared" si="178"/>
        <v>-613.18000000000245</v>
      </c>
      <c r="L459" s="115">
        <f t="shared" si="178"/>
        <v>36156</v>
      </c>
      <c r="M459" s="115">
        <f t="shared" si="178"/>
        <v>4901.1082200000001</v>
      </c>
      <c r="N459" s="115">
        <f t="shared" si="178"/>
        <v>-35303.94628916902</v>
      </c>
      <c r="O459" s="115">
        <v>6.5778999999999996</v>
      </c>
      <c r="Q459" s="115">
        <f t="shared" si="177"/>
        <v>4343.975461044749</v>
      </c>
    </row>
    <row r="460" spans="1:19">
      <c r="A460" s="196">
        <v>39163</v>
      </c>
      <c r="B460" s="115" t="s">
        <v>5822</v>
      </c>
      <c r="J460" s="115">
        <v>56</v>
      </c>
      <c r="K460" s="115">
        <f t="shared" si="178"/>
        <v>-613.18000000000245</v>
      </c>
      <c r="L460" s="115">
        <f t="shared" si="178"/>
        <v>36156</v>
      </c>
      <c r="M460" s="115">
        <f t="shared" si="178"/>
        <v>4901.1082200000001</v>
      </c>
      <c r="N460" s="115">
        <f t="shared" si="178"/>
        <v>-35359.94628916902</v>
      </c>
      <c r="O460" s="115">
        <v>6.5778999999999996</v>
      </c>
      <c r="Q460" s="115">
        <f t="shared" si="177"/>
        <v>4340.2918370447487</v>
      </c>
    </row>
    <row r="461" spans="1:19">
      <c r="A461" s="196">
        <v>39163</v>
      </c>
      <c r="B461" s="115" t="s">
        <v>5821</v>
      </c>
      <c r="J461" s="115">
        <v>30</v>
      </c>
      <c r="K461" s="115">
        <f t="shared" si="178"/>
        <v>-613.18000000000245</v>
      </c>
      <c r="L461" s="115">
        <f t="shared" si="178"/>
        <v>36156</v>
      </c>
      <c r="M461" s="115">
        <f t="shared" si="178"/>
        <v>4901.1082200000001</v>
      </c>
      <c r="N461" s="115">
        <f t="shared" si="178"/>
        <v>-35389.94628916902</v>
      </c>
      <c r="O461" s="115">
        <v>6.5778999999999996</v>
      </c>
      <c r="Q461" s="115">
        <f t="shared" si="177"/>
        <v>4338.3184670447481</v>
      </c>
    </row>
    <row r="462" spans="1:19">
      <c r="A462" s="196">
        <v>39163</v>
      </c>
      <c r="B462" s="115" t="s">
        <v>5820</v>
      </c>
      <c r="J462" s="115">
        <v>30</v>
      </c>
      <c r="K462" s="115">
        <f t="shared" si="178"/>
        <v>-613.18000000000245</v>
      </c>
      <c r="L462" s="115">
        <f t="shared" si="178"/>
        <v>36156</v>
      </c>
      <c r="M462" s="115">
        <f t="shared" si="178"/>
        <v>4901.1082200000001</v>
      </c>
      <c r="N462" s="115">
        <f t="shared" si="178"/>
        <v>-35419.94628916902</v>
      </c>
      <c r="O462" s="115">
        <v>6.5778999999999996</v>
      </c>
      <c r="Q462" s="115">
        <f t="shared" si="177"/>
        <v>4336.3450970447484</v>
      </c>
    </row>
    <row r="463" spans="1:19">
      <c r="A463" s="196">
        <v>39163</v>
      </c>
      <c r="B463" s="115" t="s">
        <v>5819</v>
      </c>
      <c r="J463" s="115">
        <v>52</v>
      </c>
      <c r="K463" s="115">
        <f t="shared" si="178"/>
        <v>-613.18000000000245</v>
      </c>
      <c r="L463" s="115">
        <f t="shared" si="178"/>
        <v>36156</v>
      </c>
      <c r="M463" s="115">
        <f t="shared" si="178"/>
        <v>4901.1082200000001</v>
      </c>
      <c r="N463" s="115">
        <f t="shared" si="178"/>
        <v>-35471.94628916902</v>
      </c>
      <c r="O463" s="115">
        <v>6.5778999999999996</v>
      </c>
      <c r="Q463" s="115">
        <f t="shared" si="177"/>
        <v>4332.9245890447492</v>
      </c>
    </row>
    <row r="464" spans="1:19">
      <c r="B464" s="115" t="s">
        <v>5940</v>
      </c>
      <c r="C464" s="115">
        <v>0</v>
      </c>
      <c r="G464" s="115">
        <f>SUM(G458:G463)</f>
        <v>0</v>
      </c>
      <c r="H464" s="115">
        <f>SUM(H458:H463)</f>
        <v>1040</v>
      </c>
      <c r="I464" s="115">
        <f>SUM(I458:I463)</f>
        <v>0</v>
      </c>
      <c r="J464" s="115">
        <f>SUM(J458:J463)</f>
        <v>210</v>
      </c>
      <c r="O464" s="115">
        <v>6.5778999999999996</v>
      </c>
      <c r="Q464" s="115">
        <f t="shared" si="177"/>
        <v>0</v>
      </c>
    </row>
    <row r="465" spans="1:19">
      <c r="B465" s="115" t="s">
        <v>5939</v>
      </c>
      <c r="C465" s="115">
        <f t="shared" ref="C465:J465" si="179">C456+C464</f>
        <v>47550</v>
      </c>
      <c r="D465" s="115">
        <f t="shared" si="179"/>
        <v>0</v>
      </c>
      <c r="E465" s="115">
        <f t="shared" si="179"/>
        <v>2000</v>
      </c>
      <c r="F465" s="115">
        <f t="shared" si="179"/>
        <v>0</v>
      </c>
      <c r="G465" s="115">
        <f t="shared" si="179"/>
        <v>8357.4</v>
      </c>
      <c r="H465" s="115">
        <f t="shared" si="179"/>
        <v>440373</v>
      </c>
      <c r="I465" s="115">
        <f t="shared" si="179"/>
        <v>0</v>
      </c>
      <c r="J465" s="115">
        <f t="shared" si="179"/>
        <v>94881</v>
      </c>
      <c r="K465" s="115">
        <f>G465+I465+(H465+J465)*O465/100</f>
        <v>43565.872865999998</v>
      </c>
      <c r="N465" s="115">
        <f>K463+M463+(L463+N463)*O465/100</f>
        <v>4332.9245890447492</v>
      </c>
      <c r="O465" s="115">
        <v>6.5778999999999996</v>
      </c>
      <c r="P465" s="115">
        <f>SUM(C465:F465)</f>
        <v>49550</v>
      </c>
      <c r="Q465" s="115">
        <f>N465</f>
        <v>4332.9245890447492</v>
      </c>
      <c r="R465" s="115">
        <f>(G465+I465)+(H465+J465)*O465/100</f>
        <v>43565.872865999998</v>
      </c>
      <c r="S465" s="115">
        <f>P465-R465-Q465</f>
        <v>1651.202544955253</v>
      </c>
    </row>
    <row r="466" spans="1:19">
      <c r="K466" s="115">
        <f>K463+C466-G466</f>
        <v>-613.18000000000245</v>
      </c>
      <c r="L466" s="115">
        <f>L463+D466-H466</f>
        <v>36156</v>
      </c>
      <c r="M466" s="115">
        <f>M463+E466-I466</f>
        <v>4901.1082200000001</v>
      </c>
      <c r="N466" s="115">
        <f>N463+F466-J466</f>
        <v>-35471.94628916902</v>
      </c>
      <c r="O466" s="115">
        <v>6.5778999999999996</v>
      </c>
      <c r="Q466" s="115">
        <f t="shared" ref="Q466:Q471" si="180">K466+L466*O466/100+M466+N466*O466/100</f>
        <v>4332.9245890447492</v>
      </c>
    </row>
    <row r="467" spans="1:19">
      <c r="A467" s="196">
        <v>39164</v>
      </c>
      <c r="B467" s="115" t="s">
        <v>5818</v>
      </c>
      <c r="J467" s="115">
        <v>52</v>
      </c>
      <c r="K467" s="115">
        <f t="shared" ref="K467:N470" si="181">K466+C467-G467</f>
        <v>-613.18000000000245</v>
      </c>
      <c r="L467" s="115">
        <f t="shared" si="181"/>
        <v>36156</v>
      </c>
      <c r="M467" s="115">
        <f t="shared" si="181"/>
        <v>4901.1082200000001</v>
      </c>
      <c r="N467" s="115">
        <f t="shared" si="181"/>
        <v>-35523.94628916902</v>
      </c>
      <c r="O467" s="115">
        <v>6.5778999999999996</v>
      </c>
      <c r="Q467" s="115">
        <f t="shared" si="180"/>
        <v>4329.5040810447481</v>
      </c>
    </row>
    <row r="468" spans="1:19">
      <c r="A468" s="196">
        <v>39164</v>
      </c>
      <c r="B468" s="115" t="s">
        <v>5817</v>
      </c>
      <c r="J468" s="115">
        <v>93</v>
      </c>
      <c r="K468" s="115">
        <f t="shared" si="181"/>
        <v>-613.18000000000245</v>
      </c>
      <c r="L468" s="115">
        <f t="shared" si="181"/>
        <v>36156</v>
      </c>
      <c r="M468" s="115">
        <f t="shared" si="181"/>
        <v>4901.1082200000001</v>
      </c>
      <c r="N468" s="115">
        <f t="shared" si="181"/>
        <v>-35616.94628916902</v>
      </c>
      <c r="O468" s="115">
        <v>6.5778999999999996</v>
      </c>
      <c r="Q468" s="115">
        <f t="shared" si="180"/>
        <v>4323.3866340447485</v>
      </c>
    </row>
    <row r="469" spans="1:19">
      <c r="K469" s="115">
        <f t="shared" si="181"/>
        <v>-613.18000000000245</v>
      </c>
      <c r="L469" s="115">
        <f t="shared" si="181"/>
        <v>36156</v>
      </c>
      <c r="M469" s="115">
        <f t="shared" si="181"/>
        <v>4901.1082200000001</v>
      </c>
      <c r="N469" s="115">
        <f t="shared" si="181"/>
        <v>-35616.94628916902</v>
      </c>
      <c r="O469" s="115">
        <v>6.5778999999999996</v>
      </c>
      <c r="Q469" s="115">
        <f t="shared" si="180"/>
        <v>4323.3866340447485</v>
      </c>
    </row>
    <row r="470" spans="1:19">
      <c r="K470" s="115">
        <f t="shared" si="181"/>
        <v>-613.18000000000245</v>
      </c>
      <c r="L470" s="115">
        <f t="shared" si="181"/>
        <v>36156</v>
      </c>
      <c r="M470" s="115">
        <f t="shared" si="181"/>
        <v>4901.1082200000001</v>
      </c>
      <c r="N470" s="115">
        <f t="shared" si="181"/>
        <v>-35616.94628916902</v>
      </c>
      <c r="O470" s="115">
        <v>6.5778999999999996</v>
      </c>
      <c r="Q470" s="115">
        <f t="shared" si="180"/>
        <v>4323.3866340447485</v>
      </c>
    </row>
    <row r="471" spans="1:19">
      <c r="B471" s="115" t="s">
        <v>5940</v>
      </c>
      <c r="C471" s="115">
        <v>0</v>
      </c>
      <c r="G471" s="115">
        <f>SUM(G467:G470)</f>
        <v>0</v>
      </c>
      <c r="H471" s="115">
        <f>SUM(H467:H470)</f>
        <v>0</v>
      </c>
      <c r="I471" s="115">
        <f>SUM(I467:I470)</f>
        <v>0</v>
      </c>
      <c r="J471" s="115">
        <f>SUM(J467:J470)</f>
        <v>145</v>
      </c>
      <c r="O471" s="115">
        <v>6.5778999999999996</v>
      </c>
      <c r="Q471" s="115">
        <f t="shared" si="180"/>
        <v>0</v>
      </c>
    </row>
    <row r="472" spans="1:19">
      <c r="B472" s="115" t="s">
        <v>5939</v>
      </c>
      <c r="C472" s="115">
        <f t="shared" ref="C472:J472" si="182">C465+C471</f>
        <v>47550</v>
      </c>
      <c r="D472" s="115">
        <f t="shared" si="182"/>
        <v>0</v>
      </c>
      <c r="E472" s="115">
        <f t="shared" si="182"/>
        <v>2000</v>
      </c>
      <c r="F472" s="115">
        <f t="shared" si="182"/>
        <v>0</v>
      </c>
      <c r="G472" s="115">
        <f t="shared" si="182"/>
        <v>8357.4</v>
      </c>
      <c r="H472" s="115">
        <f t="shared" si="182"/>
        <v>440373</v>
      </c>
      <c r="I472" s="115">
        <f t="shared" si="182"/>
        <v>0</v>
      </c>
      <c r="J472" s="115">
        <f t="shared" si="182"/>
        <v>95026</v>
      </c>
      <c r="K472" s="115">
        <f>G472+I472+(H472+J472)*O472/100</f>
        <v>43575.410820999998</v>
      </c>
      <c r="N472" s="115">
        <f>K470+M470+(L470+N470)*O472/100</f>
        <v>4323.3866340447494</v>
      </c>
      <c r="O472" s="115">
        <v>6.5778999999999996</v>
      </c>
      <c r="P472" s="115">
        <f>SUM(C472:F472)</f>
        <v>49550</v>
      </c>
      <c r="Q472" s="115">
        <f>N472</f>
        <v>4323.3866340447494</v>
      </c>
      <c r="R472" s="115">
        <f>(G472+I472)+(H472+J472)*O472/100</f>
        <v>43575.410820999998</v>
      </c>
      <c r="S472" s="115">
        <f>P472-R472-Q472</f>
        <v>1651.202544955253</v>
      </c>
    </row>
    <row r="473" spans="1:19">
      <c r="K473" s="115">
        <f>K470+C473-G473</f>
        <v>-613.18000000000245</v>
      </c>
      <c r="L473" s="115">
        <f>L470+D473-H473</f>
        <v>36156</v>
      </c>
      <c r="M473" s="115">
        <f>M470+E473-I473</f>
        <v>4901.1082200000001</v>
      </c>
      <c r="N473" s="115">
        <f>N470+F473-J473</f>
        <v>-35616.94628916902</v>
      </c>
      <c r="O473" s="115">
        <v>6.5778999999999996</v>
      </c>
      <c r="Q473" s="115">
        <f t="shared" ref="Q473:Q478" si="183">K473+L473*O473/100+M473+N473*O473/100</f>
        <v>4323.3866340447485</v>
      </c>
    </row>
    <row r="474" spans="1:19">
      <c r="A474" s="196">
        <v>39165</v>
      </c>
      <c r="B474" s="115" t="s">
        <v>5947</v>
      </c>
      <c r="H474" s="115">
        <v>30000</v>
      </c>
      <c r="K474" s="115">
        <f t="shared" ref="K474:N477" si="184">K473+C474-G474</f>
        <v>-613.18000000000245</v>
      </c>
      <c r="L474" s="115">
        <f t="shared" si="184"/>
        <v>6156</v>
      </c>
      <c r="M474" s="115">
        <f t="shared" si="184"/>
        <v>4901.1082200000001</v>
      </c>
      <c r="N474" s="115">
        <f t="shared" si="184"/>
        <v>-35616.94628916902</v>
      </c>
      <c r="O474" s="115">
        <v>6.5778999999999996</v>
      </c>
      <c r="Q474" s="115">
        <f t="shared" si="183"/>
        <v>2350.0166340447486</v>
      </c>
    </row>
    <row r="475" spans="1:19">
      <c r="K475" s="115">
        <f t="shared" si="184"/>
        <v>-613.18000000000245</v>
      </c>
      <c r="L475" s="115">
        <f t="shared" si="184"/>
        <v>6156</v>
      </c>
      <c r="M475" s="115">
        <f t="shared" si="184"/>
        <v>4901.1082200000001</v>
      </c>
      <c r="N475" s="115">
        <f t="shared" si="184"/>
        <v>-35616.94628916902</v>
      </c>
      <c r="O475" s="115">
        <v>6.5778999999999996</v>
      </c>
      <c r="Q475" s="115">
        <f t="shared" si="183"/>
        <v>2350.0166340447486</v>
      </c>
    </row>
    <row r="476" spans="1:19">
      <c r="K476" s="115">
        <f t="shared" si="184"/>
        <v>-613.18000000000245</v>
      </c>
      <c r="L476" s="115">
        <f t="shared" si="184"/>
        <v>6156</v>
      </c>
      <c r="M476" s="115">
        <f t="shared" si="184"/>
        <v>4901.1082200000001</v>
      </c>
      <c r="N476" s="115">
        <f t="shared" si="184"/>
        <v>-35616.94628916902</v>
      </c>
      <c r="O476" s="115">
        <v>6.5778999999999996</v>
      </c>
      <c r="Q476" s="115">
        <f t="shared" si="183"/>
        <v>2350.0166340447486</v>
      </c>
    </row>
    <row r="477" spans="1:19">
      <c r="K477" s="115">
        <f t="shared" si="184"/>
        <v>-613.18000000000245</v>
      </c>
      <c r="L477" s="115">
        <f t="shared" si="184"/>
        <v>6156</v>
      </c>
      <c r="M477" s="115">
        <f t="shared" si="184"/>
        <v>4901.1082200000001</v>
      </c>
      <c r="N477" s="115">
        <f t="shared" si="184"/>
        <v>-35616.94628916902</v>
      </c>
      <c r="O477" s="115">
        <v>6.5778999999999996</v>
      </c>
      <c r="Q477" s="115">
        <f t="shared" si="183"/>
        <v>2350.0166340447486</v>
      </c>
    </row>
    <row r="478" spans="1:19">
      <c r="B478" s="115" t="s">
        <v>5940</v>
      </c>
      <c r="C478" s="115">
        <v>0</v>
      </c>
      <c r="G478" s="115">
        <f>SUM(G474:G477)</f>
        <v>0</v>
      </c>
      <c r="H478" s="115">
        <f>SUM(H474:H477)</f>
        <v>30000</v>
      </c>
      <c r="I478" s="115">
        <f>SUM(I474:I477)</f>
        <v>0</v>
      </c>
      <c r="J478" s="115">
        <f>SUM(J474:J477)</f>
        <v>0</v>
      </c>
      <c r="O478" s="115">
        <v>6.5778999999999996</v>
      </c>
      <c r="Q478" s="115">
        <f t="shared" si="183"/>
        <v>0</v>
      </c>
    </row>
    <row r="479" spans="1:19">
      <c r="B479" s="115" t="s">
        <v>5939</v>
      </c>
      <c r="C479" s="115">
        <f t="shared" ref="C479:J479" si="185">C472+C478</f>
        <v>47550</v>
      </c>
      <c r="D479" s="115">
        <f t="shared" si="185"/>
        <v>0</v>
      </c>
      <c r="E479" s="115">
        <f t="shared" si="185"/>
        <v>2000</v>
      </c>
      <c r="F479" s="115">
        <f t="shared" si="185"/>
        <v>0</v>
      </c>
      <c r="G479" s="115">
        <f t="shared" si="185"/>
        <v>8357.4</v>
      </c>
      <c r="H479" s="115">
        <f t="shared" si="185"/>
        <v>470373</v>
      </c>
      <c r="I479" s="115">
        <f t="shared" si="185"/>
        <v>0</v>
      </c>
      <c r="J479" s="115">
        <f t="shared" si="185"/>
        <v>95026</v>
      </c>
      <c r="K479" s="115">
        <f>G479+I479+(H479+J479)*O479/100</f>
        <v>45548.780821</v>
      </c>
      <c r="N479" s="115">
        <f>K477+M477+(L477+N477)*O479/100</f>
        <v>2350.0166340447495</v>
      </c>
      <c r="O479" s="115">
        <v>6.5778999999999996</v>
      </c>
      <c r="P479" s="115">
        <f>SUM(C479:F479)</f>
        <v>49550</v>
      </c>
      <c r="Q479" s="115">
        <f>N479</f>
        <v>2350.0166340447495</v>
      </c>
      <c r="R479" s="115">
        <f>(G479+I479)+(H479+J479)*O479/100</f>
        <v>45548.780821</v>
      </c>
      <c r="S479" s="115">
        <f>P479-R479-Q479</f>
        <v>1651.2025449552502</v>
      </c>
    </row>
    <row r="480" spans="1:19">
      <c r="K480" s="115">
        <f>K477+C480-G480</f>
        <v>-613.18000000000245</v>
      </c>
      <c r="L480" s="115">
        <f>L477+D480-H480</f>
        <v>6156</v>
      </c>
      <c r="M480" s="115">
        <f>M477+E480-I480</f>
        <v>4901.1082200000001</v>
      </c>
      <c r="N480" s="115">
        <f>N477+F480-J480</f>
        <v>-35616.94628916902</v>
      </c>
      <c r="O480" s="115">
        <v>6.5778999999999996</v>
      </c>
      <c r="Q480" s="115">
        <f t="shared" ref="Q480:Q494" si="186">K480+L480*O480/100+M480+N480*O480/100</f>
        <v>2350.0166340447486</v>
      </c>
    </row>
    <row r="481" spans="1:19">
      <c r="A481" s="196">
        <v>39166</v>
      </c>
      <c r="B481" s="115" t="s">
        <v>5946</v>
      </c>
      <c r="H481" s="115">
        <v>1344</v>
      </c>
      <c r="K481" s="115">
        <f t="shared" ref="K481:K493" si="187">K480+C481-G481</f>
        <v>-613.18000000000245</v>
      </c>
      <c r="L481" s="115">
        <f t="shared" ref="L481:L493" si="188">L480+D481-H481</f>
        <v>4812</v>
      </c>
      <c r="M481" s="115">
        <f t="shared" ref="M481:M493" si="189">M480+E481-I481</f>
        <v>4901.1082200000001</v>
      </c>
      <c r="N481" s="115">
        <f t="shared" ref="N481:N493" si="190">N480+F481-J481</f>
        <v>-35616.94628916902</v>
      </c>
      <c r="O481" s="115">
        <v>6.5778999999999996</v>
      </c>
      <c r="Q481" s="115">
        <f t="shared" si="186"/>
        <v>2261.6096580447484</v>
      </c>
    </row>
    <row r="482" spans="1:19">
      <c r="A482" s="196">
        <v>39166</v>
      </c>
      <c r="B482" s="115" t="s">
        <v>5945</v>
      </c>
      <c r="H482" s="115">
        <v>1788</v>
      </c>
      <c r="K482" s="115">
        <f t="shared" si="187"/>
        <v>-613.18000000000245</v>
      </c>
      <c r="L482" s="115">
        <f t="shared" si="188"/>
        <v>3024</v>
      </c>
      <c r="M482" s="115">
        <f t="shared" si="189"/>
        <v>4901.1082200000001</v>
      </c>
      <c r="N482" s="115">
        <f t="shared" si="190"/>
        <v>-35616.94628916902</v>
      </c>
      <c r="O482" s="115">
        <v>6.5778999999999996</v>
      </c>
      <c r="Q482" s="115">
        <f t="shared" si="186"/>
        <v>2143.9968060447491</v>
      </c>
    </row>
    <row r="483" spans="1:19">
      <c r="A483" s="196">
        <v>39166</v>
      </c>
      <c r="B483" s="115" t="s">
        <v>5944</v>
      </c>
      <c r="H483" s="115">
        <v>8854</v>
      </c>
      <c r="K483" s="115">
        <f t="shared" si="187"/>
        <v>-613.18000000000245</v>
      </c>
      <c r="L483" s="115">
        <f t="shared" si="188"/>
        <v>-5830</v>
      </c>
      <c r="M483" s="115">
        <f t="shared" si="189"/>
        <v>4901.1082200000001</v>
      </c>
      <c r="N483" s="115">
        <f t="shared" si="190"/>
        <v>-35616.94628916902</v>
      </c>
      <c r="O483" s="115">
        <v>6.5778999999999996</v>
      </c>
      <c r="Q483" s="115">
        <f t="shared" si="186"/>
        <v>1561.5895400447489</v>
      </c>
    </row>
    <row r="484" spans="1:19">
      <c r="A484" s="196">
        <v>39166</v>
      </c>
      <c r="B484" s="115" t="s">
        <v>5943</v>
      </c>
      <c r="D484" s="115">
        <v>30000</v>
      </c>
      <c r="K484" s="115">
        <f t="shared" si="187"/>
        <v>-613.18000000000245</v>
      </c>
      <c r="L484" s="115">
        <f t="shared" si="188"/>
        <v>24170</v>
      </c>
      <c r="M484" s="115">
        <f t="shared" si="189"/>
        <v>4901.1082200000001</v>
      </c>
      <c r="N484" s="115">
        <f t="shared" si="190"/>
        <v>-35616.94628916902</v>
      </c>
      <c r="O484" s="115">
        <v>6.5778999999999996</v>
      </c>
      <c r="Q484" s="115">
        <f t="shared" si="186"/>
        <v>3534.9595400447488</v>
      </c>
    </row>
    <row r="485" spans="1:19">
      <c r="A485" s="196">
        <v>39166</v>
      </c>
      <c r="B485" s="115" t="s">
        <v>5816</v>
      </c>
      <c r="H485" s="115">
        <v>1050</v>
      </c>
      <c r="K485" s="115">
        <f t="shared" si="187"/>
        <v>-613.18000000000245</v>
      </c>
      <c r="L485" s="115">
        <f t="shared" si="188"/>
        <v>23120</v>
      </c>
      <c r="M485" s="115">
        <f t="shared" si="189"/>
        <v>4901.1082200000001</v>
      </c>
      <c r="N485" s="115">
        <f t="shared" si="190"/>
        <v>-35616.94628916902</v>
      </c>
      <c r="O485" s="115">
        <v>6.5778999999999996</v>
      </c>
      <c r="Q485" s="115">
        <f t="shared" si="186"/>
        <v>3465.8915900447482</v>
      </c>
    </row>
    <row r="486" spans="1:19">
      <c r="A486" s="196">
        <v>39166</v>
      </c>
      <c r="B486" s="115" t="s">
        <v>5815</v>
      </c>
      <c r="H486" s="115">
        <v>2520</v>
      </c>
      <c r="K486" s="115">
        <f t="shared" si="187"/>
        <v>-613.18000000000245</v>
      </c>
      <c r="L486" s="115">
        <f t="shared" si="188"/>
        <v>20600</v>
      </c>
      <c r="M486" s="115">
        <f t="shared" si="189"/>
        <v>4901.1082200000001</v>
      </c>
      <c r="N486" s="115">
        <f t="shared" si="190"/>
        <v>-35616.94628916902</v>
      </c>
      <c r="O486" s="115">
        <v>6.5778999999999996</v>
      </c>
      <c r="Q486" s="115">
        <f t="shared" si="186"/>
        <v>3300.1285100447485</v>
      </c>
    </row>
    <row r="487" spans="1:19">
      <c r="A487" s="196">
        <v>39166</v>
      </c>
      <c r="B487" s="115" t="s">
        <v>5814</v>
      </c>
      <c r="H487" s="115">
        <v>525</v>
      </c>
      <c r="K487" s="115">
        <f t="shared" si="187"/>
        <v>-613.18000000000245</v>
      </c>
      <c r="L487" s="115">
        <f t="shared" si="188"/>
        <v>20075</v>
      </c>
      <c r="M487" s="115">
        <f t="shared" si="189"/>
        <v>4901.1082200000001</v>
      </c>
      <c r="N487" s="115">
        <f t="shared" si="190"/>
        <v>-35616.94628916902</v>
      </c>
      <c r="O487" s="115">
        <v>6.5778999999999996</v>
      </c>
      <c r="Q487" s="115">
        <f t="shared" si="186"/>
        <v>3265.5945350447491</v>
      </c>
    </row>
    <row r="488" spans="1:19">
      <c r="A488" s="196">
        <v>39166</v>
      </c>
      <c r="B488" s="115" t="s">
        <v>5813</v>
      </c>
      <c r="H488" s="115">
        <v>630</v>
      </c>
      <c r="K488" s="115">
        <f t="shared" si="187"/>
        <v>-613.18000000000245</v>
      </c>
      <c r="L488" s="115">
        <f t="shared" si="188"/>
        <v>19445</v>
      </c>
      <c r="M488" s="115">
        <f t="shared" si="189"/>
        <v>4901.1082200000001</v>
      </c>
      <c r="N488" s="115">
        <f t="shared" si="190"/>
        <v>-35616.94628916902</v>
      </c>
      <c r="O488" s="115">
        <v>6.5778999999999996</v>
      </c>
      <c r="Q488" s="115">
        <f t="shared" si="186"/>
        <v>3224.153765044749</v>
      </c>
    </row>
    <row r="489" spans="1:19">
      <c r="A489" s="196">
        <v>39166</v>
      </c>
      <c r="B489" s="115" t="s">
        <v>5812</v>
      </c>
      <c r="H489" s="115">
        <v>525</v>
      </c>
      <c r="K489" s="115">
        <f t="shared" si="187"/>
        <v>-613.18000000000245</v>
      </c>
      <c r="L489" s="115">
        <f t="shared" si="188"/>
        <v>18920</v>
      </c>
      <c r="M489" s="115">
        <f t="shared" si="189"/>
        <v>4901.1082200000001</v>
      </c>
      <c r="N489" s="115">
        <f t="shared" si="190"/>
        <v>-35616.94628916902</v>
      </c>
      <c r="O489" s="115">
        <v>6.5778999999999996</v>
      </c>
      <c r="Q489" s="115">
        <f t="shared" si="186"/>
        <v>3189.6197900447487</v>
      </c>
    </row>
    <row r="490" spans="1:19">
      <c r="A490" s="196">
        <v>39166</v>
      </c>
      <c r="B490" s="115" t="s">
        <v>5811</v>
      </c>
      <c r="H490" s="115">
        <v>367</v>
      </c>
      <c r="K490" s="115">
        <f t="shared" si="187"/>
        <v>-613.18000000000245</v>
      </c>
      <c r="L490" s="115">
        <f t="shared" si="188"/>
        <v>18553</v>
      </c>
      <c r="M490" s="115">
        <f t="shared" si="189"/>
        <v>4901.1082200000001</v>
      </c>
      <c r="N490" s="115">
        <f t="shared" si="190"/>
        <v>-35616.94628916902</v>
      </c>
      <c r="O490" s="115">
        <v>6.5778999999999996</v>
      </c>
      <c r="Q490" s="115">
        <f t="shared" si="186"/>
        <v>3165.4788970447489</v>
      </c>
    </row>
    <row r="491" spans="1:19">
      <c r="A491" s="196">
        <v>39166</v>
      </c>
      <c r="B491" s="115" t="s">
        <v>5810</v>
      </c>
      <c r="J491" s="115">
        <v>1480</v>
      </c>
      <c r="K491" s="115">
        <f t="shared" si="187"/>
        <v>-613.18000000000245</v>
      </c>
      <c r="L491" s="115">
        <f t="shared" si="188"/>
        <v>18553</v>
      </c>
      <c r="M491" s="115">
        <f t="shared" si="189"/>
        <v>4901.1082200000001</v>
      </c>
      <c r="N491" s="115">
        <f t="shared" si="190"/>
        <v>-37096.94628916902</v>
      </c>
      <c r="O491" s="115">
        <v>6.5778999999999996</v>
      </c>
      <c r="Q491" s="115">
        <f t="shared" si="186"/>
        <v>3068.1259770447491</v>
      </c>
    </row>
    <row r="492" spans="1:19">
      <c r="A492" s="196">
        <v>39166</v>
      </c>
      <c r="B492" s="115" t="s">
        <v>5809</v>
      </c>
      <c r="J492" s="115">
        <v>988</v>
      </c>
      <c r="K492" s="115">
        <f t="shared" si="187"/>
        <v>-613.18000000000245</v>
      </c>
      <c r="L492" s="115">
        <f t="shared" si="188"/>
        <v>18553</v>
      </c>
      <c r="M492" s="115">
        <f t="shared" si="189"/>
        <v>4901.1082200000001</v>
      </c>
      <c r="N492" s="115">
        <f t="shared" si="190"/>
        <v>-38084.94628916902</v>
      </c>
      <c r="O492" s="115">
        <v>6.5778999999999996</v>
      </c>
      <c r="Q492" s="115">
        <f t="shared" si="186"/>
        <v>3003.1363250447489</v>
      </c>
    </row>
    <row r="493" spans="1:19">
      <c r="K493" s="115">
        <f t="shared" si="187"/>
        <v>-613.18000000000245</v>
      </c>
      <c r="L493" s="115">
        <f t="shared" si="188"/>
        <v>18553</v>
      </c>
      <c r="M493" s="115">
        <f t="shared" si="189"/>
        <v>4901.1082200000001</v>
      </c>
      <c r="N493" s="115">
        <f t="shared" si="190"/>
        <v>-38084.94628916902</v>
      </c>
      <c r="O493" s="115">
        <v>6.5778999999999996</v>
      </c>
      <c r="Q493" s="115">
        <f t="shared" si="186"/>
        <v>3003.1363250447489</v>
      </c>
    </row>
    <row r="494" spans="1:19">
      <c r="B494" s="115" t="s">
        <v>5940</v>
      </c>
      <c r="C494" s="115">
        <v>0</v>
      </c>
      <c r="G494" s="115">
        <f>SUM(G481:G493)</f>
        <v>0</v>
      </c>
      <c r="H494" s="115">
        <f>SUM(H481:H493)</f>
        <v>17603</v>
      </c>
      <c r="I494" s="115">
        <f>SUM(I481:I493)</f>
        <v>0</v>
      </c>
      <c r="J494" s="115">
        <f>SUM(J481:J493)</f>
        <v>2468</v>
      </c>
      <c r="O494" s="115">
        <v>6.5778999999999996</v>
      </c>
      <c r="Q494" s="115">
        <f t="shared" si="186"/>
        <v>0</v>
      </c>
    </row>
    <row r="495" spans="1:19">
      <c r="B495" s="115" t="s">
        <v>5939</v>
      </c>
      <c r="C495" s="115">
        <f t="shared" ref="C495:J495" si="191">C479+C494</f>
        <v>47550</v>
      </c>
      <c r="D495" s="115">
        <f t="shared" si="191"/>
        <v>0</v>
      </c>
      <c r="E495" s="115">
        <f t="shared" si="191"/>
        <v>2000</v>
      </c>
      <c r="F495" s="115">
        <f t="shared" si="191"/>
        <v>0</v>
      </c>
      <c r="G495" s="115">
        <f t="shared" si="191"/>
        <v>8357.4</v>
      </c>
      <c r="H495" s="115">
        <f t="shared" si="191"/>
        <v>487976</v>
      </c>
      <c r="I495" s="115">
        <f t="shared" si="191"/>
        <v>0</v>
      </c>
      <c r="J495" s="115">
        <f t="shared" si="191"/>
        <v>97494</v>
      </c>
      <c r="K495" s="115">
        <f>G495+I495+(H495+J495)*O495/100</f>
        <v>46869.031130000003</v>
      </c>
      <c r="N495" s="115">
        <f>K493+M493+(L493+N493)*O495/100</f>
        <v>3003.1363250447494</v>
      </c>
      <c r="O495" s="115">
        <v>6.5778999999999996</v>
      </c>
      <c r="P495" s="115">
        <f>SUM(C495:F495)</f>
        <v>49550</v>
      </c>
      <c r="Q495" s="115">
        <f>N495</f>
        <v>3003.1363250447494</v>
      </c>
      <c r="R495" s="115">
        <f>(G495+I495)+(H495+J495)*O495/100</f>
        <v>46869.031130000003</v>
      </c>
      <c r="S495" s="115">
        <f>P495-R495-Q495</f>
        <v>-322.16745504475239</v>
      </c>
    </row>
    <row r="496" spans="1:19">
      <c r="K496" s="115">
        <f>K493+C496-G496</f>
        <v>-613.18000000000245</v>
      </c>
      <c r="L496" s="115">
        <f>L493+D496-H496</f>
        <v>18553</v>
      </c>
      <c r="M496" s="115">
        <f>M493+E496-I496</f>
        <v>4901.1082200000001</v>
      </c>
      <c r="N496" s="115">
        <f>N493+F496-J496</f>
        <v>-38084.94628916902</v>
      </c>
      <c r="O496" s="115">
        <v>6.5778999999999996</v>
      </c>
      <c r="Q496" s="115">
        <f t="shared" ref="Q496:Q501" si="192">K496+L496*O496/100+M496+N496*O496/100</f>
        <v>3003.1363250447489</v>
      </c>
    </row>
    <row r="497" spans="1:19">
      <c r="K497" s="115">
        <f t="shared" ref="K497:N500" si="193">K496+C497-G497</f>
        <v>-613.18000000000245</v>
      </c>
      <c r="L497" s="115">
        <f t="shared" si="193"/>
        <v>18553</v>
      </c>
      <c r="M497" s="115">
        <f t="shared" si="193"/>
        <v>4901.1082200000001</v>
      </c>
      <c r="N497" s="115">
        <f t="shared" si="193"/>
        <v>-38084.94628916902</v>
      </c>
      <c r="O497" s="115">
        <v>6.5778999999999996</v>
      </c>
      <c r="Q497" s="115">
        <f t="shared" si="192"/>
        <v>3003.1363250447489</v>
      </c>
    </row>
    <row r="498" spans="1:19">
      <c r="K498" s="115">
        <f t="shared" si="193"/>
        <v>-613.18000000000245</v>
      </c>
      <c r="L498" s="115">
        <f t="shared" si="193"/>
        <v>18553</v>
      </c>
      <c r="M498" s="115">
        <f t="shared" si="193"/>
        <v>4901.1082200000001</v>
      </c>
      <c r="N498" s="115">
        <f t="shared" si="193"/>
        <v>-38084.94628916902</v>
      </c>
      <c r="O498" s="115">
        <v>6.5778999999999996</v>
      </c>
      <c r="Q498" s="115">
        <f t="shared" si="192"/>
        <v>3003.1363250447489</v>
      </c>
    </row>
    <row r="499" spans="1:19">
      <c r="K499" s="115">
        <f t="shared" si="193"/>
        <v>-613.18000000000245</v>
      </c>
      <c r="L499" s="115">
        <f t="shared" si="193"/>
        <v>18553</v>
      </c>
      <c r="M499" s="115">
        <f t="shared" si="193"/>
        <v>4901.1082200000001</v>
      </c>
      <c r="N499" s="115">
        <f t="shared" si="193"/>
        <v>-38084.94628916902</v>
      </c>
      <c r="O499" s="115">
        <v>6.5778999999999996</v>
      </c>
      <c r="Q499" s="115">
        <f t="shared" si="192"/>
        <v>3003.1363250447489</v>
      </c>
    </row>
    <row r="500" spans="1:19">
      <c r="K500" s="115">
        <f t="shared" si="193"/>
        <v>-613.18000000000245</v>
      </c>
      <c r="L500" s="115">
        <f t="shared" si="193"/>
        <v>18553</v>
      </c>
      <c r="M500" s="115">
        <f t="shared" si="193"/>
        <v>4901.1082200000001</v>
      </c>
      <c r="N500" s="115">
        <f t="shared" si="193"/>
        <v>-38084.94628916902</v>
      </c>
      <c r="O500" s="115">
        <v>6.5778999999999996</v>
      </c>
      <c r="Q500" s="115">
        <f t="shared" si="192"/>
        <v>3003.1363250447489</v>
      </c>
    </row>
    <row r="501" spans="1:19">
      <c r="B501" s="115" t="s">
        <v>5940</v>
      </c>
      <c r="C501" s="115">
        <v>0</v>
      </c>
      <c r="G501" s="115">
        <f>SUM(G497:G500)</f>
        <v>0</v>
      </c>
      <c r="H501" s="115">
        <f>SUM(H497:H500)</f>
        <v>0</v>
      </c>
      <c r="I501" s="115">
        <f>SUM(I497:I500)</f>
        <v>0</v>
      </c>
      <c r="J501" s="115">
        <f>SUM(J497:J500)</f>
        <v>0</v>
      </c>
      <c r="O501" s="115">
        <v>6.5778999999999996</v>
      </c>
      <c r="Q501" s="115">
        <f t="shared" si="192"/>
        <v>0</v>
      </c>
    </row>
    <row r="502" spans="1:19">
      <c r="B502" s="115" t="s">
        <v>5939</v>
      </c>
      <c r="C502" s="115">
        <f t="shared" ref="C502:J502" si="194">C495+C501</f>
        <v>47550</v>
      </c>
      <c r="D502" s="115">
        <f t="shared" si="194"/>
        <v>0</v>
      </c>
      <c r="E502" s="115">
        <f t="shared" si="194"/>
        <v>2000</v>
      </c>
      <c r="F502" s="115">
        <f t="shared" si="194"/>
        <v>0</v>
      </c>
      <c r="G502" s="115">
        <f t="shared" si="194"/>
        <v>8357.4</v>
      </c>
      <c r="H502" s="115">
        <f t="shared" si="194"/>
        <v>487976</v>
      </c>
      <c r="I502" s="115">
        <f t="shared" si="194"/>
        <v>0</v>
      </c>
      <c r="J502" s="115">
        <f t="shared" si="194"/>
        <v>97494</v>
      </c>
      <c r="K502" s="115">
        <f>G502+I502+(H502+J502)*O502/100</f>
        <v>46869.031130000003</v>
      </c>
      <c r="N502" s="115">
        <f>K500+M500+(L500+N500)*O502/100</f>
        <v>3003.1363250447494</v>
      </c>
      <c r="O502" s="115">
        <v>6.5778999999999996</v>
      </c>
      <c r="P502" s="115">
        <f>SUM(C502:F502)</f>
        <v>49550</v>
      </c>
      <c r="Q502" s="115">
        <f>N502</f>
        <v>3003.1363250447494</v>
      </c>
      <c r="R502" s="115">
        <f>(G502+I502)+(H502+J502)*O502/100</f>
        <v>46869.031130000003</v>
      </c>
      <c r="S502" s="115">
        <f>P502-R502-Q502</f>
        <v>-322.16745504475239</v>
      </c>
    </row>
    <row r="503" spans="1:19">
      <c r="K503" s="115">
        <f>K500+C503-G503</f>
        <v>-613.18000000000245</v>
      </c>
      <c r="L503" s="115">
        <f>L500+D503-H503</f>
        <v>18553</v>
      </c>
      <c r="M503" s="115">
        <f>M500+E503-I503</f>
        <v>4901.1082200000001</v>
      </c>
      <c r="N503" s="115">
        <f>N500+F503-J503</f>
        <v>-38084.94628916902</v>
      </c>
      <c r="O503" s="115">
        <v>6.5778999999999996</v>
      </c>
      <c r="Q503" s="115">
        <f t="shared" ref="Q503:Q509" si="195">K503+L503*O503/100+M503+N503*O503/100</f>
        <v>3003.1363250447489</v>
      </c>
    </row>
    <row r="504" spans="1:19">
      <c r="A504" s="196">
        <v>39172</v>
      </c>
      <c r="B504" s="115" t="s">
        <v>5942</v>
      </c>
      <c r="J504" s="115">
        <v>7192</v>
      </c>
      <c r="K504" s="115">
        <f t="shared" ref="K504:N508" si="196">K503+C504-G504</f>
        <v>-613.18000000000245</v>
      </c>
      <c r="L504" s="115">
        <f t="shared" si="196"/>
        <v>18553</v>
      </c>
      <c r="M504" s="115">
        <f t="shared" si="196"/>
        <v>4901.1082200000001</v>
      </c>
      <c r="N504" s="115">
        <f t="shared" si="196"/>
        <v>-45276.94628916902</v>
      </c>
      <c r="O504" s="115">
        <v>6.5778999999999996</v>
      </c>
      <c r="Q504" s="115">
        <f t="shared" si="195"/>
        <v>2530.0537570447491</v>
      </c>
    </row>
    <row r="505" spans="1:19">
      <c r="A505" s="196">
        <v>39172</v>
      </c>
      <c r="B505" s="115" t="s">
        <v>5808</v>
      </c>
      <c r="J505" s="115">
        <v>328</v>
      </c>
      <c r="K505" s="115">
        <f t="shared" si="196"/>
        <v>-613.18000000000245</v>
      </c>
      <c r="L505" s="115">
        <f t="shared" si="196"/>
        <v>18553</v>
      </c>
      <c r="M505" s="115">
        <f t="shared" si="196"/>
        <v>4901.1082200000001</v>
      </c>
      <c r="N505" s="115">
        <f t="shared" si="196"/>
        <v>-45604.94628916902</v>
      </c>
      <c r="O505" s="115">
        <v>6.5778999999999996</v>
      </c>
      <c r="Q505" s="115">
        <f t="shared" si="195"/>
        <v>2508.4782450447487</v>
      </c>
    </row>
    <row r="506" spans="1:19">
      <c r="A506" s="196">
        <v>39172</v>
      </c>
      <c r="B506" s="115" t="s">
        <v>5808</v>
      </c>
      <c r="J506" s="115">
        <v>398</v>
      </c>
      <c r="K506" s="115">
        <f t="shared" si="196"/>
        <v>-613.18000000000245</v>
      </c>
      <c r="L506" s="115">
        <f t="shared" si="196"/>
        <v>18553</v>
      </c>
      <c r="M506" s="115">
        <f t="shared" si="196"/>
        <v>4901.1082200000001</v>
      </c>
      <c r="N506" s="115">
        <f t="shared" si="196"/>
        <v>-46002.94628916902</v>
      </c>
      <c r="O506" s="115">
        <v>6.5778999999999996</v>
      </c>
      <c r="Q506" s="115">
        <f t="shared" si="195"/>
        <v>2482.2982030447492</v>
      </c>
    </row>
    <row r="507" spans="1:19">
      <c r="A507" s="196">
        <v>39172</v>
      </c>
      <c r="B507" s="115" t="s">
        <v>5807</v>
      </c>
      <c r="J507" s="115">
        <v>620</v>
      </c>
      <c r="K507" s="115">
        <f t="shared" si="196"/>
        <v>-613.18000000000245</v>
      </c>
      <c r="L507" s="115">
        <f t="shared" si="196"/>
        <v>18553</v>
      </c>
      <c r="M507" s="115">
        <f t="shared" si="196"/>
        <v>4901.1082200000001</v>
      </c>
      <c r="N507" s="115">
        <f t="shared" si="196"/>
        <v>-46622.94628916902</v>
      </c>
      <c r="O507" s="115">
        <v>6.5778999999999996</v>
      </c>
      <c r="Q507" s="115">
        <f t="shared" si="195"/>
        <v>2441.5152230447493</v>
      </c>
    </row>
    <row r="508" spans="1:19">
      <c r="A508" s="196">
        <v>39172</v>
      </c>
      <c r="B508" s="115" t="s">
        <v>5806</v>
      </c>
      <c r="J508" s="115">
        <v>298</v>
      </c>
      <c r="K508" s="115">
        <f t="shared" si="196"/>
        <v>-613.18000000000245</v>
      </c>
      <c r="L508" s="115">
        <f t="shared" si="196"/>
        <v>18553</v>
      </c>
      <c r="M508" s="115">
        <f t="shared" si="196"/>
        <v>4901.1082200000001</v>
      </c>
      <c r="N508" s="115">
        <f t="shared" si="196"/>
        <v>-46920.94628916902</v>
      </c>
      <c r="O508" s="115">
        <v>6.5778999999999996</v>
      </c>
      <c r="Q508" s="115">
        <f t="shared" si="195"/>
        <v>2421.9130810447491</v>
      </c>
    </row>
    <row r="509" spans="1:19">
      <c r="B509" s="115" t="s">
        <v>5940</v>
      </c>
      <c r="C509" s="115">
        <v>0</v>
      </c>
      <c r="G509" s="115">
        <f>SUM(G504:G508)</f>
        <v>0</v>
      </c>
      <c r="H509" s="115">
        <f>SUM(H504:H508)</f>
        <v>0</v>
      </c>
      <c r="I509" s="115">
        <f>SUM(I504:I508)</f>
        <v>0</v>
      </c>
      <c r="J509" s="115">
        <f>SUM(J504:J508)</f>
        <v>8836</v>
      </c>
      <c r="O509" s="115">
        <v>6.5778999999999996</v>
      </c>
      <c r="Q509" s="115">
        <f t="shared" si="195"/>
        <v>0</v>
      </c>
    </row>
    <row r="510" spans="1:19">
      <c r="B510" s="115" t="s">
        <v>5939</v>
      </c>
      <c r="C510" s="115">
        <f t="shared" ref="C510:J510" si="197">C502+C509</f>
        <v>47550</v>
      </c>
      <c r="D510" s="115">
        <f t="shared" si="197"/>
        <v>0</v>
      </c>
      <c r="E510" s="115">
        <f t="shared" si="197"/>
        <v>2000</v>
      </c>
      <c r="F510" s="115">
        <f t="shared" si="197"/>
        <v>0</v>
      </c>
      <c r="G510" s="115">
        <f t="shared" si="197"/>
        <v>8357.4</v>
      </c>
      <c r="H510" s="115">
        <f t="shared" si="197"/>
        <v>487976</v>
      </c>
      <c r="I510" s="115">
        <f t="shared" si="197"/>
        <v>0</v>
      </c>
      <c r="J510" s="115">
        <f t="shared" si="197"/>
        <v>106330</v>
      </c>
      <c r="K510" s="115">
        <f>G510+I510+(H510+J510)*O510/100</f>
        <v>47450.254373999996</v>
      </c>
      <c r="N510" s="115">
        <f>K508+M508+(L508+N508)*O510/100</f>
        <v>2421.9130810447487</v>
      </c>
      <c r="O510" s="115">
        <v>6.5778999999999996</v>
      </c>
      <c r="P510" s="115">
        <f>SUM(C510:F510)</f>
        <v>49550</v>
      </c>
      <c r="Q510" s="115">
        <f>N510</f>
        <v>2421.9130810447487</v>
      </c>
      <c r="R510" s="115">
        <f>(G510+I510)+(H510+J510)*O510/100</f>
        <v>47450.254373999996</v>
      </c>
      <c r="S510" s="115">
        <f>P510-R510-Q510</f>
        <v>-322.16745504474511</v>
      </c>
    </row>
    <row r="511" spans="1:19">
      <c r="K511" s="115">
        <f>K508+C511-G511</f>
        <v>-613.18000000000245</v>
      </c>
      <c r="L511" s="115">
        <f>L508+D511-H511</f>
        <v>18553</v>
      </c>
      <c r="M511" s="115">
        <f>M508+E511-I511</f>
        <v>4901.1082200000001</v>
      </c>
      <c r="N511" s="115">
        <f>N508+F511-J511</f>
        <v>-46920.94628916902</v>
      </c>
      <c r="O511" s="115">
        <v>6.5778999999999996</v>
      </c>
      <c r="Q511" s="115">
        <f t="shared" ref="Q511:Q516" si="198">K511+L511*O511/100+M511+N511*O511/100</f>
        <v>2421.9130810447491</v>
      </c>
    </row>
    <row r="512" spans="1:19">
      <c r="K512" s="115">
        <f t="shared" ref="K512:N515" si="199">K511+C512-G512</f>
        <v>-613.18000000000245</v>
      </c>
      <c r="L512" s="115">
        <f t="shared" si="199"/>
        <v>18553</v>
      </c>
      <c r="M512" s="115">
        <f t="shared" si="199"/>
        <v>4901.1082200000001</v>
      </c>
      <c r="N512" s="115">
        <f t="shared" si="199"/>
        <v>-46920.94628916902</v>
      </c>
      <c r="O512" s="115">
        <v>6.5778999999999996</v>
      </c>
      <c r="Q512" s="115">
        <f t="shared" si="198"/>
        <v>2421.9130810447491</v>
      </c>
    </row>
    <row r="513" spans="1:19">
      <c r="K513" s="115">
        <f t="shared" si="199"/>
        <v>-613.18000000000245</v>
      </c>
      <c r="L513" s="115">
        <f t="shared" si="199"/>
        <v>18553</v>
      </c>
      <c r="M513" s="115">
        <f t="shared" si="199"/>
        <v>4901.1082200000001</v>
      </c>
      <c r="N513" s="115">
        <f t="shared" si="199"/>
        <v>-46920.94628916902</v>
      </c>
      <c r="O513" s="115">
        <v>6.5778999999999996</v>
      </c>
      <c r="Q513" s="115">
        <f t="shared" si="198"/>
        <v>2421.9130810447491</v>
      </c>
    </row>
    <row r="514" spans="1:19">
      <c r="A514" s="196">
        <v>39173</v>
      </c>
      <c r="B514" s="115" t="s">
        <v>5941</v>
      </c>
      <c r="H514" s="115">
        <v>11450</v>
      </c>
      <c r="K514" s="115">
        <f t="shared" si="199"/>
        <v>-613.18000000000245</v>
      </c>
      <c r="L514" s="115">
        <f t="shared" si="199"/>
        <v>7103</v>
      </c>
      <c r="M514" s="115">
        <f t="shared" si="199"/>
        <v>4901.1082200000001</v>
      </c>
      <c r="N514" s="115">
        <f t="shared" si="199"/>
        <v>-46920.94628916902</v>
      </c>
      <c r="O514" s="115">
        <v>6.5778999999999996</v>
      </c>
      <c r="Q514" s="115">
        <f t="shared" si="198"/>
        <v>1668.7435310447486</v>
      </c>
    </row>
    <row r="515" spans="1:19">
      <c r="K515" s="115">
        <f t="shared" si="199"/>
        <v>-613.18000000000245</v>
      </c>
      <c r="L515" s="115">
        <f t="shared" si="199"/>
        <v>7103</v>
      </c>
      <c r="M515" s="115">
        <f t="shared" si="199"/>
        <v>4901.1082200000001</v>
      </c>
      <c r="N515" s="115">
        <f t="shared" si="199"/>
        <v>-46920.94628916902</v>
      </c>
      <c r="O515" s="115">
        <v>6.5778999999999996</v>
      </c>
      <c r="Q515" s="115">
        <f t="shared" si="198"/>
        <v>1668.7435310447486</v>
      </c>
    </row>
    <row r="516" spans="1:19">
      <c r="B516" s="115" t="s">
        <v>5940</v>
      </c>
      <c r="C516" s="115">
        <v>0</v>
      </c>
      <c r="G516" s="115">
        <f>SUM(G512:G515)</f>
        <v>0</v>
      </c>
      <c r="H516" s="115">
        <f>SUM(H512:H515)</f>
        <v>11450</v>
      </c>
      <c r="I516" s="115">
        <f>SUM(I512:I515)</f>
        <v>0</v>
      </c>
      <c r="J516" s="115">
        <f>SUM(J512:J515)</f>
        <v>0</v>
      </c>
      <c r="O516" s="115">
        <v>6.5778999999999996</v>
      </c>
      <c r="Q516" s="115">
        <f t="shared" si="198"/>
        <v>0</v>
      </c>
    </row>
    <row r="517" spans="1:19">
      <c r="B517" s="115" t="s">
        <v>5939</v>
      </c>
      <c r="C517" s="115">
        <f t="shared" ref="C517:J517" si="200">C510+C516</f>
        <v>47550</v>
      </c>
      <c r="D517" s="115">
        <f t="shared" si="200"/>
        <v>0</v>
      </c>
      <c r="E517" s="115">
        <f t="shared" si="200"/>
        <v>2000</v>
      </c>
      <c r="F517" s="115">
        <f t="shared" si="200"/>
        <v>0</v>
      </c>
      <c r="G517" s="115">
        <f t="shared" si="200"/>
        <v>8357.4</v>
      </c>
      <c r="H517" s="115">
        <f t="shared" si="200"/>
        <v>499426</v>
      </c>
      <c r="I517" s="115">
        <f t="shared" si="200"/>
        <v>0</v>
      </c>
      <c r="J517" s="115">
        <f t="shared" si="200"/>
        <v>106330</v>
      </c>
      <c r="K517" s="115">
        <f>G517+I517+(H517+J517)*O517/100</f>
        <v>48203.423924000002</v>
      </c>
      <c r="N517" s="115">
        <f>K515+M515+(L515+N515)*O517/100</f>
        <v>1668.743531044749</v>
      </c>
      <c r="O517" s="115">
        <v>6.5778999999999996</v>
      </c>
      <c r="P517" s="115">
        <f>SUM(C517:F517)</f>
        <v>49550</v>
      </c>
      <c r="Q517" s="115">
        <f>N517</f>
        <v>1668.743531044749</v>
      </c>
      <c r="R517" s="115">
        <f>(G517+I517)+(H517+J517)*O517/100</f>
        <v>48203.423924000002</v>
      </c>
      <c r="S517" s="115">
        <f>P517-R517-Q517</f>
        <v>-322.16745504475148</v>
      </c>
    </row>
    <row r="518" spans="1:19">
      <c r="Q518" s="115">
        <f t="shared" ref="Q518:Q524" si="201">K518+L518*O518/100+M518+N518*O518/100</f>
        <v>0</v>
      </c>
    </row>
    <row r="519" spans="1:19">
      <c r="Q519" s="115">
        <f t="shared" si="201"/>
        <v>0</v>
      </c>
    </row>
    <row r="520" spans="1:19">
      <c r="Q520" s="115">
        <f t="shared" si="201"/>
        <v>0</v>
      </c>
    </row>
    <row r="521" spans="1:19">
      <c r="Q521" s="115">
        <f t="shared" si="201"/>
        <v>0</v>
      </c>
    </row>
    <row r="522" spans="1:19">
      <c r="Q522" s="115">
        <f t="shared" si="201"/>
        <v>0</v>
      </c>
    </row>
    <row r="523" spans="1:19">
      <c r="Q523" s="115">
        <f t="shared" si="201"/>
        <v>0</v>
      </c>
    </row>
    <row r="524" spans="1:19">
      <c r="A524" s="196">
        <f ca="1">TODAY()</f>
        <v>43942</v>
      </c>
      <c r="Q524" s="115">
        <f t="shared" si="201"/>
        <v>0</v>
      </c>
    </row>
    <row r="525" spans="1:19">
      <c r="F525" s="115" t="s">
        <v>5938</v>
      </c>
      <c r="G525" s="115">
        <f>G517</f>
        <v>8357.4</v>
      </c>
      <c r="H525" s="115">
        <f>H517-H541</f>
        <v>438026</v>
      </c>
      <c r="I525" s="115">
        <f>I517</f>
        <v>0</v>
      </c>
      <c r="J525" s="115">
        <f>J517</f>
        <v>106330</v>
      </c>
      <c r="K525" s="115">
        <f>G525+I525+(H525+J525)*O525/100</f>
        <v>43468.362000000001</v>
      </c>
      <c r="O525" s="115">
        <v>6.45</v>
      </c>
    </row>
    <row r="526" spans="1:19">
      <c r="A526" s="196" t="s">
        <v>5937</v>
      </c>
      <c r="B526" s="115">
        <f ca="1">(A524-A19)+1</f>
        <v>4858</v>
      </c>
      <c r="F526" s="115" t="s">
        <v>5936</v>
      </c>
      <c r="G526" s="115">
        <f ca="1">G525/$B$526</f>
        <v>1.7203375874845614</v>
      </c>
      <c r="H526" s="115">
        <f ca="1">H525/$B$526</f>
        <v>90.165911897900372</v>
      </c>
      <c r="I526" s="115">
        <f ca="1">I525/$B$526</f>
        <v>0</v>
      </c>
      <c r="J526" s="115">
        <f ca="1">J525/$B$526</f>
        <v>21.887608069164266</v>
      </c>
      <c r="K526" s="115">
        <f ca="1">$K$525/B526</f>
        <v>8.9477896253602314</v>
      </c>
    </row>
    <row r="527" spans="1:19">
      <c r="A527" s="196" t="s">
        <v>5935</v>
      </c>
      <c r="B527" s="115">
        <v>90</v>
      </c>
      <c r="K527" s="115">
        <f>$K$525/B527</f>
        <v>482.98180000000002</v>
      </c>
    </row>
    <row r="529" spans="1:14">
      <c r="G529" s="115">
        <f>G4+G16</f>
        <v>785</v>
      </c>
      <c r="K529" s="115">
        <f>G529+K148</f>
        <v>171.81999999999755</v>
      </c>
    </row>
    <row r="530" spans="1:14">
      <c r="G530" s="115" t="s">
        <v>5934</v>
      </c>
      <c r="L530" s="115" t="s">
        <v>5933</v>
      </c>
    </row>
    <row r="531" spans="1:14">
      <c r="A531" s="196">
        <v>39083</v>
      </c>
      <c r="B531" s="115" t="s">
        <v>1469</v>
      </c>
      <c r="G531" s="115">
        <v>177</v>
      </c>
    </row>
    <row r="533" spans="1:14">
      <c r="B533" s="115" t="s">
        <v>5932</v>
      </c>
      <c r="H533" s="115">
        <f>$H$190</f>
        <v>46400</v>
      </c>
    </row>
    <row r="534" spans="1:14">
      <c r="B534" s="115" t="s">
        <v>5867</v>
      </c>
      <c r="H534" s="115">
        <v>15000</v>
      </c>
      <c r="L534" s="115">
        <v>1000</v>
      </c>
    </row>
    <row r="535" spans="1:14">
      <c r="L535" s="115">
        <v>200</v>
      </c>
    </row>
    <row r="536" spans="1:14">
      <c r="L536" s="115">
        <v>100</v>
      </c>
    </row>
    <row r="537" spans="1:14">
      <c r="L537" s="115">
        <v>20</v>
      </c>
    </row>
    <row r="538" spans="1:14">
      <c r="L538" s="115">
        <v>10</v>
      </c>
    </row>
    <row r="539" spans="1:14">
      <c r="L539" s="115">
        <v>2</v>
      </c>
    </row>
    <row r="541" spans="1:14">
      <c r="B541" s="115" t="s">
        <v>5931</v>
      </c>
      <c r="H541" s="115">
        <f>H533+H534</f>
        <v>61400</v>
      </c>
      <c r="M541" s="115">
        <v>39151</v>
      </c>
      <c r="N541" s="115" t="s">
        <v>5930</v>
      </c>
    </row>
    <row r="542" spans="1:14">
      <c r="B542" s="115" t="s">
        <v>5805</v>
      </c>
      <c r="G542" s="115">
        <f>SUM(G531:G541)</f>
        <v>177</v>
      </c>
      <c r="L542" s="115">
        <f>SUM(L534:L541)</f>
        <v>1332</v>
      </c>
      <c r="M542" s="115">
        <v>39162</v>
      </c>
      <c r="N542" s="115" t="s">
        <v>5930</v>
      </c>
    </row>
    <row r="543" spans="1:14">
      <c r="M543" s="115">
        <v>39101</v>
      </c>
      <c r="N543" s="115" t="s">
        <v>5930</v>
      </c>
    </row>
    <row r="544" spans="1:14">
      <c r="L544" s="115">
        <f>L515-L542</f>
        <v>5771</v>
      </c>
      <c r="M544" s="115">
        <v>39109</v>
      </c>
      <c r="N544" s="115" t="s">
        <v>5930</v>
      </c>
    </row>
    <row r="549" spans="2:5">
      <c r="B549" s="115" t="s">
        <v>2147</v>
      </c>
      <c r="D549" s="115">
        <v>10160</v>
      </c>
    </row>
    <row r="550" spans="2:5">
      <c r="B550" s="115" t="s">
        <v>5928</v>
      </c>
      <c r="C550" s="115">
        <v>240</v>
      </c>
      <c r="D550" s="115">
        <f>D549-C550</f>
        <v>9920</v>
      </c>
    </row>
    <row r="551" spans="2:5">
      <c r="B551" s="115" t="s">
        <v>5929</v>
      </c>
      <c r="C551" s="115">
        <v>260</v>
      </c>
    </row>
    <row r="552" spans="2:5">
      <c r="B552" s="115" t="s">
        <v>5928</v>
      </c>
      <c r="C552" s="115">
        <v>260</v>
      </c>
      <c r="D552" s="115">
        <v>9400</v>
      </c>
      <c r="E552" s="115">
        <f>D550-D552</f>
        <v>520</v>
      </c>
    </row>
    <row r="555" spans="2:5">
      <c r="E555" s="115">
        <f>D549-D552</f>
        <v>760</v>
      </c>
    </row>
    <row r="566" spans="3:9">
      <c r="C566" s="115">
        <v>165</v>
      </c>
      <c r="D566" s="115">
        <v>521</v>
      </c>
      <c r="F566" s="115">
        <v>262</v>
      </c>
      <c r="G566" s="115">
        <v>463</v>
      </c>
      <c r="H566" s="115">
        <v>934</v>
      </c>
      <c r="I566" s="115">
        <v>477</v>
      </c>
    </row>
    <row r="567" spans="3:9">
      <c r="C567" s="115">
        <v>469</v>
      </c>
      <c r="D567" s="115">
        <v>507</v>
      </c>
      <c r="F567" s="115">
        <v>80</v>
      </c>
      <c r="G567" s="115">
        <v>264</v>
      </c>
      <c r="H567" s="115">
        <v>237</v>
      </c>
      <c r="I567" s="115">
        <v>176</v>
      </c>
    </row>
    <row r="568" spans="3:9">
      <c r="C568" s="115">
        <v>299</v>
      </c>
      <c r="D568" s="115">
        <v>2197</v>
      </c>
      <c r="F568" s="115">
        <v>403</v>
      </c>
      <c r="G568" s="115">
        <v>351</v>
      </c>
      <c r="H568" s="115">
        <v>98</v>
      </c>
      <c r="I568" s="115">
        <v>199</v>
      </c>
    </row>
    <row r="569" spans="3:9">
      <c r="C569" s="115">
        <f>SUM(C566:C568)</f>
        <v>933</v>
      </c>
      <c r="D569" s="115">
        <f>SUM(D566:D568)</f>
        <v>3225</v>
      </c>
      <c r="F569" s="115">
        <v>897</v>
      </c>
      <c r="G569" s="115">
        <v>693</v>
      </c>
      <c r="H569" s="115">
        <v>381</v>
      </c>
      <c r="I569" s="115">
        <v>294</v>
      </c>
    </row>
    <row r="570" spans="3:9">
      <c r="F570" s="115">
        <v>266</v>
      </c>
      <c r="G570" s="115">
        <v>199</v>
      </c>
      <c r="H570" s="115">
        <v>522</v>
      </c>
      <c r="I570" s="115">
        <v>225</v>
      </c>
    </row>
    <row r="571" spans="3:9">
      <c r="F571" s="115">
        <v>1826</v>
      </c>
      <c r="G571" s="115">
        <f>SUM(G566:G570)</f>
        <v>1970</v>
      </c>
      <c r="H571" s="115">
        <f>SUM(H566:H570)</f>
        <v>2172</v>
      </c>
      <c r="I571" s="115">
        <v>250</v>
      </c>
    </row>
    <row r="572" spans="3:9">
      <c r="F572" s="115">
        <f>SUM(F566:F571)</f>
        <v>3734</v>
      </c>
      <c r="I572" s="115">
        <f>SUM(I566:I571)</f>
        <v>1621</v>
      </c>
    </row>
    <row r="573" spans="3:9">
      <c r="I573" s="115">
        <f>I572*0.05</f>
        <v>81.050000000000011</v>
      </c>
    </row>
    <row r="579" spans="5:11">
      <c r="E579" s="115">
        <v>272</v>
      </c>
      <c r="J579" s="115">
        <v>250</v>
      </c>
      <c r="K579" s="115">
        <v>946</v>
      </c>
    </row>
    <row r="580" spans="5:11">
      <c r="E580" s="115">
        <v>429</v>
      </c>
      <c r="J580" s="115">
        <v>225</v>
      </c>
      <c r="K580" s="115">
        <v>438</v>
      </c>
    </row>
    <row r="581" spans="5:11">
      <c r="E581" s="115">
        <v>115</v>
      </c>
      <c r="J581" s="115">
        <v>294</v>
      </c>
      <c r="K581" s="115">
        <v>177</v>
      </c>
    </row>
    <row r="582" spans="5:11">
      <c r="E582" s="115">
        <v>98</v>
      </c>
      <c r="J582" s="115">
        <v>199</v>
      </c>
      <c r="K582" s="115">
        <v>80</v>
      </c>
    </row>
    <row r="583" spans="5:11">
      <c r="E583" s="115">
        <v>62</v>
      </c>
      <c r="J583" s="115">
        <v>176</v>
      </c>
      <c r="K583" s="115">
        <v>210</v>
      </c>
    </row>
    <row r="584" spans="5:11">
      <c r="E584" s="115">
        <v>264</v>
      </c>
      <c r="J584" s="115">
        <v>477</v>
      </c>
      <c r="K584" s="115">
        <v>93</v>
      </c>
    </row>
    <row r="585" spans="5:11">
      <c r="E585" s="115">
        <f>SUM(E579:E584)</f>
        <v>1240</v>
      </c>
      <c r="K585" s="115">
        <v>2468</v>
      </c>
    </row>
    <row r="588" spans="5:11">
      <c r="J588" s="115">
        <f>SUM(J579:J587)</f>
        <v>1621</v>
      </c>
      <c r="K588" s="115">
        <f>SUM(K579:K587)</f>
        <v>4412</v>
      </c>
    </row>
  </sheetData>
  <phoneticPr fontId="12"/>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C6D0B-0F87-4B75-B86F-F80FD85DA403}">
  <dimension ref="A1:I19"/>
  <sheetViews>
    <sheetView workbookViewId="0">
      <selection activeCell="C18" sqref="C18"/>
    </sheetView>
  </sheetViews>
  <sheetFormatPr defaultRowHeight="14.25"/>
  <cols>
    <col min="1" max="1" width="10.5" style="196" bestFit="1" customWidth="1"/>
    <col min="2" max="2" width="16.75" style="115" customWidth="1"/>
    <col min="3" max="16384" width="9" style="115"/>
  </cols>
  <sheetData>
    <row r="1" spans="1:9">
      <c r="A1" s="196" t="s">
        <v>5927</v>
      </c>
      <c r="B1" s="115" t="s">
        <v>5926</v>
      </c>
      <c r="C1" s="115" t="s">
        <v>5925</v>
      </c>
      <c r="D1" s="115" t="s">
        <v>5924</v>
      </c>
      <c r="E1" s="115" t="s">
        <v>5923</v>
      </c>
      <c r="F1" s="115" t="s">
        <v>5922</v>
      </c>
      <c r="G1" s="115" t="s">
        <v>5921</v>
      </c>
      <c r="H1" s="115" t="s">
        <v>6002</v>
      </c>
      <c r="I1" s="115" t="s">
        <v>5919</v>
      </c>
    </row>
    <row r="3" spans="1:9">
      <c r="A3" s="196">
        <v>38687</v>
      </c>
      <c r="B3" s="115" t="s">
        <v>6001</v>
      </c>
      <c r="D3" s="115">
        <v>200</v>
      </c>
    </row>
    <row r="4" spans="1:9">
      <c r="B4" s="115" t="s">
        <v>6000</v>
      </c>
      <c r="D4" s="115">
        <v>35</v>
      </c>
    </row>
    <row r="5" spans="1:9">
      <c r="B5" s="115" t="s">
        <v>5999</v>
      </c>
      <c r="D5" s="115">
        <v>220</v>
      </c>
    </row>
    <row r="8" spans="1:9">
      <c r="A8" s="196">
        <v>39110</v>
      </c>
      <c r="B8" s="115" t="s">
        <v>5932</v>
      </c>
      <c r="C8" s="115">
        <v>46400</v>
      </c>
      <c r="F8" s="115">
        <f>F2+C8</f>
        <v>46400</v>
      </c>
      <c r="G8" s="115">
        <f>G2+D8-E8</f>
        <v>0</v>
      </c>
    </row>
    <row r="9" spans="1:9">
      <c r="A9" s="196">
        <v>39159</v>
      </c>
      <c r="B9" s="115" t="s">
        <v>5998</v>
      </c>
      <c r="C9" s="115">
        <v>31320</v>
      </c>
      <c r="E9" s="115">
        <v>2100</v>
      </c>
      <c r="F9" s="115">
        <f t="shared" ref="F9:F18" si="0">F8+C9</f>
        <v>77720</v>
      </c>
      <c r="G9" s="115">
        <f t="shared" ref="G9:G18" si="1">G8+D9-E9</f>
        <v>-2100</v>
      </c>
    </row>
    <row r="10" spans="1:9">
      <c r="A10" s="196">
        <v>39162</v>
      </c>
      <c r="B10" s="115" t="s">
        <v>5997</v>
      </c>
      <c r="C10" s="115">
        <v>40800</v>
      </c>
      <c r="F10" s="115">
        <f t="shared" si="0"/>
        <v>118520</v>
      </c>
      <c r="G10" s="115">
        <f t="shared" si="1"/>
        <v>-2100</v>
      </c>
    </row>
    <row r="11" spans="1:9">
      <c r="A11" s="196">
        <v>39163</v>
      </c>
      <c r="B11" s="115" t="s">
        <v>5948</v>
      </c>
      <c r="C11" s="115">
        <v>1040</v>
      </c>
      <c r="F11" s="115">
        <f t="shared" si="0"/>
        <v>119560</v>
      </c>
      <c r="G11" s="115">
        <f t="shared" si="1"/>
        <v>-2100</v>
      </c>
    </row>
    <row r="12" spans="1:9">
      <c r="A12" s="196">
        <v>39165</v>
      </c>
      <c r="B12" s="115" t="s">
        <v>5947</v>
      </c>
      <c r="C12" s="115">
        <v>30000</v>
      </c>
      <c r="F12" s="115">
        <f t="shared" si="0"/>
        <v>149560</v>
      </c>
      <c r="G12" s="115">
        <f t="shared" si="1"/>
        <v>-2100</v>
      </c>
    </row>
    <row r="13" spans="1:9">
      <c r="A13" s="196">
        <v>39166</v>
      </c>
      <c r="B13" s="115" t="s">
        <v>5996</v>
      </c>
      <c r="C13" s="115">
        <v>1344</v>
      </c>
      <c r="F13" s="115">
        <f t="shared" si="0"/>
        <v>150904</v>
      </c>
      <c r="G13" s="115">
        <f t="shared" si="1"/>
        <v>-2100</v>
      </c>
    </row>
    <row r="14" spans="1:9">
      <c r="A14" s="196">
        <v>39166</v>
      </c>
      <c r="B14" s="115" t="s">
        <v>5945</v>
      </c>
      <c r="C14" s="115">
        <v>1788</v>
      </c>
      <c r="E14" s="115">
        <v>1900</v>
      </c>
      <c r="F14" s="115">
        <f t="shared" si="0"/>
        <v>152692</v>
      </c>
      <c r="G14" s="115">
        <f t="shared" si="1"/>
        <v>-4000</v>
      </c>
    </row>
    <row r="15" spans="1:9">
      <c r="A15" s="196">
        <v>39166</v>
      </c>
      <c r="B15" s="115" t="s">
        <v>5944</v>
      </c>
      <c r="C15" s="115">
        <v>8854</v>
      </c>
      <c r="F15" s="115">
        <f t="shared" si="0"/>
        <v>161546</v>
      </c>
      <c r="G15" s="115">
        <f t="shared" si="1"/>
        <v>-4000</v>
      </c>
    </row>
    <row r="16" spans="1:9">
      <c r="A16" s="196">
        <v>39172</v>
      </c>
      <c r="B16" s="115" t="s">
        <v>5942</v>
      </c>
      <c r="C16" s="115">
        <v>7192</v>
      </c>
      <c r="F16" s="115">
        <f t="shared" si="0"/>
        <v>168738</v>
      </c>
      <c r="G16" s="115">
        <f t="shared" si="1"/>
        <v>-4000</v>
      </c>
    </row>
    <row r="17" spans="1:8">
      <c r="A17" s="196">
        <v>39177</v>
      </c>
      <c r="B17" s="115" t="s">
        <v>5995</v>
      </c>
      <c r="E17" s="115">
        <v>2100</v>
      </c>
      <c r="F17" s="115">
        <f t="shared" si="0"/>
        <v>168738</v>
      </c>
      <c r="G17" s="115">
        <f t="shared" si="1"/>
        <v>-6100</v>
      </c>
    </row>
    <row r="18" spans="1:8">
      <c r="F18" s="115">
        <f t="shared" si="0"/>
        <v>168738</v>
      </c>
      <c r="G18" s="115">
        <f t="shared" si="1"/>
        <v>-6100</v>
      </c>
    </row>
    <row r="19" spans="1:8">
      <c r="B19" s="115" t="s">
        <v>5805</v>
      </c>
      <c r="C19" s="115">
        <f>SUM(C8:C18)</f>
        <v>168738</v>
      </c>
      <c r="F19" s="115">
        <f>F18</f>
        <v>168738</v>
      </c>
      <c r="G19" s="115">
        <f>G18</f>
        <v>-6100</v>
      </c>
      <c r="H19" s="115">
        <f>F19*6.6/100+G19</f>
        <v>5036.7080000000005</v>
      </c>
    </row>
  </sheetData>
  <phoneticPr fontId="12"/>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73E7-767F-44EE-8715-0407D400ABC2}">
  <dimension ref="A1:M255"/>
  <sheetViews>
    <sheetView workbookViewId="0">
      <selection activeCell="C18" sqref="C18"/>
    </sheetView>
  </sheetViews>
  <sheetFormatPr defaultRowHeight="14.25"/>
  <cols>
    <col min="1" max="1" width="11.625" style="196" bestFit="1" customWidth="1"/>
    <col min="2" max="2" width="15" style="115" customWidth="1"/>
    <col min="3" max="16384" width="9" style="115"/>
  </cols>
  <sheetData>
    <row r="1" spans="1:6">
      <c r="A1" s="196" t="s">
        <v>5927</v>
      </c>
      <c r="B1" s="115" t="s">
        <v>5926</v>
      </c>
      <c r="C1" s="115" t="s">
        <v>1087</v>
      </c>
      <c r="D1" s="115" t="s">
        <v>1088</v>
      </c>
      <c r="E1" s="115" t="s">
        <v>5984</v>
      </c>
      <c r="F1" s="115" t="s">
        <v>5983</v>
      </c>
    </row>
    <row r="2" spans="1:6">
      <c r="B2" s="115" t="s">
        <v>6030</v>
      </c>
      <c r="E2" s="115">
        <v>12000</v>
      </c>
    </row>
    <row r="3" spans="1:6">
      <c r="B3" s="115" t="s">
        <v>6029</v>
      </c>
      <c r="E3" s="115">
        <v>13600</v>
      </c>
    </row>
    <row r="4" spans="1:6">
      <c r="C4" s="115">
        <v>3</v>
      </c>
      <c r="D4" s="115">
        <v>3</v>
      </c>
      <c r="E4" s="115">
        <f t="shared" ref="E4:E35" si="0">C4*D4</f>
        <v>9</v>
      </c>
    </row>
    <row r="5" spans="1:6">
      <c r="C5" s="115">
        <v>6</v>
      </c>
      <c r="D5" s="115">
        <v>5</v>
      </c>
      <c r="E5" s="115">
        <f t="shared" si="0"/>
        <v>30</v>
      </c>
    </row>
    <row r="6" spans="1:6">
      <c r="C6" s="115">
        <v>5</v>
      </c>
      <c r="D6" s="115">
        <v>6</v>
      </c>
      <c r="E6" s="115">
        <f t="shared" si="0"/>
        <v>30</v>
      </c>
    </row>
    <row r="7" spans="1:6">
      <c r="B7" s="115" t="s">
        <v>6028</v>
      </c>
      <c r="C7" s="115">
        <v>30</v>
      </c>
      <c r="D7" s="115">
        <v>4</v>
      </c>
      <c r="E7" s="115">
        <f t="shared" si="0"/>
        <v>120</v>
      </c>
    </row>
    <row r="8" spans="1:6">
      <c r="B8" s="115" t="s">
        <v>6027</v>
      </c>
      <c r="C8" s="115">
        <v>416</v>
      </c>
      <c r="D8" s="115">
        <v>3</v>
      </c>
      <c r="E8" s="115">
        <f t="shared" si="0"/>
        <v>1248</v>
      </c>
    </row>
    <row r="9" spans="1:6">
      <c r="B9" s="115" t="s">
        <v>6026</v>
      </c>
      <c r="C9" s="115">
        <v>446</v>
      </c>
      <c r="D9" s="115">
        <v>1</v>
      </c>
      <c r="E9" s="115">
        <f t="shared" si="0"/>
        <v>446</v>
      </c>
    </row>
    <row r="10" spans="1:6">
      <c r="B10" s="115" t="s">
        <v>6025</v>
      </c>
      <c r="C10" s="115">
        <v>7</v>
      </c>
      <c r="D10" s="115">
        <v>3</v>
      </c>
      <c r="E10" s="115">
        <f t="shared" si="0"/>
        <v>21</v>
      </c>
    </row>
    <row r="11" spans="1:6">
      <c r="B11" s="115" t="s">
        <v>6024</v>
      </c>
      <c r="C11" s="115">
        <v>146</v>
      </c>
      <c r="D11" s="115">
        <v>1</v>
      </c>
      <c r="E11" s="115">
        <f t="shared" si="0"/>
        <v>146</v>
      </c>
    </row>
    <row r="12" spans="1:6">
      <c r="B12" s="115" t="s">
        <v>6024</v>
      </c>
      <c r="C12" s="115">
        <v>141</v>
      </c>
      <c r="D12" s="115">
        <v>1</v>
      </c>
      <c r="E12" s="115">
        <f t="shared" si="0"/>
        <v>141</v>
      </c>
    </row>
    <row r="13" spans="1:6">
      <c r="B13" s="115" t="s">
        <v>6023</v>
      </c>
      <c r="C13" s="115">
        <v>24</v>
      </c>
      <c r="D13" s="115">
        <v>3</v>
      </c>
      <c r="E13" s="115">
        <f t="shared" si="0"/>
        <v>72</v>
      </c>
    </row>
    <row r="14" spans="1:6">
      <c r="B14" s="115" t="s">
        <v>6022</v>
      </c>
      <c r="C14" s="115">
        <v>30</v>
      </c>
      <c r="D14" s="115">
        <v>3</v>
      </c>
      <c r="E14" s="115">
        <f t="shared" si="0"/>
        <v>90</v>
      </c>
    </row>
    <row r="15" spans="1:6">
      <c r="B15" s="115" t="s">
        <v>6021</v>
      </c>
      <c r="C15" s="115">
        <v>2</v>
      </c>
      <c r="D15" s="115">
        <v>2</v>
      </c>
      <c r="E15" s="115">
        <f t="shared" si="0"/>
        <v>4</v>
      </c>
    </row>
    <row r="16" spans="1:6">
      <c r="C16" s="115">
        <v>5</v>
      </c>
      <c r="D16" s="115">
        <v>1</v>
      </c>
      <c r="E16" s="115">
        <f t="shared" si="0"/>
        <v>5</v>
      </c>
    </row>
    <row r="17" spans="2:5">
      <c r="C17" s="115">
        <v>10</v>
      </c>
      <c r="D17" s="115">
        <v>6</v>
      </c>
      <c r="E17" s="115">
        <f t="shared" si="0"/>
        <v>60</v>
      </c>
    </row>
    <row r="18" spans="2:5">
      <c r="C18" s="115">
        <v>20</v>
      </c>
      <c r="D18" s="115">
        <v>2</v>
      </c>
      <c r="E18" s="115">
        <f t="shared" si="0"/>
        <v>40</v>
      </c>
    </row>
    <row r="19" spans="2:5">
      <c r="C19" s="115">
        <v>50</v>
      </c>
      <c r="D19" s="115">
        <v>4</v>
      </c>
      <c r="E19" s="115">
        <f t="shared" si="0"/>
        <v>200</v>
      </c>
    </row>
    <row r="20" spans="2:5">
      <c r="C20" s="115">
        <v>100</v>
      </c>
      <c r="D20" s="115">
        <v>2</v>
      </c>
      <c r="E20" s="115">
        <f t="shared" si="0"/>
        <v>200</v>
      </c>
    </row>
    <row r="21" spans="2:5">
      <c r="C21" s="115">
        <v>10</v>
      </c>
      <c r="D21" s="115">
        <v>1</v>
      </c>
      <c r="E21" s="115">
        <f t="shared" si="0"/>
        <v>10</v>
      </c>
    </row>
    <row r="22" spans="2:5">
      <c r="C22" s="115">
        <v>20</v>
      </c>
      <c r="D22" s="115">
        <v>1</v>
      </c>
      <c r="E22" s="115">
        <f t="shared" si="0"/>
        <v>20</v>
      </c>
    </row>
    <row r="23" spans="2:5">
      <c r="C23" s="115">
        <v>50</v>
      </c>
      <c r="D23" s="115">
        <v>1</v>
      </c>
      <c r="E23" s="115">
        <f t="shared" si="0"/>
        <v>50</v>
      </c>
    </row>
    <row r="24" spans="2:5">
      <c r="E24" s="115">
        <f t="shared" si="0"/>
        <v>0</v>
      </c>
    </row>
    <row r="25" spans="2:5">
      <c r="E25" s="115">
        <f t="shared" si="0"/>
        <v>0</v>
      </c>
    </row>
    <row r="26" spans="2:5">
      <c r="B26" s="115" t="s">
        <v>6020</v>
      </c>
      <c r="C26" s="115">
        <v>58.5</v>
      </c>
      <c r="D26" s="115">
        <v>2</v>
      </c>
      <c r="E26" s="115">
        <f t="shared" si="0"/>
        <v>117</v>
      </c>
    </row>
    <row r="27" spans="2:5">
      <c r="E27" s="115">
        <f t="shared" si="0"/>
        <v>0</v>
      </c>
    </row>
    <row r="28" spans="2:5">
      <c r="E28" s="115">
        <f t="shared" si="0"/>
        <v>0</v>
      </c>
    </row>
    <row r="29" spans="2:5">
      <c r="E29" s="115">
        <f t="shared" si="0"/>
        <v>0</v>
      </c>
    </row>
    <row r="30" spans="2:5">
      <c r="E30" s="115">
        <f t="shared" si="0"/>
        <v>0</v>
      </c>
    </row>
    <row r="31" spans="2:5">
      <c r="E31" s="115">
        <f t="shared" si="0"/>
        <v>0</v>
      </c>
    </row>
    <row r="32" spans="2:5">
      <c r="B32" s="115" t="s">
        <v>6019</v>
      </c>
      <c r="C32" s="115">
        <v>400</v>
      </c>
      <c r="D32" s="115">
        <v>2</v>
      </c>
      <c r="E32" s="115">
        <f t="shared" si="0"/>
        <v>800</v>
      </c>
    </row>
    <row r="33" spans="2:5">
      <c r="E33" s="115">
        <f t="shared" si="0"/>
        <v>0</v>
      </c>
    </row>
    <row r="34" spans="2:5">
      <c r="E34" s="115">
        <f t="shared" si="0"/>
        <v>0</v>
      </c>
    </row>
    <row r="35" spans="2:5">
      <c r="E35" s="115">
        <f t="shared" si="0"/>
        <v>0</v>
      </c>
    </row>
    <row r="36" spans="2:5">
      <c r="B36" s="115" t="s">
        <v>6013</v>
      </c>
      <c r="C36" s="115">
        <v>20</v>
      </c>
      <c r="D36" s="115">
        <v>5</v>
      </c>
      <c r="E36" s="115">
        <f t="shared" ref="E36:E67" si="1">C36*D36</f>
        <v>100</v>
      </c>
    </row>
    <row r="37" spans="2:5">
      <c r="C37" s="115">
        <v>50</v>
      </c>
      <c r="D37" s="115">
        <v>1</v>
      </c>
      <c r="E37" s="115">
        <f t="shared" si="1"/>
        <v>50</v>
      </c>
    </row>
    <row r="38" spans="2:5">
      <c r="C38" s="115">
        <v>100</v>
      </c>
      <c r="D38" s="115">
        <v>1</v>
      </c>
      <c r="E38" s="115">
        <f t="shared" si="1"/>
        <v>100</v>
      </c>
    </row>
    <row r="39" spans="2:5">
      <c r="D39" s="115">
        <v>1</v>
      </c>
      <c r="E39" s="115">
        <f t="shared" si="1"/>
        <v>0</v>
      </c>
    </row>
    <row r="40" spans="2:5">
      <c r="C40" s="115">
        <v>163</v>
      </c>
      <c r="D40" s="115">
        <v>1</v>
      </c>
      <c r="E40" s="115">
        <f t="shared" si="1"/>
        <v>163</v>
      </c>
    </row>
    <row r="41" spans="2:5">
      <c r="C41" s="115">
        <v>949</v>
      </c>
      <c r="D41" s="115">
        <v>1</v>
      </c>
      <c r="E41" s="115">
        <f t="shared" si="1"/>
        <v>949</v>
      </c>
    </row>
    <row r="42" spans="2:5">
      <c r="D42" s="115">
        <v>1</v>
      </c>
      <c r="E42" s="115">
        <f t="shared" si="1"/>
        <v>0</v>
      </c>
    </row>
    <row r="43" spans="2:5">
      <c r="D43" s="115">
        <v>1</v>
      </c>
      <c r="E43" s="115">
        <f t="shared" si="1"/>
        <v>0</v>
      </c>
    </row>
    <row r="44" spans="2:5">
      <c r="B44" s="115" t="s">
        <v>6018</v>
      </c>
      <c r="C44" s="115">
        <v>10</v>
      </c>
      <c r="D44" s="115">
        <v>9</v>
      </c>
      <c r="E44" s="115">
        <f t="shared" si="1"/>
        <v>90</v>
      </c>
    </row>
    <row r="45" spans="2:5">
      <c r="B45" s="115" t="s">
        <v>6018</v>
      </c>
      <c r="C45" s="115">
        <v>11</v>
      </c>
      <c r="D45" s="115">
        <v>3</v>
      </c>
      <c r="E45" s="115">
        <f t="shared" si="1"/>
        <v>33</v>
      </c>
    </row>
    <row r="46" spans="2:5">
      <c r="C46" s="115">
        <v>12</v>
      </c>
      <c r="D46" s="115">
        <v>1</v>
      </c>
      <c r="E46" s="115">
        <f t="shared" si="1"/>
        <v>12</v>
      </c>
    </row>
    <row r="47" spans="2:5">
      <c r="C47" s="115">
        <v>13</v>
      </c>
      <c r="D47" s="115">
        <v>3</v>
      </c>
      <c r="E47" s="115">
        <f t="shared" si="1"/>
        <v>39</v>
      </c>
    </row>
    <row r="48" spans="2:5">
      <c r="B48" s="115" t="s">
        <v>6018</v>
      </c>
      <c r="C48" s="115">
        <v>15</v>
      </c>
      <c r="D48" s="115">
        <v>3</v>
      </c>
      <c r="E48" s="115">
        <f t="shared" si="1"/>
        <v>45</v>
      </c>
    </row>
    <row r="49" spans="2:5">
      <c r="B49" s="115" t="s">
        <v>6018</v>
      </c>
      <c r="C49" s="115">
        <v>16</v>
      </c>
      <c r="D49" s="115">
        <v>7</v>
      </c>
      <c r="E49" s="115">
        <f t="shared" si="1"/>
        <v>112</v>
      </c>
    </row>
    <row r="50" spans="2:5">
      <c r="C50" s="115">
        <v>17</v>
      </c>
      <c r="D50" s="115">
        <v>5</v>
      </c>
      <c r="E50" s="115">
        <f t="shared" si="1"/>
        <v>85</v>
      </c>
    </row>
    <row r="51" spans="2:5">
      <c r="B51" s="115" t="s">
        <v>6018</v>
      </c>
      <c r="C51" s="115">
        <v>18</v>
      </c>
      <c r="D51" s="115">
        <v>12</v>
      </c>
      <c r="E51" s="115">
        <f t="shared" si="1"/>
        <v>216</v>
      </c>
    </row>
    <row r="52" spans="2:5">
      <c r="B52" s="115" t="s">
        <v>6018</v>
      </c>
      <c r="C52" s="115">
        <v>19</v>
      </c>
      <c r="D52" s="115">
        <v>8</v>
      </c>
      <c r="E52" s="115">
        <f t="shared" si="1"/>
        <v>152</v>
      </c>
    </row>
    <row r="53" spans="2:5">
      <c r="B53" s="115" t="s">
        <v>6018</v>
      </c>
      <c r="C53" s="115">
        <v>20</v>
      </c>
      <c r="D53" s="115">
        <v>14</v>
      </c>
      <c r="E53" s="115">
        <f t="shared" si="1"/>
        <v>280</v>
      </c>
    </row>
    <row r="54" spans="2:5">
      <c r="B54" s="115" t="s">
        <v>6018</v>
      </c>
      <c r="C54" s="115">
        <v>21</v>
      </c>
      <c r="D54" s="115">
        <v>14</v>
      </c>
      <c r="E54" s="115">
        <f t="shared" si="1"/>
        <v>294</v>
      </c>
    </row>
    <row r="55" spans="2:5">
      <c r="B55" s="115" t="s">
        <v>6018</v>
      </c>
      <c r="C55" s="115">
        <v>22</v>
      </c>
      <c r="D55" s="115">
        <v>9</v>
      </c>
      <c r="E55" s="115">
        <f t="shared" si="1"/>
        <v>198</v>
      </c>
    </row>
    <row r="56" spans="2:5">
      <c r="B56" s="115" t="s">
        <v>6018</v>
      </c>
      <c r="C56" s="115">
        <v>23</v>
      </c>
      <c r="D56" s="115">
        <v>3</v>
      </c>
      <c r="E56" s="115">
        <f t="shared" si="1"/>
        <v>69</v>
      </c>
    </row>
    <row r="57" spans="2:5">
      <c r="C57" s="115">
        <v>24</v>
      </c>
      <c r="D57" s="115">
        <v>4</v>
      </c>
      <c r="E57" s="115">
        <f t="shared" si="1"/>
        <v>96</v>
      </c>
    </row>
    <row r="58" spans="2:5">
      <c r="C58" s="115">
        <v>25</v>
      </c>
      <c r="D58" s="115">
        <v>4</v>
      </c>
      <c r="E58" s="115">
        <f t="shared" si="1"/>
        <v>100</v>
      </c>
    </row>
    <row r="59" spans="2:5">
      <c r="C59" s="115">
        <v>26</v>
      </c>
      <c r="D59" s="115">
        <v>2</v>
      </c>
      <c r="E59" s="115">
        <f t="shared" si="1"/>
        <v>52</v>
      </c>
    </row>
    <row r="60" spans="2:5">
      <c r="C60" s="115">
        <v>28</v>
      </c>
      <c r="D60" s="115">
        <v>2</v>
      </c>
      <c r="E60" s="115">
        <f t="shared" si="1"/>
        <v>56</v>
      </c>
    </row>
    <row r="61" spans="2:5">
      <c r="B61" s="115" t="s">
        <v>6018</v>
      </c>
      <c r="C61" s="115">
        <v>29</v>
      </c>
      <c r="D61" s="115">
        <v>2</v>
      </c>
      <c r="E61" s="115">
        <f t="shared" si="1"/>
        <v>58</v>
      </c>
    </row>
    <row r="62" spans="2:5">
      <c r="C62" s="115">
        <v>30</v>
      </c>
      <c r="D62" s="115">
        <v>3</v>
      </c>
      <c r="E62" s="115">
        <f t="shared" si="1"/>
        <v>90</v>
      </c>
    </row>
    <row r="63" spans="2:5">
      <c r="C63" s="115">
        <v>31</v>
      </c>
      <c r="D63" s="115">
        <v>2</v>
      </c>
      <c r="E63" s="115">
        <f t="shared" si="1"/>
        <v>62</v>
      </c>
    </row>
    <row r="64" spans="2:5">
      <c r="B64" s="115" t="s">
        <v>6018</v>
      </c>
      <c r="C64" s="115">
        <v>32</v>
      </c>
      <c r="D64" s="115">
        <v>2</v>
      </c>
      <c r="E64" s="115">
        <f t="shared" si="1"/>
        <v>64</v>
      </c>
    </row>
    <row r="65" spans="2:5">
      <c r="C65" s="115">
        <v>33</v>
      </c>
      <c r="D65" s="115">
        <v>1</v>
      </c>
      <c r="E65" s="115">
        <f t="shared" si="1"/>
        <v>33</v>
      </c>
    </row>
    <row r="66" spans="2:5">
      <c r="B66" s="115" t="s">
        <v>6018</v>
      </c>
      <c r="C66" s="115">
        <v>34</v>
      </c>
      <c r="D66" s="115">
        <v>2</v>
      </c>
      <c r="E66" s="115">
        <f t="shared" si="1"/>
        <v>68</v>
      </c>
    </row>
    <row r="67" spans="2:5">
      <c r="C67" s="115">
        <v>48</v>
      </c>
      <c r="D67" s="115">
        <v>1</v>
      </c>
      <c r="E67" s="115">
        <f t="shared" si="1"/>
        <v>48</v>
      </c>
    </row>
    <row r="68" spans="2:5">
      <c r="C68" s="115">
        <v>52</v>
      </c>
      <c r="D68" s="115">
        <v>1</v>
      </c>
      <c r="E68" s="115">
        <f t="shared" ref="E68:E70" si="2">C68*D68</f>
        <v>52</v>
      </c>
    </row>
    <row r="69" spans="2:5">
      <c r="D69" s="115">
        <v>1</v>
      </c>
      <c r="E69" s="115">
        <f t="shared" si="2"/>
        <v>0</v>
      </c>
    </row>
    <row r="70" spans="2:5">
      <c r="C70" s="115">
        <v>9.1999999999999993</v>
      </c>
      <c r="D70" s="115">
        <v>1</v>
      </c>
      <c r="E70" s="115">
        <f t="shared" si="2"/>
        <v>9.1999999999999993</v>
      </c>
    </row>
    <row r="71" spans="2:5">
      <c r="C71" s="115">
        <v>10.4</v>
      </c>
    </row>
    <row r="72" spans="2:5">
      <c r="C72" s="115">
        <v>13.6</v>
      </c>
      <c r="D72" s="115">
        <v>1</v>
      </c>
      <c r="E72" s="115">
        <f>C72*D72</f>
        <v>13.6</v>
      </c>
    </row>
    <row r="73" spans="2:5">
      <c r="C73" s="115">
        <v>16.8</v>
      </c>
      <c r="D73" s="115">
        <v>1</v>
      </c>
      <c r="E73" s="115">
        <f>C73*D73</f>
        <v>16.8</v>
      </c>
    </row>
    <row r="74" spans="2:5">
      <c r="D74" s="115">
        <v>1</v>
      </c>
      <c r="E74" s="115">
        <f>C74*D74</f>
        <v>0</v>
      </c>
    </row>
    <row r="75" spans="2:5">
      <c r="C75" s="115">
        <v>24</v>
      </c>
      <c r="D75" s="115">
        <v>1</v>
      </c>
      <c r="E75" s="115">
        <f>C75*D75</f>
        <v>24</v>
      </c>
    </row>
    <row r="76" spans="2:5">
      <c r="C76" s="115">
        <v>25.2</v>
      </c>
      <c r="D76" s="115">
        <v>1</v>
      </c>
      <c r="E76" s="115">
        <f>C76*D76</f>
        <v>25.2</v>
      </c>
    </row>
    <row r="77" spans="2:5">
      <c r="C77" s="115">
        <v>33.6</v>
      </c>
    </row>
    <row r="78" spans="2:5">
      <c r="C78" s="115">
        <v>64.400000000000006</v>
      </c>
      <c r="D78" s="115">
        <v>1</v>
      </c>
      <c r="E78" s="115">
        <f t="shared" ref="E78:E109" si="3">C78*D78</f>
        <v>64.400000000000006</v>
      </c>
    </row>
    <row r="79" spans="2:5">
      <c r="D79" s="115">
        <v>1</v>
      </c>
      <c r="E79" s="115">
        <f t="shared" si="3"/>
        <v>0</v>
      </c>
    </row>
    <row r="80" spans="2:5">
      <c r="D80" s="115">
        <v>1</v>
      </c>
      <c r="E80" s="115">
        <f t="shared" si="3"/>
        <v>0</v>
      </c>
    </row>
    <row r="81" spans="2:5">
      <c r="B81" s="115" t="s">
        <v>6017</v>
      </c>
      <c r="C81" s="115">
        <v>1740</v>
      </c>
      <c r="D81" s="115">
        <v>1</v>
      </c>
      <c r="E81" s="115">
        <f t="shared" si="3"/>
        <v>1740</v>
      </c>
    </row>
    <row r="82" spans="2:5">
      <c r="C82" s="115">
        <v>282</v>
      </c>
      <c r="D82" s="115">
        <v>1</v>
      </c>
      <c r="E82" s="115">
        <f t="shared" si="3"/>
        <v>282</v>
      </c>
    </row>
    <row r="83" spans="2:5">
      <c r="C83" s="115">
        <v>194</v>
      </c>
      <c r="D83" s="115">
        <v>1</v>
      </c>
      <c r="E83" s="115">
        <f t="shared" si="3"/>
        <v>194</v>
      </c>
    </row>
    <row r="84" spans="2:5">
      <c r="C84" s="115">
        <v>268</v>
      </c>
      <c r="D84" s="115">
        <v>1</v>
      </c>
      <c r="E84" s="115">
        <f t="shared" si="3"/>
        <v>268</v>
      </c>
    </row>
    <row r="85" spans="2:5">
      <c r="C85" s="115">
        <v>150.1</v>
      </c>
      <c r="D85" s="115">
        <v>1</v>
      </c>
      <c r="E85" s="115">
        <f t="shared" si="3"/>
        <v>150.1</v>
      </c>
    </row>
    <row r="86" spans="2:5">
      <c r="C86" s="115">
        <v>78</v>
      </c>
      <c r="D86" s="115">
        <v>1</v>
      </c>
      <c r="E86" s="115">
        <f t="shared" si="3"/>
        <v>78</v>
      </c>
    </row>
    <row r="87" spans="2:5">
      <c r="C87" s="115">
        <v>108.9</v>
      </c>
      <c r="D87" s="115">
        <v>1</v>
      </c>
      <c r="E87" s="115">
        <f t="shared" si="3"/>
        <v>108.9</v>
      </c>
    </row>
    <row r="88" spans="2:5">
      <c r="C88" s="115">
        <v>142.6</v>
      </c>
      <c r="D88" s="115">
        <v>1</v>
      </c>
      <c r="E88" s="115">
        <f t="shared" si="3"/>
        <v>142.6</v>
      </c>
    </row>
    <row r="89" spans="2:5">
      <c r="D89" s="115">
        <v>1</v>
      </c>
      <c r="E89" s="115">
        <f t="shared" si="3"/>
        <v>0</v>
      </c>
    </row>
    <row r="90" spans="2:5">
      <c r="D90" s="115">
        <v>1</v>
      </c>
      <c r="E90" s="115">
        <f t="shared" si="3"/>
        <v>0</v>
      </c>
    </row>
    <row r="91" spans="2:5">
      <c r="C91" s="115">
        <v>2680</v>
      </c>
      <c r="D91" s="115">
        <v>1</v>
      </c>
      <c r="E91" s="115">
        <f t="shared" si="3"/>
        <v>2680</v>
      </c>
    </row>
    <row r="92" spans="2:5">
      <c r="E92" s="115">
        <f t="shared" si="3"/>
        <v>0</v>
      </c>
    </row>
    <row r="93" spans="2:5">
      <c r="B93" s="115" t="s">
        <v>6016</v>
      </c>
      <c r="C93" s="115">
        <v>200</v>
      </c>
      <c r="D93" s="115">
        <v>2</v>
      </c>
      <c r="E93" s="115">
        <f t="shared" si="3"/>
        <v>400</v>
      </c>
    </row>
    <row r="94" spans="2:5">
      <c r="C94" s="115">
        <v>103.96</v>
      </c>
      <c r="D94" s="115">
        <v>1</v>
      </c>
      <c r="E94" s="115">
        <f t="shared" si="3"/>
        <v>103.96</v>
      </c>
    </row>
    <row r="95" spans="2:5">
      <c r="B95" s="115" t="s">
        <v>6015</v>
      </c>
      <c r="C95" s="115">
        <v>24</v>
      </c>
      <c r="D95" s="115">
        <v>1</v>
      </c>
      <c r="E95" s="115">
        <f t="shared" si="3"/>
        <v>24</v>
      </c>
    </row>
    <row r="96" spans="2:5">
      <c r="C96" s="115">
        <v>14</v>
      </c>
      <c r="D96" s="115">
        <v>1</v>
      </c>
      <c r="E96" s="115">
        <f t="shared" si="3"/>
        <v>14</v>
      </c>
    </row>
    <row r="97" spans="2:5">
      <c r="B97" s="115" t="s">
        <v>6014</v>
      </c>
      <c r="C97" s="115">
        <v>189.3</v>
      </c>
      <c r="D97" s="115">
        <v>1</v>
      </c>
      <c r="E97" s="115">
        <f t="shared" si="3"/>
        <v>189.3</v>
      </c>
    </row>
    <row r="98" spans="2:5">
      <c r="C98" s="115">
        <v>160.75</v>
      </c>
      <c r="D98" s="115">
        <v>1</v>
      </c>
      <c r="E98" s="115">
        <f t="shared" si="3"/>
        <v>160.75</v>
      </c>
    </row>
    <row r="99" spans="2:5">
      <c r="C99" s="115">
        <v>135.30000000000001</v>
      </c>
      <c r="D99" s="115">
        <v>1</v>
      </c>
      <c r="E99" s="115">
        <f t="shared" si="3"/>
        <v>135.30000000000001</v>
      </c>
    </row>
    <row r="100" spans="2:5">
      <c r="C100" s="115">
        <v>120.9</v>
      </c>
      <c r="D100" s="115">
        <v>1</v>
      </c>
      <c r="E100" s="115">
        <f t="shared" si="3"/>
        <v>120.9</v>
      </c>
    </row>
    <row r="101" spans="2:5">
      <c r="C101" s="115">
        <v>124.55</v>
      </c>
      <c r="D101" s="115">
        <v>1</v>
      </c>
      <c r="E101" s="115">
        <f t="shared" si="3"/>
        <v>124.55</v>
      </c>
    </row>
    <row r="102" spans="2:5">
      <c r="C102" s="115">
        <v>163.30000000000001</v>
      </c>
      <c r="D102" s="115">
        <v>1</v>
      </c>
      <c r="E102" s="115">
        <f t="shared" si="3"/>
        <v>163.30000000000001</v>
      </c>
    </row>
    <row r="103" spans="2:5">
      <c r="C103" s="115">
        <v>224.9</v>
      </c>
      <c r="D103" s="115">
        <v>1</v>
      </c>
      <c r="E103" s="115">
        <f t="shared" si="3"/>
        <v>224.9</v>
      </c>
    </row>
    <row r="104" spans="2:5">
      <c r="C104" s="115">
        <v>144.85</v>
      </c>
      <c r="D104" s="115">
        <v>1</v>
      </c>
      <c r="E104" s="115">
        <f t="shared" si="3"/>
        <v>144.85</v>
      </c>
    </row>
    <row r="105" spans="2:5">
      <c r="C105" s="115">
        <v>179.1</v>
      </c>
      <c r="D105" s="115">
        <v>1</v>
      </c>
      <c r="E105" s="115">
        <f t="shared" si="3"/>
        <v>179.1</v>
      </c>
    </row>
    <row r="106" spans="2:5">
      <c r="C106" s="115">
        <v>8</v>
      </c>
      <c r="D106" s="115">
        <v>1</v>
      </c>
      <c r="E106" s="115">
        <f t="shared" si="3"/>
        <v>8</v>
      </c>
    </row>
    <row r="107" spans="2:5">
      <c r="C107" s="115">
        <v>14.4</v>
      </c>
      <c r="D107" s="115">
        <v>1</v>
      </c>
      <c r="E107" s="115">
        <f t="shared" si="3"/>
        <v>14.4</v>
      </c>
    </row>
    <row r="108" spans="2:5">
      <c r="C108" s="115">
        <v>12</v>
      </c>
      <c r="D108" s="115">
        <v>1</v>
      </c>
      <c r="E108" s="115">
        <f t="shared" si="3"/>
        <v>12</v>
      </c>
    </row>
    <row r="109" spans="2:5">
      <c r="C109" s="115">
        <v>23.2</v>
      </c>
      <c r="D109" s="115">
        <v>1</v>
      </c>
      <c r="E109" s="115">
        <f t="shared" si="3"/>
        <v>23.2</v>
      </c>
    </row>
    <row r="110" spans="2:5">
      <c r="C110" s="115">
        <v>22.4</v>
      </c>
      <c r="D110" s="115">
        <v>1</v>
      </c>
      <c r="E110" s="115">
        <f t="shared" ref="E110:E141" si="4">C110*D110</f>
        <v>22.4</v>
      </c>
    </row>
    <row r="111" spans="2:5">
      <c r="C111" s="115">
        <v>60.5</v>
      </c>
      <c r="D111" s="115">
        <v>1</v>
      </c>
      <c r="E111" s="115">
        <f t="shared" si="4"/>
        <v>60.5</v>
      </c>
    </row>
    <row r="112" spans="2:5">
      <c r="C112" s="115">
        <v>57.2</v>
      </c>
      <c r="D112" s="115">
        <v>1</v>
      </c>
      <c r="E112" s="115">
        <f t="shared" si="4"/>
        <v>57.2</v>
      </c>
    </row>
    <row r="113" spans="3:5">
      <c r="C113" s="115">
        <v>38.5</v>
      </c>
      <c r="D113" s="115">
        <v>1</v>
      </c>
      <c r="E113" s="115">
        <f t="shared" si="4"/>
        <v>38.5</v>
      </c>
    </row>
    <row r="114" spans="3:5">
      <c r="C114" s="115">
        <v>31</v>
      </c>
      <c r="D114" s="115">
        <v>1</v>
      </c>
      <c r="E114" s="115">
        <f t="shared" si="4"/>
        <v>31</v>
      </c>
    </row>
    <row r="115" spans="3:5">
      <c r="C115" s="115">
        <v>20.3</v>
      </c>
      <c r="D115" s="115">
        <v>1</v>
      </c>
      <c r="E115" s="115">
        <f t="shared" si="4"/>
        <v>20.3</v>
      </c>
    </row>
    <row r="116" spans="3:5">
      <c r="C116" s="115">
        <v>21.8</v>
      </c>
      <c r="D116" s="115">
        <v>1</v>
      </c>
      <c r="E116" s="115">
        <f t="shared" si="4"/>
        <v>21.8</v>
      </c>
    </row>
    <row r="117" spans="3:5">
      <c r="C117" s="115">
        <v>24</v>
      </c>
      <c r="D117" s="115">
        <v>2</v>
      </c>
      <c r="E117" s="115">
        <f t="shared" si="4"/>
        <v>48</v>
      </c>
    </row>
    <row r="118" spans="3:5">
      <c r="C118" s="115">
        <v>26.5</v>
      </c>
      <c r="D118" s="115">
        <v>1</v>
      </c>
      <c r="E118" s="115">
        <f t="shared" si="4"/>
        <v>26.5</v>
      </c>
    </row>
    <row r="119" spans="3:5">
      <c r="C119" s="115">
        <v>26</v>
      </c>
      <c r="D119" s="115">
        <v>1</v>
      </c>
      <c r="E119" s="115">
        <f t="shared" si="4"/>
        <v>26</v>
      </c>
    </row>
    <row r="120" spans="3:5">
      <c r="C120" s="115">
        <v>26.4</v>
      </c>
      <c r="D120" s="115">
        <v>1</v>
      </c>
      <c r="E120" s="115">
        <f t="shared" si="4"/>
        <v>26.4</v>
      </c>
    </row>
    <row r="121" spans="3:5">
      <c r="C121" s="115">
        <v>19.2</v>
      </c>
      <c r="D121" s="115">
        <v>1</v>
      </c>
      <c r="E121" s="115">
        <f t="shared" si="4"/>
        <v>19.2</v>
      </c>
    </row>
    <row r="122" spans="3:5">
      <c r="C122" s="115">
        <v>18.7</v>
      </c>
      <c r="D122" s="115">
        <v>1</v>
      </c>
      <c r="E122" s="115">
        <f t="shared" si="4"/>
        <v>18.7</v>
      </c>
    </row>
    <row r="123" spans="3:5">
      <c r="C123" s="115">
        <v>18.2</v>
      </c>
      <c r="D123" s="115">
        <v>2</v>
      </c>
      <c r="E123" s="115">
        <f t="shared" si="4"/>
        <v>36.4</v>
      </c>
    </row>
    <row r="124" spans="3:5">
      <c r="C124" s="115">
        <v>18</v>
      </c>
      <c r="D124" s="115">
        <v>3</v>
      </c>
      <c r="E124" s="115">
        <f t="shared" si="4"/>
        <v>54</v>
      </c>
    </row>
    <row r="125" spans="3:5">
      <c r="C125" s="115">
        <v>17.2</v>
      </c>
      <c r="D125" s="115">
        <v>1</v>
      </c>
      <c r="E125" s="115">
        <f t="shared" si="4"/>
        <v>17.2</v>
      </c>
    </row>
    <row r="126" spans="3:5">
      <c r="C126" s="115">
        <v>16.8</v>
      </c>
      <c r="D126" s="115">
        <v>1</v>
      </c>
      <c r="E126" s="115">
        <f t="shared" si="4"/>
        <v>16.8</v>
      </c>
    </row>
    <row r="127" spans="3:5">
      <c r="C127" s="115">
        <v>16.399999999999999</v>
      </c>
      <c r="D127" s="115">
        <v>1</v>
      </c>
      <c r="E127" s="115">
        <f t="shared" si="4"/>
        <v>16.399999999999999</v>
      </c>
    </row>
    <row r="128" spans="3:5">
      <c r="C128" s="115">
        <v>16</v>
      </c>
      <c r="D128" s="115">
        <v>3</v>
      </c>
      <c r="E128" s="115">
        <f t="shared" si="4"/>
        <v>48</v>
      </c>
    </row>
    <row r="129" spans="3:5">
      <c r="C129" s="115">
        <v>15.2</v>
      </c>
      <c r="D129" s="115">
        <v>1</v>
      </c>
      <c r="E129" s="115">
        <f t="shared" si="4"/>
        <v>15.2</v>
      </c>
    </row>
    <row r="130" spans="3:5">
      <c r="C130" s="115">
        <v>15.1</v>
      </c>
      <c r="D130" s="115">
        <v>1</v>
      </c>
      <c r="E130" s="115">
        <f t="shared" si="4"/>
        <v>15.1</v>
      </c>
    </row>
    <row r="131" spans="3:5">
      <c r="C131" s="115">
        <v>14.8</v>
      </c>
      <c r="D131" s="115">
        <v>2</v>
      </c>
      <c r="E131" s="115">
        <f t="shared" si="4"/>
        <v>29.6</v>
      </c>
    </row>
    <row r="132" spans="3:5">
      <c r="C132" s="115">
        <v>14.6</v>
      </c>
      <c r="D132" s="115">
        <v>1</v>
      </c>
      <c r="E132" s="115">
        <f t="shared" si="4"/>
        <v>14.6</v>
      </c>
    </row>
    <row r="133" spans="3:5">
      <c r="C133" s="115">
        <v>14.4</v>
      </c>
      <c r="D133" s="115">
        <v>4</v>
      </c>
      <c r="E133" s="115">
        <f t="shared" si="4"/>
        <v>57.6</v>
      </c>
    </row>
    <row r="134" spans="3:5">
      <c r="C134" s="115">
        <v>14.2</v>
      </c>
      <c r="D134" s="115">
        <v>1</v>
      </c>
      <c r="E134" s="115">
        <f t="shared" si="4"/>
        <v>14.2</v>
      </c>
    </row>
    <row r="135" spans="3:5">
      <c r="C135" s="115">
        <v>14</v>
      </c>
      <c r="D135" s="115">
        <v>8</v>
      </c>
      <c r="E135" s="115">
        <f t="shared" si="4"/>
        <v>112</v>
      </c>
    </row>
    <row r="136" spans="3:5">
      <c r="C136" s="115">
        <v>13.6</v>
      </c>
      <c r="D136" s="115">
        <v>6</v>
      </c>
      <c r="E136" s="115">
        <f t="shared" si="4"/>
        <v>81.599999999999994</v>
      </c>
    </row>
    <row r="137" spans="3:5">
      <c r="C137" s="115">
        <v>13.2</v>
      </c>
      <c r="D137" s="115">
        <v>2</v>
      </c>
      <c r="E137" s="115">
        <f t="shared" si="4"/>
        <v>26.4</v>
      </c>
    </row>
    <row r="138" spans="3:5">
      <c r="C138" s="115">
        <v>12.8</v>
      </c>
      <c r="D138" s="115">
        <v>1</v>
      </c>
      <c r="E138" s="115">
        <f t="shared" si="4"/>
        <v>12.8</v>
      </c>
    </row>
    <row r="139" spans="3:5">
      <c r="C139" s="115">
        <v>12.5</v>
      </c>
      <c r="D139" s="115">
        <v>1</v>
      </c>
      <c r="E139" s="115">
        <f t="shared" si="4"/>
        <v>12.5</v>
      </c>
    </row>
    <row r="140" spans="3:5">
      <c r="C140" s="115">
        <v>12.4</v>
      </c>
      <c r="D140" s="115">
        <v>1</v>
      </c>
      <c r="E140" s="115">
        <f t="shared" si="4"/>
        <v>12.4</v>
      </c>
    </row>
    <row r="141" spans="3:5">
      <c r="C141" s="115">
        <v>12</v>
      </c>
      <c r="D141" s="115">
        <v>1</v>
      </c>
      <c r="E141" s="115">
        <f t="shared" si="4"/>
        <v>12</v>
      </c>
    </row>
    <row r="142" spans="3:5">
      <c r="C142" s="115">
        <v>11.6</v>
      </c>
      <c r="D142" s="115">
        <v>1</v>
      </c>
      <c r="E142" s="115">
        <f t="shared" ref="E142:E166" si="5">C142*D142</f>
        <v>11.6</v>
      </c>
    </row>
    <row r="143" spans="3:5">
      <c r="C143" s="115">
        <v>11.4</v>
      </c>
      <c r="D143" s="115">
        <v>1</v>
      </c>
      <c r="E143" s="115">
        <f t="shared" si="5"/>
        <v>11.4</v>
      </c>
    </row>
    <row r="144" spans="3:5">
      <c r="C144" s="115">
        <v>11.2</v>
      </c>
      <c r="D144" s="115">
        <v>2</v>
      </c>
      <c r="E144" s="115">
        <f t="shared" si="5"/>
        <v>22.4</v>
      </c>
    </row>
    <row r="145" spans="2:5">
      <c r="C145" s="115">
        <v>10.4</v>
      </c>
      <c r="D145" s="115">
        <v>9</v>
      </c>
      <c r="E145" s="115">
        <f t="shared" si="5"/>
        <v>93.600000000000009</v>
      </c>
    </row>
    <row r="146" spans="2:5">
      <c r="C146" s="115">
        <v>9.6</v>
      </c>
      <c r="D146" s="115">
        <v>2</v>
      </c>
      <c r="E146" s="115">
        <f t="shared" si="5"/>
        <v>19.2</v>
      </c>
    </row>
    <row r="147" spans="2:5">
      <c r="C147" s="115">
        <v>9.1999999999999993</v>
      </c>
      <c r="D147" s="115">
        <v>1</v>
      </c>
      <c r="E147" s="115">
        <f t="shared" si="5"/>
        <v>9.1999999999999993</v>
      </c>
    </row>
    <row r="148" spans="2:5">
      <c r="C148" s="115">
        <v>8.4</v>
      </c>
      <c r="D148" s="115">
        <v>2</v>
      </c>
      <c r="E148" s="115">
        <f t="shared" si="5"/>
        <v>16.8</v>
      </c>
    </row>
    <row r="149" spans="2:5">
      <c r="C149" s="115">
        <v>8</v>
      </c>
      <c r="D149" s="115">
        <v>7</v>
      </c>
      <c r="E149" s="115">
        <f t="shared" si="5"/>
        <v>56</v>
      </c>
    </row>
    <row r="150" spans="2:5">
      <c r="D150" s="115">
        <v>1</v>
      </c>
      <c r="E150" s="115">
        <f t="shared" si="5"/>
        <v>0</v>
      </c>
    </row>
    <row r="151" spans="2:5">
      <c r="D151" s="115">
        <v>1</v>
      </c>
      <c r="E151" s="115">
        <f t="shared" si="5"/>
        <v>0</v>
      </c>
    </row>
    <row r="152" spans="2:5">
      <c r="D152" s="115">
        <v>1</v>
      </c>
      <c r="E152" s="115">
        <f t="shared" si="5"/>
        <v>0</v>
      </c>
    </row>
    <row r="153" spans="2:5">
      <c r="D153" s="115">
        <v>1</v>
      </c>
      <c r="E153" s="115">
        <f t="shared" si="5"/>
        <v>0</v>
      </c>
    </row>
    <row r="154" spans="2:5">
      <c r="D154" s="115">
        <v>1</v>
      </c>
      <c r="E154" s="115">
        <f t="shared" si="5"/>
        <v>0</v>
      </c>
    </row>
    <row r="155" spans="2:5">
      <c r="D155" s="115">
        <v>1</v>
      </c>
      <c r="E155" s="115">
        <f t="shared" si="5"/>
        <v>0</v>
      </c>
    </row>
    <row r="156" spans="2:5">
      <c r="D156" s="115">
        <v>1</v>
      </c>
      <c r="E156" s="115">
        <f t="shared" si="5"/>
        <v>0</v>
      </c>
    </row>
    <row r="157" spans="2:5">
      <c r="D157" s="115">
        <v>1</v>
      </c>
      <c r="E157" s="115">
        <f t="shared" si="5"/>
        <v>0</v>
      </c>
    </row>
    <row r="158" spans="2:5">
      <c r="B158" s="115" t="s">
        <v>6013</v>
      </c>
      <c r="C158" s="115">
        <v>20</v>
      </c>
      <c r="D158" s="115">
        <v>2</v>
      </c>
      <c r="E158" s="115">
        <f t="shared" si="5"/>
        <v>40</v>
      </c>
    </row>
    <row r="159" spans="2:5">
      <c r="D159" s="115">
        <v>1</v>
      </c>
      <c r="E159" s="115">
        <f t="shared" si="5"/>
        <v>0</v>
      </c>
    </row>
    <row r="160" spans="2:5">
      <c r="D160" s="115">
        <v>1</v>
      </c>
      <c r="E160" s="115">
        <f t="shared" si="5"/>
        <v>0</v>
      </c>
    </row>
    <row r="161" spans="2:6">
      <c r="B161" s="115" t="s">
        <v>5944</v>
      </c>
      <c r="D161" s="115">
        <v>1</v>
      </c>
      <c r="E161" s="115">
        <f t="shared" si="5"/>
        <v>0</v>
      </c>
      <c r="F161" s="115">
        <v>31320</v>
      </c>
    </row>
    <row r="162" spans="2:6">
      <c r="B162" s="115" t="s">
        <v>6012</v>
      </c>
      <c r="D162" s="115">
        <v>1</v>
      </c>
      <c r="E162" s="115">
        <f t="shared" si="5"/>
        <v>0</v>
      </c>
      <c r="F162" s="115">
        <v>1200</v>
      </c>
    </row>
    <row r="163" spans="2:6">
      <c r="B163" s="115" t="s">
        <v>6011</v>
      </c>
      <c r="D163" s="115">
        <v>1</v>
      </c>
      <c r="E163" s="115">
        <f t="shared" si="5"/>
        <v>0</v>
      </c>
      <c r="F163" s="115">
        <v>46400</v>
      </c>
    </row>
    <row r="164" spans="2:6">
      <c r="B164" s="115" t="s">
        <v>6010</v>
      </c>
      <c r="D164" s="115">
        <v>1</v>
      </c>
      <c r="E164" s="115">
        <f t="shared" si="5"/>
        <v>0</v>
      </c>
      <c r="F164" s="115">
        <v>8680</v>
      </c>
    </row>
    <row r="165" spans="2:6">
      <c r="B165" s="115" t="s">
        <v>5949</v>
      </c>
      <c r="D165" s="115">
        <v>1</v>
      </c>
      <c r="E165" s="115">
        <f t="shared" si="5"/>
        <v>0</v>
      </c>
      <c r="F165" s="115">
        <v>40800</v>
      </c>
    </row>
    <row r="166" spans="2:6">
      <c r="B166" s="115" t="s">
        <v>6009</v>
      </c>
      <c r="D166" s="115">
        <v>1</v>
      </c>
      <c r="E166" s="115">
        <f t="shared" si="5"/>
        <v>0</v>
      </c>
      <c r="F166" s="115">
        <v>9800</v>
      </c>
    </row>
    <row r="168" spans="2:6">
      <c r="D168" s="115">
        <v>1</v>
      </c>
      <c r="E168" s="115">
        <f t="shared" ref="E168:E205" si="6">C168*D168</f>
        <v>0</v>
      </c>
    </row>
    <row r="169" spans="2:6">
      <c r="B169" s="115" t="s">
        <v>5942</v>
      </c>
      <c r="D169" s="115">
        <v>1</v>
      </c>
      <c r="E169" s="115">
        <f t="shared" si="6"/>
        <v>0</v>
      </c>
      <c r="F169" s="115">
        <v>7192</v>
      </c>
    </row>
    <row r="170" spans="2:6">
      <c r="B170" s="115" t="s">
        <v>5942</v>
      </c>
      <c r="D170" s="115">
        <v>1</v>
      </c>
      <c r="E170" s="115">
        <f t="shared" si="6"/>
        <v>0</v>
      </c>
      <c r="F170" s="115">
        <v>3990</v>
      </c>
    </row>
    <row r="171" spans="2:6">
      <c r="D171" s="115">
        <v>1</v>
      </c>
      <c r="E171" s="115">
        <f t="shared" si="6"/>
        <v>0</v>
      </c>
      <c r="F171" s="115">
        <v>30090</v>
      </c>
    </row>
    <row r="172" spans="2:6">
      <c r="D172" s="115">
        <v>1</v>
      </c>
      <c r="E172" s="115">
        <f t="shared" si="6"/>
        <v>0</v>
      </c>
      <c r="F172" s="115">
        <v>2940</v>
      </c>
    </row>
    <row r="173" spans="2:6">
      <c r="D173" s="115">
        <v>1</v>
      </c>
      <c r="E173" s="115">
        <f t="shared" si="6"/>
        <v>0</v>
      </c>
      <c r="F173" s="115">
        <v>14800</v>
      </c>
    </row>
    <row r="174" spans="2:6">
      <c r="D174" s="115">
        <v>1</v>
      </c>
      <c r="E174" s="115">
        <f t="shared" si="6"/>
        <v>0</v>
      </c>
      <c r="F174" s="115">
        <v>15000</v>
      </c>
    </row>
    <row r="175" spans="2:6">
      <c r="D175" s="115">
        <v>1</v>
      </c>
      <c r="E175" s="115">
        <f t="shared" si="6"/>
        <v>0</v>
      </c>
      <c r="F175" s="115">
        <v>11000</v>
      </c>
    </row>
    <row r="176" spans="2:6">
      <c r="D176" s="115">
        <v>1</v>
      </c>
      <c r="E176" s="115">
        <f t="shared" si="6"/>
        <v>0</v>
      </c>
      <c r="F176" s="115">
        <v>2000</v>
      </c>
    </row>
    <row r="177" spans="3:12">
      <c r="D177" s="115">
        <v>1</v>
      </c>
      <c r="E177" s="115">
        <f t="shared" si="6"/>
        <v>0</v>
      </c>
      <c r="F177" s="115">
        <v>18280</v>
      </c>
    </row>
    <row r="178" spans="3:12">
      <c r="D178" s="115">
        <v>1</v>
      </c>
      <c r="E178" s="115">
        <f t="shared" si="6"/>
        <v>0</v>
      </c>
      <c r="F178" s="115">
        <v>18280</v>
      </c>
    </row>
    <row r="179" spans="3:12">
      <c r="D179" s="115">
        <v>1</v>
      </c>
      <c r="E179" s="115">
        <f t="shared" si="6"/>
        <v>0</v>
      </c>
      <c r="F179" s="115">
        <v>1199</v>
      </c>
    </row>
    <row r="180" spans="3:12">
      <c r="D180" s="115">
        <v>1</v>
      </c>
      <c r="E180" s="115">
        <f t="shared" si="6"/>
        <v>0</v>
      </c>
      <c r="F180" s="115">
        <v>666</v>
      </c>
    </row>
    <row r="181" spans="3:12">
      <c r="D181" s="115">
        <v>1</v>
      </c>
      <c r="E181" s="115">
        <f t="shared" si="6"/>
        <v>0</v>
      </c>
      <c r="F181" s="115">
        <v>924</v>
      </c>
    </row>
    <row r="182" spans="3:12">
      <c r="D182" s="115">
        <v>1</v>
      </c>
      <c r="E182" s="115">
        <f t="shared" si="6"/>
        <v>0</v>
      </c>
      <c r="F182" s="115">
        <v>2158</v>
      </c>
      <c r="J182" s="115">
        <v>250850</v>
      </c>
      <c r="K182" s="115">
        <v>16380.504999999999</v>
      </c>
    </row>
    <row r="183" spans="3:12">
      <c r="C183" s="115">
        <v>97.2</v>
      </c>
      <c r="D183" s="115">
        <v>1</v>
      </c>
      <c r="E183" s="115">
        <f t="shared" si="6"/>
        <v>97.2</v>
      </c>
      <c r="J183" s="115">
        <v>242200</v>
      </c>
      <c r="K183" s="115">
        <v>15549.24</v>
      </c>
      <c r="L183" s="115">
        <v>6.42</v>
      </c>
    </row>
    <row r="184" spans="3:12">
      <c r="C184" s="115">
        <v>177</v>
      </c>
      <c r="D184" s="115">
        <v>1</v>
      </c>
      <c r="E184" s="115">
        <f t="shared" si="6"/>
        <v>177</v>
      </c>
      <c r="J184" s="115">
        <v>268150</v>
      </c>
      <c r="K184" s="115">
        <v>17510.195</v>
      </c>
      <c r="L184" s="115">
        <v>6.53</v>
      </c>
    </row>
    <row r="185" spans="3:12">
      <c r="D185" s="115">
        <v>1</v>
      </c>
      <c r="E185" s="115">
        <f t="shared" si="6"/>
        <v>0</v>
      </c>
      <c r="F185" s="115">
        <v>105</v>
      </c>
    </row>
    <row r="186" spans="3:12">
      <c r="D186" s="115">
        <v>1</v>
      </c>
      <c r="E186" s="115">
        <f t="shared" si="6"/>
        <v>0</v>
      </c>
      <c r="F186" s="115">
        <v>156</v>
      </c>
      <c r="J186" s="115">
        <f>SUM(J182:J185)</f>
        <v>761200</v>
      </c>
      <c r="K186" s="115">
        <f>SUM(K182:K185)</f>
        <v>49439.94</v>
      </c>
    </row>
    <row r="187" spans="3:12">
      <c r="D187" s="115">
        <v>1</v>
      </c>
      <c r="E187" s="115">
        <f t="shared" si="6"/>
        <v>0</v>
      </c>
      <c r="F187" s="115">
        <v>1109</v>
      </c>
    </row>
    <row r="188" spans="3:12">
      <c r="D188" s="115">
        <v>1</v>
      </c>
      <c r="E188" s="115">
        <f t="shared" si="6"/>
        <v>0</v>
      </c>
      <c r="F188" s="115">
        <v>1140</v>
      </c>
      <c r="L188" s="115">
        <v>6.53</v>
      </c>
    </row>
    <row r="189" spans="3:12">
      <c r="D189" s="115">
        <v>1</v>
      </c>
      <c r="E189" s="115">
        <f t="shared" si="6"/>
        <v>0</v>
      </c>
      <c r="F189" s="115">
        <v>611</v>
      </c>
      <c r="K189" s="115">
        <f t="shared" ref="K189:K194" si="7">J189*L189/100</f>
        <v>0</v>
      </c>
      <c r="L189" s="115">
        <v>6.53</v>
      </c>
    </row>
    <row r="190" spans="3:12">
      <c r="D190" s="115">
        <v>1</v>
      </c>
      <c r="E190" s="115">
        <f t="shared" si="6"/>
        <v>0</v>
      </c>
      <c r="F190" s="115">
        <v>3225</v>
      </c>
      <c r="J190" s="115">
        <f>400*6</f>
        <v>2400</v>
      </c>
      <c r="K190" s="115">
        <f t="shared" si="7"/>
        <v>156.72</v>
      </c>
      <c r="L190" s="115">
        <v>6.53</v>
      </c>
    </row>
    <row r="191" spans="3:12">
      <c r="D191" s="115">
        <v>1</v>
      </c>
      <c r="E191" s="115">
        <f t="shared" si="6"/>
        <v>0</v>
      </c>
      <c r="F191" s="115">
        <v>691</v>
      </c>
      <c r="K191" s="115">
        <f t="shared" si="7"/>
        <v>0</v>
      </c>
      <c r="L191" s="115">
        <v>6.53</v>
      </c>
    </row>
    <row r="192" spans="3:12">
      <c r="D192" s="115">
        <v>1</v>
      </c>
      <c r="E192" s="115">
        <f t="shared" si="6"/>
        <v>0</v>
      </c>
      <c r="F192" s="115">
        <v>1970</v>
      </c>
      <c r="K192" s="115">
        <f t="shared" si="7"/>
        <v>0</v>
      </c>
      <c r="L192" s="115">
        <v>6.53</v>
      </c>
    </row>
    <row r="193" spans="2:12">
      <c r="D193" s="115">
        <v>1</v>
      </c>
      <c r="E193" s="115">
        <f t="shared" si="6"/>
        <v>0</v>
      </c>
      <c r="F193" s="115">
        <v>3734</v>
      </c>
      <c r="K193" s="115">
        <f t="shared" si="7"/>
        <v>0</v>
      </c>
      <c r="L193" s="115">
        <v>6.53</v>
      </c>
    </row>
    <row r="194" spans="2:12">
      <c r="D194" s="115">
        <v>1</v>
      </c>
      <c r="E194" s="115">
        <f t="shared" si="6"/>
        <v>0</v>
      </c>
      <c r="F194" s="115">
        <v>2172</v>
      </c>
      <c r="J194" s="115">
        <f>960*13</f>
        <v>12480</v>
      </c>
      <c r="K194" s="115">
        <f t="shared" si="7"/>
        <v>814.94400000000007</v>
      </c>
      <c r="L194" s="115">
        <v>6.53</v>
      </c>
    </row>
    <row r="195" spans="2:12">
      <c r="D195" s="115">
        <v>1</v>
      </c>
      <c r="E195" s="115">
        <f t="shared" si="6"/>
        <v>0</v>
      </c>
      <c r="F195" s="115">
        <v>1237</v>
      </c>
      <c r="J195" s="115">
        <f>960*19</f>
        <v>18240</v>
      </c>
      <c r="K195" s="115">
        <v>1171.01</v>
      </c>
      <c r="L195" s="115">
        <v>6.42</v>
      </c>
    </row>
    <row r="196" spans="2:12">
      <c r="D196" s="115">
        <v>1</v>
      </c>
      <c r="E196" s="115">
        <f t="shared" si="6"/>
        <v>0</v>
      </c>
      <c r="F196" s="115">
        <v>1621</v>
      </c>
      <c r="J196" s="115">
        <v>20160</v>
      </c>
      <c r="K196" s="115">
        <f>J196*L196/100</f>
        <v>1316.4480000000001</v>
      </c>
      <c r="L196" s="115">
        <v>6.53</v>
      </c>
    </row>
    <row r="197" spans="2:12">
      <c r="D197" s="115">
        <v>1</v>
      </c>
      <c r="E197" s="115">
        <f t="shared" si="6"/>
        <v>0</v>
      </c>
      <c r="F197" s="115">
        <v>1240</v>
      </c>
      <c r="K197" s="115">
        <f>J197*L197/100</f>
        <v>0</v>
      </c>
      <c r="L197" s="115">
        <v>6.53</v>
      </c>
    </row>
    <row r="198" spans="2:12">
      <c r="D198" s="115">
        <v>1</v>
      </c>
      <c r="E198" s="115">
        <f t="shared" si="6"/>
        <v>0</v>
      </c>
      <c r="F198" s="115">
        <v>4412</v>
      </c>
      <c r="L198" s="115">
        <v>6.53</v>
      </c>
    </row>
    <row r="199" spans="2:12">
      <c r="D199" s="115">
        <v>1</v>
      </c>
      <c r="E199" s="115">
        <f t="shared" si="6"/>
        <v>0</v>
      </c>
      <c r="F199" s="115">
        <v>5617</v>
      </c>
      <c r="J199" s="115">
        <v>1040</v>
      </c>
      <c r="K199" s="115">
        <f>J199*L199/100</f>
        <v>67.911999999999992</v>
      </c>
      <c r="L199" s="115">
        <v>6.53</v>
      </c>
    </row>
    <row r="200" spans="2:12">
      <c r="D200" s="115">
        <v>1</v>
      </c>
      <c r="E200" s="115">
        <f t="shared" si="6"/>
        <v>0</v>
      </c>
      <c r="F200" s="115">
        <v>1644</v>
      </c>
    </row>
    <row r="201" spans="2:12">
      <c r="D201" s="115">
        <v>1</v>
      </c>
      <c r="E201" s="115">
        <f t="shared" si="6"/>
        <v>0</v>
      </c>
      <c r="F201" s="115">
        <v>2100</v>
      </c>
      <c r="J201" s="115">
        <f>SUM(J189:J199)</f>
        <v>54320</v>
      </c>
      <c r="K201" s="115">
        <f>SUM(K188:K199)</f>
        <v>3527.0340000000001</v>
      </c>
    </row>
    <row r="202" spans="2:12">
      <c r="D202" s="115">
        <v>1</v>
      </c>
      <c r="E202" s="115">
        <f t="shared" si="6"/>
        <v>0</v>
      </c>
      <c r="F202" s="115">
        <v>1680</v>
      </c>
    </row>
    <row r="203" spans="2:12">
      <c r="D203" s="115">
        <v>1</v>
      </c>
      <c r="E203" s="115">
        <f t="shared" si="6"/>
        <v>0</v>
      </c>
      <c r="F203" s="115">
        <v>1590</v>
      </c>
      <c r="J203" s="115">
        <f>J201*6.67/100</f>
        <v>3623.1440000000002</v>
      </c>
    </row>
    <row r="204" spans="2:12">
      <c r="D204" s="115">
        <v>1</v>
      </c>
      <c r="E204" s="115">
        <f t="shared" si="6"/>
        <v>0</v>
      </c>
      <c r="F204" s="115">
        <v>1400</v>
      </c>
    </row>
    <row r="205" spans="2:12">
      <c r="D205" s="115">
        <v>1</v>
      </c>
      <c r="E205" s="115">
        <f t="shared" si="6"/>
        <v>0</v>
      </c>
    </row>
    <row r="206" spans="2:12">
      <c r="B206" s="115" t="s">
        <v>5805</v>
      </c>
      <c r="E206" s="115">
        <f>SUM(E2:E205)</f>
        <v>42640.009999999995</v>
      </c>
      <c r="F206" s="115">
        <f>SUM(F2:F205)</f>
        <v>304173</v>
      </c>
      <c r="J206" s="115">
        <f>J186+J201</f>
        <v>815520</v>
      </c>
      <c r="K206" s="115">
        <f>K186+K201</f>
        <v>52966.974000000002</v>
      </c>
    </row>
    <row r="207" spans="2:12">
      <c r="B207" s="115" t="s">
        <v>6008</v>
      </c>
      <c r="E207" s="115">
        <f>E206+F206*G207/100</f>
        <v>62715.427999999993</v>
      </c>
      <c r="G207" s="115">
        <v>6.6</v>
      </c>
      <c r="J207" s="115">
        <f>J206*6.65/100</f>
        <v>54232.08</v>
      </c>
    </row>
    <row r="210" spans="9:10">
      <c r="J210" s="115">
        <f>J182+J190+J194</f>
        <v>265730</v>
      </c>
    </row>
    <row r="214" spans="9:10">
      <c r="J214" s="115">
        <v>18280</v>
      </c>
    </row>
    <row r="215" spans="9:10">
      <c r="J215" s="115">
        <v>18280</v>
      </c>
    </row>
    <row r="216" spans="9:10">
      <c r="J216" s="115">
        <v>11000</v>
      </c>
    </row>
    <row r="217" spans="9:10">
      <c r="J217" s="115">
        <v>2000</v>
      </c>
    </row>
    <row r="218" spans="9:10">
      <c r="J218" s="115">
        <f>SUM(J214:J217)</f>
        <v>49560</v>
      </c>
    </row>
    <row r="219" spans="9:10">
      <c r="J219" s="115">
        <f>J218-J201</f>
        <v>-4760</v>
      </c>
    </row>
    <row r="221" spans="9:10">
      <c r="I221" s="115">
        <v>14313</v>
      </c>
    </row>
    <row r="222" spans="9:10">
      <c r="I222" s="115">
        <v>8764</v>
      </c>
    </row>
    <row r="223" spans="9:10">
      <c r="I223" s="115">
        <v>5886</v>
      </c>
    </row>
    <row r="224" spans="9:10">
      <c r="I224" s="115">
        <v>2870</v>
      </c>
    </row>
    <row r="225" spans="1:13">
      <c r="I225" s="115">
        <v>5680</v>
      </c>
    </row>
    <row r="226" spans="1:13">
      <c r="I226" s="115">
        <v>6510</v>
      </c>
      <c r="K226" s="115">
        <v>141</v>
      </c>
      <c r="M226" s="115">
        <v>25600</v>
      </c>
    </row>
    <row r="227" spans="1:13">
      <c r="I227" s="115">
        <v>26182</v>
      </c>
      <c r="K227" s="115">
        <v>146</v>
      </c>
      <c r="M227" s="115">
        <v>3134</v>
      </c>
    </row>
    <row r="228" spans="1:13">
      <c r="I228" s="115">
        <v>1370</v>
      </c>
      <c r="K228" s="115">
        <v>72</v>
      </c>
      <c r="M228" s="115">
        <v>3125</v>
      </c>
    </row>
    <row r="229" spans="1:13">
      <c r="I229" s="115">
        <v>105680</v>
      </c>
      <c r="K229" s="115">
        <v>800</v>
      </c>
      <c r="M229" s="115">
        <v>325.3</v>
      </c>
    </row>
    <row r="230" spans="1:13">
      <c r="I230" s="115">
        <v>32520</v>
      </c>
      <c r="M230" s="115">
        <v>445.5</v>
      </c>
    </row>
    <row r="231" spans="1:13">
      <c r="I231" s="115">
        <v>47830</v>
      </c>
      <c r="M231" s="115">
        <v>120</v>
      </c>
    </row>
    <row r="232" spans="1:13">
      <c r="I232" s="115">
        <f>SUM(I221:I231)</f>
        <v>257605</v>
      </c>
      <c r="M232" s="115">
        <v>1814</v>
      </c>
    </row>
    <row r="233" spans="1:13">
      <c r="K233" s="115">
        <f>SUM(K226:K232)</f>
        <v>1159</v>
      </c>
      <c r="M233" s="115">
        <v>1159</v>
      </c>
    </row>
    <row r="234" spans="1:13">
      <c r="I234" s="115">
        <f>I232-J186</f>
        <v>-503595</v>
      </c>
      <c r="M234" s="115">
        <v>49</v>
      </c>
    </row>
    <row r="235" spans="1:13">
      <c r="I235" s="115">
        <f>I234*6.65/100</f>
        <v>-33489.067499999997</v>
      </c>
      <c r="M235" s="115">
        <v>400</v>
      </c>
    </row>
    <row r="236" spans="1:13">
      <c r="M236" s="115">
        <v>130</v>
      </c>
    </row>
    <row r="238" spans="1:13">
      <c r="M238" s="115">
        <f>SUM(M226:M237)</f>
        <v>36301.800000000003</v>
      </c>
    </row>
    <row r="240" spans="1:13">
      <c r="A240" s="196">
        <v>39085</v>
      </c>
    </row>
    <row r="241" spans="1:4">
      <c r="A241" s="196">
        <v>39445</v>
      </c>
      <c r="B241" s="115" t="s">
        <v>5982</v>
      </c>
      <c r="C241" s="115" t="s">
        <v>5984</v>
      </c>
      <c r="D241" s="115">
        <v>416</v>
      </c>
    </row>
    <row r="242" spans="1:4">
      <c r="A242" s="196">
        <v>39436</v>
      </c>
      <c r="B242" s="115" t="s">
        <v>6007</v>
      </c>
      <c r="C242" s="115" t="s">
        <v>5984</v>
      </c>
      <c r="D242" s="115">
        <v>7550</v>
      </c>
    </row>
    <row r="243" spans="1:4">
      <c r="A243" s="196">
        <v>39085</v>
      </c>
      <c r="B243" s="115" t="s">
        <v>5941</v>
      </c>
      <c r="C243" s="115" t="s">
        <v>5984</v>
      </c>
      <c r="D243" s="115">
        <v>22.4</v>
      </c>
    </row>
    <row r="244" spans="1:4">
      <c r="A244" s="196">
        <v>39085</v>
      </c>
      <c r="B244" s="115" t="s">
        <v>6006</v>
      </c>
      <c r="C244" s="115" t="s">
        <v>5983</v>
      </c>
      <c r="D244" s="115">
        <v>850</v>
      </c>
    </row>
    <row r="245" spans="1:4">
      <c r="A245" s="196">
        <v>39095</v>
      </c>
      <c r="B245" s="115" t="s">
        <v>6003</v>
      </c>
      <c r="C245" s="115" t="s">
        <v>5983</v>
      </c>
      <c r="D245" s="115">
        <v>129750</v>
      </c>
    </row>
    <row r="249" spans="1:4">
      <c r="A249" s="196">
        <v>39125</v>
      </c>
      <c r="B249" s="115" t="s">
        <v>6003</v>
      </c>
      <c r="C249" s="115" t="s">
        <v>5983</v>
      </c>
      <c r="D249" s="115">
        <v>111000</v>
      </c>
    </row>
    <row r="252" spans="1:4">
      <c r="A252" s="196">
        <v>39144</v>
      </c>
      <c r="B252" s="115" t="s">
        <v>6005</v>
      </c>
      <c r="C252" s="115" t="s">
        <v>5983</v>
      </c>
      <c r="D252" s="115">
        <v>840</v>
      </c>
    </row>
    <row r="253" spans="1:4">
      <c r="A253" s="196">
        <v>39147</v>
      </c>
      <c r="B253" s="115" t="s">
        <v>6004</v>
      </c>
      <c r="C253" s="115" t="s">
        <v>5983</v>
      </c>
      <c r="D253" s="115">
        <v>390</v>
      </c>
    </row>
    <row r="255" spans="1:4">
      <c r="A255" s="196">
        <v>39151</v>
      </c>
      <c r="B255" s="115" t="s">
        <v>6003</v>
      </c>
      <c r="C255" s="115" t="s">
        <v>5983</v>
      </c>
      <c r="D255" s="115">
        <v>70300</v>
      </c>
    </row>
  </sheetData>
  <phoneticPr fontId="12"/>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698C5-B424-4230-B44B-98E8A347D5B9}">
  <dimension ref="A1:H31"/>
  <sheetViews>
    <sheetView topLeftCell="A37" workbookViewId="0">
      <selection activeCell="C18" sqref="C18"/>
    </sheetView>
  </sheetViews>
  <sheetFormatPr defaultRowHeight="14.25"/>
  <cols>
    <col min="1" max="1" width="11.625" style="115" bestFit="1" customWidth="1"/>
    <col min="2" max="2" width="19.5" style="115" customWidth="1"/>
    <col min="3" max="16384" width="9" style="115"/>
  </cols>
  <sheetData>
    <row r="1" spans="1:8">
      <c r="A1" s="115" t="s">
        <v>5927</v>
      </c>
      <c r="B1" s="115" t="s">
        <v>5926</v>
      </c>
      <c r="C1" s="115" t="s">
        <v>5925</v>
      </c>
      <c r="D1" s="115" t="s">
        <v>6034</v>
      </c>
      <c r="E1" s="115" t="s">
        <v>6033</v>
      </c>
      <c r="F1" s="115" t="s">
        <v>5922</v>
      </c>
      <c r="G1" s="115" t="s">
        <v>6032</v>
      </c>
      <c r="H1" s="115" t="s">
        <v>5919</v>
      </c>
    </row>
    <row r="2" spans="1:8">
      <c r="A2" s="196"/>
      <c r="B2" s="115" t="s">
        <v>5918</v>
      </c>
    </row>
    <row r="3" spans="1:8">
      <c r="A3" s="196">
        <v>39079</v>
      </c>
      <c r="B3" s="115" t="s">
        <v>5982</v>
      </c>
      <c r="D3" s="115">
        <v>465</v>
      </c>
      <c r="F3" s="115">
        <f t="shared" ref="F3:F29" si="0">F2+C3</f>
        <v>0</v>
      </c>
      <c r="G3" s="115">
        <f t="shared" ref="G3:G29" si="1">G2+D3-E3</f>
        <v>465</v>
      </c>
    </row>
    <row r="4" spans="1:8">
      <c r="A4" s="196">
        <v>39080</v>
      </c>
      <c r="B4" s="115" t="s">
        <v>5978</v>
      </c>
      <c r="D4" s="115">
        <v>7550</v>
      </c>
      <c r="F4" s="115">
        <f t="shared" si="0"/>
        <v>0</v>
      </c>
      <c r="G4" s="115">
        <f t="shared" si="1"/>
        <v>8015</v>
      </c>
    </row>
    <row r="5" spans="1:8">
      <c r="A5" s="196">
        <v>39080</v>
      </c>
      <c r="B5" s="115" t="s">
        <v>5977</v>
      </c>
      <c r="D5" s="115">
        <v>320</v>
      </c>
      <c r="F5" s="115">
        <f t="shared" si="0"/>
        <v>0</v>
      </c>
      <c r="G5" s="115">
        <f t="shared" si="1"/>
        <v>8335</v>
      </c>
    </row>
    <row r="6" spans="1:8">
      <c r="A6" s="196">
        <v>39085</v>
      </c>
      <c r="B6" s="115" t="s">
        <v>5976</v>
      </c>
      <c r="D6" s="115">
        <v>22.4</v>
      </c>
      <c r="F6" s="115">
        <f t="shared" si="0"/>
        <v>0</v>
      </c>
      <c r="G6" s="115">
        <f t="shared" si="1"/>
        <v>8357.4</v>
      </c>
    </row>
    <row r="7" spans="1:8">
      <c r="A7" s="196">
        <v>39085</v>
      </c>
      <c r="B7" s="115" t="s">
        <v>5975</v>
      </c>
      <c r="C7" s="115">
        <v>850</v>
      </c>
      <c r="F7" s="115">
        <f t="shared" si="0"/>
        <v>850</v>
      </c>
      <c r="G7" s="115">
        <f t="shared" si="1"/>
        <v>8357.4</v>
      </c>
    </row>
    <row r="8" spans="1:8">
      <c r="A8" s="196">
        <v>39090</v>
      </c>
      <c r="B8" s="115" t="s">
        <v>5972</v>
      </c>
      <c r="C8" s="115">
        <v>31800</v>
      </c>
      <c r="F8" s="115">
        <f t="shared" si="0"/>
        <v>32650</v>
      </c>
      <c r="G8" s="115">
        <f t="shared" si="1"/>
        <v>8357.4</v>
      </c>
    </row>
    <row r="9" spans="1:8">
      <c r="A9" s="196">
        <v>39090</v>
      </c>
      <c r="B9" s="115" t="s">
        <v>5971</v>
      </c>
      <c r="C9" s="115">
        <v>520</v>
      </c>
      <c r="F9" s="115">
        <f t="shared" si="0"/>
        <v>33170</v>
      </c>
      <c r="G9" s="115">
        <f t="shared" si="1"/>
        <v>8357.4</v>
      </c>
    </row>
    <row r="10" spans="1:8">
      <c r="A10" s="196">
        <v>39095</v>
      </c>
      <c r="B10" s="115" t="s">
        <v>5970</v>
      </c>
      <c r="C10" s="115">
        <v>33500</v>
      </c>
      <c r="F10" s="115">
        <f t="shared" si="0"/>
        <v>66670</v>
      </c>
      <c r="G10" s="115">
        <f t="shared" si="1"/>
        <v>8357.4</v>
      </c>
    </row>
    <row r="11" spans="1:8">
      <c r="A11" s="196">
        <v>39095</v>
      </c>
      <c r="B11" s="115" t="s">
        <v>5969</v>
      </c>
      <c r="C11" s="115">
        <v>260</v>
      </c>
      <c r="F11" s="115">
        <f t="shared" si="0"/>
        <v>66930</v>
      </c>
      <c r="G11" s="115">
        <f t="shared" si="1"/>
        <v>8357.4</v>
      </c>
    </row>
    <row r="12" spans="1:8">
      <c r="A12" s="196">
        <v>39095</v>
      </c>
      <c r="B12" s="115" t="s">
        <v>5968</v>
      </c>
      <c r="C12" s="115">
        <v>129750</v>
      </c>
      <c r="F12" s="115">
        <f t="shared" si="0"/>
        <v>196680</v>
      </c>
      <c r="G12" s="115">
        <f t="shared" si="1"/>
        <v>8357.4</v>
      </c>
    </row>
    <row r="13" spans="1:8">
      <c r="A13" s="196">
        <v>39110</v>
      </c>
      <c r="B13" s="115" t="s">
        <v>5960</v>
      </c>
      <c r="C13" s="115">
        <v>1500</v>
      </c>
      <c r="F13" s="115">
        <f t="shared" si="0"/>
        <v>198180</v>
      </c>
      <c r="G13" s="115">
        <f t="shared" si="1"/>
        <v>8357.4</v>
      </c>
    </row>
    <row r="14" spans="1:8">
      <c r="A14" s="196">
        <v>39125</v>
      </c>
      <c r="B14" s="115" t="s">
        <v>5962</v>
      </c>
      <c r="C14" s="115">
        <v>111000</v>
      </c>
      <c r="F14" s="115">
        <f t="shared" si="0"/>
        <v>309180</v>
      </c>
      <c r="G14" s="115">
        <f t="shared" si="1"/>
        <v>8357.4</v>
      </c>
    </row>
    <row r="15" spans="1:8">
      <c r="A15" s="196">
        <v>39125</v>
      </c>
      <c r="B15" s="115" t="s">
        <v>5960</v>
      </c>
      <c r="C15" s="115">
        <v>1080</v>
      </c>
      <c r="F15" s="115">
        <f t="shared" si="0"/>
        <v>310260</v>
      </c>
      <c r="G15" s="115">
        <f t="shared" si="1"/>
        <v>8357.4</v>
      </c>
    </row>
    <row r="16" spans="1:8">
      <c r="A16" s="196">
        <v>39127</v>
      </c>
      <c r="B16" s="115" t="s">
        <v>2968</v>
      </c>
      <c r="C16" s="115">
        <v>28</v>
      </c>
      <c r="F16" s="115">
        <f t="shared" si="0"/>
        <v>310288</v>
      </c>
      <c r="G16" s="115">
        <f t="shared" si="1"/>
        <v>8357.4</v>
      </c>
    </row>
    <row r="17" spans="1:7">
      <c r="A17" s="196">
        <v>39138</v>
      </c>
      <c r="B17" s="115" t="s">
        <v>5958</v>
      </c>
      <c r="C17" s="115">
        <v>1080</v>
      </c>
      <c r="F17" s="115">
        <f t="shared" si="0"/>
        <v>311368</v>
      </c>
      <c r="G17" s="115">
        <f t="shared" si="1"/>
        <v>8357.4</v>
      </c>
    </row>
    <row r="18" spans="1:7">
      <c r="A18" s="196">
        <v>39144</v>
      </c>
      <c r="B18" s="115" t="s">
        <v>5956</v>
      </c>
      <c r="C18" s="115">
        <v>840</v>
      </c>
      <c r="F18" s="115">
        <f t="shared" si="0"/>
        <v>312208</v>
      </c>
      <c r="G18" s="115">
        <f t="shared" si="1"/>
        <v>8357.4</v>
      </c>
    </row>
    <row r="19" spans="1:7">
      <c r="A19" s="196">
        <v>39147</v>
      </c>
      <c r="B19" s="115" t="s">
        <v>5955</v>
      </c>
      <c r="C19" s="115">
        <v>390</v>
      </c>
      <c r="F19" s="115">
        <f t="shared" si="0"/>
        <v>312598</v>
      </c>
      <c r="G19" s="115">
        <f t="shared" si="1"/>
        <v>8357.4</v>
      </c>
    </row>
    <row r="20" spans="1:7">
      <c r="A20" s="196">
        <v>39151</v>
      </c>
      <c r="B20" s="115" t="s">
        <v>5953</v>
      </c>
      <c r="C20" s="115">
        <v>70300</v>
      </c>
      <c r="F20" s="115">
        <f t="shared" si="0"/>
        <v>382898</v>
      </c>
      <c r="G20" s="115">
        <f t="shared" si="1"/>
        <v>8357.4</v>
      </c>
    </row>
    <row r="21" spans="1:7">
      <c r="A21" s="196">
        <v>39173</v>
      </c>
      <c r="B21" s="115" t="s">
        <v>5941</v>
      </c>
      <c r="C21" s="115">
        <v>11450</v>
      </c>
      <c r="F21" s="115">
        <f t="shared" si="0"/>
        <v>394348</v>
      </c>
      <c r="G21" s="115">
        <f t="shared" si="1"/>
        <v>8357.4</v>
      </c>
    </row>
    <row r="22" spans="1:7">
      <c r="A22" s="196"/>
      <c r="F22" s="115">
        <f t="shared" si="0"/>
        <v>394348</v>
      </c>
      <c r="G22" s="115">
        <f t="shared" si="1"/>
        <v>8357.4</v>
      </c>
    </row>
    <row r="23" spans="1:7">
      <c r="A23" s="196"/>
      <c r="F23" s="115">
        <f t="shared" si="0"/>
        <v>394348</v>
      </c>
      <c r="G23" s="115">
        <f t="shared" si="1"/>
        <v>8357.4</v>
      </c>
    </row>
    <row r="24" spans="1:7">
      <c r="A24" s="196"/>
      <c r="F24" s="115">
        <f t="shared" si="0"/>
        <v>394348</v>
      </c>
      <c r="G24" s="115">
        <f t="shared" si="1"/>
        <v>8357.4</v>
      </c>
    </row>
    <row r="25" spans="1:7">
      <c r="A25" s="196"/>
      <c r="F25" s="115">
        <f t="shared" si="0"/>
        <v>394348</v>
      </c>
      <c r="G25" s="115">
        <f t="shared" si="1"/>
        <v>8357.4</v>
      </c>
    </row>
    <row r="26" spans="1:7">
      <c r="F26" s="115">
        <f t="shared" si="0"/>
        <v>394348</v>
      </c>
      <c r="G26" s="115">
        <f t="shared" si="1"/>
        <v>8357.4</v>
      </c>
    </row>
    <row r="27" spans="1:7">
      <c r="F27" s="115">
        <f t="shared" si="0"/>
        <v>394348</v>
      </c>
      <c r="G27" s="115">
        <f t="shared" si="1"/>
        <v>8357.4</v>
      </c>
    </row>
    <row r="28" spans="1:7">
      <c r="F28" s="115">
        <f t="shared" si="0"/>
        <v>394348</v>
      </c>
      <c r="G28" s="115">
        <f t="shared" si="1"/>
        <v>8357.4</v>
      </c>
    </row>
    <row r="29" spans="1:7">
      <c r="F29" s="115">
        <f t="shared" si="0"/>
        <v>394348</v>
      </c>
      <c r="G29" s="115">
        <f t="shared" si="1"/>
        <v>8357.4</v>
      </c>
    </row>
    <row r="30" spans="1:7">
      <c r="A30" s="115">
        <v>39172</v>
      </c>
      <c r="B30" s="115" t="s">
        <v>5805</v>
      </c>
      <c r="C30" s="115">
        <f>SUM(C2:C29)</f>
        <v>394348</v>
      </c>
      <c r="D30" s="115">
        <f>SUM(D2:D29)</f>
        <v>8357.4</v>
      </c>
      <c r="F30" s="115">
        <f>F29</f>
        <v>394348</v>
      </c>
      <c r="G30" s="115">
        <f>G29</f>
        <v>8357.4</v>
      </c>
    </row>
    <row r="31" spans="1:7">
      <c r="A31" s="115">
        <f>A30-A6+1</f>
        <v>88</v>
      </c>
      <c r="B31" s="115" t="s">
        <v>6031</v>
      </c>
      <c r="C31" s="115">
        <f>C30/A31</f>
        <v>4481.227272727273</v>
      </c>
      <c r="D31" s="115">
        <f>$D$30/$A$31</f>
        <v>94.970454545454544</v>
      </c>
    </row>
  </sheetData>
  <phoneticPr fontId="12"/>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CFB1-C54F-41C3-8FEE-A8395F06402E}">
  <dimension ref="A1:BN88"/>
  <sheetViews>
    <sheetView workbookViewId="0">
      <selection activeCell="C18" sqref="C18"/>
    </sheetView>
  </sheetViews>
  <sheetFormatPr defaultRowHeight="14.25"/>
  <cols>
    <col min="1" max="16384" width="9" style="115"/>
  </cols>
  <sheetData>
    <row r="1" spans="1:66">
      <c r="C1" s="115" t="s">
        <v>6052</v>
      </c>
      <c r="M1" s="115">
        <v>0.3</v>
      </c>
      <c r="N1" s="115" t="s">
        <v>6040</v>
      </c>
      <c r="Q1" s="115">
        <v>0.35</v>
      </c>
      <c r="R1" s="115" t="s">
        <v>6040</v>
      </c>
      <c r="U1" s="115">
        <v>0.35</v>
      </c>
      <c r="V1" s="115" t="s">
        <v>6091</v>
      </c>
      <c r="AB1" s="115" t="s">
        <v>6092</v>
      </c>
      <c r="AF1" s="115">
        <v>1</v>
      </c>
      <c r="AG1" s="115" t="s">
        <v>6040</v>
      </c>
      <c r="AK1" s="115">
        <v>1</v>
      </c>
      <c r="AL1" s="115" t="s">
        <v>6091</v>
      </c>
    </row>
    <row r="2" spans="1:66">
      <c r="A2" s="115" t="s">
        <v>6090</v>
      </c>
      <c r="B2" s="115" t="s">
        <v>6089</v>
      </c>
      <c r="C2" s="115" t="s">
        <v>6088</v>
      </c>
      <c r="D2" s="115" t="s">
        <v>6087</v>
      </c>
      <c r="E2" s="115" t="s">
        <v>6086</v>
      </c>
      <c r="F2" s="115" t="s">
        <v>6085</v>
      </c>
      <c r="G2" s="115" t="s">
        <v>6084</v>
      </c>
      <c r="H2" s="115" t="s">
        <v>6083</v>
      </c>
      <c r="I2" s="115" t="s">
        <v>6082</v>
      </c>
      <c r="J2" s="115" t="s">
        <v>6081</v>
      </c>
      <c r="K2" s="115" t="s">
        <v>6080</v>
      </c>
      <c r="L2" s="115" t="s">
        <v>6079</v>
      </c>
      <c r="M2" s="115" t="s">
        <v>6068</v>
      </c>
      <c r="N2" s="115" t="s">
        <v>6067</v>
      </c>
      <c r="O2" s="115" t="s">
        <v>2968</v>
      </c>
      <c r="P2" s="115" t="s">
        <v>6066</v>
      </c>
      <c r="Q2" s="115" t="s">
        <v>6068</v>
      </c>
      <c r="R2" s="115" t="s">
        <v>6067</v>
      </c>
      <c r="S2" s="115" t="s">
        <v>2968</v>
      </c>
      <c r="T2" s="115" t="s">
        <v>6078</v>
      </c>
      <c r="U2" s="115" t="s">
        <v>6068</v>
      </c>
      <c r="V2" s="115" t="s">
        <v>6067</v>
      </c>
      <c r="W2" s="115" t="s">
        <v>2968</v>
      </c>
      <c r="X2" s="115" t="s">
        <v>6077</v>
      </c>
      <c r="Y2" s="115" t="s">
        <v>6076</v>
      </c>
      <c r="Z2" s="115" t="s">
        <v>6075</v>
      </c>
      <c r="AA2" s="115" t="s">
        <v>6074</v>
      </c>
      <c r="AB2" s="115" t="s">
        <v>6073</v>
      </c>
      <c r="AC2" s="115" t="s">
        <v>6072</v>
      </c>
      <c r="AD2" s="115" t="s">
        <v>6071</v>
      </c>
      <c r="AE2" s="115" t="s">
        <v>6070</v>
      </c>
      <c r="AF2" s="115" t="s">
        <v>6068</v>
      </c>
      <c r="AG2" s="115" t="s">
        <v>6067</v>
      </c>
      <c r="AH2" s="115" t="s">
        <v>2968</v>
      </c>
      <c r="AI2" s="115" t="s">
        <v>6066</v>
      </c>
      <c r="AJ2" s="115" t="s">
        <v>6069</v>
      </c>
      <c r="AK2" s="115" t="s">
        <v>6068</v>
      </c>
      <c r="AL2" s="115" t="s">
        <v>6067</v>
      </c>
      <c r="AM2" s="115" t="s">
        <v>2968</v>
      </c>
      <c r="AN2" s="115" t="s">
        <v>6066</v>
      </c>
      <c r="AO2" s="115" t="s">
        <v>6065</v>
      </c>
    </row>
    <row r="3" spans="1:66">
      <c r="A3" s="115">
        <v>2007</v>
      </c>
      <c r="B3" s="115">
        <v>33</v>
      </c>
      <c r="C3" s="115">
        <f>4000*12</f>
        <v>48000</v>
      </c>
      <c r="E3" s="115">
        <f t="shared" ref="E3:E30" si="0">SUM(C3:D3)</f>
        <v>48000</v>
      </c>
      <c r="F3" s="115">
        <f>E3</f>
        <v>48000</v>
      </c>
      <c r="G3" s="115">
        <v>12000</v>
      </c>
      <c r="H3" s="115">
        <f>E3-G3</f>
        <v>36000</v>
      </c>
      <c r="J3" s="115">
        <f>E3-G3-I3</f>
        <v>36000</v>
      </c>
      <c r="L3" s="115">
        <f>E3-G3-I3-K3</f>
        <v>36000</v>
      </c>
      <c r="M3" s="115">
        <f t="shared" ref="M3:M30" si="1">(E3-G3-I3-K3)*30%</f>
        <v>10800</v>
      </c>
      <c r="N3" s="115">
        <v>0.03</v>
      </c>
      <c r="O3" s="115">
        <f t="shared" ref="O3:O30" si="2">M3*N3</f>
        <v>324</v>
      </c>
      <c r="P3" s="115">
        <f>O3</f>
        <v>324</v>
      </c>
      <c r="Q3" s="115">
        <f t="shared" ref="Q3:Q30" si="3">(E3-G3-I3-K3)*35%</f>
        <v>12600</v>
      </c>
      <c r="R3" s="115">
        <v>0.05</v>
      </c>
      <c r="S3" s="115">
        <f t="shared" ref="S3:S30" si="4">Q3*R3</f>
        <v>630</v>
      </c>
      <c r="T3" s="115">
        <f>S3</f>
        <v>630</v>
      </c>
      <c r="U3" s="115">
        <f t="shared" ref="U3:U30" si="5">(E3-G3-I3-K3)*35%</f>
        <v>12600</v>
      </c>
      <c r="V3" s="115">
        <v>0.1</v>
      </c>
      <c r="W3" s="115">
        <f t="shared" ref="W3:W30" si="6">U3*V3</f>
        <v>1260</v>
      </c>
      <c r="X3" s="115">
        <f>W3</f>
        <v>1260</v>
      </c>
      <c r="Y3" s="115">
        <f t="shared" ref="Y3:Y30" si="7">P3+T3+X3</f>
        <v>2214</v>
      </c>
      <c r="Z3" s="115">
        <f>E3-G3-I3-K3+Y3</f>
        <v>38214</v>
      </c>
      <c r="AA3" s="115">
        <v>100000</v>
      </c>
      <c r="AC3" s="115">
        <v>100000</v>
      </c>
      <c r="AD3" s="115">
        <f t="shared" ref="AD3:AD30" si="8">SUM(AA3:AC3)</f>
        <v>200000</v>
      </c>
      <c r="AE3" s="115">
        <f>E3-G3-I3-K3+Y3+AD3</f>
        <v>238214</v>
      </c>
      <c r="AF3" s="115">
        <f t="shared" ref="AF3:AF30" si="9">E3-G3-I3-K3</f>
        <v>36000</v>
      </c>
      <c r="AG3" s="115">
        <v>0.03</v>
      </c>
      <c r="AH3" s="115">
        <f t="shared" ref="AH3:AH30" si="10">AF3*AG3</f>
        <v>1080</v>
      </c>
      <c r="AI3" s="115">
        <f>AH3</f>
        <v>1080</v>
      </c>
      <c r="AJ3" s="115">
        <f>E3-G3-I3-K3+AI3</f>
        <v>37080</v>
      </c>
      <c r="AK3" s="115">
        <f t="shared" ref="AK3:AK30" si="11">E3-G3-I3-K3</f>
        <v>36000</v>
      </c>
      <c r="AL3" s="115">
        <v>0.1</v>
      </c>
      <c r="AM3" s="115">
        <f t="shared" ref="AM3:AM30" si="12">AK3*AL3</f>
        <v>3600</v>
      </c>
      <c r="AN3" s="115">
        <f>AM3</f>
        <v>3600</v>
      </c>
      <c r="AO3" s="115">
        <f>E3-G3-I3-K3+AI3</f>
        <v>37080</v>
      </c>
    </row>
    <row r="4" spans="1:66">
      <c r="A4" s="115">
        <v>2008</v>
      </c>
      <c r="B4" s="115">
        <v>34</v>
      </c>
      <c r="C4" s="115">
        <f>6500*12</f>
        <v>78000</v>
      </c>
      <c r="E4" s="115">
        <f t="shared" si="0"/>
        <v>78000</v>
      </c>
      <c r="F4" s="115">
        <f t="shared" ref="F4:F30" si="13">F3+E4</f>
        <v>126000</v>
      </c>
      <c r="G4" s="115">
        <v>12000</v>
      </c>
      <c r="H4" s="115">
        <f t="shared" ref="H4:H30" si="14">H3+E4-G4</f>
        <v>102000</v>
      </c>
      <c r="J4" s="115">
        <f t="shared" ref="J4:J30" si="15">J3+E4-G4-I4</f>
        <v>102000</v>
      </c>
      <c r="L4" s="115">
        <f t="shared" ref="L4:L30" si="16">L3+E4-G4-I4-K4</f>
        <v>102000</v>
      </c>
      <c r="M4" s="115">
        <f t="shared" si="1"/>
        <v>19800</v>
      </c>
      <c r="N4" s="115">
        <v>0.03</v>
      </c>
      <c r="O4" s="115">
        <f t="shared" si="2"/>
        <v>594</v>
      </c>
      <c r="P4" s="115">
        <f t="shared" ref="P4:P30" si="17">P3*(1+N4)+O4</f>
        <v>927.72</v>
      </c>
      <c r="Q4" s="115">
        <f t="shared" si="3"/>
        <v>23100</v>
      </c>
      <c r="R4" s="115">
        <v>0.05</v>
      </c>
      <c r="S4" s="115">
        <f t="shared" si="4"/>
        <v>1155</v>
      </c>
      <c r="T4" s="115">
        <f t="shared" ref="T4:T30" si="18">T3*(1+R4)+S4</f>
        <v>1816.5</v>
      </c>
      <c r="U4" s="115">
        <f t="shared" si="5"/>
        <v>23100</v>
      </c>
      <c r="V4" s="115">
        <v>0.1</v>
      </c>
      <c r="W4" s="115">
        <f t="shared" si="6"/>
        <v>2310</v>
      </c>
      <c r="X4" s="115">
        <f t="shared" ref="X4:X30" si="19">X3+W4</f>
        <v>3570</v>
      </c>
      <c r="Y4" s="115">
        <f t="shared" si="7"/>
        <v>6314.22</v>
      </c>
      <c r="Z4" s="115">
        <f t="shared" ref="Z4:Z30" si="20">Z3+E4-G4-I4-K4+Y4</f>
        <v>110528.22</v>
      </c>
      <c r="AA4" s="115">
        <v>100000</v>
      </c>
      <c r="AC4" s="115">
        <v>100000</v>
      </c>
      <c r="AD4" s="115">
        <f t="shared" si="8"/>
        <v>200000</v>
      </c>
      <c r="AE4" s="115">
        <f t="shared" ref="AE4:AE30" si="21">Z3+E4-G4-I4-K4+Y4+AD4</f>
        <v>310528.21999999997</v>
      </c>
      <c r="AF4" s="115">
        <f t="shared" si="9"/>
        <v>66000</v>
      </c>
      <c r="AG4" s="115">
        <v>0.03</v>
      </c>
      <c r="AH4" s="115">
        <f t="shared" si="10"/>
        <v>1980</v>
      </c>
      <c r="AI4" s="115">
        <f t="shared" ref="AI4:AI30" si="22">AI3*(1+AG4)+AH4</f>
        <v>3092.4</v>
      </c>
      <c r="AJ4" s="115">
        <f t="shared" ref="AJ4:AJ30" si="23">AJ3+E4-G4-I4-K4+AI4</f>
        <v>106172.4</v>
      </c>
      <c r="AK4" s="115">
        <f t="shared" si="11"/>
        <v>66000</v>
      </c>
      <c r="AL4" s="115">
        <v>0.1</v>
      </c>
      <c r="AM4" s="115">
        <f t="shared" si="12"/>
        <v>6600</v>
      </c>
      <c r="AN4" s="115">
        <f t="shared" ref="AN4:AN30" si="24">AN3+AM4</f>
        <v>10200</v>
      </c>
      <c r="AO4" s="115">
        <f t="shared" ref="AO4:AO30" si="25">AO3+E4-G4-I4-K4+AI4</f>
        <v>106172.4</v>
      </c>
      <c r="BI4" s="115" t="s">
        <v>6064</v>
      </c>
      <c r="BM4" s="115" t="s">
        <v>6063</v>
      </c>
    </row>
    <row r="5" spans="1:66">
      <c r="A5" s="115">
        <v>2009</v>
      </c>
      <c r="B5" s="115">
        <v>35</v>
      </c>
      <c r="C5" s="115">
        <f>8000*12</f>
        <v>96000</v>
      </c>
      <c r="E5" s="115">
        <f t="shared" si="0"/>
        <v>96000</v>
      </c>
      <c r="F5" s="115">
        <f t="shared" si="13"/>
        <v>222000</v>
      </c>
      <c r="G5" s="115">
        <v>12000</v>
      </c>
      <c r="H5" s="115">
        <f t="shared" si="14"/>
        <v>186000</v>
      </c>
      <c r="I5" s="115">
        <v>30000</v>
      </c>
      <c r="J5" s="115">
        <f t="shared" si="15"/>
        <v>156000</v>
      </c>
      <c r="L5" s="115">
        <f t="shared" si="16"/>
        <v>156000</v>
      </c>
      <c r="M5" s="115">
        <f t="shared" si="1"/>
        <v>16200</v>
      </c>
      <c r="N5" s="115">
        <v>0.03</v>
      </c>
      <c r="O5" s="115">
        <f t="shared" si="2"/>
        <v>486</v>
      </c>
      <c r="P5" s="115">
        <f t="shared" si="17"/>
        <v>1441.5516</v>
      </c>
      <c r="Q5" s="115">
        <f t="shared" si="3"/>
        <v>18900</v>
      </c>
      <c r="R5" s="115">
        <v>0.05</v>
      </c>
      <c r="S5" s="115">
        <f t="shared" si="4"/>
        <v>945</v>
      </c>
      <c r="T5" s="115">
        <f t="shared" si="18"/>
        <v>2852.3249999999998</v>
      </c>
      <c r="U5" s="115">
        <f t="shared" si="5"/>
        <v>18900</v>
      </c>
      <c r="V5" s="115">
        <v>0.1</v>
      </c>
      <c r="W5" s="115">
        <f t="shared" si="6"/>
        <v>1890</v>
      </c>
      <c r="X5" s="115">
        <f t="shared" si="19"/>
        <v>5460</v>
      </c>
      <c r="Y5" s="115">
        <f t="shared" si="7"/>
        <v>9753.8765999999996</v>
      </c>
      <c r="Z5" s="115">
        <f t="shared" si="20"/>
        <v>174282.09659999999</v>
      </c>
      <c r="AA5" s="115">
        <v>500000</v>
      </c>
      <c r="AC5" s="115">
        <v>100000</v>
      </c>
      <c r="AD5" s="115">
        <f t="shared" si="8"/>
        <v>600000</v>
      </c>
      <c r="AE5" s="115">
        <f t="shared" si="21"/>
        <v>774282.09660000005</v>
      </c>
      <c r="AF5" s="115">
        <f t="shared" si="9"/>
        <v>54000</v>
      </c>
      <c r="AG5" s="115">
        <v>0.03</v>
      </c>
      <c r="AH5" s="115">
        <f t="shared" si="10"/>
        <v>1620</v>
      </c>
      <c r="AI5" s="115">
        <f t="shared" si="22"/>
        <v>4805.1720000000005</v>
      </c>
      <c r="AJ5" s="115">
        <f t="shared" si="23"/>
        <v>164977.57199999999</v>
      </c>
      <c r="AK5" s="115">
        <f t="shared" si="11"/>
        <v>54000</v>
      </c>
      <c r="AL5" s="115">
        <v>0.1</v>
      </c>
      <c r="AM5" s="115">
        <f t="shared" si="12"/>
        <v>5400</v>
      </c>
      <c r="AN5" s="115">
        <f t="shared" si="24"/>
        <v>15600</v>
      </c>
      <c r="AO5" s="115">
        <f t="shared" si="25"/>
        <v>164977.57199999999</v>
      </c>
      <c r="BI5" s="115" t="s">
        <v>5991</v>
      </c>
      <c r="BM5" s="115" t="s">
        <v>6063</v>
      </c>
    </row>
    <row r="6" spans="1:66">
      <c r="A6" s="115">
        <v>2010</v>
      </c>
      <c r="B6" s="115">
        <v>36</v>
      </c>
      <c r="C6" s="115">
        <f>10000*12</f>
        <v>120000</v>
      </c>
      <c r="E6" s="115">
        <f t="shared" si="0"/>
        <v>120000</v>
      </c>
      <c r="F6" s="115">
        <f t="shared" si="13"/>
        <v>342000</v>
      </c>
      <c r="G6" s="115">
        <v>12000</v>
      </c>
      <c r="H6" s="115">
        <f t="shared" si="14"/>
        <v>294000</v>
      </c>
      <c r="I6" s="115">
        <v>30000</v>
      </c>
      <c r="J6" s="115">
        <f t="shared" si="15"/>
        <v>234000</v>
      </c>
      <c r="L6" s="115">
        <f t="shared" si="16"/>
        <v>234000</v>
      </c>
      <c r="M6" s="115">
        <f t="shared" si="1"/>
        <v>23400</v>
      </c>
      <c r="N6" s="115">
        <v>0.03</v>
      </c>
      <c r="O6" s="115">
        <f t="shared" si="2"/>
        <v>702</v>
      </c>
      <c r="P6" s="115">
        <f t="shared" si="17"/>
        <v>2186.7981479999999</v>
      </c>
      <c r="Q6" s="115">
        <f t="shared" si="3"/>
        <v>27300</v>
      </c>
      <c r="R6" s="115">
        <v>0.05</v>
      </c>
      <c r="S6" s="115">
        <f t="shared" si="4"/>
        <v>1365</v>
      </c>
      <c r="T6" s="115">
        <f t="shared" si="18"/>
        <v>4359.9412499999999</v>
      </c>
      <c r="U6" s="115">
        <f t="shared" si="5"/>
        <v>27300</v>
      </c>
      <c r="V6" s="115">
        <v>0.1</v>
      </c>
      <c r="W6" s="115">
        <f t="shared" si="6"/>
        <v>2730</v>
      </c>
      <c r="X6" s="115">
        <f t="shared" si="19"/>
        <v>8190</v>
      </c>
      <c r="Y6" s="115">
        <f t="shared" si="7"/>
        <v>14736.739398</v>
      </c>
      <c r="Z6" s="115">
        <f t="shared" si="20"/>
        <v>267018.835998</v>
      </c>
      <c r="AA6" s="115">
        <v>500000</v>
      </c>
      <c r="AC6" s="115">
        <v>100000</v>
      </c>
      <c r="AD6" s="115">
        <f t="shared" si="8"/>
        <v>600000</v>
      </c>
      <c r="AE6" s="115">
        <f t="shared" si="21"/>
        <v>867018.835998</v>
      </c>
      <c r="AF6" s="115">
        <f t="shared" si="9"/>
        <v>78000</v>
      </c>
      <c r="AG6" s="115">
        <v>0.03</v>
      </c>
      <c r="AH6" s="115">
        <f t="shared" si="10"/>
        <v>2340</v>
      </c>
      <c r="AI6" s="115">
        <f t="shared" si="22"/>
        <v>7289.3271600000007</v>
      </c>
      <c r="AJ6" s="115">
        <f t="shared" si="23"/>
        <v>250266.89915999997</v>
      </c>
      <c r="AK6" s="115">
        <f t="shared" si="11"/>
        <v>78000</v>
      </c>
      <c r="AL6" s="115">
        <v>0.1</v>
      </c>
      <c r="AM6" s="115">
        <f t="shared" si="12"/>
        <v>7800</v>
      </c>
      <c r="AN6" s="115">
        <f t="shared" si="24"/>
        <v>23400</v>
      </c>
      <c r="AO6" s="115">
        <f t="shared" si="25"/>
        <v>250266.89915999997</v>
      </c>
    </row>
    <row r="7" spans="1:66">
      <c r="A7" s="115">
        <v>2011</v>
      </c>
      <c r="B7" s="115">
        <v>37</v>
      </c>
      <c r="C7" s="115">
        <f>10000*12</f>
        <v>120000</v>
      </c>
      <c r="E7" s="115">
        <f t="shared" si="0"/>
        <v>120000</v>
      </c>
      <c r="F7" s="115">
        <f t="shared" si="13"/>
        <v>462000</v>
      </c>
      <c r="G7" s="115">
        <v>12000</v>
      </c>
      <c r="H7" s="115">
        <f t="shared" si="14"/>
        <v>402000</v>
      </c>
      <c r="I7" s="115">
        <v>30000</v>
      </c>
      <c r="J7" s="115">
        <f t="shared" si="15"/>
        <v>312000</v>
      </c>
      <c r="L7" s="115">
        <f t="shared" si="16"/>
        <v>312000</v>
      </c>
      <c r="M7" s="115">
        <f t="shared" si="1"/>
        <v>23400</v>
      </c>
      <c r="N7" s="115">
        <v>0.03</v>
      </c>
      <c r="O7" s="115">
        <f t="shared" si="2"/>
        <v>702</v>
      </c>
      <c r="P7" s="115">
        <f t="shared" si="17"/>
        <v>2954.4020924399997</v>
      </c>
      <c r="Q7" s="115">
        <f t="shared" si="3"/>
        <v>27300</v>
      </c>
      <c r="R7" s="115">
        <v>0.05</v>
      </c>
      <c r="S7" s="115">
        <f t="shared" si="4"/>
        <v>1365</v>
      </c>
      <c r="T7" s="115">
        <f t="shared" si="18"/>
        <v>5942.9383125000004</v>
      </c>
      <c r="U7" s="115">
        <f t="shared" si="5"/>
        <v>27300</v>
      </c>
      <c r="V7" s="115">
        <v>0.1</v>
      </c>
      <c r="W7" s="115">
        <f t="shared" si="6"/>
        <v>2730</v>
      </c>
      <c r="X7" s="115">
        <f t="shared" si="19"/>
        <v>10920</v>
      </c>
      <c r="Y7" s="115">
        <f t="shared" si="7"/>
        <v>19817.340404939998</v>
      </c>
      <c r="Z7" s="115">
        <f t="shared" si="20"/>
        <v>364836.17640294001</v>
      </c>
      <c r="AA7" s="115">
        <v>500000</v>
      </c>
      <c r="AC7" s="115">
        <v>100000</v>
      </c>
      <c r="AD7" s="115">
        <f t="shared" si="8"/>
        <v>600000</v>
      </c>
      <c r="AE7" s="115">
        <f t="shared" si="21"/>
        <v>964836.17640293995</v>
      </c>
      <c r="AF7" s="115">
        <f t="shared" si="9"/>
        <v>78000</v>
      </c>
      <c r="AG7" s="115">
        <v>0.03</v>
      </c>
      <c r="AH7" s="115">
        <f t="shared" si="10"/>
        <v>2340</v>
      </c>
      <c r="AI7" s="115">
        <f t="shared" si="22"/>
        <v>9848.0069748000005</v>
      </c>
      <c r="AJ7" s="115">
        <f t="shared" si="23"/>
        <v>338114.9061348</v>
      </c>
      <c r="AK7" s="115">
        <f t="shared" si="11"/>
        <v>78000</v>
      </c>
      <c r="AL7" s="115">
        <v>0.1</v>
      </c>
      <c r="AM7" s="115">
        <f t="shared" si="12"/>
        <v>7800</v>
      </c>
      <c r="AN7" s="115">
        <f t="shared" si="24"/>
        <v>31200</v>
      </c>
      <c r="AO7" s="115">
        <f t="shared" si="25"/>
        <v>338114.9061348</v>
      </c>
      <c r="BI7" s="115" t="s">
        <v>6062</v>
      </c>
    </row>
    <row r="8" spans="1:66">
      <c r="A8" s="115">
        <v>2012</v>
      </c>
      <c r="B8" s="115">
        <v>38</v>
      </c>
      <c r="C8" s="115">
        <f>10000*12</f>
        <v>120000</v>
      </c>
      <c r="E8" s="115">
        <f t="shared" si="0"/>
        <v>120000</v>
      </c>
      <c r="F8" s="115">
        <f t="shared" si="13"/>
        <v>582000</v>
      </c>
      <c r="G8" s="115">
        <v>12000</v>
      </c>
      <c r="H8" s="115">
        <f t="shared" si="14"/>
        <v>510000</v>
      </c>
      <c r="I8" s="115">
        <v>30000</v>
      </c>
      <c r="J8" s="115">
        <f t="shared" si="15"/>
        <v>390000</v>
      </c>
      <c r="K8" s="115">
        <v>10000</v>
      </c>
      <c r="L8" s="115">
        <f t="shared" si="16"/>
        <v>380000</v>
      </c>
      <c r="M8" s="115">
        <f t="shared" si="1"/>
        <v>20400</v>
      </c>
      <c r="N8" s="115">
        <v>0.03</v>
      </c>
      <c r="O8" s="115">
        <f t="shared" si="2"/>
        <v>612</v>
      </c>
      <c r="P8" s="115">
        <f t="shared" si="17"/>
        <v>3655.0341552131999</v>
      </c>
      <c r="Q8" s="115">
        <f t="shared" si="3"/>
        <v>23800</v>
      </c>
      <c r="R8" s="115">
        <v>0.05</v>
      </c>
      <c r="S8" s="115">
        <f t="shared" si="4"/>
        <v>1190</v>
      </c>
      <c r="T8" s="115">
        <f t="shared" si="18"/>
        <v>7430.0852281250009</v>
      </c>
      <c r="U8" s="115">
        <f t="shared" si="5"/>
        <v>23800</v>
      </c>
      <c r="V8" s="115">
        <v>0.1</v>
      </c>
      <c r="W8" s="115">
        <f t="shared" si="6"/>
        <v>2380</v>
      </c>
      <c r="X8" s="115">
        <f t="shared" si="19"/>
        <v>13300</v>
      </c>
      <c r="Y8" s="115">
        <f t="shared" si="7"/>
        <v>24385.119383338199</v>
      </c>
      <c r="Z8" s="115">
        <f t="shared" si="20"/>
        <v>457221.29578627821</v>
      </c>
      <c r="AA8" s="115">
        <v>500000</v>
      </c>
      <c r="AC8" s="115">
        <v>100000</v>
      </c>
      <c r="AD8" s="115">
        <f t="shared" si="8"/>
        <v>600000</v>
      </c>
      <c r="AE8" s="115">
        <f t="shared" si="21"/>
        <v>1057221.2957862783</v>
      </c>
      <c r="AF8" s="115">
        <f t="shared" si="9"/>
        <v>68000</v>
      </c>
      <c r="AG8" s="115">
        <v>0.03</v>
      </c>
      <c r="AH8" s="115">
        <f t="shared" si="10"/>
        <v>2040</v>
      </c>
      <c r="AI8" s="115">
        <f t="shared" si="22"/>
        <v>12183.447184044</v>
      </c>
      <c r="AJ8" s="115">
        <f t="shared" si="23"/>
        <v>418298.35331884399</v>
      </c>
      <c r="AK8" s="115">
        <f t="shared" si="11"/>
        <v>68000</v>
      </c>
      <c r="AL8" s="115">
        <v>0.1</v>
      </c>
      <c r="AM8" s="115">
        <f t="shared" si="12"/>
        <v>6800</v>
      </c>
      <c r="AN8" s="115">
        <f t="shared" si="24"/>
        <v>38000</v>
      </c>
      <c r="AO8" s="115">
        <f t="shared" si="25"/>
        <v>418298.35331884399</v>
      </c>
      <c r="BI8" s="115" t="s">
        <v>6061</v>
      </c>
    </row>
    <row r="9" spans="1:66">
      <c r="A9" s="115">
        <v>2013</v>
      </c>
      <c r="B9" s="115">
        <v>39</v>
      </c>
      <c r="C9" s="115">
        <f>10000*12</f>
        <v>120000</v>
      </c>
      <c r="E9" s="115">
        <f t="shared" si="0"/>
        <v>120000</v>
      </c>
      <c r="F9" s="115">
        <f t="shared" si="13"/>
        <v>702000</v>
      </c>
      <c r="G9" s="115">
        <v>12000</v>
      </c>
      <c r="H9" s="115">
        <f t="shared" si="14"/>
        <v>618000</v>
      </c>
      <c r="I9" s="115">
        <v>30000</v>
      </c>
      <c r="J9" s="115">
        <f t="shared" si="15"/>
        <v>468000</v>
      </c>
      <c r="K9" s="115">
        <v>10000</v>
      </c>
      <c r="L9" s="115">
        <f t="shared" si="16"/>
        <v>448000</v>
      </c>
      <c r="M9" s="115">
        <f t="shared" si="1"/>
        <v>20400</v>
      </c>
      <c r="N9" s="115">
        <v>0.03</v>
      </c>
      <c r="O9" s="115">
        <f t="shared" si="2"/>
        <v>612</v>
      </c>
      <c r="P9" s="115">
        <f t="shared" si="17"/>
        <v>4376.6851798695961</v>
      </c>
      <c r="Q9" s="115">
        <f t="shared" si="3"/>
        <v>23800</v>
      </c>
      <c r="R9" s="115">
        <v>0.05</v>
      </c>
      <c r="S9" s="115">
        <f t="shared" si="4"/>
        <v>1190</v>
      </c>
      <c r="T9" s="115">
        <f t="shared" si="18"/>
        <v>8991.5894895312522</v>
      </c>
      <c r="U9" s="115">
        <f t="shared" si="5"/>
        <v>23800</v>
      </c>
      <c r="V9" s="115">
        <v>0.1</v>
      </c>
      <c r="W9" s="115">
        <f t="shared" si="6"/>
        <v>2380</v>
      </c>
      <c r="X9" s="115">
        <f t="shared" si="19"/>
        <v>15680</v>
      </c>
      <c r="Y9" s="115">
        <f t="shared" si="7"/>
        <v>29048.274669400849</v>
      </c>
      <c r="Z9" s="115">
        <f t="shared" si="20"/>
        <v>554269.57045567909</v>
      </c>
      <c r="AA9" s="115">
        <v>500000</v>
      </c>
      <c r="AC9" s="115">
        <v>100000</v>
      </c>
      <c r="AD9" s="115">
        <f t="shared" si="8"/>
        <v>600000</v>
      </c>
      <c r="AE9" s="115">
        <f t="shared" si="21"/>
        <v>1154269.5704556792</v>
      </c>
      <c r="AF9" s="115">
        <f t="shared" si="9"/>
        <v>68000</v>
      </c>
      <c r="AG9" s="115">
        <v>0.03</v>
      </c>
      <c r="AH9" s="115">
        <f t="shared" si="10"/>
        <v>2040</v>
      </c>
      <c r="AI9" s="115">
        <f t="shared" si="22"/>
        <v>14588.95059956532</v>
      </c>
      <c r="AJ9" s="115">
        <f t="shared" si="23"/>
        <v>500887.30391840934</v>
      </c>
      <c r="AK9" s="115">
        <f t="shared" si="11"/>
        <v>68000</v>
      </c>
      <c r="AL9" s="115">
        <v>0.1</v>
      </c>
      <c r="AM9" s="115">
        <f t="shared" si="12"/>
        <v>6800</v>
      </c>
      <c r="AN9" s="115">
        <f t="shared" si="24"/>
        <v>44800</v>
      </c>
      <c r="AO9" s="115">
        <f t="shared" si="25"/>
        <v>500887.30391840934</v>
      </c>
      <c r="BI9" s="115" t="s">
        <v>6060</v>
      </c>
      <c r="BM9" s="115" t="s">
        <v>6059</v>
      </c>
    </row>
    <row r="10" spans="1:66">
      <c r="A10" s="115">
        <v>2014</v>
      </c>
      <c r="B10" s="115">
        <v>40</v>
      </c>
      <c r="C10" s="115">
        <v>200000</v>
      </c>
      <c r="E10" s="115">
        <f t="shared" si="0"/>
        <v>200000</v>
      </c>
      <c r="F10" s="115">
        <f t="shared" si="13"/>
        <v>902000</v>
      </c>
      <c r="G10" s="115">
        <v>12000</v>
      </c>
      <c r="H10" s="115">
        <f t="shared" si="14"/>
        <v>806000</v>
      </c>
      <c r="I10" s="115">
        <v>30000</v>
      </c>
      <c r="J10" s="115">
        <f t="shared" si="15"/>
        <v>626000</v>
      </c>
      <c r="K10" s="115">
        <v>10000</v>
      </c>
      <c r="L10" s="115">
        <f t="shared" si="16"/>
        <v>596000</v>
      </c>
      <c r="M10" s="115">
        <f t="shared" si="1"/>
        <v>44400</v>
      </c>
      <c r="N10" s="115">
        <v>0.03</v>
      </c>
      <c r="O10" s="115">
        <f t="shared" si="2"/>
        <v>1332</v>
      </c>
      <c r="P10" s="115">
        <f t="shared" si="17"/>
        <v>5839.9857352656845</v>
      </c>
      <c r="Q10" s="115">
        <f t="shared" si="3"/>
        <v>51800</v>
      </c>
      <c r="R10" s="115">
        <v>0.05</v>
      </c>
      <c r="S10" s="115">
        <f t="shared" si="4"/>
        <v>2590</v>
      </c>
      <c r="T10" s="115">
        <f t="shared" si="18"/>
        <v>12031.168964007815</v>
      </c>
      <c r="U10" s="115">
        <f t="shared" si="5"/>
        <v>51800</v>
      </c>
      <c r="V10" s="115">
        <v>0.1</v>
      </c>
      <c r="W10" s="115">
        <f t="shared" si="6"/>
        <v>5180</v>
      </c>
      <c r="X10" s="115">
        <f t="shared" si="19"/>
        <v>20860</v>
      </c>
      <c r="Y10" s="115">
        <f t="shared" si="7"/>
        <v>38731.154699273495</v>
      </c>
      <c r="Z10" s="115">
        <f t="shared" si="20"/>
        <v>741000.72515495261</v>
      </c>
      <c r="AA10" s="115">
        <v>400000</v>
      </c>
      <c r="AC10" s="115">
        <v>100000</v>
      </c>
      <c r="AD10" s="115">
        <f t="shared" si="8"/>
        <v>500000</v>
      </c>
      <c r="AE10" s="115">
        <f t="shared" si="21"/>
        <v>1241000.7251549526</v>
      </c>
      <c r="AF10" s="115">
        <f t="shared" si="9"/>
        <v>148000</v>
      </c>
      <c r="AG10" s="115">
        <v>0.03</v>
      </c>
      <c r="AH10" s="115">
        <f t="shared" si="10"/>
        <v>4440</v>
      </c>
      <c r="AI10" s="115">
        <f t="shared" si="22"/>
        <v>19466.61911755228</v>
      </c>
      <c r="AJ10" s="115">
        <f t="shared" si="23"/>
        <v>668353.92303596169</v>
      </c>
      <c r="AK10" s="115">
        <f t="shared" si="11"/>
        <v>148000</v>
      </c>
      <c r="AL10" s="115">
        <v>0.1</v>
      </c>
      <c r="AM10" s="115">
        <f t="shared" si="12"/>
        <v>14800</v>
      </c>
      <c r="AN10" s="115">
        <f t="shared" si="24"/>
        <v>59600</v>
      </c>
      <c r="AO10" s="115">
        <f t="shared" si="25"/>
        <v>668353.92303596169</v>
      </c>
      <c r="BM10" s="115" t="s">
        <v>6058</v>
      </c>
    </row>
    <row r="11" spans="1:66">
      <c r="A11" s="115">
        <v>2015</v>
      </c>
      <c r="B11" s="115">
        <v>41</v>
      </c>
      <c r="C11" s="115">
        <v>200000</v>
      </c>
      <c r="E11" s="115">
        <f t="shared" si="0"/>
        <v>200000</v>
      </c>
      <c r="F11" s="115">
        <f t="shared" si="13"/>
        <v>1102000</v>
      </c>
      <c r="G11" s="115">
        <v>12000</v>
      </c>
      <c r="H11" s="115">
        <f t="shared" si="14"/>
        <v>994000</v>
      </c>
      <c r="I11" s="115">
        <v>30000</v>
      </c>
      <c r="J11" s="115">
        <f t="shared" si="15"/>
        <v>784000</v>
      </c>
      <c r="K11" s="115">
        <v>10000</v>
      </c>
      <c r="L11" s="115">
        <f t="shared" si="16"/>
        <v>744000</v>
      </c>
      <c r="M11" s="115">
        <f t="shared" si="1"/>
        <v>44400</v>
      </c>
      <c r="N11" s="115">
        <v>0.03</v>
      </c>
      <c r="O11" s="115">
        <f t="shared" si="2"/>
        <v>1332</v>
      </c>
      <c r="P11" s="115">
        <f t="shared" si="17"/>
        <v>7347.1853073236553</v>
      </c>
      <c r="Q11" s="115">
        <f t="shared" si="3"/>
        <v>51800</v>
      </c>
      <c r="R11" s="115">
        <v>0.05</v>
      </c>
      <c r="S11" s="115">
        <f t="shared" si="4"/>
        <v>2590</v>
      </c>
      <c r="T11" s="115">
        <f t="shared" si="18"/>
        <v>15222.727412208205</v>
      </c>
      <c r="U11" s="115">
        <f t="shared" si="5"/>
        <v>51800</v>
      </c>
      <c r="V11" s="115">
        <v>0.1</v>
      </c>
      <c r="W11" s="115">
        <f t="shared" si="6"/>
        <v>5180</v>
      </c>
      <c r="X11" s="115">
        <f t="shared" si="19"/>
        <v>26040</v>
      </c>
      <c r="Y11" s="115">
        <f t="shared" si="7"/>
        <v>48609.912719531858</v>
      </c>
      <c r="Z11" s="115">
        <f t="shared" si="20"/>
        <v>937610.63787448453</v>
      </c>
      <c r="AA11" s="115">
        <v>400000</v>
      </c>
      <c r="AC11" s="115">
        <v>100000</v>
      </c>
      <c r="AD11" s="115">
        <f t="shared" si="8"/>
        <v>500000</v>
      </c>
      <c r="AE11" s="115">
        <f t="shared" si="21"/>
        <v>1437610.6378744845</v>
      </c>
      <c r="AF11" s="115">
        <f t="shared" si="9"/>
        <v>148000</v>
      </c>
      <c r="AG11" s="115">
        <v>0.03</v>
      </c>
      <c r="AH11" s="115">
        <f t="shared" si="10"/>
        <v>4440</v>
      </c>
      <c r="AI11" s="115">
        <f t="shared" si="22"/>
        <v>24490.617691078849</v>
      </c>
      <c r="AJ11" s="115">
        <f t="shared" si="23"/>
        <v>840844.5407270405</v>
      </c>
      <c r="AK11" s="115">
        <f t="shared" si="11"/>
        <v>148000</v>
      </c>
      <c r="AL11" s="115">
        <v>0.1</v>
      </c>
      <c r="AM11" s="115">
        <f t="shared" si="12"/>
        <v>14800</v>
      </c>
      <c r="AN11" s="115">
        <f t="shared" si="24"/>
        <v>74400</v>
      </c>
      <c r="AO11" s="115">
        <f t="shared" si="25"/>
        <v>840844.5407270405</v>
      </c>
      <c r="BI11" s="115" t="s">
        <v>6057</v>
      </c>
    </row>
    <row r="12" spans="1:66">
      <c r="A12" s="115">
        <v>2016</v>
      </c>
      <c r="B12" s="115">
        <v>42</v>
      </c>
      <c r="C12" s="115">
        <v>200000</v>
      </c>
      <c r="E12" s="115">
        <f t="shared" si="0"/>
        <v>200000</v>
      </c>
      <c r="F12" s="115">
        <f t="shared" si="13"/>
        <v>1302000</v>
      </c>
      <c r="G12" s="115">
        <v>12000</v>
      </c>
      <c r="H12" s="115">
        <f t="shared" si="14"/>
        <v>1182000</v>
      </c>
      <c r="I12" s="115">
        <v>30000</v>
      </c>
      <c r="J12" s="115">
        <f t="shared" si="15"/>
        <v>942000</v>
      </c>
      <c r="K12" s="115">
        <v>10000</v>
      </c>
      <c r="L12" s="115">
        <f t="shared" si="16"/>
        <v>892000</v>
      </c>
      <c r="M12" s="115">
        <f t="shared" si="1"/>
        <v>44400</v>
      </c>
      <c r="N12" s="115">
        <v>0.03</v>
      </c>
      <c r="O12" s="115">
        <f t="shared" si="2"/>
        <v>1332</v>
      </c>
      <c r="P12" s="115">
        <f t="shared" si="17"/>
        <v>8899.6008665433656</v>
      </c>
      <c r="Q12" s="115">
        <f t="shared" si="3"/>
        <v>51800</v>
      </c>
      <c r="R12" s="115">
        <v>0.05</v>
      </c>
      <c r="S12" s="115">
        <f t="shared" si="4"/>
        <v>2590</v>
      </c>
      <c r="T12" s="115">
        <f t="shared" si="18"/>
        <v>18573.863782818618</v>
      </c>
      <c r="U12" s="115">
        <f t="shared" si="5"/>
        <v>51800</v>
      </c>
      <c r="V12" s="115">
        <v>0.1</v>
      </c>
      <c r="W12" s="115">
        <f t="shared" si="6"/>
        <v>5180</v>
      </c>
      <c r="X12" s="115">
        <f t="shared" si="19"/>
        <v>31220</v>
      </c>
      <c r="Y12" s="115">
        <f t="shared" si="7"/>
        <v>58693.46464936198</v>
      </c>
      <c r="Z12" s="115">
        <f t="shared" si="20"/>
        <v>1144304.1025238466</v>
      </c>
      <c r="AA12" s="115">
        <v>400000</v>
      </c>
      <c r="AC12" s="115">
        <v>100000</v>
      </c>
      <c r="AD12" s="115">
        <f t="shared" si="8"/>
        <v>500000</v>
      </c>
      <c r="AE12" s="115">
        <f t="shared" si="21"/>
        <v>1644304.1025238466</v>
      </c>
      <c r="AF12" s="115">
        <f t="shared" si="9"/>
        <v>148000</v>
      </c>
      <c r="AG12" s="115">
        <v>0.03</v>
      </c>
      <c r="AH12" s="115">
        <f t="shared" si="10"/>
        <v>4440</v>
      </c>
      <c r="AI12" s="115">
        <f t="shared" si="22"/>
        <v>29665.336221811216</v>
      </c>
      <c r="AJ12" s="115">
        <f t="shared" si="23"/>
        <v>1018509.8769488517</v>
      </c>
      <c r="AK12" s="115">
        <f t="shared" si="11"/>
        <v>148000</v>
      </c>
      <c r="AL12" s="115">
        <v>0.1</v>
      </c>
      <c r="AM12" s="115">
        <f t="shared" si="12"/>
        <v>14800</v>
      </c>
      <c r="AN12" s="115">
        <f t="shared" si="24"/>
        <v>89200</v>
      </c>
      <c r="AO12" s="115">
        <f t="shared" si="25"/>
        <v>1018509.8769488517</v>
      </c>
    </row>
    <row r="13" spans="1:66">
      <c r="A13" s="115">
        <v>2017</v>
      </c>
      <c r="B13" s="115">
        <v>43</v>
      </c>
      <c r="C13" s="115">
        <v>200000</v>
      </c>
      <c r="E13" s="115">
        <f t="shared" si="0"/>
        <v>200000</v>
      </c>
      <c r="F13" s="115">
        <f t="shared" si="13"/>
        <v>1502000</v>
      </c>
      <c r="G13" s="115">
        <v>12000</v>
      </c>
      <c r="H13" s="115">
        <f t="shared" si="14"/>
        <v>1370000</v>
      </c>
      <c r="I13" s="115">
        <v>30000</v>
      </c>
      <c r="J13" s="115">
        <f t="shared" si="15"/>
        <v>1100000</v>
      </c>
      <c r="L13" s="115">
        <f t="shared" si="16"/>
        <v>1050000</v>
      </c>
      <c r="M13" s="115">
        <f t="shared" si="1"/>
        <v>47400</v>
      </c>
      <c r="N13" s="115">
        <v>0.03</v>
      </c>
      <c r="O13" s="115">
        <f t="shared" si="2"/>
        <v>1422</v>
      </c>
      <c r="P13" s="115">
        <f t="shared" si="17"/>
        <v>10588.588892539667</v>
      </c>
      <c r="Q13" s="115">
        <f t="shared" si="3"/>
        <v>55300</v>
      </c>
      <c r="R13" s="115">
        <v>0.05</v>
      </c>
      <c r="S13" s="115">
        <f t="shared" si="4"/>
        <v>2765</v>
      </c>
      <c r="T13" s="115">
        <f t="shared" si="18"/>
        <v>22267.556971959551</v>
      </c>
      <c r="U13" s="115">
        <f t="shared" si="5"/>
        <v>55300</v>
      </c>
      <c r="V13" s="115">
        <v>0.1</v>
      </c>
      <c r="W13" s="115">
        <f t="shared" si="6"/>
        <v>5530</v>
      </c>
      <c r="X13" s="115">
        <f t="shared" si="19"/>
        <v>36750</v>
      </c>
      <c r="Y13" s="115">
        <f t="shared" si="7"/>
        <v>69606.145864499209</v>
      </c>
      <c r="Z13" s="115">
        <f t="shared" si="20"/>
        <v>1371910.2483883458</v>
      </c>
      <c r="AA13" s="115">
        <v>400000</v>
      </c>
      <c r="AC13" s="115">
        <v>100000</v>
      </c>
      <c r="AD13" s="115">
        <f t="shared" si="8"/>
        <v>500000</v>
      </c>
      <c r="AE13" s="115">
        <f t="shared" si="21"/>
        <v>1871910.2483883458</v>
      </c>
      <c r="AF13" s="115">
        <f t="shared" si="9"/>
        <v>158000</v>
      </c>
      <c r="AG13" s="115">
        <v>0.03</v>
      </c>
      <c r="AH13" s="115">
        <f t="shared" si="10"/>
        <v>4740</v>
      </c>
      <c r="AI13" s="115">
        <f t="shared" si="22"/>
        <v>35295.296308465549</v>
      </c>
      <c r="AJ13" s="115">
        <f t="shared" si="23"/>
        <v>1211805.1732573172</v>
      </c>
      <c r="AK13" s="115">
        <f t="shared" si="11"/>
        <v>158000</v>
      </c>
      <c r="AL13" s="115">
        <v>0.1</v>
      </c>
      <c r="AM13" s="115">
        <f t="shared" si="12"/>
        <v>15800</v>
      </c>
      <c r="AN13" s="115">
        <f t="shared" si="24"/>
        <v>105000</v>
      </c>
      <c r="AO13" s="115">
        <f t="shared" si="25"/>
        <v>1211805.1732573172</v>
      </c>
      <c r="BI13" s="115" t="s">
        <v>6056</v>
      </c>
    </row>
    <row r="14" spans="1:66">
      <c r="A14" s="115">
        <v>2018</v>
      </c>
      <c r="B14" s="115">
        <v>44</v>
      </c>
      <c r="C14" s="115">
        <v>200000</v>
      </c>
      <c r="E14" s="115">
        <f t="shared" si="0"/>
        <v>200000</v>
      </c>
      <c r="F14" s="115">
        <f t="shared" si="13"/>
        <v>1702000</v>
      </c>
      <c r="G14" s="115">
        <v>12000</v>
      </c>
      <c r="H14" s="115">
        <f t="shared" si="14"/>
        <v>1558000</v>
      </c>
      <c r="I14" s="115">
        <v>30000</v>
      </c>
      <c r="J14" s="115">
        <f t="shared" si="15"/>
        <v>1258000</v>
      </c>
      <c r="L14" s="115">
        <f t="shared" si="16"/>
        <v>1208000</v>
      </c>
      <c r="M14" s="115">
        <f t="shared" si="1"/>
        <v>47400</v>
      </c>
      <c r="N14" s="115">
        <v>0.03</v>
      </c>
      <c r="O14" s="115">
        <f t="shared" si="2"/>
        <v>1422</v>
      </c>
      <c r="P14" s="115">
        <f t="shared" si="17"/>
        <v>12328.246559315858</v>
      </c>
      <c r="Q14" s="115">
        <f t="shared" si="3"/>
        <v>55300</v>
      </c>
      <c r="R14" s="115">
        <v>0.05</v>
      </c>
      <c r="S14" s="115">
        <f t="shared" si="4"/>
        <v>2765</v>
      </c>
      <c r="T14" s="115">
        <f t="shared" si="18"/>
        <v>26145.93482055753</v>
      </c>
      <c r="U14" s="115">
        <f t="shared" si="5"/>
        <v>55300</v>
      </c>
      <c r="V14" s="115">
        <v>0.1</v>
      </c>
      <c r="W14" s="115">
        <f t="shared" si="6"/>
        <v>5530</v>
      </c>
      <c r="X14" s="115">
        <f t="shared" si="19"/>
        <v>42280</v>
      </c>
      <c r="Y14" s="115">
        <f t="shared" si="7"/>
        <v>80754.181379873393</v>
      </c>
      <c r="Z14" s="115">
        <f t="shared" si="20"/>
        <v>1610664.4297682191</v>
      </c>
      <c r="AA14" s="115">
        <v>400000</v>
      </c>
      <c r="AC14" s="115">
        <v>100000</v>
      </c>
      <c r="AD14" s="115">
        <f t="shared" si="8"/>
        <v>500000</v>
      </c>
      <c r="AE14" s="115">
        <f t="shared" si="21"/>
        <v>2110664.4297682191</v>
      </c>
      <c r="AF14" s="115">
        <f t="shared" si="9"/>
        <v>158000</v>
      </c>
      <c r="AG14" s="115">
        <v>0.03</v>
      </c>
      <c r="AH14" s="115">
        <f t="shared" si="10"/>
        <v>4740</v>
      </c>
      <c r="AI14" s="115">
        <f t="shared" si="22"/>
        <v>41094.155197719519</v>
      </c>
      <c r="AJ14" s="115">
        <f t="shared" si="23"/>
        <v>1410899.3284550367</v>
      </c>
      <c r="AK14" s="115">
        <f t="shared" si="11"/>
        <v>158000</v>
      </c>
      <c r="AL14" s="115">
        <v>0.1</v>
      </c>
      <c r="AM14" s="115">
        <f t="shared" si="12"/>
        <v>15800</v>
      </c>
      <c r="AN14" s="115">
        <f t="shared" si="24"/>
        <v>120800</v>
      </c>
      <c r="AO14" s="115">
        <f t="shared" si="25"/>
        <v>1410899.3284550367</v>
      </c>
    </row>
    <row r="15" spans="1:66">
      <c r="A15" s="115">
        <v>2019</v>
      </c>
      <c r="B15" s="115">
        <v>45</v>
      </c>
      <c r="C15" s="115">
        <v>200000</v>
      </c>
      <c r="E15" s="115">
        <f t="shared" si="0"/>
        <v>200000</v>
      </c>
      <c r="F15" s="115">
        <f t="shared" si="13"/>
        <v>1902000</v>
      </c>
      <c r="G15" s="115">
        <v>12000</v>
      </c>
      <c r="H15" s="115">
        <f t="shared" si="14"/>
        <v>1746000</v>
      </c>
      <c r="I15" s="115">
        <v>30000</v>
      </c>
      <c r="J15" s="115">
        <f t="shared" si="15"/>
        <v>1416000</v>
      </c>
      <c r="L15" s="115">
        <f t="shared" si="16"/>
        <v>1366000</v>
      </c>
      <c r="M15" s="115">
        <f t="shared" si="1"/>
        <v>47400</v>
      </c>
      <c r="N15" s="115">
        <v>0.03</v>
      </c>
      <c r="O15" s="115">
        <f t="shared" si="2"/>
        <v>1422</v>
      </c>
      <c r="P15" s="115">
        <f t="shared" si="17"/>
        <v>14120.093956095334</v>
      </c>
      <c r="Q15" s="115">
        <f t="shared" si="3"/>
        <v>55300</v>
      </c>
      <c r="R15" s="115">
        <v>0.05</v>
      </c>
      <c r="S15" s="115">
        <f t="shared" si="4"/>
        <v>2765</v>
      </c>
      <c r="T15" s="115">
        <f t="shared" si="18"/>
        <v>30218.231561585406</v>
      </c>
      <c r="U15" s="115">
        <f t="shared" si="5"/>
        <v>55300</v>
      </c>
      <c r="V15" s="115">
        <v>0.1</v>
      </c>
      <c r="W15" s="115">
        <f t="shared" si="6"/>
        <v>5530</v>
      </c>
      <c r="X15" s="115">
        <f t="shared" si="19"/>
        <v>47810</v>
      </c>
      <c r="Y15" s="115">
        <f t="shared" si="7"/>
        <v>92148.325517680743</v>
      </c>
      <c r="Z15" s="115">
        <f t="shared" si="20"/>
        <v>1860812.7552858999</v>
      </c>
      <c r="AA15" s="115">
        <v>300000</v>
      </c>
      <c r="AC15" s="115">
        <v>100000</v>
      </c>
      <c r="AD15" s="115">
        <f t="shared" si="8"/>
        <v>400000</v>
      </c>
      <c r="AE15" s="115">
        <f t="shared" si="21"/>
        <v>2260812.7552859001</v>
      </c>
      <c r="AF15" s="115">
        <f t="shared" si="9"/>
        <v>158000</v>
      </c>
      <c r="AG15" s="115">
        <v>0.03</v>
      </c>
      <c r="AH15" s="115">
        <f t="shared" si="10"/>
        <v>4740</v>
      </c>
      <c r="AI15" s="115">
        <f t="shared" si="22"/>
        <v>47066.979853651108</v>
      </c>
      <c r="AJ15" s="115">
        <f t="shared" si="23"/>
        <v>1615966.3083086878</v>
      </c>
      <c r="AK15" s="115">
        <f t="shared" si="11"/>
        <v>158000</v>
      </c>
      <c r="AL15" s="115">
        <v>0.1</v>
      </c>
      <c r="AM15" s="115">
        <f t="shared" si="12"/>
        <v>15800</v>
      </c>
      <c r="AN15" s="115">
        <f t="shared" si="24"/>
        <v>136600</v>
      </c>
      <c r="AO15" s="115">
        <f t="shared" si="25"/>
        <v>1615966.3083086878</v>
      </c>
      <c r="BI15" s="115" t="s">
        <v>6055</v>
      </c>
      <c r="BK15" s="115">
        <f>SUM(BK5:BK14)</f>
        <v>0</v>
      </c>
      <c r="BM15" s="115" t="s">
        <v>6054</v>
      </c>
      <c r="BN15" s="115">
        <f>SUM(BN11:BN14)</f>
        <v>0</v>
      </c>
    </row>
    <row r="16" spans="1:66">
      <c r="A16" s="115">
        <v>2020</v>
      </c>
      <c r="B16" s="115">
        <v>46</v>
      </c>
      <c r="C16" s="115">
        <v>200000</v>
      </c>
      <c r="E16" s="115">
        <f t="shared" si="0"/>
        <v>200000</v>
      </c>
      <c r="F16" s="115">
        <f t="shared" si="13"/>
        <v>2102000</v>
      </c>
      <c r="G16" s="115">
        <v>12000</v>
      </c>
      <c r="H16" s="115">
        <f t="shared" si="14"/>
        <v>1934000</v>
      </c>
      <c r="I16" s="115">
        <v>30000</v>
      </c>
      <c r="J16" s="115">
        <f t="shared" si="15"/>
        <v>1574000</v>
      </c>
      <c r="L16" s="115">
        <f t="shared" si="16"/>
        <v>1524000</v>
      </c>
      <c r="M16" s="115">
        <f t="shared" si="1"/>
        <v>47400</v>
      </c>
      <c r="N16" s="115">
        <v>0.03</v>
      </c>
      <c r="O16" s="115">
        <f t="shared" si="2"/>
        <v>1422</v>
      </c>
      <c r="P16" s="115">
        <f t="shared" si="17"/>
        <v>15965.696774778195</v>
      </c>
      <c r="Q16" s="115">
        <f t="shared" si="3"/>
        <v>55300</v>
      </c>
      <c r="R16" s="115">
        <v>0.05</v>
      </c>
      <c r="S16" s="115">
        <f t="shared" si="4"/>
        <v>2765</v>
      </c>
      <c r="T16" s="115">
        <f t="shared" si="18"/>
        <v>34494.14313966468</v>
      </c>
      <c r="U16" s="115">
        <f t="shared" si="5"/>
        <v>55300</v>
      </c>
      <c r="V16" s="115">
        <v>0.1</v>
      </c>
      <c r="W16" s="115">
        <f t="shared" si="6"/>
        <v>5530</v>
      </c>
      <c r="X16" s="115">
        <f t="shared" si="19"/>
        <v>53340</v>
      </c>
      <c r="Y16" s="115">
        <f t="shared" si="7"/>
        <v>103799.83991444288</v>
      </c>
      <c r="Z16" s="115">
        <f t="shared" si="20"/>
        <v>2122612.5952003426</v>
      </c>
      <c r="AA16" s="115">
        <v>300000</v>
      </c>
      <c r="AC16" s="115">
        <v>100000</v>
      </c>
      <c r="AD16" s="115">
        <f t="shared" si="8"/>
        <v>400000</v>
      </c>
      <c r="AE16" s="115">
        <f t="shared" si="21"/>
        <v>2522612.5952003426</v>
      </c>
      <c r="AF16" s="115">
        <f t="shared" si="9"/>
        <v>158000</v>
      </c>
      <c r="AG16" s="115">
        <v>0.03</v>
      </c>
      <c r="AH16" s="115">
        <f t="shared" si="10"/>
        <v>4740</v>
      </c>
      <c r="AI16" s="115">
        <f t="shared" si="22"/>
        <v>53218.989249260645</v>
      </c>
      <c r="AJ16" s="115">
        <f t="shared" si="23"/>
        <v>1827185.2975579484</v>
      </c>
      <c r="AK16" s="115">
        <f t="shared" si="11"/>
        <v>158000</v>
      </c>
      <c r="AL16" s="115">
        <v>0.1</v>
      </c>
      <c r="AM16" s="115">
        <f t="shared" si="12"/>
        <v>15800</v>
      </c>
      <c r="AN16" s="115">
        <f t="shared" si="24"/>
        <v>152400</v>
      </c>
      <c r="AO16" s="115">
        <f t="shared" si="25"/>
        <v>1827185.2975579484</v>
      </c>
      <c r="BI16" s="115" t="s">
        <v>5986</v>
      </c>
      <c r="BM16" s="115" t="s">
        <v>6052</v>
      </c>
    </row>
    <row r="17" spans="1:66">
      <c r="A17" s="115">
        <v>2021</v>
      </c>
      <c r="B17" s="115">
        <v>47</v>
      </c>
      <c r="C17" s="115">
        <v>200000</v>
      </c>
      <c r="E17" s="115">
        <f t="shared" si="0"/>
        <v>200000</v>
      </c>
      <c r="F17" s="115">
        <f t="shared" si="13"/>
        <v>2302000</v>
      </c>
      <c r="G17" s="115">
        <v>12000</v>
      </c>
      <c r="H17" s="115">
        <f t="shared" si="14"/>
        <v>2122000</v>
      </c>
      <c r="I17" s="115">
        <v>30000</v>
      </c>
      <c r="J17" s="115">
        <f t="shared" si="15"/>
        <v>1732000</v>
      </c>
      <c r="L17" s="115">
        <f t="shared" si="16"/>
        <v>1682000</v>
      </c>
      <c r="M17" s="115">
        <f t="shared" si="1"/>
        <v>47400</v>
      </c>
      <c r="N17" s="115">
        <v>0.03</v>
      </c>
      <c r="O17" s="115">
        <f t="shared" si="2"/>
        <v>1422</v>
      </c>
      <c r="P17" s="115">
        <f t="shared" si="17"/>
        <v>17866.667678021542</v>
      </c>
      <c r="Q17" s="115">
        <f t="shared" si="3"/>
        <v>55300</v>
      </c>
      <c r="R17" s="115">
        <v>0.05</v>
      </c>
      <c r="S17" s="115">
        <f t="shared" si="4"/>
        <v>2765</v>
      </c>
      <c r="T17" s="115">
        <f t="shared" si="18"/>
        <v>38983.850296647914</v>
      </c>
      <c r="U17" s="115">
        <f t="shared" si="5"/>
        <v>55300</v>
      </c>
      <c r="V17" s="115">
        <v>0.1</v>
      </c>
      <c r="W17" s="115">
        <f t="shared" si="6"/>
        <v>5530</v>
      </c>
      <c r="X17" s="115">
        <f t="shared" si="19"/>
        <v>58870</v>
      </c>
      <c r="Y17" s="115">
        <f t="shared" si="7"/>
        <v>115720.51797466946</v>
      </c>
      <c r="Z17" s="115">
        <f t="shared" si="20"/>
        <v>2396333.1131750122</v>
      </c>
      <c r="AA17" s="115">
        <v>300000</v>
      </c>
      <c r="AC17" s="115">
        <v>100000</v>
      </c>
      <c r="AD17" s="115">
        <f t="shared" si="8"/>
        <v>400000</v>
      </c>
      <c r="AE17" s="115">
        <f t="shared" si="21"/>
        <v>2796333.1131750122</v>
      </c>
      <c r="AF17" s="115">
        <f t="shared" si="9"/>
        <v>158000</v>
      </c>
      <c r="AG17" s="115">
        <v>0.03</v>
      </c>
      <c r="AH17" s="115">
        <f t="shared" si="10"/>
        <v>4740</v>
      </c>
      <c r="AI17" s="115">
        <f t="shared" si="22"/>
        <v>59555.558926738464</v>
      </c>
      <c r="AJ17" s="115">
        <f t="shared" si="23"/>
        <v>2044740.856484687</v>
      </c>
      <c r="AK17" s="115">
        <f t="shared" si="11"/>
        <v>158000</v>
      </c>
      <c r="AL17" s="115">
        <v>0.1</v>
      </c>
      <c r="AM17" s="115">
        <f t="shared" si="12"/>
        <v>15800</v>
      </c>
      <c r="AN17" s="115">
        <f t="shared" si="24"/>
        <v>168200</v>
      </c>
      <c r="AO17" s="115">
        <f t="shared" si="25"/>
        <v>2044740.856484687</v>
      </c>
      <c r="BI17" s="115" t="s">
        <v>6053</v>
      </c>
      <c r="BM17" s="115" t="s">
        <v>6052</v>
      </c>
    </row>
    <row r="18" spans="1:66">
      <c r="A18" s="115">
        <v>2022</v>
      </c>
      <c r="B18" s="115">
        <v>48</v>
      </c>
      <c r="C18" s="115">
        <v>200000</v>
      </c>
      <c r="E18" s="115">
        <f t="shared" si="0"/>
        <v>200000</v>
      </c>
      <c r="F18" s="115">
        <f t="shared" si="13"/>
        <v>2502000</v>
      </c>
      <c r="G18" s="115">
        <v>12000</v>
      </c>
      <c r="H18" s="115">
        <f t="shared" si="14"/>
        <v>2310000</v>
      </c>
      <c r="I18" s="115">
        <v>30000</v>
      </c>
      <c r="J18" s="115">
        <f t="shared" si="15"/>
        <v>1890000</v>
      </c>
      <c r="L18" s="115">
        <f t="shared" si="16"/>
        <v>1840000</v>
      </c>
      <c r="M18" s="115">
        <f t="shared" si="1"/>
        <v>47400</v>
      </c>
      <c r="N18" s="115">
        <v>0.03</v>
      </c>
      <c r="O18" s="115">
        <f t="shared" si="2"/>
        <v>1422</v>
      </c>
      <c r="P18" s="115">
        <f t="shared" si="17"/>
        <v>19824.667708362187</v>
      </c>
      <c r="Q18" s="115">
        <f t="shared" si="3"/>
        <v>55300</v>
      </c>
      <c r="R18" s="115">
        <v>0.05</v>
      </c>
      <c r="S18" s="115">
        <f t="shared" si="4"/>
        <v>2765</v>
      </c>
      <c r="T18" s="115">
        <f t="shared" si="18"/>
        <v>43698.042811480314</v>
      </c>
      <c r="U18" s="115">
        <f t="shared" si="5"/>
        <v>55300</v>
      </c>
      <c r="V18" s="115">
        <v>0.1</v>
      </c>
      <c r="W18" s="115">
        <f t="shared" si="6"/>
        <v>5530</v>
      </c>
      <c r="X18" s="115">
        <f t="shared" si="19"/>
        <v>64400</v>
      </c>
      <c r="Y18" s="115">
        <f t="shared" si="7"/>
        <v>127922.7105198425</v>
      </c>
      <c r="Z18" s="115">
        <f t="shared" si="20"/>
        <v>2682255.8236948545</v>
      </c>
      <c r="AA18" s="115">
        <v>300000</v>
      </c>
      <c r="AC18" s="115">
        <v>100000</v>
      </c>
      <c r="AD18" s="115">
        <f t="shared" si="8"/>
        <v>400000</v>
      </c>
      <c r="AE18" s="115">
        <f t="shared" si="21"/>
        <v>3082255.8236948545</v>
      </c>
      <c r="AF18" s="115">
        <f t="shared" si="9"/>
        <v>158000</v>
      </c>
      <c r="AG18" s="115">
        <v>0.03</v>
      </c>
      <c r="AH18" s="115">
        <f t="shared" si="10"/>
        <v>4740</v>
      </c>
      <c r="AI18" s="115">
        <f t="shared" si="22"/>
        <v>66082.225694540626</v>
      </c>
      <c r="AJ18" s="115">
        <f t="shared" si="23"/>
        <v>2268823.0821792274</v>
      </c>
      <c r="AK18" s="115">
        <f t="shared" si="11"/>
        <v>158000</v>
      </c>
      <c r="AL18" s="115">
        <v>0.1</v>
      </c>
      <c r="AM18" s="115">
        <f t="shared" si="12"/>
        <v>15800</v>
      </c>
      <c r="AN18" s="115">
        <f t="shared" si="24"/>
        <v>184000</v>
      </c>
      <c r="AO18" s="115">
        <f t="shared" si="25"/>
        <v>2268823.0821792274</v>
      </c>
    </row>
    <row r="19" spans="1:66">
      <c r="A19" s="115">
        <v>2023</v>
      </c>
      <c r="B19" s="115">
        <v>49</v>
      </c>
      <c r="C19" s="115">
        <v>200000</v>
      </c>
      <c r="E19" s="115">
        <f t="shared" si="0"/>
        <v>200000</v>
      </c>
      <c r="F19" s="115">
        <f t="shared" si="13"/>
        <v>2702000</v>
      </c>
      <c r="G19" s="115">
        <v>12000</v>
      </c>
      <c r="H19" s="115">
        <f t="shared" si="14"/>
        <v>2498000</v>
      </c>
      <c r="I19" s="115">
        <v>30000</v>
      </c>
      <c r="J19" s="115">
        <f t="shared" si="15"/>
        <v>2048000</v>
      </c>
      <c r="L19" s="115">
        <f t="shared" si="16"/>
        <v>1998000</v>
      </c>
      <c r="M19" s="115">
        <f t="shared" si="1"/>
        <v>47400</v>
      </c>
      <c r="N19" s="115">
        <v>0.03</v>
      </c>
      <c r="O19" s="115">
        <f t="shared" si="2"/>
        <v>1422</v>
      </c>
      <c r="P19" s="115">
        <f t="shared" si="17"/>
        <v>21841.407739613052</v>
      </c>
      <c r="Q19" s="115">
        <f t="shared" si="3"/>
        <v>55300</v>
      </c>
      <c r="R19" s="115">
        <v>0.05</v>
      </c>
      <c r="S19" s="115">
        <f t="shared" si="4"/>
        <v>2765</v>
      </c>
      <c r="T19" s="115">
        <f t="shared" si="18"/>
        <v>48647.944952054335</v>
      </c>
      <c r="U19" s="115">
        <f t="shared" si="5"/>
        <v>55300</v>
      </c>
      <c r="V19" s="115">
        <v>0.1</v>
      </c>
      <c r="W19" s="115">
        <f t="shared" si="6"/>
        <v>5530</v>
      </c>
      <c r="X19" s="115">
        <f t="shared" si="19"/>
        <v>69930</v>
      </c>
      <c r="Y19" s="115">
        <f t="shared" si="7"/>
        <v>140419.35269166739</v>
      </c>
      <c r="Z19" s="115">
        <f t="shared" si="20"/>
        <v>2980675.1763865221</v>
      </c>
      <c r="AA19" s="115">
        <v>300000</v>
      </c>
      <c r="AC19" s="115">
        <v>100000</v>
      </c>
      <c r="AD19" s="115">
        <f t="shared" si="8"/>
        <v>400000</v>
      </c>
      <c r="AE19" s="115">
        <f t="shared" si="21"/>
        <v>3380675.1763865221</v>
      </c>
      <c r="AF19" s="115">
        <f t="shared" si="9"/>
        <v>158000</v>
      </c>
      <c r="AG19" s="115">
        <v>0.03</v>
      </c>
      <c r="AH19" s="115">
        <f t="shared" si="10"/>
        <v>4740</v>
      </c>
      <c r="AI19" s="115">
        <f t="shared" si="22"/>
        <v>72804.692465376851</v>
      </c>
      <c r="AJ19" s="115">
        <f t="shared" si="23"/>
        <v>2499627.7746446044</v>
      </c>
      <c r="AK19" s="115">
        <f t="shared" si="11"/>
        <v>158000</v>
      </c>
      <c r="AL19" s="115">
        <v>0.1</v>
      </c>
      <c r="AM19" s="115">
        <f t="shared" si="12"/>
        <v>15800</v>
      </c>
      <c r="AN19" s="115">
        <f t="shared" si="24"/>
        <v>199800</v>
      </c>
      <c r="AO19" s="115">
        <f t="shared" si="25"/>
        <v>2499627.7746446044</v>
      </c>
      <c r="BI19" s="115" t="s">
        <v>1471</v>
      </c>
    </row>
    <row r="20" spans="1:66">
      <c r="A20" s="115">
        <v>2024</v>
      </c>
      <c r="B20" s="115">
        <v>50</v>
      </c>
      <c r="C20" s="115">
        <v>200000</v>
      </c>
      <c r="E20" s="115">
        <f t="shared" si="0"/>
        <v>200000</v>
      </c>
      <c r="F20" s="115">
        <f t="shared" si="13"/>
        <v>2902000</v>
      </c>
      <c r="G20" s="115">
        <v>12000</v>
      </c>
      <c r="H20" s="115">
        <f t="shared" si="14"/>
        <v>2686000</v>
      </c>
      <c r="I20" s="115">
        <v>30000</v>
      </c>
      <c r="J20" s="115">
        <f t="shared" si="15"/>
        <v>2206000</v>
      </c>
      <c r="L20" s="115">
        <f t="shared" si="16"/>
        <v>2156000</v>
      </c>
      <c r="M20" s="115">
        <f t="shared" si="1"/>
        <v>47400</v>
      </c>
      <c r="N20" s="115">
        <v>0.03</v>
      </c>
      <c r="O20" s="115">
        <f t="shared" si="2"/>
        <v>1422</v>
      </c>
      <c r="P20" s="115">
        <f t="shared" si="17"/>
        <v>23918.649971801446</v>
      </c>
      <c r="Q20" s="115">
        <f t="shared" si="3"/>
        <v>55300</v>
      </c>
      <c r="R20" s="115">
        <v>0.05</v>
      </c>
      <c r="S20" s="115">
        <f t="shared" si="4"/>
        <v>2765</v>
      </c>
      <c r="T20" s="115">
        <f t="shared" si="18"/>
        <v>53845.342199657054</v>
      </c>
      <c r="U20" s="115">
        <f t="shared" si="5"/>
        <v>55300</v>
      </c>
      <c r="V20" s="115">
        <v>0.1</v>
      </c>
      <c r="W20" s="115">
        <f t="shared" si="6"/>
        <v>5530</v>
      </c>
      <c r="X20" s="115">
        <f t="shared" si="19"/>
        <v>75460</v>
      </c>
      <c r="Y20" s="115">
        <f t="shared" si="7"/>
        <v>153223.99217145849</v>
      </c>
      <c r="Z20" s="115">
        <f t="shared" si="20"/>
        <v>3291899.1685579806</v>
      </c>
      <c r="AA20" s="115">
        <v>200000</v>
      </c>
      <c r="AC20" s="115">
        <v>200000</v>
      </c>
      <c r="AD20" s="115">
        <f t="shared" si="8"/>
        <v>400000</v>
      </c>
      <c r="AE20" s="115">
        <f t="shared" si="21"/>
        <v>3691899.1685579806</v>
      </c>
      <c r="AF20" s="115">
        <f t="shared" si="9"/>
        <v>158000</v>
      </c>
      <c r="AG20" s="115">
        <v>0.03</v>
      </c>
      <c r="AH20" s="115">
        <f t="shared" si="10"/>
        <v>4740</v>
      </c>
      <c r="AI20" s="115">
        <f t="shared" si="22"/>
        <v>79728.833239338157</v>
      </c>
      <c r="AJ20" s="115">
        <f t="shared" si="23"/>
        <v>2737356.6078839428</v>
      </c>
      <c r="AK20" s="115">
        <f t="shared" si="11"/>
        <v>158000</v>
      </c>
      <c r="AL20" s="115">
        <v>0.1</v>
      </c>
      <c r="AM20" s="115">
        <f t="shared" si="12"/>
        <v>15800</v>
      </c>
      <c r="AN20" s="115">
        <f t="shared" si="24"/>
        <v>215600</v>
      </c>
      <c r="AO20" s="115">
        <f t="shared" si="25"/>
        <v>2737356.6078839428</v>
      </c>
    </row>
    <row r="21" spans="1:66">
      <c r="A21" s="115">
        <v>2025</v>
      </c>
      <c r="B21" s="115">
        <v>51</v>
      </c>
      <c r="C21" s="115">
        <v>200000</v>
      </c>
      <c r="E21" s="115">
        <f t="shared" si="0"/>
        <v>200000</v>
      </c>
      <c r="F21" s="115">
        <f t="shared" si="13"/>
        <v>3102000</v>
      </c>
      <c r="G21" s="115">
        <v>12000</v>
      </c>
      <c r="H21" s="115">
        <f t="shared" si="14"/>
        <v>2874000</v>
      </c>
      <c r="I21" s="115">
        <v>30000</v>
      </c>
      <c r="J21" s="115">
        <f t="shared" si="15"/>
        <v>2364000</v>
      </c>
      <c r="L21" s="115">
        <f t="shared" si="16"/>
        <v>2314000</v>
      </c>
      <c r="M21" s="115">
        <f t="shared" si="1"/>
        <v>47400</v>
      </c>
      <c r="N21" s="115">
        <v>0.03</v>
      </c>
      <c r="O21" s="115">
        <f t="shared" si="2"/>
        <v>1422</v>
      </c>
      <c r="P21" s="115">
        <f t="shared" si="17"/>
        <v>26058.209470955491</v>
      </c>
      <c r="Q21" s="115">
        <f t="shared" si="3"/>
        <v>55300</v>
      </c>
      <c r="R21" s="115">
        <v>0.05</v>
      </c>
      <c r="S21" s="115">
        <f t="shared" si="4"/>
        <v>2765</v>
      </c>
      <c r="T21" s="115">
        <f t="shared" si="18"/>
        <v>59302.609309639913</v>
      </c>
      <c r="U21" s="115">
        <f t="shared" si="5"/>
        <v>55300</v>
      </c>
      <c r="V21" s="115">
        <v>0.1</v>
      </c>
      <c r="W21" s="115">
        <f t="shared" si="6"/>
        <v>5530</v>
      </c>
      <c r="X21" s="115">
        <f t="shared" si="19"/>
        <v>80990</v>
      </c>
      <c r="Y21" s="115">
        <f t="shared" si="7"/>
        <v>166350.81878059541</v>
      </c>
      <c r="Z21" s="115">
        <f t="shared" si="20"/>
        <v>3616249.987338576</v>
      </c>
      <c r="AA21" s="115">
        <v>200000</v>
      </c>
      <c r="AC21" s="115">
        <v>200000</v>
      </c>
      <c r="AD21" s="115">
        <f t="shared" si="8"/>
        <v>400000</v>
      </c>
      <c r="AE21" s="115">
        <f t="shared" si="21"/>
        <v>4016249.987338576</v>
      </c>
      <c r="AF21" s="115">
        <f t="shared" si="9"/>
        <v>158000</v>
      </c>
      <c r="AG21" s="115">
        <v>0.03</v>
      </c>
      <c r="AH21" s="115">
        <f t="shared" si="10"/>
        <v>4740</v>
      </c>
      <c r="AI21" s="115">
        <f t="shared" si="22"/>
        <v>86860.698236518307</v>
      </c>
      <c r="AJ21" s="115">
        <f t="shared" si="23"/>
        <v>2982217.3061204609</v>
      </c>
      <c r="AK21" s="115">
        <f t="shared" si="11"/>
        <v>158000</v>
      </c>
      <c r="AL21" s="115">
        <v>0.1</v>
      </c>
      <c r="AM21" s="115">
        <f t="shared" si="12"/>
        <v>15800</v>
      </c>
      <c r="AN21" s="115">
        <f t="shared" si="24"/>
        <v>231400</v>
      </c>
      <c r="AO21" s="115">
        <f t="shared" si="25"/>
        <v>2982217.3061204609</v>
      </c>
    </row>
    <row r="22" spans="1:66">
      <c r="A22" s="115">
        <v>2026</v>
      </c>
      <c r="B22" s="115">
        <v>52</v>
      </c>
      <c r="C22" s="115">
        <v>200000</v>
      </c>
      <c r="E22" s="115">
        <f t="shared" si="0"/>
        <v>200000</v>
      </c>
      <c r="F22" s="115">
        <f t="shared" si="13"/>
        <v>3302000</v>
      </c>
      <c r="G22" s="115">
        <v>12000</v>
      </c>
      <c r="H22" s="115">
        <f t="shared" si="14"/>
        <v>3062000</v>
      </c>
      <c r="I22" s="115">
        <v>30000</v>
      </c>
      <c r="J22" s="115">
        <f t="shared" si="15"/>
        <v>2522000</v>
      </c>
      <c r="L22" s="115">
        <f t="shared" si="16"/>
        <v>2472000</v>
      </c>
      <c r="M22" s="115">
        <f t="shared" si="1"/>
        <v>47400</v>
      </c>
      <c r="N22" s="115">
        <v>0.03</v>
      </c>
      <c r="O22" s="115">
        <f t="shared" si="2"/>
        <v>1422</v>
      </c>
      <c r="P22" s="115">
        <f t="shared" si="17"/>
        <v>28261.955755084156</v>
      </c>
      <c r="Q22" s="115">
        <f t="shared" si="3"/>
        <v>55300</v>
      </c>
      <c r="R22" s="115">
        <v>0.05</v>
      </c>
      <c r="S22" s="115">
        <f t="shared" si="4"/>
        <v>2765</v>
      </c>
      <c r="T22" s="115">
        <f t="shared" si="18"/>
        <v>65032.73977512191</v>
      </c>
      <c r="U22" s="115">
        <f t="shared" si="5"/>
        <v>55300</v>
      </c>
      <c r="V22" s="115">
        <v>0.1</v>
      </c>
      <c r="W22" s="115">
        <f t="shared" si="6"/>
        <v>5530</v>
      </c>
      <c r="X22" s="115">
        <f t="shared" si="19"/>
        <v>86520</v>
      </c>
      <c r="Y22" s="115">
        <f t="shared" si="7"/>
        <v>179814.69553020608</v>
      </c>
      <c r="Z22" s="115">
        <f t="shared" si="20"/>
        <v>3954064.682868782</v>
      </c>
      <c r="AA22" s="115">
        <v>200000</v>
      </c>
      <c r="AC22" s="115">
        <v>200000</v>
      </c>
      <c r="AD22" s="115">
        <f t="shared" si="8"/>
        <v>400000</v>
      </c>
      <c r="AE22" s="115">
        <f t="shared" si="21"/>
        <v>4354064.6828687824</v>
      </c>
      <c r="AF22" s="115">
        <f t="shared" si="9"/>
        <v>158000</v>
      </c>
      <c r="AG22" s="115">
        <v>0.03</v>
      </c>
      <c r="AH22" s="115">
        <f t="shared" si="10"/>
        <v>4740</v>
      </c>
      <c r="AI22" s="115">
        <f t="shared" si="22"/>
        <v>94206.519183613855</v>
      </c>
      <c r="AJ22" s="115">
        <f t="shared" si="23"/>
        <v>3234423.8253040747</v>
      </c>
      <c r="AK22" s="115">
        <f t="shared" si="11"/>
        <v>158000</v>
      </c>
      <c r="AL22" s="115">
        <v>0.1</v>
      </c>
      <c r="AM22" s="115">
        <f t="shared" si="12"/>
        <v>15800</v>
      </c>
      <c r="AN22" s="115">
        <f t="shared" si="24"/>
        <v>247200</v>
      </c>
      <c r="AO22" s="115">
        <f t="shared" si="25"/>
        <v>3234423.8253040747</v>
      </c>
      <c r="BM22" s="115" t="s">
        <v>6051</v>
      </c>
      <c r="BN22" s="115">
        <f>SUM(BN17:BN21)</f>
        <v>0</v>
      </c>
    </row>
    <row r="23" spans="1:66">
      <c r="A23" s="115">
        <v>2027</v>
      </c>
      <c r="B23" s="115">
        <v>53</v>
      </c>
      <c r="C23" s="115">
        <v>200000</v>
      </c>
      <c r="E23" s="115">
        <f t="shared" si="0"/>
        <v>200000</v>
      </c>
      <c r="F23" s="115">
        <f t="shared" si="13"/>
        <v>3502000</v>
      </c>
      <c r="G23" s="115">
        <v>12000</v>
      </c>
      <c r="H23" s="115">
        <f t="shared" si="14"/>
        <v>3250000</v>
      </c>
      <c r="I23" s="115">
        <v>30000</v>
      </c>
      <c r="J23" s="115">
        <f t="shared" si="15"/>
        <v>2680000</v>
      </c>
      <c r="L23" s="115">
        <f t="shared" si="16"/>
        <v>2630000</v>
      </c>
      <c r="M23" s="115">
        <f t="shared" si="1"/>
        <v>47400</v>
      </c>
      <c r="N23" s="115">
        <v>0.03</v>
      </c>
      <c r="O23" s="115">
        <f t="shared" si="2"/>
        <v>1422</v>
      </c>
      <c r="P23" s="115">
        <f t="shared" si="17"/>
        <v>30531.814427736681</v>
      </c>
      <c r="Q23" s="115">
        <f t="shared" si="3"/>
        <v>55300</v>
      </c>
      <c r="R23" s="115">
        <v>0.05</v>
      </c>
      <c r="S23" s="115">
        <f t="shared" si="4"/>
        <v>2765</v>
      </c>
      <c r="T23" s="115">
        <f t="shared" si="18"/>
        <v>71049.376763878012</v>
      </c>
      <c r="U23" s="115">
        <f t="shared" si="5"/>
        <v>55300</v>
      </c>
      <c r="V23" s="115">
        <v>0.1</v>
      </c>
      <c r="W23" s="115">
        <f t="shared" si="6"/>
        <v>5530</v>
      </c>
      <c r="X23" s="115">
        <f t="shared" si="19"/>
        <v>92050</v>
      </c>
      <c r="Y23" s="115">
        <f t="shared" si="7"/>
        <v>193631.19119161469</v>
      </c>
      <c r="Z23" s="115">
        <f t="shared" si="20"/>
        <v>4305695.874060397</v>
      </c>
      <c r="AA23" s="115">
        <v>200000</v>
      </c>
      <c r="AC23" s="115">
        <v>200000</v>
      </c>
      <c r="AD23" s="115">
        <f t="shared" si="8"/>
        <v>400000</v>
      </c>
      <c r="AE23" s="115">
        <f t="shared" si="21"/>
        <v>4705695.874060397</v>
      </c>
      <c r="AF23" s="115">
        <f t="shared" si="9"/>
        <v>158000</v>
      </c>
      <c r="AG23" s="115">
        <v>0.03</v>
      </c>
      <c r="AH23" s="115">
        <f t="shared" si="10"/>
        <v>4740</v>
      </c>
      <c r="AI23" s="115">
        <f t="shared" si="22"/>
        <v>101772.71475912227</v>
      </c>
      <c r="AJ23" s="115">
        <f t="shared" si="23"/>
        <v>3494196.5400631968</v>
      </c>
      <c r="AK23" s="115">
        <f t="shared" si="11"/>
        <v>158000</v>
      </c>
      <c r="AL23" s="115">
        <v>0.1</v>
      </c>
      <c r="AM23" s="115">
        <f t="shared" si="12"/>
        <v>15800</v>
      </c>
      <c r="AN23" s="115">
        <f t="shared" si="24"/>
        <v>263000</v>
      </c>
      <c r="AO23" s="115">
        <f t="shared" si="25"/>
        <v>3494196.5400631968</v>
      </c>
      <c r="BI23" s="115" t="s">
        <v>6050</v>
      </c>
      <c r="BK23" s="115">
        <f>SUM(BK17:BK22)</f>
        <v>0</v>
      </c>
      <c r="BM23" s="115" t="s">
        <v>5737</v>
      </c>
      <c r="BN23" s="115">
        <f>BN9+BN15+BN22</f>
        <v>0</v>
      </c>
    </row>
    <row r="24" spans="1:66">
      <c r="A24" s="115">
        <v>2028</v>
      </c>
      <c r="B24" s="115">
        <v>54</v>
      </c>
      <c r="C24" s="115">
        <v>200000</v>
      </c>
      <c r="E24" s="115">
        <f t="shared" si="0"/>
        <v>200000</v>
      </c>
      <c r="F24" s="115">
        <f t="shared" si="13"/>
        <v>3702000</v>
      </c>
      <c r="G24" s="115">
        <v>12000</v>
      </c>
      <c r="H24" s="115">
        <f t="shared" si="14"/>
        <v>3438000</v>
      </c>
      <c r="I24" s="115">
        <v>30000</v>
      </c>
      <c r="J24" s="115">
        <f t="shared" si="15"/>
        <v>2838000</v>
      </c>
      <c r="L24" s="115">
        <f t="shared" si="16"/>
        <v>2788000</v>
      </c>
      <c r="M24" s="115">
        <f t="shared" si="1"/>
        <v>47400</v>
      </c>
      <c r="N24" s="115">
        <v>0.03</v>
      </c>
      <c r="O24" s="115">
        <f t="shared" si="2"/>
        <v>1422</v>
      </c>
      <c r="P24" s="115">
        <f t="shared" si="17"/>
        <v>32869.768860568787</v>
      </c>
      <c r="Q24" s="115">
        <f t="shared" si="3"/>
        <v>55300</v>
      </c>
      <c r="R24" s="115">
        <v>0.05</v>
      </c>
      <c r="S24" s="115">
        <f t="shared" si="4"/>
        <v>2765</v>
      </c>
      <c r="T24" s="115">
        <f t="shared" si="18"/>
        <v>77366.845602071917</v>
      </c>
      <c r="U24" s="115">
        <f t="shared" si="5"/>
        <v>55300</v>
      </c>
      <c r="V24" s="115">
        <v>0.1</v>
      </c>
      <c r="W24" s="115">
        <f t="shared" si="6"/>
        <v>5530</v>
      </c>
      <c r="X24" s="115">
        <f t="shared" si="19"/>
        <v>97580</v>
      </c>
      <c r="Y24" s="115">
        <f t="shared" si="7"/>
        <v>207816.61446264072</v>
      </c>
      <c r="Z24" s="115">
        <f t="shared" si="20"/>
        <v>4671512.4885230381</v>
      </c>
      <c r="AA24" s="115">
        <v>200000</v>
      </c>
      <c r="AC24" s="115">
        <v>200000</v>
      </c>
      <c r="AD24" s="115">
        <f t="shared" si="8"/>
        <v>400000</v>
      </c>
      <c r="AE24" s="115">
        <f t="shared" si="21"/>
        <v>5071512.4885230381</v>
      </c>
      <c r="AF24" s="115">
        <f t="shared" si="9"/>
        <v>158000</v>
      </c>
      <c r="AG24" s="115">
        <v>0.03</v>
      </c>
      <c r="AH24" s="115">
        <f t="shared" si="10"/>
        <v>4740</v>
      </c>
      <c r="AI24" s="115">
        <f t="shared" si="22"/>
        <v>109565.89620189594</v>
      </c>
      <c r="AJ24" s="115">
        <f t="shared" si="23"/>
        <v>3761762.4362650928</v>
      </c>
      <c r="AK24" s="115">
        <f t="shared" si="11"/>
        <v>158000</v>
      </c>
      <c r="AL24" s="115">
        <v>0.1</v>
      </c>
      <c r="AM24" s="115">
        <f t="shared" si="12"/>
        <v>15800</v>
      </c>
      <c r="AN24" s="115">
        <f t="shared" si="24"/>
        <v>278800</v>
      </c>
      <c r="AO24" s="115">
        <f t="shared" si="25"/>
        <v>3761762.4362650928</v>
      </c>
      <c r="BI24" s="115" t="s">
        <v>5737</v>
      </c>
      <c r="BK24" s="115">
        <f>BK15+BK23</f>
        <v>0</v>
      </c>
    </row>
    <row r="25" spans="1:66">
      <c r="A25" s="115">
        <v>2029</v>
      </c>
      <c r="B25" s="115">
        <v>55</v>
      </c>
      <c r="C25" s="115">
        <v>200000</v>
      </c>
      <c r="E25" s="115">
        <f t="shared" si="0"/>
        <v>200000</v>
      </c>
      <c r="F25" s="115">
        <f t="shared" si="13"/>
        <v>3902000</v>
      </c>
      <c r="G25" s="115">
        <v>12000</v>
      </c>
      <c r="H25" s="115">
        <f t="shared" si="14"/>
        <v>3626000</v>
      </c>
      <c r="I25" s="115">
        <v>30000</v>
      </c>
      <c r="J25" s="115">
        <f t="shared" si="15"/>
        <v>2996000</v>
      </c>
      <c r="L25" s="115">
        <f t="shared" si="16"/>
        <v>2946000</v>
      </c>
      <c r="M25" s="115">
        <f t="shared" si="1"/>
        <v>47400</v>
      </c>
      <c r="N25" s="115">
        <v>0.03</v>
      </c>
      <c r="O25" s="115">
        <f t="shared" si="2"/>
        <v>1422</v>
      </c>
      <c r="P25" s="115">
        <f t="shared" si="17"/>
        <v>35277.861926385849</v>
      </c>
      <c r="Q25" s="115">
        <f t="shared" si="3"/>
        <v>55300</v>
      </c>
      <c r="R25" s="115">
        <v>0.05</v>
      </c>
      <c r="S25" s="115">
        <f t="shared" si="4"/>
        <v>2765</v>
      </c>
      <c r="T25" s="115">
        <f t="shared" si="18"/>
        <v>84000.187882175509</v>
      </c>
      <c r="U25" s="115">
        <f t="shared" si="5"/>
        <v>55300</v>
      </c>
      <c r="V25" s="115">
        <v>0.1</v>
      </c>
      <c r="W25" s="115">
        <f t="shared" si="6"/>
        <v>5530</v>
      </c>
      <c r="X25" s="115">
        <f t="shared" si="19"/>
        <v>103110</v>
      </c>
      <c r="Y25" s="115">
        <f t="shared" si="7"/>
        <v>222388.04980856137</v>
      </c>
      <c r="Z25" s="115">
        <f t="shared" si="20"/>
        <v>5051900.5383315999</v>
      </c>
      <c r="AA25" s="115">
        <v>200000</v>
      </c>
      <c r="AC25" s="115">
        <v>500000</v>
      </c>
      <c r="AD25" s="115">
        <f t="shared" si="8"/>
        <v>700000</v>
      </c>
      <c r="AE25" s="115">
        <f t="shared" si="21"/>
        <v>5751900.5383315999</v>
      </c>
      <c r="AF25" s="115">
        <f t="shared" si="9"/>
        <v>158000</v>
      </c>
      <c r="AG25" s="115">
        <v>0.03</v>
      </c>
      <c r="AH25" s="115">
        <f t="shared" si="10"/>
        <v>4740</v>
      </c>
      <c r="AI25" s="115">
        <f t="shared" si="22"/>
        <v>117592.87308795283</v>
      </c>
      <c r="AJ25" s="115">
        <f t="shared" si="23"/>
        <v>4037355.3093530457</v>
      </c>
      <c r="AK25" s="115">
        <f t="shared" si="11"/>
        <v>158000</v>
      </c>
      <c r="AL25" s="115">
        <v>0.1</v>
      </c>
      <c r="AM25" s="115">
        <f t="shared" si="12"/>
        <v>15800</v>
      </c>
      <c r="AN25" s="115">
        <f t="shared" si="24"/>
        <v>294600</v>
      </c>
      <c r="AO25" s="115">
        <f t="shared" si="25"/>
        <v>4037355.3093530457</v>
      </c>
    </row>
    <row r="26" spans="1:66">
      <c r="A26" s="115">
        <v>2030</v>
      </c>
      <c r="B26" s="115">
        <v>56</v>
      </c>
      <c r="C26" s="115">
        <v>200000</v>
      </c>
      <c r="E26" s="115">
        <f t="shared" si="0"/>
        <v>200000</v>
      </c>
      <c r="F26" s="115">
        <f t="shared" si="13"/>
        <v>4102000</v>
      </c>
      <c r="G26" s="115">
        <v>12000</v>
      </c>
      <c r="H26" s="115">
        <f t="shared" si="14"/>
        <v>3814000</v>
      </c>
      <c r="J26" s="115">
        <f t="shared" si="15"/>
        <v>3184000</v>
      </c>
      <c r="L26" s="115">
        <f t="shared" si="16"/>
        <v>3134000</v>
      </c>
      <c r="M26" s="115">
        <f t="shared" si="1"/>
        <v>56400</v>
      </c>
      <c r="N26" s="115">
        <v>0.03</v>
      </c>
      <c r="O26" s="115">
        <f t="shared" si="2"/>
        <v>1692</v>
      </c>
      <c r="P26" s="115">
        <f t="shared" si="17"/>
        <v>38028.197784177428</v>
      </c>
      <c r="Q26" s="115">
        <f t="shared" si="3"/>
        <v>65800</v>
      </c>
      <c r="R26" s="115">
        <v>0.05</v>
      </c>
      <c r="S26" s="115">
        <f t="shared" si="4"/>
        <v>3290</v>
      </c>
      <c r="T26" s="115">
        <f t="shared" si="18"/>
        <v>91490.197276284292</v>
      </c>
      <c r="U26" s="115">
        <f t="shared" si="5"/>
        <v>65800</v>
      </c>
      <c r="V26" s="115">
        <v>0.1</v>
      </c>
      <c r="W26" s="115">
        <f t="shared" si="6"/>
        <v>6580</v>
      </c>
      <c r="X26" s="115">
        <f t="shared" si="19"/>
        <v>109690</v>
      </c>
      <c r="Y26" s="115">
        <f t="shared" si="7"/>
        <v>239208.39506046171</v>
      </c>
      <c r="Z26" s="115">
        <f t="shared" si="20"/>
        <v>5479108.9333920619</v>
      </c>
      <c r="AA26" s="115">
        <v>100000</v>
      </c>
      <c r="AC26" s="115">
        <v>500000</v>
      </c>
      <c r="AD26" s="115">
        <f t="shared" si="8"/>
        <v>600000</v>
      </c>
      <c r="AE26" s="115">
        <f t="shared" si="21"/>
        <v>6079108.9333920619</v>
      </c>
      <c r="AF26" s="115">
        <f t="shared" si="9"/>
        <v>188000</v>
      </c>
      <c r="AG26" s="115">
        <v>0.03</v>
      </c>
      <c r="AH26" s="115">
        <f t="shared" si="10"/>
        <v>5640</v>
      </c>
      <c r="AI26" s="115">
        <f t="shared" si="22"/>
        <v>126760.65928059141</v>
      </c>
      <c r="AJ26" s="115">
        <f t="shared" si="23"/>
        <v>4352115.9686336378</v>
      </c>
      <c r="AK26" s="115">
        <f t="shared" si="11"/>
        <v>188000</v>
      </c>
      <c r="AL26" s="115">
        <v>0.1</v>
      </c>
      <c r="AM26" s="115">
        <f t="shared" si="12"/>
        <v>18800</v>
      </c>
      <c r="AN26" s="115">
        <f t="shared" si="24"/>
        <v>313400</v>
      </c>
      <c r="AO26" s="115">
        <f t="shared" si="25"/>
        <v>4352115.9686336378</v>
      </c>
    </row>
    <row r="27" spans="1:66">
      <c r="A27" s="115">
        <v>2031</v>
      </c>
      <c r="B27" s="115">
        <v>57</v>
      </c>
      <c r="C27" s="115">
        <v>200000</v>
      </c>
      <c r="E27" s="115">
        <f t="shared" si="0"/>
        <v>200000</v>
      </c>
      <c r="F27" s="115">
        <f t="shared" si="13"/>
        <v>4302000</v>
      </c>
      <c r="G27" s="115">
        <v>12000</v>
      </c>
      <c r="H27" s="115">
        <f t="shared" si="14"/>
        <v>4002000</v>
      </c>
      <c r="J27" s="115">
        <f t="shared" si="15"/>
        <v>3372000</v>
      </c>
      <c r="L27" s="115">
        <f t="shared" si="16"/>
        <v>3322000</v>
      </c>
      <c r="M27" s="115">
        <f t="shared" si="1"/>
        <v>56400</v>
      </c>
      <c r="N27" s="115">
        <v>0.03</v>
      </c>
      <c r="O27" s="115">
        <f t="shared" si="2"/>
        <v>1692</v>
      </c>
      <c r="P27" s="115">
        <f t="shared" si="17"/>
        <v>40861.043717702749</v>
      </c>
      <c r="Q27" s="115">
        <f t="shared" si="3"/>
        <v>65800</v>
      </c>
      <c r="R27" s="115">
        <v>0.05</v>
      </c>
      <c r="S27" s="115">
        <f t="shared" si="4"/>
        <v>3290</v>
      </c>
      <c r="T27" s="115">
        <f t="shared" si="18"/>
        <v>99354.707140098515</v>
      </c>
      <c r="U27" s="115">
        <f t="shared" si="5"/>
        <v>65800</v>
      </c>
      <c r="V27" s="115">
        <v>0.1</v>
      </c>
      <c r="W27" s="115">
        <f t="shared" si="6"/>
        <v>6580</v>
      </c>
      <c r="X27" s="115">
        <f t="shared" si="19"/>
        <v>116270</v>
      </c>
      <c r="Y27" s="115">
        <f t="shared" si="7"/>
        <v>256485.75085780126</v>
      </c>
      <c r="Z27" s="115">
        <f t="shared" si="20"/>
        <v>5923594.684249863</v>
      </c>
      <c r="AA27" s="115">
        <v>100000</v>
      </c>
      <c r="AC27" s="115">
        <v>500000</v>
      </c>
      <c r="AD27" s="115">
        <f t="shared" si="8"/>
        <v>600000</v>
      </c>
      <c r="AE27" s="115">
        <f t="shared" si="21"/>
        <v>6523594.684249863</v>
      </c>
      <c r="AF27" s="115">
        <f t="shared" si="9"/>
        <v>188000</v>
      </c>
      <c r="AG27" s="115">
        <v>0.03</v>
      </c>
      <c r="AH27" s="115">
        <f t="shared" si="10"/>
        <v>5640</v>
      </c>
      <c r="AI27" s="115">
        <f t="shared" si="22"/>
        <v>136203.47905900917</v>
      </c>
      <c r="AJ27" s="115">
        <f t="shared" si="23"/>
        <v>4676319.4476926466</v>
      </c>
      <c r="AK27" s="115">
        <f t="shared" si="11"/>
        <v>188000</v>
      </c>
      <c r="AL27" s="115">
        <v>0.1</v>
      </c>
      <c r="AM27" s="115">
        <f t="shared" si="12"/>
        <v>18800</v>
      </c>
      <c r="AN27" s="115">
        <f t="shared" si="24"/>
        <v>332200</v>
      </c>
      <c r="AO27" s="115">
        <f t="shared" si="25"/>
        <v>4676319.4476926466</v>
      </c>
    </row>
    <row r="28" spans="1:66">
      <c r="A28" s="115">
        <v>2032</v>
      </c>
      <c r="B28" s="115">
        <v>58</v>
      </c>
      <c r="C28" s="115">
        <v>200000</v>
      </c>
      <c r="E28" s="115">
        <f t="shared" si="0"/>
        <v>200000</v>
      </c>
      <c r="F28" s="115">
        <f t="shared" si="13"/>
        <v>4502000</v>
      </c>
      <c r="G28" s="115">
        <v>12000</v>
      </c>
      <c r="H28" s="115">
        <f t="shared" si="14"/>
        <v>4190000</v>
      </c>
      <c r="J28" s="115">
        <f t="shared" si="15"/>
        <v>3560000</v>
      </c>
      <c r="L28" s="115">
        <f t="shared" si="16"/>
        <v>3510000</v>
      </c>
      <c r="M28" s="115">
        <f t="shared" si="1"/>
        <v>56400</v>
      </c>
      <c r="N28" s="115">
        <v>0.03</v>
      </c>
      <c r="O28" s="115">
        <f t="shared" si="2"/>
        <v>1692</v>
      </c>
      <c r="P28" s="115">
        <f t="shared" si="17"/>
        <v>43778.87502923383</v>
      </c>
      <c r="Q28" s="115">
        <f t="shared" si="3"/>
        <v>65800</v>
      </c>
      <c r="R28" s="115">
        <v>0.05</v>
      </c>
      <c r="S28" s="115">
        <f t="shared" si="4"/>
        <v>3290</v>
      </c>
      <c r="T28" s="115">
        <f t="shared" si="18"/>
        <v>107612.44249710345</v>
      </c>
      <c r="U28" s="115">
        <f t="shared" si="5"/>
        <v>65800</v>
      </c>
      <c r="V28" s="115">
        <v>0.1</v>
      </c>
      <c r="W28" s="115">
        <f t="shared" si="6"/>
        <v>6580</v>
      </c>
      <c r="X28" s="115">
        <f t="shared" si="19"/>
        <v>122850</v>
      </c>
      <c r="Y28" s="115">
        <f t="shared" si="7"/>
        <v>274241.31752633728</v>
      </c>
      <c r="Z28" s="115">
        <f t="shared" si="20"/>
        <v>6385836.0017762007</v>
      </c>
      <c r="AA28" s="115">
        <v>100000</v>
      </c>
      <c r="AC28" s="115">
        <v>500000</v>
      </c>
      <c r="AD28" s="115">
        <f t="shared" si="8"/>
        <v>600000</v>
      </c>
      <c r="AE28" s="115">
        <f t="shared" si="21"/>
        <v>6985836.0017762007</v>
      </c>
      <c r="AF28" s="115">
        <f t="shared" si="9"/>
        <v>188000</v>
      </c>
      <c r="AG28" s="115">
        <v>0.03</v>
      </c>
      <c r="AH28" s="115">
        <f t="shared" si="10"/>
        <v>5640</v>
      </c>
      <c r="AI28" s="115">
        <f t="shared" si="22"/>
        <v>145929.58343077946</v>
      </c>
      <c r="AJ28" s="115">
        <f t="shared" si="23"/>
        <v>5010249.0311234258</v>
      </c>
      <c r="AK28" s="115">
        <f t="shared" si="11"/>
        <v>188000</v>
      </c>
      <c r="AL28" s="115">
        <v>0.1</v>
      </c>
      <c r="AM28" s="115">
        <f t="shared" si="12"/>
        <v>18800</v>
      </c>
      <c r="AN28" s="115">
        <f t="shared" si="24"/>
        <v>351000</v>
      </c>
      <c r="AO28" s="115">
        <f t="shared" si="25"/>
        <v>5010249.0311234258</v>
      </c>
    </row>
    <row r="29" spans="1:66">
      <c r="A29" s="115">
        <v>2033</v>
      </c>
      <c r="B29" s="115">
        <v>59</v>
      </c>
      <c r="C29" s="115">
        <v>200000</v>
      </c>
      <c r="E29" s="115">
        <f t="shared" si="0"/>
        <v>200000</v>
      </c>
      <c r="F29" s="115">
        <f t="shared" si="13"/>
        <v>4702000</v>
      </c>
      <c r="G29" s="115">
        <v>12000</v>
      </c>
      <c r="H29" s="115">
        <f t="shared" si="14"/>
        <v>4378000</v>
      </c>
      <c r="J29" s="115">
        <f t="shared" si="15"/>
        <v>3748000</v>
      </c>
      <c r="L29" s="115">
        <f t="shared" si="16"/>
        <v>3698000</v>
      </c>
      <c r="M29" s="115">
        <f t="shared" si="1"/>
        <v>56400</v>
      </c>
      <c r="N29" s="115">
        <v>0.03</v>
      </c>
      <c r="O29" s="115">
        <f t="shared" si="2"/>
        <v>1692</v>
      </c>
      <c r="P29" s="115">
        <f t="shared" si="17"/>
        <v>46784.241280110844</v>
      </c>
      <c r="Q29" s="115">
        <f t="shared" si="3"/>
        <v>65800</v>
      </c>
      <c r="R29" s="115">
        <v>0.05</v>
      </c>
      <c r="S29" s="115">
        <f t="shared" si="4"/>
        <v>3290</v>
      </c>
      <c r="T29" s="115">
        <f t="shared" si="18"/>
        <v>116283.06462195862</v>
      </c>
      <c r="U29" s="115">
        <f t="shared" si="5"/>
        <v>65800</v>
      </c>
      <c r="V29" s="115">
        <v>0.1</v>
      </c>
      <c r="W29" s="115">
        <f t="shared" si="6"/>
        <v>6580</v>
      </c>
      <c r="X29" s="115">
        <f t="shared" si="19"/>
        <v>129430</v>
      </c>
      <c r="Y29" s="115">
        <f t="shared" si="7"/>
        <v>292497.30590206943</v>
      </c>
      <c r="Z29" s="115">
        <f t="shared" si="20"/>
        <v>6866333.3076782702</v>
      </c>
      <c r="AA29" s="115">
        <v>100000</v>
      </c>
      <c r="AC29" s="115">
        <v>500000</v>
      </c>
      <c r="AD29" s="115">
        <f t="shared" si="8"/>
        <v>600000</v>
      </c>
      <c r="AE29" s="115">
        <f t="shared" si="21"/>
        <v>7466333.3076782702</v>
      </c>
      <c r="AF29" s="115">
        <f t="shared" si="9"/>
        <v>188000</v>
      </c>
      <c r="AG29" s="115">
        <v>0.03</v>
      </c>
      <c r="AH29" s="115">
        <f t="shared" si="10"/>
        <v>5640</v>
      </c>
      <c r="AI29" s="115">
        <f t="shared" si="22"/>
        <v>155947.47093370283</v>
      </c>
      <c r="AJ29" s="115">
        <f t="shared" si="23"/>
        <v>5354196.5020571286</v>
      </c>
      <c r="AK29" s="115">
        <f t="shared" si="11"/>
        <v>188000</v>
      </c>
      <c r="AL29" s="115">
        <v>0.1</v>
      </c>
      <c r="AM29" s="115">
        <f t="shared" si="12"/>
        <v>18800</v>
      </c>
      <c r="AN29" s="115">
        <f t="shared" si="24"/>
        <v>369800</v>
      </c>
      <c r="AO29" s="115">
        <f t="shared" si="25"/>
        <v>5354196.5020571286</v>
      </c>
    </row>
    <row r="30" spans="1:66">
      <c r="A30" s="115">
        <v>2034</v>
      </c>
      <c r="B30" s="115">
        <v>60</v>
      </c>
      <c r="C30" s="115">
        <v>200000</v>
      </c>
      <c r="E30" s="115">
        <f t="shared" si="0"/>
        <v>200000</v>
      </c>
      <c r="F30" s="115">
        <f t="shared" si="13"/>
        <v>4902000</v>
      </c>
      <c r="G30" s="115">
        <v>12000</v>
      </c>
      <c r="H30" s="115">
        <f t="shared" si="14"/>
        <v>4566000</v>
      </c>
      <c r="J30" s="115">
        <f t="shared" si="15"/>
        <v>3936000</v>
      </c>
      <c r="L30" s="115">
        <f t="shared" si="16"/>
        <v>3886000</v>
      </c>
      <c r="M30" s="115">
        <f t="shared" si="1"/>
        <v>56400</v>
      </c>
      <c r="N30" s="115">
        <v>0.03</v>
      </c>
      <c r="O30" s="115">
        <f t="shared" si="2"/>
        <v>1692</v>
      </c>
      <c r="P30" s="115">
        <f t="shared" si="17"/>
        <v>49879.768518514167</v>
      </c>
      <c r="Q30" s="115">
        <f t="shared" si="3"/>
        <v>65800</v>
      </c>
      <c r="R30" s="115">
        <v>0.05</v>
      </c>
      <c r="S30" s="115">
        <f t="shared" si="4"/>
        <v>3290</v>
      </c>
      <c r="T30" s="115">
        <f t="shared" si="18"/>
        <v>125387.21785305656</v>
      </c>
      <c r="U30" s="115">
        <f t="shared" si="5"/>
        <v>65800</v>
      </c>
      <c r="V30" s="115">
        <v>0.1</v>
      </c>
      <c r="W30" s="115">
        <f t="shared" si="6"/>
        <v>6580</v>
      </c>
      <c r="X30" s="115">
        <f t="shared" si="19"/>
        <v>136010</v>
      </c>
      <c r="Y30" s="115">
        <f t="shared" si="7"/>
        <v>311276.98637157073</v>
      </c>
      <c r="Z30" s="115">
        <f t="shared" si="20"/>
        <v>7365610.2940498404</v>
      </c>
      <c r="AA30" s="115">
        <v>100000</v>
      </c>
      <c r="AC30" s="115">
        <v>500000</v>
      </c>
      <c r="AD30" s="115">
        <f t="shared" si="8"/>
        <v>600000</v>
      </c>
      <c r="AE30" s="115">
        <f t="shared" si="21"/>
        <v>7965610.2940498404</v>
      </c>
      <c r="AF30" s="115">
        <f t="shared" si="9"/>
        <v>188000</v>
      </c>
      <c r="AG30" s="115">
        <v>0.03</v>
      </c>
      <c r="AH30" s="115">
        <f t="shared" si="10"/>
        <v>5640</v>
      </c>
      <c r="AI30" s="115">
        <f t="shared" si="22"/>
        <v>166265.89506171393</v>
      </c>
      <c r="AJ30" s="115">
        <f t="shared" si="23"/>
        <v>5708462.3971188422</v>
      </c>
      <c r="AK30" s="115">
        <f t="shared" si="11"/>
        <v>188000</v>
      </c>
      <c r="AL30" s="115">
        <v>0.1</v>
      </c>
      <c r="AM30" s="115">
        <f t="shared" si="12"/>
        <v>18800</v>
      </c>
      <c r="AN30" s="115">
        <f t="shared" si="24"/>
        <v>388600</v>
      </c>
      <c r="AO30" s="115">
        <f t="shared" si="25"/>
        <v>5708462.3971188422</v>
      </c>
    </row>
    <row r="39" spans="8:47">
      <c r="K39" s="115" t="s">
        <v>6049</v>
      </c>
      <c r="M39" s="115">
        <v>1.03</v>
      </c>
      <c r="Z39" s="115" t="s">
        <v>6048</v>
      </c>
      <c r="AB39" s="115">
        <v>1.04</v>
      </c>
      <c r="AM39" s="115" t="s">
        <v>6047</v>
      </c>
      <c r="AO39" s="115">
        <v>1.03</v>
      </c>
    </row>
    <row r="40" spans="8:47">
      <c r="I40" s="115" t="s">
        <v>6044</v>
      </c>
      <c r="J40" s="115" t="s">
        <v>6043</v>
      </c>
      <c r="K40" s="115" t="s">
        <v>6042</v>
      </c>
      <c r="L40" s="115" t="s">
        <v>6041</v>
      </c>
      <c r="M40" s="115" t="s">
        <v>6040</v>
      </c>
      <c r="N40" s="115" t="s">
        <v>6039</v>
      </c>
      <c r="O40" s="115" t="s">
        <v>6038</v>
      </c>
      <c r="Q40" s="115" t="s">
        <v>6037</v>
      </c>
      <c r="R40" s="115" t="s">
        <v>6046</v>
      </c>
      <c r="S40" s="115" t="s">
        <v>6035</v>
      </c>
      <c r="T40" s="115" t="s">
        <v>6045</v>
      </c>
      <c r="X40" s="115" t="s">
        <v>6044</v>
      </c>
      <c r="Y40" s="115" t="s">
        <v>6043</v>
      </c>
      <c r="Z40" s="115" t="s">
        <v>6042</v>
      </c>
      <c r="AA40" s="115" t="s">
        <v>6041</v>
      </c>
      <c r="AB40" s="115" t="s">
        <v>6040</v>
      </c>
      <c r="AC40" s="115" t="s">
        <v>6039</v>
      </c>
      <c r="AD40" s="115" t="s">
        <v>6038</v>
      </c>
      <c r="AF40" s="115" t="s">
        <v>6037</v>
      </c>
      <c r="AG40" s="115" t="s">
        <v>6036</v>
      </c>
      <c r="AH40" s="115" t="s">
        <v>6035</v>
      </c>
      <c r="AK40" s="115" t="s">
        <v>6044</v>
      </c>
      <c r="AL40" s="115" t="s">
        <v>6043</v>
      </c>
      <c r="AM40" s="115" t="s">
        <v>6042</v>
      </c>
      <c r="AN40" s="115" t="s">
        <v>6041</v>
      </c>
      <c r="AO40" s="115" t="s">
        <v>6040</v>
      </c>
      <c r="AP40" s="115" t="s">
        <v>6039</v>
      </c>
      <c r="AQ40" s="115" t="s">
        <v>6038</v>
      </c>
      <c r="AS40" s="115" t="s">
        <v>6037</v>
      </c>
      <c r="AT40" s="115" t="s">
        <v>6036</v>
      </c>
      <c r="AU40" s="115" t="s">
        <v>6035</v>
      </c>
    </row>
    <row r="41" spans="8:47">
      <c r="H41" s="115">
        <v>25</v>
      </c>
      <c r="I41" s="115">
        <v>1</v>
      </c>
      <c r="J41" s="115">
        <v>1999</v>
      </c>
      <c r="K41" s="115">
        <v>1070</v>
      </c>
      <c r="L41" s="115">
        <f>K41</f>
        <v>1070</v>
      </c>
      <c r="M41" s="115">
        <f>K41</f>
        <v>1070</v>
      </c>
      <c r="N41" s="115">
        <v>333</v>
      </c>
      <c r="Q41" s="115">
        <f t="shared" ref="Q41:Q70" si="26">N41-M41</f>
        <v>-737</v>
      </c>
      <c r="W41" s="115">
        <v>25</v>
      </c>
      <c r="X41" s="115">
        <v>1</v>
      </c>
      <c r="Y41" s="115">
        <v>1999</v>
      </c>
      <c r="Z41" s="115">
        <v>373</v>
      </c>
      <c r="AA41" s="115">
        <f>Z41</f>
        <v>373</v>
      </c>
      <c r="AB41" s="115">
        <f>Z41</f>
        <v>373</v>
      </c>
      <c r="AC41" s="115">
        <v>138</v>
      </c>
      <c r="AF41" s="115">
        <f t="shared" ref="AF41:AF70" si="27">AC41-AB41</f>
        <v>-235</v>
      </c>
      <c r="AJ41" s="115">
        <v>25</v>
      </c>
      <c r="AK41" s="115">
        <v>1</v>
      </c>
      <c r="AL41" s="115">
        <v>1999</v>
      </c>
      <c r="AM41" s="115">
        <v>217</v>
      </c>
      <c r="AN41" s="115">
        <f>AM41</f>
        <v>217</v>
      </c>
      <c r="AO41" s="115">
        <f>AM41</f>
        <v>217</v>
      </c>
      <c r="AP41" s="115">
        <v>44</v>
      </c>
      <c r="AS41" s="115">
        <f t="shared" ref="AS41:AS69" si="28">AP41-AO41</f>
        <v>-173</v>
      </c>
    </row>
    <row r="42" spans="8:47">
      <c r="H42" s="115">
        <v>26</v>
      </c>
      <c r="I42" s="115">
        <v>2</v>
      </c>
      <c r="J42" s="115">
        <v>2000</v>
      </c>
      <c r="K42" s="115">
        <v>1070</v>
      </c>
      <c r="L42" s="115">
        <f t="shared" ref="L42:L70" si="29">L41+K42</f>
        <v>2140</v>
      </c>
      <c r="M42" s="115">
        <f t="shared" ref="M42:M70" si="30">M41*$M$39+K42</f>
        <v>2172.1000000000004</v>
      </c>
      <c r="N42" s="115">
        <v>927</v>
      </c>
      <c r="O42" s="115">
        <f t="shared" ref="O42:O54" si="31">N42/N41</f>
        <v>2.7837837837837838</v>
      </c>
      <c r="Q42" s="115">
        <f t="shared" si="26"/>
        <v>-1245.1000000000004</v>
      </c>
      <c r="R42" s="115">
        <f t="shared" ref="R42:R70" si="32">Q42-Q41</f>
        <v>-508.10000000000036</v>
      </c>
      <c r="W42" s="115">
        <v>26</v>
      </c>
      <c r="X42" s="115">
        <v>2</v>
      </c>
      <c r="Y42" s="115">
        <v>2000</v>
      </c>
      <c r="Z42" s="115">
        <v>373</v>
      </c>
      <c r="AA42" s="115">
        <f t="shared" ref="AA42:AA70" si="33">AA41+Z42</f>
        <v>746</v>
      </c>
      <c r="AB42" s="115">
        <f t="shared" ref="AB42:AB70" si="34">AB41*$AB$39+Z42</f>
        <v>760.92000000000007</v>
      </c>
      <c r="AC42" s="115">
        <v>365</v>
      </c>
      <c r="AD42" s="115">
        <f t="shared" ref="AD42:AD54" si="35">AC42/AC41</f>
        <v>2.6449275362318843</v>
      </c>
      <c r="AF42" s="115">
        <f t="shared" si="27"/>
        <v>-395.92000000000007</v>
      </c>
      <c r="AG42" s="115">
        <f t="shared" ref="AG42:AG70" si="36">AC42-AC41</f>
        <v>227</v>
      </c>
      <c r="AJ42" s="115">
        <v>26</v>
      </c>
      <c r="AK42" s="115">
        <v>2</v>
      </c>
      <c r="AL42" s="115">
        <v>2000</v>
      </c>
      <c r="AM42" s="115">
        <v>217</v>
      </c>
      <c r="AN42" s="115">
        <f t="shared" ref="AN42:AN70" si="37">AN41+AM42</f>
        <v>434</v>
      </c>
      <c r="AO42" s="115">
        <f t="shared" ref="AO42:AO70" si="38">AO41*$AO$39+AM42</f>
        <v>440.51</v>
      </c>
      <c r="AP42" s="115">
        <v>132</v>
      </c>
      <c r="AQ42" s="115">
        <f t="shared" ref="AQ42:AQ54" si="39">AP42/AP41</f>
        <v>3</v>
      </c>
      <c r="AS42" s="115">
        <f t="shared" si="28"/>
        <v>-308.51</v>
      </c>
      <c r="AT42" s="115">
        <f t="shared" ref="AT42:AT69" si="40">AS42-AS41</f>
        <v>-135.51</v>
      </c>
    </row>
    <row r="43" spans="8:47">
      <c r="H43" s="115">
        <v>27</v>
      </c>
      <c r="I43" s="115">
        <v>3</v>
      </c>
      <c r="J43" s="115">
        <v>2001</v>
      </c>
      <c r="K43" s="115">
        <v>1070</v>
      </c>
      <c r="L43" s="115">
        <f t="shared" si="29"/>
        <v>3210</v>
      </c>
      <c r="M43" s="115">
        <f t="shared" si="30"/>
        <v>3307.2630000000004</v>
      </c>
      <c r="N43" s="115">
        <v>1656</v>
      </c>
      <c r="O43" s="115">
        <f t="shared" si="31"/>
        <v>1.7864077669902914</v>
      </c>
      <c r="Q43" s="115">
        <f t="shared" si="26"/>
        <v>-1651.2630000000004</v>
      </c>
      <c r="R43" s="115">
        <f t="shared" si="32"/>
        <v>-406.16300000000001</v>
      </c>
      <c r="W43" s="115">
        <v>27</v>
      </c>
      <c r="X43" s="115">
        <v>3</v>
      </c>
      <c r="Y43" s="115">
        <v>2001</v>
      </c>
      <c r="Z43" s="115">
        <v>373</v>
      </c>
      <c r="AA43" s="115">
        <f t="shared" si="33"/>
        <v>1119</v>
      </c>
      <c r="AB43" s="115">
        <f t="shared" si="34"/>
        <v>1164.3568</v>
      </c>
      <c r="AC43" s="115">
        <v>693</v>
      </c>
      <c r="AD43" s="115">
        <f t="shared" si="35"/>
        <v>1.8986301369863015</v>
      </c>
      <c r="AF43" s="115">
        <f t="shared" si="27"/>
        <v>-471.35680000000002</v>
      </c>
      <c r="AG43" s="115">
        <f t="shared" si="36"/>
        <v>328</v>
      </c>
      <c r="AJ43" s="115">
        <v>27</v>
      </c>
      <c r="AK43" s="115">
        <v>3</v>
      </c>
      <c r="AL43" s="115">
        <v>2001</v>
      </c>
      <c r="AM43" s="115">
        <v>217</v>
      </c>
      <c r="AN43" s="115">
        <f t="shared" si="37"/>
        <v>651</v>
      </c>
      <c r="AO43" s="115">
        <f t="shared" si="38"/>
        <v>670.72530000000006</v>
      </c>
      <c r="AP43" s="115">
        <v>244</v>
      </c>
      <c r="AQ43" s="115">
        <f t="shared" si="39"/>
        <v>1.8484848484848484</v>
      </c>
      <c r="AS43" s="115">
        <f t="shared" si="28"/>
        <v>-426.72530000000006</v>
      </c>
      <c r="AT43" s="115">
        <f t="shared" si="40"/>
        <v>-118.21530000000007</v>
      </c>
    </row>
    <row r="44" spans="8:47">
      <c r="H44" s="115">
        <v>28</v>
      </c>
      <c r="I44" s="115">
        <v>4</v>
      </c>
      <c r="J44" s="115">
        <v>2002</v>
      </c>
      <c r="K44" s="115">
        <v>1070</v>
      </c>
      <c r="L44" s="115">
        <f t="shared" si="29"/>
        <v>4280</v>
      </c>
      <c r="M44" s="115">
        <f t="shared" si="30"/>
        <v>4476.4808900000007</v>
      </c>
      <c r="N44" s="115">
        <v>2430</v>
      </c>
      <c r="O44" s="115">
        <f t="shared" si="31"/>
        <v>1.4673913043478262</v>
      </c>
      <c r="Q44" s="115">
        <f t="shared" si="26"/>
        <v>-2046.4808900000007</v>
      </c>
      <c r="R44" s="115">
        <f t="shared" si="32"/>
        <v>-395.21789000000035</v>
      </c>
      <c r="W44" s="115">
        <v>28</v>
      </c>
      <c r="X44" s="115">
        <v>4</v>
      </c>
      <c r="Y44" s="115">
        <v>2002</v>
      </c>
      <c r="Z44" s="115">
        <v>373</v>
      </c>
      <c r="AA44" s="115">
        <f t="shared" si="33"/>
        <v>1492</v>
      </c>
      <c r="AB44" s="115">
        <f t="shared" si="34"/>
        <v>1583.9310720000001</v>
      </c>
      <c r="AC44" s="115">
        <v>930</v>
      </c>
      <c r="AD44" s="115">
        <f t="shared" si="35"/>
        <v>1.3419913419913421</v>
      </c>
      <c r="AF44" s="115">
        <f t="shared" si="27"/>
        <v>-653.93107200000009</v>
      </c>
      <c r="AG44" s="115">
        <f t="shared" si="36"/>
        <v>237</v>
      </c>
      <c r="AJ44" s="115">
        <v>28</v>
      </c>
      <c r="AK44" s="115">
        <v>4</v>
      </c>
      <c r="AL44" s="115">
        <v>2002</v>
      </c>
      <c r="AM44" s="115">
        <v>217</v>
      </c>
      <c r="AN44" s="115">
        <f t="shared" si="37"/>
        <v>868</v>
      </c>
      <c r="AO44" s="115">
        <f t="shared" si="38"/>
        <v>907.84705900000006</v>
      </c>
      <c r="AP44" s="115">
        <v>363</v>
      </c>
      <c r="AQ44" s="115">
        <f t="shared" si="39"/>
        <v>1.4877049180327868</v>
      </c>
      <c r="AS44" s="115">
        <f t="shared" si="28"/>
        <v>-544.84705900000006</v>
      </c>
      <c r="AT44" s="115">
        <f t="shared" si="40"/>
        <v>-118.121759</v>
      </c>
    </row>
    <row r="45" spans="8:47">
      <c r="H45" s="115">
        <v>29</v>
      </c>
      <c r="I45" s="115">
        <v>5</v>
      </c>
      <c r="J45" s="115">
        <v>2003</v>
      </c>
      <c r="K45" s="115">
        <v>1070</v>
      </c>
      <c r="L45" s="115">
        <f t="shared" si="29"/>
        <v>5350</v>
      </c>
      <c r="M45" s="115">
        <f t="shared" si="30"/>
        <v>5680.775316700001</v>
      </c>
      <c r="N45" s="115">
        <v>3255</v>
      </c>
      <c r="O45" s="115">
        <f t="shared" si="31"/>
        <v>1.3395061728395061</v>
      </c>
      <c r="Q45" s="115">
        <f t="shared" si="26"/>
        <v>-2425.775316700001</v>
      </c>
      <c r="R45" s="115">
        <f t="shared" si="32"/>
        <v>-379.29442670000026</v>
      </c>
      <c r="W45" s="115">
        <v>29</v>
      </c>
      <c r="X45" s="115">
        <v>5</v>
      </c>
      <c r="Y45" s="115">
        <v>2003</v>
      </c>
      <c r="Z45" s="115">
        <v>373</v>
      </c>
      <c r="AA45" s="115">
        <f t="shared" si="33"/>
        <v>1865</v>
      </c>
      <c r="AB45" s="115">
        <f t="shared" si="34"/>
        <v>2020.2883148800001</v>
      </c>
      <c r="AC45" s="115">
        <v>1238</v>
      </c>
      <c r="AD45" s="115">
        <f t="shared" si="35"/>
        <v>1.3311827956989248</v>
      </c>
      <c r="AF45" s="115">
        <f t="shared" si="27"/>
        <v>-782.28831488000014</v>
      </c>
      <c r="AG45" s="115">
        <f t="shared" si="36"/>
        <v>308</v>
      </c>
      <c r="AJ45" s="115">
        <v>29</v>
      </c>
      <c r="AK45" s="115">
        <v>5</v>
      </c>
      <c r="AL45" s="115">
        <v>2003</v>
      </c>
      <c r="AM45" s="115">
        <v>217</v>
      </c>
      <c r="AN45" s="115">
        <f t="shared" si="37"/>
        <v>1085</v>
      </c>
      <c r="AO45" s="115">
        <f t="shared" si="38"/>
        <v>1152.0824707700001</v>
      </c>
      <c r="AP45" s="115">
        <v>490</v>
      </c>
      <c r="AQ45" s="115">
        <f t="shared" si="39"/>
        <v>1.3498622589531681</v>
      </c>
      <c r="AS45" s="115">
        <f t="shared" si="28"/>
        <v>-662.0824707700001</v>
      </c>
      <c r="AT45" s="115">
        <f t="shared" si="40"/>
        <v>-117.23541177000004</v>
      </c>
    </row>
    <row r="46" spans="8:47">
      <c r="H46" s="115">
        <v>30</v>
      </c>
      <c r="I46" s="115">
        <v>6</v>
      </c>
      <c r="J46" s="115">
        <v>2004</v>
      </c>
      <c r="K46" s="115">
        <v>1070</v>
      </c>
      <c r="L46" s="115">
        <f t="shared" si="29"/>
        <v>6420</v>
      </c>
      <c r="M46" s="115">
        <f t="shared" si="30"/>
        <v>6921.1985762010008</v>
      </c>
      <c r="N46" s="115">
        <v>4326</v>
      </c>
      <c r="O46" s="115">
        <f t="shared" si="31"/>
        <v>1.3290322580645162</v>
      </c>
      <c r="Q46" s="115">
        <f t="shared" si="26"/>
        <v>-2595.1985762010008</v>
      </c>
      <c r="R46" s="115">
        <f t="shared" si="32"/>
        <v>-169.42325950099985</v>
      </c>
      <c r="W46" s="115">
        <v>30</v>
      </c>
      <c r="X46" s="115">
        <v>6</v>
      </c>
      <c r="Y46" s="115">
        <v>2004</v>
      </c>
      <c r="Z46" s="115">
        <v>373</v>
      </c>
      <c r="AA46" s="115">
        <f t="shared" si="33"/>
        <v>2238</v>
      </c>
      <c r="AB46" s="115">
        <f t="shared" si="34"/>
        <v>2474.0998474752</v>
      </c>
      <c r="AC46" s="115">
        <v>1629</v>
      </c>
      <c r="AD46" s="115">
        <f t="shared" si="35"/>
        <v>1.315831987075929</v>
      </c>
      <c r="AF46" s="115">
        <f t="shared" si="27"/>
        <v>-845.09984747520002</v>
      </c>
      <c r="AG46" s="115">
        <f t="shared" si="36"/>
        <v>391</v>
      </c>
      <c r="AJ46" s="115">
        <v>30</v>
      </c>
      <c r="AK46" s="115">
        <v>6</v>
      </c>
      <c r="AL46" s="115">
        <v>2004</v>
      </c>
      <c r="AM46" s="115">
        <v>217</v>
      </c>
      <c r="AN46" s="115">
        <f t="shared" si="37"/>
        <v>1302</v>
      </c>
      <c r="AO46" s="115">
        <f t="shared" si="38"/>
        <v>1403.6449448931</v>
      </c>
      <c r="AP46" s="115">
        <v>662</v>
      </c>
      <c r="AQ46" s="115">
        <f t="shared" si="39"/>
        <v>1.3510204081632653</v>
      </c>
      <c r="AS46" s="115">
        <f t="shared" si="28"/>
        <v>-741.64494489310005</v>
      </c>
      <c r="AT46" s="115">
        <f t="shared" si="40"/>
        <v>-79.562474123099946</v>
      </c>
    </row>
    <row r="47" spans="8:47">
      <c r="H47" s="115">
        <v>31</v>
      </c>
      <c r="I47" s="115">
        <v>7</v>
      </c>
      <c r="J47" s="115">
        <v>2005</v>
      </c>
      <c r="K47" s="115">
        <v>1070</v>
      </c>
      <c r="L47" s="115">
        <f t="shared" si="29"/>
        <v>7490</v>
      </c>
      <c r="M47" s="115">
        <f t="shared" si="30"/>
        <v>8198.8345334870319</v>
      </c>
      <c r="N47" s="115">
        <v>5463</v>
      </c>
      <c r="O47" s="115">
        <f t="shared" si="31"/>
        <v>1.2628294036061027</v>
      </c>
      <c r="Q47" s="115">
        <f t="shared" si="26"/>
        <v>-2735.8345334870319</v>
      </c>
      <c r="R47" s="115">
        <f t="shared" si="32"/>
        <v>-140.63595728603104</v>
      </c>
      <c r="W47" s="115">
        <v>31</v>
      </c>
      <c r="X47" s="115">
        <v>7</v>
      </c>
      <c r="Y47" s="115">
        <v>2005</v>
      </c>
      <c r="Z47" s="115">
        <v>373</v>
      </c>
      <c r="AA47" s="115">
        <f t="shared" si="33"/>
        <v>2611</v>
      </c>
      <c r="AB47" s="115">
        <f t="shared" si="34"/>
        <v>2946.0638413742081</v>
      </c>
      <c r="AC47" s="115">
        <v>2043</v>
      </c>
      <c r="AD47" s="115">
        <f t="shared" si="35"/>
        <v>1.2541436464088398</v>
      </c>
      <c r="AF47" s="115">
        <f t="shared" si="27"/>
        <v>-903.0638413742081</v>
      </c>
      <c r="AG47" s="115">
        <f t="shared" si="36"/>
        <v>414</v>
      </c>
      <c r="AJ47" s="115">
        <v>31</v>
      </c>
      <c r="AK47" s="115">
        <v>7</v>
      </c>
      <c r="AL47" s="115">
        <v>2005</v>
      </c>
      <c r="AM47" s="115">
        <v>217</v>
      </c>
      <c r="AN47" s="115">
        <f t="shared" si="37"/>
        <v>1519</v>
      </c>
      <c r="AO47" s="115">
        <f t="shared" si="38"/>
        <v>1662.7542932398931</v>
      </c>
      <c r="AP47" s="115">
        <v>846</v>
      </c>
      <c r="AQ47" s="115">
        <f t="shared" si="39"/>
        <v>1.2779456193353473</v>
      </c>
      <c r="AS47" s="115">
        <f t="shared" si="28"/>
        <v>-816.75429323989306</v>
      </c>
      <c r="AT47" s="115">
        <f t="shared" si="40"/>
        <v>-75.109348346793013</v>
      </c>
    </row>
    <row r="48" spans="8:47">
      <c r="H48" s="115">
        <v>32</v>
      </c>
      <c r="I48" s="115">
        <v>8</v>
      </c>
      <c r="J48" s="115">
        <v>2006</v>
      </c>
      <c r="K48" s="115">
        <v>1070</v>
      </c>
      <c r="L48" s="115">
        <f t="shared" si="29"/>
        <v>8560</v>
      </c>
      <c r="M48" s="115">
        <f t="shared" si="30"/>
        <v>9514.7995694916426</v>
      </c>
      <c r="N48" s="115">
        <v>6675</v>
      </c>
      <c r="O48" s="115">
        <f t="shared" si="31"/>
        <v>1.2218561230093354</v>
      </c>
      <c r="Q48" s="115">
        <f t="shared" si="26"/>
        <v>-2839.7995694916426</v>
      </c>
      <c r="R48" s="115">
        <f t="shared" si="32"/>
        <v>-103.96503600461074</v>
      </c>
      <c r="W48" s="115">
        <v>32</v>
      </c>
      <c r="X48" s="115">
        <v>8</v>
      </c>
      <c r="Y48" s="115">
        <v>2006</v>
      </c>
      <c r="Z48" s="115">
        <v>373</v>
      </c>
      <c r="AA48" s="115">
        <f t="shared" si="33"/>
        <v>2984</v>
      </c>
      <c r="AB48" s="115">
        <f t="shared" si="34"/>
        <v>3436.9063950291766</v>
      </c>
      <c r="AC48" s="115">
        <v>2483</v>
      </c>
      <c r="AD48" s="115">
        <f t="shared" si="35"/>
        <v>1.215369554576603</v>
      </c>
      <c r="AF48" s="115">
        <f t="shared" si="27"/>
        <v>-953.90639502917657</v>
      </c>
      <c r="AG48" s="115">
        <f t="shared" si="36"/>
        <v>440</v>
      </c>
      <c r="AJ48" s="115">
        <v>32</v>
      </c>
      <c r="AK48" s="115">
        <v>8</v>
      </c>
      <c r="AL48" s="115">
        <v>2006</v>
      </c>
      <c r="AM48" s="115">
        <v>217</v>
      </c>
      <c r="AN48" s="115">
        <f t="shared" si="37"/>
        <v>1736</v>
      </c>
      <c r="AO48" s="115">
        <f t="shared" si="38"/>
        <v>1929.6369220370898</v>
      </c>
      <c r="AP48" s="115">
        <v>1041</v>
      </c>
      <c r="AQ48" s="115">
        <f t="shared" si="39"/>
        <v>1.2304964539007093</v>
      </c>
      <c r="AS48" s="115">
        <f t="shared" si="28"/>
        <v>-888.63692203708979</v>
      </c>
      <c r="AT48" s="115">
        <f t="shared" si="40"/>
        <v>-71.88262879719673</v>
      </c>
      <c r="AU48" s="115">
        <f t="shared" ref="AU48:AU62" si="41">AP48-AP47</f>
        <v>195</v>
      </c>
    </row>
    <row r="49" spans="8:47">
      <c r="H49" s="115">
        <v>33</v>
      </c>
      <c r="I49" s="115">
        <v>9</v>
      </c>
      <c r="J49" s="115">
        <v>2007</v>
      </c>
      <c r="K49" s="115">
        <v>1070</v>
      </c>
      <c r="L49" s="115">
        <f t="shared" si="29"/>
        <v>9630</v>
      </c>
      <c r="M49" s="115">
        <f t="shared" si="30"/>
        <v>10870.243556576392</v>
      </c>
      <c r="N49" s="115">
        <v>7965</v>
      </c>
      <c r="O49" s="115">
        <f t="shared" si="31"/>
        <v>1.193258426966292</v>
      </c>
      <c r="Q49" s="115">
        <f t="shared" si="26"/>
        <v>-2905.2435565763917</v>
      </c>
      <c r="R49" s="115">
        <f t="shared" si="32"/>
        <v>-65.443987084749097</v>
      </c>
      <c r="W49" s="115">
        <v>33</v>
      </c>
      <c r="X49" s="115">
        <v>9</v>
      </c>
      <c r="Y49" s="115">
        <v>2007</v>
      </c>
      <c r="Z49" s="115">
        <v>373</v>
      </c>
      <c r="AA49" s="115">
        <f t="shared" si="33"/>
        <v>3357</v>
      </c>
      <c r="AB49" s="115">
        <f t="shared" si="34"/>
        <v>3947.3826508303437</v>
      </c>
      <c r="AC49" s="115">
        <v>2947</v>
      </c>
      <c r="AD49" s="115">
        <f t="shared" si="35"/>
        <v>1.1868707209021345</v>
      </c>
      <c r="AF49" s="115">
        <f t="shared" si="27"/>
        <v>-1000.3826508303437</v>
      </c>
      <c r="AG49" s="115">
        <f t="shared" si="36"/>
        <v>464</v>
      </c>
      <c r="AJ49" s="115">
        <v>33</v>
      </c>
      <c r="AK49" s="115">
        <v>9</v>
      </c>
      <c r="AL49" s="115">
        <v>2007</v>
      </c>
      <c r="AM49" s="115">
        <v>217</v>
      </c>
      <c r="AN49" s="115">
        <f t="shared" si="37"/>
        <v>1953</v>
      </c>
      <c r="AO49" s="115">
        <f t="shared" si="38"/>
        <v>2204.5260296982024</v>
      </c>
      <c r="AP49" s="115">
        <v>1249</v>
      </c>
      <c r="AQ49" s="115">
        <f t="shared" si="39"/>
        <v>1.1998078770413065</v>
      </c>
      <c r="AS49" s="115">
        <f t="shared" si="28"/>
        <v>-955.52602969820236</v>
      </c>
      <c r="AT49" s="115">
        <f t="shared" si="40"/>
        <v>-66.889107661112575</v>
      </c>
      <c r="AU49" s="115">
        <f t="shared" si="41"/>
        <v>208</v>
      </c>
    </row>
    <row r="50" spans="8:47">
      <c r="H50" s="115">
        <v>34</v>
      </c>
      <c r="I50" s="115">
        <v>10</v>
      </c>
      <c r="J50" s="115">
        <v>2008</v>
      </c>
      <c r="K50" s="115">
        <v>1070</v>
      </c>
      <c r="L50" s="115">
        <f t="shared" si="29"/>
        <v>10700</v>
      </c>
      <c r="M50" s="115">
        <f t="shared" si="30"/>
        <v>12266.350863273683</v>
      </c>
      <c r="N50" s="115">
        <v>9336</v>
      </c>
      <c r="O50" s="115">
        <f t="shared" si="31"/>
        <v>1.1721280602636535</v>
      </c>
      <c r="Q50" s="115">
        <f t="shared" si="26"/>
        <v>-2930.350863273683</v>
      </c>
      <c r="R50" s="115">
        <f t="shared" si="32"/>
        <v>-25.107306697291278</v>
      </c>
      <c r="W50" s="115">
        <v>34</v>
      </c>
      <c r="X50" s="115">
        <v>10</v>
      </c>
      <c r="Y50" s="115">
        <v>2008</v>
      </c>
      <c r="Z50" s="115">
        <v>373</v>
      </c>
      <c r="AA50" s="115">
        <f t="shared" si="33"/>
        <v>3730</v>
      </c>
      <c r="AB50" s="115">
        <f t="shared" si="34"/>
        <v>4478.2779568635578</v>
      </c>
      <c r="AC50" s="115">
        <v>3439</v>
      </c>
      <c r="AD50" s="115">
        <f t="shared" si="35"/>
        <v>1.1669494401085849</v>
      </c>
      <c r="AE50" s="115">
        <f>AD49-AD50</f>
        <v>1.9921280793549601E-2</v>
      </c>
      <c r="AF50" s="115">
        <f t="shared" si="27"/>
        <v>-1039.2779568635578</v>
      </c>
      <c r="AG50" s="115">
        <f t="shared" si="36"/>
        <v>492</v>
      </c>
      <c r="AJ50" s="115">
        <v>34</v>
      </c>
      <c r="AK50" s="115">
        <v>10</v>
      </c>
      <c r="AL50" s="115">
        <v>2008</v>
      </c>
      <c r="AM50" s="115">
        <v>217</v>
      </c>
      <c r="AN50" s="115">
        <f t="shared" si="37"/>
        <v>2170</v>
      </c>
      <c r="AO50" s="115">
        <f t="shared" si="38"/>
        <v>2487.6618105891484</v>
      </c>
      <c r="AP50" s="115">
        <v>1467</v>
      </c>
      <c r="AQ50" s="115">
        <f t="shared" si="39"/>
        <v>1.1745396317053642</v>
      </c>
      <c r="AR50" s="115">
        <f>AQ49-AQ50</f>
        <v>2.5268245335942296E-2</v>
      </c>
      <c r="AS50" s="115">
        <f t="shared" si="28"/>
        <v>-1020.6618105891484</v>
      </c>
      <c r="AT50" s="115">
        <f t="shared" si="40"/>
        <v>-65.13578089094608</v>
      </c>
      <c r="AU50" s="115">
        <f t="shared" si="41"/>
        <v>218</v>
      </c>
    </row>
    <row r="51" spans="8:47">
      <c r="H51" s="115">
        <v>35</v>
      </c>
      <c r="I51" s="115">
        <v>11</v>
      </c>
      <c r="J51" s="115">
        <v>2009</v>
      </c>
      <c r="K51" s="115">
        <v>1070</v>
      </c>
      <c r="L51" s="115">
        <f t="shared" si="29"/>
        <v>11770</v>
      </c>
      <c r="M51" s="115">
        <f t="shared" si="30"/>
        <v>13704.341389171894</v>
      </c>
      <c r="N51" s="115">
        <v>10797</v>
      </c>
      <c r="O51" s="115">
        <f t="shared" si="31"/>
        <v>1.156491002570694</v>
      </c>
      <c r="Q51" s="115">
        <f t="shared" si="26"/>
        <v>-2907.3413891718938</v>
      </c>
      <c r="R51" s="115">
        <f t="shared" si="32"/>
        <v>23.009474101789237</v>
      </c>
      <c r="W51" s="115">
        <v>35</v>
      </c>
      <c r="X51" s="115">
        <v>11</v>
      </c>
      <c r="Y51" s="115">
        <v>2009</v>
      </c>
      <c r="Z51" s="115">
        <v>373</v>
      </c>
      <c r="AA51" s="115">
        <f t="shared" si="33"/>
        <v>4103</v>
      </c>
      <c r="AB51" s="115">
        <f t="shared" si="34"/>
        <v>5030.4090751381</v>
      </c>
      <c r="AC51" s="115">
        <v>3958</v>
      </c>
      <c r="AD51" s="115">
        <f t="shared" si="35"/>
        <v>1.1509159639430067</v>
      </c>
      <c r="AE51" s="115">
        <f>AD50-AD51</f>
        <v>1.6033476165578264E-2</v>
      </c>
      <c r="AF51" s="115">
        <f t="shared" si="27"/>
        <v>-1072.4090751381</v>
      </c>
      <c r="AG51" s="115">
        <f t="shared" si="36"/>
        <v>519</v>
      </c>
      <c r="AJ51" s="115">
        <v>35</v>
      </c>
      <c r="AK51" s="115">
        <v>11</v>
      </c>
      <c r="AL51" s="115">
        <v>2009</v>
      </c>
      <c r="AM51" s="115">
        <v>217</v>
      </c>
      <c r="AN51" s="115">
        <f t="shared" si="37"/>
        <v>2387</v>
      </c>
      <c r="AO51" s="115">
        <f t="shared" si="38"/>
        <v>2779.2916649068229</v>
      </c>
      <c r="AP51" s="115">
        <v>1698</v>
      </c>
      <c r="AQ51" s="115">
        <f t="shared" si="39"/>
        <v>1.1574642126789365</v>
      </c>
      <c r="AR51" s="115">
        <f>AQ50-AQ51</f>
        <v>1.7075419026427729E-2</v>
      </c>
      <c r="AS51" s="115">
        <f t="shared" si="28"/>
        <v>-1081.2916649068229</v>
      </c>
      <c r="AT51" s="115">
        <f t="shared" si="40"/>
        <v>-60.629854317674472</v>
      </c>
      <c r="AU51" s="115">
        <f t="shared" si="41"/>
        <v>231</v>
      </c>
    </row>
    <row r="52" spans="8:47">
      <c r="H52" s="115">
        <v>36</v>
      </c>
      <c r="I52" s="115">
        <v>12</v>
      </c>
      <c r="J52" s="115">
        <v>2010</v>
      </c>
      <c r="K52" s="115">
        <v>1070</v>
      </c>
      <c r="L52" s="115">
        <f t="shared" si="29"/>
        <v>12840</v>
      </c>
      <c r="M52" s="115">
        <f t="shared" si="30"/>
        <v>15185.471630847051</v>
      </c>
      <c r="N52" s="115">
        <v>12354</v>
      </c>
      <c r="O52" s="115">
        <f t="shared" si="31"/>
        <v>1.1442067240900251</v>
      </c>
      <c r="Q52" s="115">
        <f t="shared" si="26"/>
        <v>-2831.4716308470506</v>
      </c>
      <c r="R52" s="115">
        <f t="shared" si="32"/>
        <v>75.869758324843133</v>
      </c>
      <c r="W52" s="115">
        <v>36</v>
      </c>
      <c r="X52" s="115">
        <v>12</v>
      </c>
      <c r="Y52" s="115">
        <v>2010</v>
      </c>
      <c r="Z52" s="115">
        <v>373</v>
      </c>
      <c r="AA52" s="115">
        <f t="shared" si="33"/>
        <v>4476</v>
      </c>
      <c r="AB52" s="115">
        <f t="shared" si="34"/>
        <v>5604.6254381436238</v>
      </c>
      <c r="AC52" s="115">
        <v>4507</v>
      </c>
      <c r="AD52" s="115">
        <f t="shared" si="35"/>
        <v>1.1387064173825163</v>
      </c>
      <c r="AE52" s="115">
        <f>AD51-AD52</f>
        <v>1.2209546560490336E-2</v>
      </c>
      <c r="AF52" s="115">
        <f t="shared" si="27"/>
        <v>-1097.6254381436238</v>
      </c>
      <c r="AG52" s="115">
        <f t="shared" si="36"/>
        <v>549</v>
      </c>
      <c r="AJ52" s="115">
        <v>36</v>
      </c>
      <c r="AK52" s="115">
        <v>12</v>
      </c>
      <c r="AL52" s="115">
        <v>2010</v>
      </c>
      <c r="AM52" s="115">
        <v>217</v>
      </c>
      <c r="AN52" s="115">
        <f t="shared" si="37"/>
        <v>2604</v>
      </c>
      <c r="AO52" s="115">
        <f t="shared" si="38"/>
        <v>3079.6704148540275</v>
      </c>
      <c r="AP52" s="115">
        <v>1941</v>
      </c>
      <c r="AQ52" s="115">
        <f t="shared" si="39"/>
        <v>1.1431095406360423</v>
      </c>
      <c r="AR52" s="115">
        <f>AQ51-AQ52</f>
        <v>1.4354672042894201E-2</v>
      </c>
      <c r="AS52" s="115">
        <f t="shared" si="28"/>
        <v>-1138.6704148540275</v>
      </c>
      <c r="AT52" s="115">
        <f t="shared" si="40"/>
        <v>-57.378749947204597</v>
      </c>
      <c r="AU52" s="115">
        <f t="shared" si="41"/>
        <v>243</v>
      </c>
    </row>
    <row r="53" spans="8:47">
      <c r="H53" s="115">
        <v>37</v>
      </c>
      <c r="I53" s="115">
        <v>13</v>
      </c>
      <c r="J53" s="115">
        <v>2011</v>
      </c>
      <c r="K53" s="115">
        <v>1070</v>
      </c>
      <c r="L53" s="115">
        <f t="shared" si="29"/>
        <v>13910</v>
      </c>
      <c r="M53" s="115">
        <f t="shared" si="30"/>
        <v>16711.035779772465</v>
      </c>
      <c r="N53" s="115">
        <v>14007</v>
      </c>
      <c r="O53" s="115">
        <f t="shared" si="31"/>
        <v>1.1338028169014085</v>
      </c>
      <c r="P53" s="115">
        <f>O52-O53</f>
        <v>1.0403907188616612E-2</v>
      </c>
      <c r="Q53" s="115">
        <f t="shared" si="26"/>
        <v>-2704.0357797724646</v>
      </c>
      <c r="R53" s="115">
        <f t="shared" si="32"/>
        <v>127.43585107458603</v>
      </c>
      <c r="W53" s="115">
        <v>37</v>
      </c>
      <c r="X53" s="115">
        <v>13</v>
      </c>
      <c r="Y53" s="115">
        <v>2011</v>
      </c>
      <c r="Z53" s="115">
        <v>373</v>
      </c>
      <c r="AA53" s="115">
        <f t="shared" si="33"/>
        <v>4849</v>
      </c>
      <c r="AB53" s="115">
        <f t="shared" si="34"/>
        <v>6201.8104556693688</v>
      </c>
      <c r="AC53" s="115">
        <v>5086</v>
      </c>
      <c r="AD53" s="115">
        <f t="shared" si="35"/>
        <v>1.1284668293765254</v>
      </c>
      <c r="AE53" s="115">
        <f>AD52-AD53</f>
        <v>1.0239588005990896E-2</v>
      </c>
      <c r="AF53" s="115">
        <f t="shared" si="27"/>
        <v>-1115.8104556693688</v>
      </c>
      <c r="AG53" s="115">
        <f t="shared" si="36"/>
        <v>579</v>
      </c>
      <c r="AJ53" s="115">
        <v>37</v>
      </c>
      <c r="AK53" s="115">
        <v>13</v>
      </c>
      <c r="AL53" s="115">
        <v>2011</v>
      </c>
      <c r="AM53" s="115">
        <v>217</v>
      </c>
      <c r="AN53" s="115">
        <f t="shared" si="37"/>
        <v>2821</v>
      </c>
      <c r="AO53" s="115">
        <f t="shared" si="38"/>
        <v>3389.0605272996486</v>
      </c>
      <c r="AP53" s="115">
        <v>2198</v>
      </c>
      <c r="AQ53" s="115">
        <f t="shared" si="39"/>
        <v>1.1324059763008758</v>
      </c>
      <c r="AR53" s="115">
        <f>AQ52-AQ53</f>
        <v>1.0703564335166504E-2</v>
      </c>
      <c r="AS53" s="115">
        <f t="shared" si="28"/>
        <v>-1191.0605272996486</v>
      </c>
      <c r="AT53" s="115">
        <f t="shared" si="40"/>
        <v>-52.390112445621071</v>
      </c>
      <c r="AU53" s="115">
        <f t="shared" si="41"/>
        <v>257</v>
      </c>
    </row>
    <row r="54" spans="8:47">
      <c r="H54" s="115">
        <v>38</v>
      </c>
      <c r="I54" s="115">
        <v>14</v>
      </c>
      <c r="J54" s="115">
        <v>2012</v>
      </c>
      <c r="K54" s="115">
        <v>1070</v>
      </c>
      <c r="L54" s="115">
        <f t="shared" si="29"/>
        <v>14980</v>
      </c>
      <c r="M54" s="115">
        <f t="shared" si="30"/>
        <v>18282.36685316564</v>
      </c>
      <c r="N54" s="115">
        <v>15765</v>
      </c>
      <c r="O54" s="115">
        <f t="shared" si="31"/>
        <v>1.1255086742343114</v>
      </c>
      <c r="P54" s="115">
        <f>O53-O54</f>
        <v>8.2941426670970486E-3</v>
      </c>
      <c r="Q54" s="115">
        <f t="shared" si="26"/>
        <v>-2517.3668531656404</v>
      </c>
      <c r="R54" s="115">
        <f t="shared" si="32"/>
        <v>186.66892660682424</v>
      </c>
      <c r="W54" s="115">
        <v>38</v>
      </c>
      <c r="X54" s="115">
        <v>14</v>
      </c>
      <c r="Y54" s="115">
        <v>2012</v>
      </c>
      <c r="Z54" s="115">
        <v>373</v>
      </c>
      <c r="AA54" s="115">
        <f t="shared" si="33"/>
        <v>5222</v>
      </c>
      <c r="AB54" s="115">
        <f t="shared" si="34"/>
        <v>6822.8828738961438</v>
      </c>
      <c r="AC54" s="115">
        <v>5698</v>
      </c>
      <c r="AD54" s="115">
        <f t="shared" si="35"/>
        <v>1.1203303185214313</v>
      </c>
      <c r="AE54" s="115">
        <f>AD53-AD54</f>
        <v>8.1365108550941478E-3</v>
      </c>
      <c r="AF54" s="115">
        <f t="shared" si="27"/>
        <v>-1124.8828738961438</v>
      </c>
      <c r="AG54" s="115">
        <f t="shared" si="36"/>
        <v>612</v>
      </c>
      <c r="AJ54" s="115">
        <v>38</v>
      </c>
      <c r="AK54" s="115">
        <v>14</v>
      </c>
      <c r="AL54" s="115">
        <v>2012</v>
      </c>
      <c r="AM54" s="115">
        <v>217</v>
      </c>
      <c r="AN54" s="115">
        <f t="shared" si="37"/>
        <v>3038</v>
      </c>
      <c r="AO54" s="115">
        <f t="shared" si="38"/>
        <v>3707.7323431186383</v>
      </c>
      <c r="AP54" s="115">
        <v>2469</v>
      </c>
      <c r="AQ54" s="115">
        <f t="shared" si="39"/>
        <v>1.1232939035486806</v>
      </c>
      <c r="AR54" s="115">
        <f>AQ53-AQ54</f>
        <v>9.1120727521951661E-3</v>
      </c>
      <c r="AS54" s="115">
        <f t="shared" si="28"/>
        <v>-1238.7323431186383</v>
      </c>
      <c r="AT54" s="115">
        <f t="shared" si="40"/>
        <v>-47.671815818989671</v>
      </c>
      <c r="AU54" s="115">
        <f t="shared" si="41"/>
        <v>271</v>
      </c>
    </row>
    <row r="55" spans="8:47">
      <c r="H55" s="115">
        <v>39</v>
      </c>
      <c r="I55" s="115">
        <v>15</v>
      </c>
      <c r="J55" s="115">
        <v>2013</v>
      </c>
      <c r="K55" s="115">
        <v>1070</v>
      </c>
      <c r="L55" s="115">
        <f t="shared" si="29"/>
        <v>16050</v>
      </c>
      <c r="M55" s="115">
        <f t="shared" si="30"/>
        <v>19900.837858760609</v>
      </c>
      <c r="N55" s="115">
        <f t="shared" ref="N55:N70" si="42">N54*O54</f>
        <v>17743.644249303921</v>
      </c>
      <c r="O55" s="115">
        <f t="shared" ref="O55:O70" si="43">O54-P54</f>
        <v>1.1172145315672144</v>
      </c>
      <c r="P55" s="115">
        <v>7.0000000000000001E-3</v>
      </c>
      <c r="Q55" s="115">
        <f t="shared" si="26"/>
        <v>-2157.1936094566881</v>
      </c>
      <c r="R55" s="115">
        <f t="shared" si="32"/>
        <v>360.17324370895221</v>
      </c>
      <c r="W55" s="115">
        <v>39</v>
      </c>
      <c r="X55" s="115">
        <v>15</v>
      </c>
      <c r="Y55" s="115">
        <v>2013</v>
      </c>
      <c r="Z55" s="115">
        <v>373</v>
      </c>
      <c r="AA55" s="115">
        <f t="shared" si="33"/>
        <v>5595</v>
      </c>
      <c r="AB55" s="115">
        <f t="shared" si="34"/>
        <v>7468.7981888519898</v>
      </c>
      <c r="AC55" s="115">
        <f t="shared" ref="AC55:AC70" si="44">AC54*AD55</f>
        <v>6337.2803160827889</v>
      </c>
      <c r="AD55" s="115">
        <f t="shared" ref="AD55:AD70" si="45">AD54-AE54</f>
        <v>1.1121938076663371</v>
      </c>
      <c r="AE55" s="115">
        <f t="shared" ref="AE55:AE70" si="46">AE54*0.9</f>
        <v>7.3228597695847329E-3</v>
      </c>
      <c r="AF55" s="115">
        <f t="shared" si="27"/>
        <v>-1131.5178727692009</v>
      </c>
      <c r="AG55" s="115">
        <f t="shared" si="36"/>
        <v>639.28031608278889</v>
      </c>
      <c r="AJ55" s="115">
        <v>39</v>
      </c>
      <c r="AK55" s="115">
        <v>15</v>
      </c>
      <c r="AL55" s="115">
        <v>2013</v>
      </c>
      <c r="AM55" s="115">
        <v>217</v>
      </c>
      <c r="AN55" s="115">
        <f t="shared" si="37"/>
        <v>3255</v>
      </c>
      <c r="AO55" s="115">
        <f t="shared" si="38"/>
        <v>4035.9643134121975</v>
      </c>
      <c r="AP55" s="115">
        <f t="shared" ref="AP55:AP70" si="47">AP54*AQ55</f>
        <v>2750.9149402365229</v>
      </c>
      <c r="AQ55" s="115">
        <f t="shared" ref="AQ55:AQ70" si="48">AQ54-AR54</f>
        <v>1.1141818307964855</v>
      </c>
      <c r="AR55" s="115">
        <f t="shared" ref="AR55:AR70" si="49">AR54*0.9</f>
        <v>8.2008654769756498E-3</v>
      </c>
      <c r="AS55" s="115">
        <f t="shared" si="28"/>
        <v>-1285.0493731756746</v>
      </c>
      <c r="AT55" s="115">
        <f t="shared" si="40"/>
        <v>-46.317030057036391</v>
      </c>
      <c r="AU55" s="115">
        <f t="shared" si="41"/>
        <v>281.91494023652285</v>
      </c>
    </row>
    <row r="56" spans="8:47">
      <c r="H56" s="115">
        <v>40</v>
      </c>
      <c r="I56" s="115">
        <v>16</v>
      </c>
      <c r="J56" s="115">
        <v>2014</v>
      </c>
      <c r="K56" s="115">
        <v>1070</v>
      </c>
      <c r="L56" s="115">
        <f t="shared" si="29"/>
        <v>17120</v>
      </c>
      <c r="M56" s="115">
        <f t="shared" si="30"/>
        <v>21567.862994523428</v>
      </c>
      <c r="N56" s="115">
        <f t="shared" si="42"/>
        <v>19823.45719828138</v>
      </c>
      <c r="O56" s="115">
        <f t="shared" si="43"/>
        <v>1.1102145315672145</v>
      </c>
      <c r="P56" s="115">
        <f t="shared" ref="P56:P69" si="50">P55*0.9</f>
        <v>6.3E-3</v>
      </c>
      <c r="Q56" s="115">
        <f t="shared" si="26"/>
        <v>-1744.4057962420484</v>
      </c>
      <c r="R56" s="115">
        <f t="shared" si="32"/>
        <v>412.78781321463975</v>
      </c>
      <c r="W56" s="115">
        <v>40</v>
      </c>
      <c r="X56" s="115">
        <v>16</v>
      </c>
      <c r="Y56" s="115">
        <v>2014</v>
      </c>
      <c r="Z56" s="115">
        <v>373</v>
      </c>
      <c r="AA56" s="115">
        <f t="shared" si="33"/>
        <v>5968</v>
      </c>
      <c r="AB56" s="115">
        <f t="shared" si="34"/>
        <v>8140.5501164060697</v>
      </c>
      <c r="AC56" s="115">
        <f t="shared" si="44"/>
        <v>7001.8769099178216</v>
      </c>
      <c r="AD56" s="115">
        <f t="shared" si="45"/>
        <v>1.1048709478967524</v>
      </c>
      <c r="AE56" s="115">
        <f t="shared" si="46"/>
        <v>6.5905737926262595E-3</v>
      </c>
      <c r="AF56" s="115">
        <f t="shared" si="27"/>
        <v>-1138.6732064882481</v>
      </c>
      <c r="AG56" s="115">
        <f t="shared" si="36"/>
        <v>664.59659383503276</v>
      </c>
      <c r="AJ56" s="115">
        <v>40</v>
      </c>
      <c r="AK56" s="115">
        <v>16</v>
      </c>
      <c r="AL56" s="115">
        <v>2014</v>
      </c>
      <c r="AM56" s="115">
        <v>217</v>
      </c>
      <c r="AN56" s="115">
        <f t="shared" si="37"/>
        <v>3472</v>
      </c>
      <c r="AO56" s="115">
        <f t="shared" si="38"/>
        <v>4374.0432428145632</v>
      </c>
      <c r="AP56" s="115">
        <f t="shared" si="47"/>
        <v>3042.4595611146515</v>
      </c>
      <c r="AQ56" s="115">
        <f t="shared" si="48"/>
        <v>1.1059809653195098</v>
      </c>
      <c r="AR56" s="115">
        <f t="shared" si="49"/>
        <v>7.3807789292780852E-3</v>
      </c>
      <c r="AS56" s="115">
        <f t="shared" si="28"/>
        <v>-1331.5836816999117</v>
      </c>
      <c r="AT56" s="115">
        <f t="shared" si="40"/>
        <v>-46.534308524237076</v>
      </c>
      <c r="AU56" s="115">
        <f t="shared" si="41"/>
        <v>291.54462087812863</v>
      </c>
    </row>
    <row r="57" spans="8:47">
      <c r="H57" s="115">
        <v>41</v>
      </c>
      <c r="I57" s="115">
        <v>17</v>
      </c>
      <c r="J57" s="115">
        <v>2015</v>
      </c>
      <c r="K57" s="115">
        <v>1070</v>
      </c>
      <c r="L57" s="115">
        <f t="shared" si="29"/>
        <v>18190</v>
      </c>
      <c r="M57" s="115">
        <f t="shared" si="30"/>
        <v>23284.898884359132</v>
      </c>
      <c r="N57" s="115">
        <f t="shared" si="42"/>
        <v>22008.290247432687</v>
      </c>
      <c r="O57" s="115">
        <f t="shared" si="43"/>
        <v>1.1039145315672145</v>
      </c>
      <c r="P57" s="115">
        <f t="shared" si="50"/>
        <v>5.6700000000000006E-3</v>
      </c>
      <c r="Q57" s="115">
        <f t="shared" si="26"/>
        <v>-1276.6086369264449</v>
      </c>
      <c r="R57" s="115">
        <f t="shared" si="32"/>
        <v>467.79715931560349</v>
      </c>
      <c r="W57" s="115">
        <v>41</v>
      </c>
      <c r="X57" s="115">
        <v>17</v>
      </c>
      <c r="Y57" s="115">
        <v>2015</v>
      </c>
      <c r="Z57" s="115">
        <v>373</v>
      </c>
      <c r="AA57" s="115">
        <f t="shared" si="33"/>
        <v>6341</v>
      </c>
      <c r="AB57" s="115">
        <f t="shared" si="34"/>
        <v>8839.1721210623127</v>
      </c>
      <c r="AC57" s="115">
        <f t="shared" si="44"/>
        <v>7690.0239920555887</v>
      </c>
      <c r="AD57" s="115">
        <f t="shared" si="45"/>
        <v>1.0982803741041263</v>
      </c>
      <c r="AE57" s="115">
        <f t="shared" si="46"/>
        <v>5.9315164133636336E-3</v>
      </c>
      <c r="AF57" s="115">
        <f t="shared" si="27"/>
        <v>-1149.148129006724</v>
      </c>
      <c r="AG57" s="115">
        <f t="shared" si="36"/>
        <v>688.14708213776703</v>
      </c>
      <c r="AJ57" s="115">
        <v>41</v>
      </c>
      <c r="AK57" s="115">
        <v>17</v>
      </c>
      <c r="AL57" s="115">
        <v>2015</v>
      </c>
      <c r="AM57" s="115">
        <v>217</v>
      </c>
      <c r="AN57" s="115">
        <f t="shared" si="37"/>
        <v>3689</v>
      </c>
      <c r="AO57" s="115">
        <f t="shared" si="38"/>
        <v>4722.2645400990004</v>
      </c>
      <c r="AP57" s="115">
        <f t="shared" si="47"/>
        <v>3342.4466409252987</v>
      </c>
      <c r="AQ57" s="115">
        <f t="shared" si="48"/>
        <v>1.0986001863902317</v>
      </c>
      <c r="AR57" s="115">
        <f t="shared" si="49"/>
        <v>6.6427010363502769E-3</v>
      </c>
      <c r="AS57" s="115">
        <f t="shared" si="28"/>
        <v>-1379.8178991737018</v>
      </c>
      <c r="AT57" s="115">
        <f t="shared" si="40"/>
        <v>-48.234217473790068</v>
      </c>
      <c r="AU57" s="115">
        <f t="shared" si="41"/>
        <v>299.98707981064717</v>
      </c>
    </row>
    <row r="58" spans="8:47">
      <c r="H58" s="115">
        <v>42</v>
      </c>
      <c r="I58" s="115">
        <v>18</v>
      </c>
      <c r="J58" s="115">
        <v>2016</v>
      </c>
      <c r="K58" s="115">
        <v>1070</v>
      </c>
      <c r="L58" s="115">
        <f t="shared" si="29"/>
        <v>19260</v>
      </c>
      <c r="M58" s="115">
        <f t="shared" si="30"/>
        <v>25053.445850889908</v>
      </c>
      <c r="N58" s="115">
        <f t="shared" si="42"/>
        <v>24295.27141908995</v>
      </c>
      <c r="O58" s="115">
        <f t="shared" si="43"/>
        <v>1.0982445315672145</v>
      </c>
      <c r="P58" s="115">
        <f t="shared" si="50"/>
        <v>5.1030000000000008E-3</v>
      </c>
      <c r="Q58" s="115">
        <f t="shared" si="26"/>
        <v>-758.17443179995826</v>
      </c>
      <c r="R58" s="115">
        <f t="shared" si="32"/>
        <v>518.43420512648663</v>
      </c>
      <c r="W58" s="115">
        <v>42</v>
      </c>
      <c r="X58" s="115">
        <v>18</v>
      </c>
      <c r="Y58" s="115">
        <v>2016</v>
      </c>
      <c r="Z58" s="115">
        <v>373</v>
      </c>
      <c r="AA58" s="115">
        <f t="shared" si="33"/>
        <v>6714</v>
      </c>
      <c r="AB58" s="115">
        <f t="shared" si="34"/>
        <v>9565.7390059048048</v>
      </c>
      <c r="AC58" s="115">
        <f t="shared" si="44"/>
        <v>8400.1889233364818</v>
      </c>
      <c r="AD58" s="115">
        <f t="shared" si="45"/>
        <v>1.0923488576907627</v>
      </c>
      <c r="AE58" s="115">
        <f t="shared" si="46"/>
        <v>5.3383647720272702E-3</v>
      </c>
      <c r="AF58" s="115">
        <f t="shared" si="27"/>
        <v>-1165.550082568323</v>
      </c>
      <c r="AG58" s="115">
        <f t="shared" si="36"/>
        <v>710.16493128089314</v>
      </c>
      <c r="AJ58" s="115">
        <v>42</v>
      </c>
      <c r="AK58" s="115">
        <v>18</v>
      </c>
      <c r="AL58" s="115">
        <v>2016</v>
      </c>
      <c r="AM58" s="115">
        <v>217</v>
      </c>
      <c r="AN58" s="115">
        <f t="shared" si="37"/>
        <v>3906</v>
      </c>
      <c r="AO58" s="115">
        <f t="shared" si="38"/>
        <v>5080.9324763019704</v>
      </c>
      <c r="AP58" s="115">
        <f t="shared" si="47"/>
        <v>3649.8096289543168</v>
      </c>
      <c r="AQ58" s="115">
        <f t="shared" si="48"/>
        <v>1.0919574853538814</v>
      </c>
      <c r="AR58" s="115">
        <f t="shared" si="49"/>
        <v>5.9784309327152495E-3</v>
      </c>
      <c r="AS58" s="115">
        <f t="shared" si="28"/>
        <v>-1431.1228473476535</v>
      </c>
      <c r="AT58" s="115">
        <f t="shared" si="40"/>
        <v>-51.304948173951743</v>
      </c>
      <c r="AU58" s="115">
        <f t="shared" si="41"/>
        <v>307.3629880290182</v>
      </c>
    </row>
    <row r="59" spans="8:47">
      <c r="H59" s="115">
        <v>43</v>
      </c>
      <c r="I59" s="115">
        <v>19</v>
      </c>
      <c r="J59" s="115">
        <v>2017</v>
      </c>
      <c r="K59" s="115">
        <v>1070</v>
      </c>
      <c r="L59" s="115">
        <f t="shared" si="29"/>
        <v>20330</v>
      </c>
      <c r="M59" s="115">
        <f t="shared" si="30"/>
        <v>26875.049226416606</v>
      </c>
      <c r="N59" s="115">
        <f t="shared" si="42"/>
        <v>26682.148978956775</v>
      </c>
      <c r="O59" s="115">
        <f t="shared" si="43"/>
        <v>1.0931415315672144</v>
      </c>
      <c r="P59" s="115">
        <f t="shared" si="50"/>
        <v>4.5927000000000008E-3</v>
      </c>
      <c r="Q59" s="115">
        <f t="shared" si="26"/>
        <v>-192.90024745983101</v>
      </c>
      <c r="R59" s="115">
        <f t="shared" si="32"/>
        <v>565.27418434012725</v>
      </c>
      <c r="W59" s="115">
        <v>43</v>
      </c>
      <c r="X59" s="115">
        <v>19</v>
      </c>
      <c r="Y59" s="115">
        <v>2017</v>
      </c>
      <c r="Z59" s="115">
        <v>373</v>
      </c>
      <c r="AA59" s="115">
        <f t="shared" si="33"/>
        <v>7087</v>
      </c>
      <c r="AB59" s="115">
        <f t="shared" si="34"/>
        <v>10321.368566140998</v>
      </c>
      <c r="AC59" s="115">
        <f t="shared" si="44"/>
        <v>9131.09350216649</v>
      </c>
      <c r="AD59" s="115">
        <f t="shared" si="45"/>
        <v>1.0870104929187354</v>
      </c>
      <c r="AE59" s="115">
        <f t="shared" si="46"/>
        <v>4.804528294824543E-3</v>
      </c>
      <c r="AF59" s="115">
        <f t="shared" si="27"/>
        <v>-1190.2750639745082</v>
      </c>
      <c r="AG59" s="115">
        <f t="shared" si="36"/>
        <v>730.90457883000818</v>
      </c>
      <c r="AJ59" s="115">
        <v>43</v>
      </c>
      <c r="AK59" s="115">
        <v>19</v>
      </c>
      <c r="AL59" s="115">
        <v>2017</v>
      </c>
      <c r="AM59" s="115">
        <v>217</v>
      </c>
      <c r="AN59" s="115">
        <f t="shared" si="37"/>
        <v>4123</v>
      </c>
      <c r="AO59" s="115">
        <f t="shared" si="38"/>
        <v>5450.3604505910298</v>
      </c>
      <c r="AP59" s="115">
        <f t="shared" si="47"/>
        <v>3963.6168096690758</v>
      </c>
      <c r="AQ59" s="115">
        <f t="shared" si="48"/>
        <v>1.085979054421166</v>
      </c>
      <c r="AR59" s="115">
        <f t="shared" si="49"/>
        <v>5.3805878394437246E-3</v>
      </c>
      <c r="AS59" s="115">
        <f t="shared" si="28"/>
        <v>-1486.743640921954</v>
      </c>
      <c r="AT59" s="115">
        <f t="shared" si="40"/>
        <v>-55.620793574300478</v>
      </c>
      <c r="AU59" s="115">
        <f t="shared" si="41"/>
        <v>313.80718071475894</v>
      </c>
    </row>
    <row r="60" spans="8:47">
      <c r="H60" s="115">
        <v>44</v>
      </c>
      <c r="I60" s="115">
        <v>20</v>
      </c>
      <c r="J60" s="115">
        <v>2018</v>
      </c>
      <c r="K60" s="115">
        <v>1070</v>
      </c>
      <c r="L60" s="115">
        <f t="shared" si="29"/>
        <v>21400</v>
      </c>
      <c r="M60" s="115">
        <f t="shared" si="30"/>
        <v>28751.300703209105</v>
      </c>
      <c r="N60" s="115">
        <f t="shared" si="42"/>
        <v>29167.365200361393</v>
      </c>
      <c r="O60" s="115">
        <f t="shared" si="43"/>
        <v>1.0885488315672145</v>
      </c>
      <c r="P60" s="115">
        <f t="shared" si="50"/>
        <v>4.1334300000000004E-3</v>
      </c>
      <c r="Q60" s="115">
        <f t="shared" si="26"/>
        <v>416.06449715228882</v>
      </c>
      <c r="R60" s="115">
        <f t="shared" si="32"/>
        <v>608.96474461211983</v>
      </c>
      <c r="W60" s="115">
        <v>44</v>
      </c>
      <c r="X60" s="115">
        <v>20</v>
      </c>
      <c r="Y60" s="115">
        <v>2018</v>
      </c>
      <c r="Z60" s="115">
        <v>373</v>
      </c>
      <c r="AA60" s="115">
        <f t="shared" si="33"/>
        <v>7460</v>
      </c>
      <c r="AB60" s="115">
        <f t="shared" si="34"/>
        <v>11107.223308786639</v>
      </c>
      <c r="AC60" s="115">
        <f t="shared" si="44"/>
        <v>9881.7238515832105</v>
      </c>
      <c r="AD60" s="115">
        <f t="shared" si="45"/>
        <v>1.0822059646239108</v>
      </c>
      <c r="AE60" s="115">
        <f t="shared" si="46"/>
        <v>4.3240754653420888E-3</v>
      </c>
      <c r="AF60" s="115">
        <f t="shared" si="27"/>
        <v>-1225.4994572034284</v>
      </c>
      <c r="AG60" s="115">
        <f t="shared" si="36"/>
        <v>750.63034941672049</v>
      </c>
      <c r="AJ60" s="115">
        <v>44</v>
      </c>
      <c r="AK60" s="115">
        <v>20</v>
      </c>
      <c r="AL60" s="115">
        <v>2018</v>
      </c>
      <c r="AM60" s="115">
        <v>217</v>
      </c>
      <c r="AN60" s="115">
        <f t="shared" si="37"/>
        <v>4340</v>
      </c>
      <c r="AO60" s="115">
        <f t="shared" si="38"/>
        <v>5830.8712641087604</v>
      </c>
      <c r="AP60" s="115">
        <f t="shared" si="47"/>
        <v>4283.0782466459414</v>
      </c>
      <c r="AQ60" s="115">
        <f t="shared" si="48"/>
        <v>1.0805984665817223</v>
      </c>
      <c r="AR60" s="115">
        <f t="shared" si="49"/>
        <v>4.8425290554993524E-3</v>
      </c>
      <c r="AS60" s="115">
        <f t="shared" si="28"/>
        <v>-1547.7930174628191</v>
      </c>
      <c r="AT60" s="115">
        <f t="shared" si="40"/>
        <v>-61.049376540865069</v>
      </c>
      <c r="AU60" s="115">
        <f t="shared" si="41"/>
        <v>319.46143697686557</v>
      </c>
    </row>
    <row r="61" spans="8:47">
      <c r="H61" s="115">
        <v>45</v>
      </c>
      <c r="I61" s="115">
        <v>21</v>
      </c>
      <c r="J61" s="115">
        <v>2019</v>
      </c>
      <c r="K61" s="115">
        <v>1070</v>
      </c>
      <c r="L61" s="115">
        <f t="shared" si="29"/>
        <v>22470</v>
      </c>
      <c r="M61" s="115">
        <f t="shared" si="30"/>
        <v>30683.839724305377</v>
      </c>
      <c r="N61" s="115">
        <f t="shared" si="42"/>
        <v>31750.101308747628</v>
      </c>
      <c r="O61" s="115">
        <f t="shared" si="43"/>
        <v>1.0844154015672145</v>
      </c>
      <c r="P61" s="115">
        <f t="shared" si="50"/>
        <v>3.7200870000000004E-3</v>
      </c>
      <c r="Q61" s="115">
        <f t="shared" si="26"/>
        <v>1066.2615844422508</v>
      </c>
      <c r="R61" s="115">
        <f t="shared" si="32"/>
        <v>650.19708728996193</v>
      </c>
      <c r="W61" s="115">
        <v>45</v>
      </c>
      <c r="X61" s="115">
        <v>21</v>
      </c>
      <c r="Y61" s="115">
        <v>2019</v>
      </c>
      <c r="Z61" s="115">
        <v>373</v>
      </c>
      <c r="AA61" s="115">
        <f t="shared" si="33"/>
        <v>7833</v>
      </c>
      <c r="AB61" s="115">
        <f t="shared" si="34"/>
        <v>11924.512241138105</v>
      </c>
      <c r="AC61" s="115">
        <f t="shared" si="44"/>
        <v>10651.331173287797</v>
      </c>
      <c r="AD61" s="115">
        <f t="shared" si="45"/>
        <v>1.0778818891585686</v>
      </c>
      <c r="AE61" s="115">
        <f t="shared" si="46"/>
        <v>3.8916679188078802E-3</v>
      </c>
      <c r="AF61" s="115">
        <f t="shared" si="27"/>
        <v>-1273.181067850308</v>
      </c>
      <c r="AG61" s="115">
        <f t="shared" si="36"/>
        <v>769.60732170458687</v>
      </c>
      <c r="AJ61" s="115">
        <v>45</v>
      </c>
      <c r="AK61" s="115">
        <v>21</v>
      </c>
      <c r="AL61" s="115">
        <v>2019</v>
      </c>
      <c r="AM61" s="115">
        <v>217</v>
      </c>
      <c r="AN61" s="115">
        <f t="shared" si="37"/>
        <v>4557</v>
      </c>
      <c r="AO61" s="115">
        <f t="shared" si="38"/>
        <v>6222.7974020320235</v>
      </c>
      <c r="AP61" s="115">
        <f t="shared" si="47"/>
        <v>4607.5468547187756</v>
      </c>
      <c r="AQ61" s="115">
        <f t="shared" si="48"/>
        <v>1.0757559375262229</v>
      </c>
      <c r="AR61" s="115">
        <f t="shared" si="49"/>
        <v>4.3582761499494169E-3</v>
      </c>
      <c r="AS61" s="115">
        <f t="shared" si="28"/>
        <v>-1615.2505473132478</v>
      </c>
      <c r="AT61" s="115">
        <f t="shared" si="40"/>
        <v>-67.457529850428728</v>
      </c>
      <c r="AU61" s="115">
        <f t="shared" si="41"/>
        <v>324.46860807283429</v>
      </c>
    </row>
    <row r="62" spans="8:47">
      <c r="H62" s="115">
        <v>46</v>
      </c>
      <c r="I62" s="115">
        <v>22</v>
      </c>
      <c r="J62" s="115">
        <v>2020</v>
      </c>
      <c r="K62" s="115">
        <v>1070</v>
      </c>
      <c r="L62" s="115">
        <f t="shared" si="29"/>
        <v>23540</v>
      </c>
      <c r="M62" s="115">
        <f t="shared" si="30"/>
        <v>32674.354916034539</v>
      </c>
      <c r="N62" s="115">
        <f t="shared" si="42"/>
        <v>34430.298860525298</v>
      </c>
      <c r="O62" s="115">
        <f t="shared" si="43"/>
        <v>1.0806953145672145</v>
      </c>
      <c r="P62" s="115">
        <f t="shared" si="50"/>
        <v>3.3480783000000005E-3</v>
      </c>
      <c r="Q62" s="115">
        <f t="shared" si="26"/>
        <v>1755.9439444907584</v>
      </c>
      <c r="R62" s="115">
        <f t="shared" si="32"/>
        <v>689.68236004850769</v>
      </c>
      <c r="W62" s="115">
        <v>46</v>
      </c>
      <c r="X62" s="115">
        <v>22</v>
      </c>
      <c r="Y62" s="115">
        <v>2020</v>
      </c>
      <c r="Z62" s="115">
        <v>373</v>
      </c>
      <c r="AA62" s="115">
        <f t="shared" si="33"/>
        <v>8206</v>
      </c>
      <c r="AB62" s="115">
        <f t="shared" si="34"/>
        <v>12774.49273078363</v>
      </c>
      <c r="AC62" s="115">
        <f t="shared" si="44"/>
        <v>11439.425523297321</v>
      </c>
      <c r="AD62" s="115">
        <f t="shared" si="45"/>
        <v>1.0739902212397607</v>
      </c>
      <c r="AE62" s="115">
        <f t="shared" si="46"/>
        <v>3.5025011269270924E-3</v>
      </c>
      <c r="AF62" s="115">
        <f t="shared" si="27"/>
        <v>-1335.0672074863087</v>
      </c>
      <c r="AG62" s="115">
        <f t="shared" si="36"/>
        <v>788.09435000952362</v>
      </c>
      <c r="AJ62" s="115">
        <v>46</v>
      </c>
      <c r="AK62" s="115">
        <v>22</v>
      </c>
      <c r="AL62" s="115">
        <v>2020</v>
      </c>
      <c r="AM62" s="115">
        <v>217</v>
      </c>
      <c r="AN62" s="115">
        <f t="shared" si="37"/>
        <v>4774</v>
      </c>
      <c r="AO62" s="115">
        <f t="shared" si="38"/>
        <v>6626.4813240929843</v>
      </c>
      <c r="AP62" s="115">
        <f t="shared" si="47"/>
        <v>4936.514924827301</v>
      </c>
      <c r="AQ62" s="115">
        <f t="shared" si="48"/>
        <v>1.0713976613762735</v>
      </c>
      <c r="AR62" s="115">
        <f t="shared" si="49"/>
        <v>3.9224485349544751E-3</v>
      </c>
      <c r="AS62" s="115">
        <f t="shared" si="28"/>
        <v>-1689.9663992656833</v>
      </c>
      <c r="AT62" s="115">
        <f t="shared" si="40"/>
        <v>-74.715851952435514</v>
      </c>
      <c r="AU62" s="115">
        <f t="shared" si="41"/>
        <v>328.96807010852535</v>
      </c>
    </row>
    <row r="63" spans="8:47">
      <c r="H63" s="115">
        <v>47</v>
      </c>
      <c r="I63" s="115">
        <v>23</v>
      </c>
      <c r="J63" s="115">
        <v>2021</v>
      </c>
      <c r="K63" s="115">
        <v>1070</v>
      </c>
      <c r="L63" s="115">
        <f t="shared" si="29"/>
        <v>24610</v>
      </c>
      <c r="M63" s="115">
        <f t="shared" si="30"/>
        <v>34724.585563515575</v>
      </c>
      <c r="N63" s="115">
        <f t="shared" si="42"/>
        <v>37208.662657718589</v>
      </c>
      <c r="O63" s="115">
        <f t="shared" si="43"/>
        <v>1.0773472362672145</v>
      </c>
      <c r="P63" s="115">
        <f t="shared" si="50"/>
        <v>3.0132704700000005E-3</v>
      </c>
      <c r="Q63" s="115">
        <f t="shared" si="26"/>
        <v>2484.077094203014</v>
      </c>
      <c r="R63" s="115">
        <f t="shared" si="32"/>
        <v>728.13314971225554</v>
      </c>
      <c r="W63" s="115">
        <v>47</v>
      </c>
      <c r="X63" s="115">
        <v>23</v>
      </c>
      <c r="Y63" s="115">
        <v>2021</v>
      </c>
      <c r="Z63" s="115">
        <v>373</v>
      </c>
      <c r="AA63" s="115">
        <f t="shared" si="33"/>
        <v>8579</v>
      </c>
      <c r="AB63" s="115">
        <f t="shared" si="34"/>
        <v>13658.472440014975</v>
      </c>
      <c r="AC63" s="115">
        <f t="shared" si="44"/>
        <v>12245.764547835108</v>
      </c>
      <c r="AD63" s="115">
        <f t="shared" si="45"/>
        <v>1.0704877201128336</v>
      </c>
      <c r="AE63" s="115">
        <f t="shared" si="46"/>
        <v>3.1522510142343832E-3</v>
      </c>
      <c r="AF63" s="115">
        <f t="shared" si="27"/>
        <v>-1412.7078921798675</v>
      </c>
      <c r="AG63" s="115">
        <f t="shared" si="36"/>
        <v>806.33902453778683</v>
      </c>
      <c r="AJ63" s="115">
        <v>47</v>
      </c>
      <c r="AK63" s="115">
        <v>23</v>
      </c>
      <c r="AL63" s="115">
        <v>2021</v>
      </c>
      <c r="AM63" s="115">
        <v>217</v>
      </c>
      <c r="AN63" s="115">
        <f t="shared" si="37"/>
        <v>4991</v>
      </c>
      <c r="AO63" s="115">
        <f t="shared" si="38"/>
        <v>7042.2757638157736</v>
      </c>
      <c r="AP63" s="115">
        <f t="shared" si="47"/>
        <v>5269.6073200743713</v>
      </c>
      <c r="AQ63" s="115">
        <f t="shared" si="48"/>
        <v>1.067475212841319</v>
      </c>
      <c r="AR63" s="115">
        <f t="shared" si="49"/>
        <v>3.5302036814590276E-3</v>
      </c>
      <c r="AS63" s="115">
        <f t="shared" si="28"/>
        <v>-1772.6684437414024</v>
      </c>
      <c r="AT63" s="115">
        <f t="shared" si="40"/>
        <v>-82.702044475719049</v>
      </c>
    </row>
    <row r="64" spans="8:47">
      <c r="H64" s="115">
        <v>48</v>
      </c>
      <c r="I64" s="115">
        <v>24</v>
      </c>
      <c r="J64" s="115">
        <v>2022</v>
      </c>
      <c r="K64" s="115">
        <v>1070</v>
      </c>
      <c r="L64" s="115">
        <f t="shared" si="29"/>
        <v>25680</v>
      </c>
      <c r="M64" s="115">
        <f t="shared" si="30"/>
        <v>36836.323130421042</v>
      </c>
      <c r="N64" s="115">
        <f t="shared" si="42"/>
        <v>40086.64987949223</v>
      </c>
      <c r="O64" s="115">
        <f t="shared" si="43"/>
        <v>1.0743339657972144</v>
      </c>
      <c r="P64" s="115">
        <f t="shared" si="50"/>
        <v>2.7119434230000006E-3</v>
      </c>
      <c r="Q64" s="115">
        <f t="shared" si="26"/>
        <v>3250.3267490711878</v>
      </c>
      <c r="R64" s="115">
        <f t="shared" si="32"/>
        <v>766.24965486817382</v>
      </c>
      <c r="W64" s="115">
        <v>48</v>
      </c>
      <c r="X64" s="115">
        <v>24</v>
      </c>
      <c r="Y64" s="115">
        <v>2022</v>
      </c>
      <c r="Z64" s="115">
        <v>373</v>
      </c>
      <c r="AA64" s="115">
        <f t="shared" si="33"/>
        <v>8952</v>
      </c>
      <c r="AB64" s="115">
        <f t="shared" si="34"/>
        <v>14577.811337615574</v>
      </c>
      <c r="AC64" s="115">
        <f t="shared" si="44"/>
        <v>13070.338848134581</v>
      </c>
      <c r="AD64" s="115">
        <f t="shared" si="45"/>
        <v>1.0673354690985992</v>
      </c>
      <c r="AE64" s="115">
        <f t="shared" si="46"/>
        <v>2.8370259128109448E-3</v>
      </c>
      <c r="AF64" s="115">
        <f t="shared" si="27"/>
        <v>-1507.4724894809933</v>
      </c>
      <c r="AG64" s="115">
        <f t="shared" si="36"/>
        <v>824.57430029947318</v>
      </c>
      <c r="AJ64" s="115">
        <v>48</v>
      </c>
      <c r="AK64" s="115">
        <v>24</v>
      </c>
      <c r="AL64" s="115">
        <v>2022</v>
      </c>
      <c r="AM64" s="115">
        <v>217</v>
      </c>
      <c r="AN64" s="115">
        <f t="shared" si="37"/>
        <v>5208</v>
      </c>
      <c r="AO64" s="115">
        <f t="shared" si="38"/>
        <v>7470.5440367302472</v>
      </c>
      <c r="AP64" s="115">
        <f t="shared" si="47"/>
        <v>5606.5724084253916</v>
      </c>
      <c r="AQ64" s="115">
        <f t="shared" si="48"/>
        <v>1.0639450091598599</v>
      </c>
      <c r="AR64" s="115">
        <f t="shared" si="49"/>
        <v>3.1771833133131251E-3</v>
      </c>
      <c r="AS64" s="115">
        <f t="shared" si="28"/>
        <v>-1863.9716283048556</v>
      </c>
      <c r="AT64" s="115">
        <f t="shared" si="40"/>
        <v>-91.303184563453215</v>
      </c>
    </row>
    <row r="65" spans="8:46">
      <c r="H65" s="115">
        <v>49</v>
      </c>
      <c r="I65" s="115">
        <v>25</v>
      </c>
      <c r="J65" s="115">
        <v>2023</v>
      </c>
      <c r="K65" s="115">
        <v>1070</v>
      </c>
      <c r="L65" s="115">
        <f t="shared" si="29"/>
        <v>26750</v>
      </c>
      <c r="M65" s="115">
        <f t="shared" si="30"/>
        <v>39011.412824333675</v>
      </c>
      <c r="N65" s="115">
        <f t="shared" si="42"/>
        <v>43066.449540559312</v>
      </c>
      <c r="O65" s="115">
        <f t="shared" si="43"/>
        <v>1.0716220223742143</v>
      </c>
      <c r="P65" s="115">
        <f t="shared" si="50"/>
        <v>2.4407490807000004E-3</v>
      </c>
      <c r="Q65" s="115">
        <f t="shared" si="26"/>
        <v>4055.0367162256371</v>
      </c>
      <c r="R65" s="115">
        <f t="shared" si="32"/>
        <v>804.70996715444926</v>
      </c>
      <c r="W65" s="115">
        <v>49</v>
      </c>
      <c r="X65" s="115">
        <v>25</v>
      </c>
      <c r="Y65" s="115">
        <v>2023</v>
      </c>
      <c r="Z65" s="115">
        <v>373</v>
      </c>
      <c r="AA65" s="115">
        <f t="shared" si="33"/>
        <v>9325</v>
      </c>
      <c r="AB65" s="115">
        <f t="shared" si="34"/>
        <v>15533.923791120198</v>
      </c>
      <c r="AC65" s="115">
        <f t="shared" si="44"/>
        <v>13913.355355749991</v>
      </c>
      <c r="AD65" s="115">
        <f t="shared" si="45"/>
        <v>1.0644984431857882</v>
      </c>
      <c r="AE65" s="115">
        <f t="shared" si="46"/>
        <v>2.5533233215298506E-3</v>
      </c>
      <c r="AF65" s="115">
        <f t="shared" si="27"/>
        <v>-1620.5684353702072</v>
      </c>
      <c r="AG65" s="115">
        <f t="shared" si="36"/>
        <v>843.01650761540986</v>
      </c>
      <c r="AJ65" s="115">
        <v>49</v>
      </c>
      <c r="AK65" s="115">
        <v>25</v>
      </c>
      <c r="AL65" s="115">
        <v>2023</v>
      </c>
      <c r="AM65" s="115">
        <v>217</v>
      </c>
      <c r="AN65" s="115">
        <f t="shared" si="37"/>
        <v>5425</v>
      </c>
      <c r="AO65" s="115">
        <f t="shared" si="38"/>
        <v>7911.6603578321547</v>
      </c>
      <c r="AP65" s="115">
        <f t="shared" si="47"/>
        <v>5947.2716241366397</v>
      </c>
      <c r="AQ65" s="115">
        <f t="shared" si="48"/>
        <v>1.0607678258465467</v>
      </c>
      <c r="AR65" s="115">
        <f t="shared" si="49"/>
        <v>2.8594649819818126E-3</v>
      </c>
      <c r="AS65" s="115">
        <f t="shared" si="28"/>
        <v>-1964.3887336955149</v>
      </c>
      <c r="AT65" s="115">
        <f t="shared" si="40"/>
        <v>-100.41710539065934</v>
      </c>
    </row>
    <row r="66" spans="8:46">
      <c r="H66" s="115">
        <v>50</v>
      </c>
      <c r="I66" s="115">
        <v>26</v>
      </c>
      <c r="J66" s="115">
        <v>2024</v>
      </c>
      <c r="K66" s="115">
        <v>1070</v>
      </c>
      <c r="L66" s="115">
        <f t="shared" si="29"/>
        <v>27820</v>
      </c>
      <c r="M66" s="115">
        <f t="shared" si="30"/>
        <v>41251.755209063689</v>
      </c>
      <c r="N66" s="115">
        <f t="shared" si="42"/>
        <v>46150.955753131224</v>
      </c>
      <c r="O66" s="115">
        <f t="shared" si="43"/>
        <v>1.0691812732935144</v>
      </c>
      <c r="P66" s="115">
        <f t="shared" si="50"/>
        <v>2.1966741726300006E-3</v>
      </c>
      <c r="Q66" s="115">
        <f t="shared" si="26"/>
        <v>4899.2005440675348</v>
      </c>
      <c r="R66" s="115">
        <f t="shared" si="32"/>
        <v>844.16382784189773</v>
      </c>
      <c r="W66" s="115">
        <v>50</v>
      </c>
      <c r="X66" s="115">
        <v>26</v>
      </c>
      <c r="Y66" s="115">
        <v>2024</v>
      </c>
      <c r="Z66" s="115">
        <v>373</v>
      </c>
      <c r="AA66" s="115">
        <f t="shared" si="33"/>
        <v>9698</v>
      </c>
      <c r="AB66" s="115">
        <f t="shared" si="34"/>
        <v>16528.280742765004</v>
      </c>
      <c r="AC66" s="115">
        <f t="shared" si="44"/>
        <v>14775.219820975946</v>
      </c>
      <c r="AD66" s="115">
        <f t="shared" si="45"/>
        <v>1.0619451198642584</v>
      </c>
      <c r="AE66" s="115">
        <f t="shared" si="46"/>
        <v>2.2979909893768658E-3</v>
      </c>
      <c r="AF66" s="115">
        <f t="shared" si="27"/>
        <v>-1753.0609217890578</v>
      </c>
      <c r="AG66" s="115">
        <f t="shared" si="36"/>
        <v>861.86446522595543</v>
      </c>
      <c r="AJ66" s="115">
        <v>50</v>
      </c>
      <c r="AK66" s="115">
        <v>26</v>
      </c>
      <c r="AL66" s="115">
        <v>2024</v>
      </c>
      <c r="AM66" s="115">
        <v>217</v>
      </c>
      <c r="AN66" s="115">
        <f t="shared" si="37"/>
        <v>5642</v>
      </c>
      <c r="AO66" s="115">
        <f t="shared" si="38"/>
        <v>8366.0101685671198</v>
      </c>
      <c r="AP66" s="115">
        <f t="shared" si="47"/>
        <v>6291.6683755067315</v>
      </c>
      <c r="AQ66" s="115">
        <f t="shared" si="48"/>
        <v>1.057908360864565</v>
      </c>
      <c r="AR66" s="115">
        <f t="shared" si="49"/>
        <v>2.5735184837836315E-3</v>
      </c>
      <c r="AS66" s="115">
        <f t="shared" si="28"/>
        <v>-2074.3417930603882</v>
      </c>
      <c r="AT66" s="115">
        <f t="shared" si="40"/>
        <v>-109.9530593648733</v>
      </c>
    </row>
    <row r="67" spans="8:46">
      <c r="H67" s="115">
        <v>51</v>
      </c>
      <c r="I67" s="115">
        <v>27</v>
      </c>
      <c r="J67" s="115">
        <v>2025</v>
      </c>
      <c r="K67" s="115">
        <v>1070</v>
      </c>
      <c r="L67" s="115">
        <f t="shared" si="29"/>
        <v>28890</v>
      </c>
      <c r="M67" s="115">
        <f t="shared" si="30"/>
        <v>43559.307865335599</v>
      </c>
      <c r="N67" s="115">
        <f t="shared" si="42"/>
        <v>49343.737635845486</v>
      </c>
      <c r="O67" s="115">
        <f t="shared" si="43"/>
        <v>1.0669845991208844</v>
      </c>
      <c r="P67" s="115">
        <f t="shared" si="50"/>
        <v>1.9770067553670006E-3</v>
      </c>
      <c r="Q67" s="115">
        <f t="shared" si="26"/>
        <v>5784.429770509887</v>
      </c>
      <c r="R67" s="115">
        <f t="shared" si="32"/>
        <v>885.22922644235223</v>
      </c>
      <c r="W67" s="115">
        <v>51</v>
      </c>
      <c r="X67" s="115">
        <v>27</v>
      </c>
      <c r="Y67" s="115">
        <v>2025</v>
      </c>
      <c r="Z67" s="115">
        <v>373</v>
      </c>
      <c r="AA67" s="115">
        <f t="shared" si="33"/>
        <v>10071</v>
      </c>
      <c r="AB67" s="115">
        <f t="shared" si="34"/>
        <v>17562.411972475606</v>
      </c>
      <c r="AC67" s="115">
        <f t="shared" si="44"/>
        <v>15656.519261792404</v>
      </c>
      <c r="AD67" s="115">
        <f t="shared" si="45"/>
        <v>1.0596471288748817</v>
      </c>
      <c r="AE67" s="115">
        <f t="shared" si="46"/>
        <v>2.0681918904391795E-3</v>
      </c>
      <c r="AF67" s="115">
        <f t="shared" si="27"/>
        <v>-1905.8927106832016</v>
      </c>
      <c r="AG67" s="115">
        <f t="shared" si="36"/>
        <v>881.29944081645772</v>
      </c>
      <c r="AJ67" s="115">
        <v>51</v>
      </c>
      <c r="AK67" s="115">
        <v>27</v>
      </c>
      <c r="AL67" s="115">
        <v>2025</v>
      </c>
      <c r="AM67" s="115">
        <v>217</v>
      </c>
      <c r="AN67" s="115">
        <f t="shared" si="37"/>
        <v>5859</v>
      </c>
      <c r="AO67" s="115">
        <f t="shared" si="38"/>
        <v>8833.9904736241333</v>
      </c>
      <c r="AP67" s="115">
        <f t="shared" si="47"/>
        <v>6639.8168533775433</v>
      </c>
      <c r="AQ67" s="115">
        <f t="shared" si="48"/>
        <v>1.0553348423807813</v>
      </c>
      <c r="AR67" s="115">
        <f t="shared" si="49"/>
        <v>2.3161666354052685E-3</v>
      </c>
      <c r="AS67" s="115">
        <f t="shared" si="28"/>
        <v>-2194.17362024659</v>
      </c>
      <c r="AT67" s="115">
        <f t="shared" si="40"/>
        <v>-119.83182718620174</v>
      </c>
    </row>
    <row r="68" spans="8:46">
      <c r="H68" s="115">
        <v>52</v>
      </c>
      <c r="I68" s="115">
        <v>28</v>
      </c>
      <c r="J68" s="115">
        <v>2026</v>
      </c>
      <c r="K68" s="115">
        <v>1070</v>
      </c>
      <c r="L68" s="115">
        <f t="shared" si="29"/>
        <v>29960</v>
      </c>
      <c r="M68" s="115">
        <f t="shared" si="30"/>
        <v>45936.08710129567</v>
      </c>
      <c r="N68" s="115">
        <f t="shared" si="42"/>
        <v>52649.00812050869</v>
      </c>
      <c r="O68" s="115">
        <f t="shared" si="43"/>
        <v>1.0650075923655173</v>
      </c>
      <c r="P68" s="115">
        <f t="shared" si="50"/>
        <v>1.7793060798303006E-3</v>
      </c>
      <c r="Q68" s="115">
        <f t="shared" si="26"/>
        <v>6712.9210192130195</v>
      </c>
      <c r="R68" s="115">
        <f t="shared" si="32"/>
        <v>928.49124870313244</v>
      </c>
      <c r="W68" s="115">
        <v>52</v>
      </c>
      <c r="X68" s="115">
        <v>28</v>
      </c>
      <c r="Y68" s="115">
        <v>2026</v>
      </c>
      <c r="Z68" s="115">
        <v>373</v>
      </c>
      <c r="AA68" s="115">
        <f t="shared" si="33"/>
        <v>10444</v>
      </c>
      <c r="AB68" s="115">
        <f t="shared" si="34"/>
        <v>18637.908451374631</v>
      </c>
      <c r="AC68" s="115">
        <f t="shared" si="44"/>
        <v>16558.004997762859</v>
      </c>
      <c r="AD68" s="115">
        <f t="shared" si="45"/>
        <v>1.0575789369844424</v>
      </c>
      <c r="AE68" s="115">
        <f t="shared" si="46"/>
        <v>1.8613727013952616E-3</v>
      </c>
      <c r="AF68" s="115">
        <f t="shared" si="27"/>
        <v>-2079.9034536117724</v>
      </c>
      <c r="AG68" s="115">
        <f t="shared" si="36"/>
        <v>901.4857359704547</v>
      </c>
      <c r="AJ68" s="115">
        <v>52</v>
      </c>
      <c r="AK68" s="115">
        <v>28</v>
      </c>
      <c r="AL68" s="115">
        <v>2026</v>
      </c>
      <c r="AM68" s="115">
        <v>217</v>
      </c>
      <c r="AN68" s="115">
        <f t="shared" si="37"/>
        <v>6076</v>
      </c>
      <c r="AO68" s="115">
        <f t="shared" si="38"/>
        <v>9316.0101878328569</v>
      </c>
      <c r="AP68" s="115">
        <f t="shared" si="47"/>
        <v>6991.8511501354506</v>
      </c>
      <c r="AQ68" s="115">
        <f t="shared" si="48"/>
        <v>1.0530186757453761</v>
      </c>
      <c r="AR68" s="115">
        <f t="shared" si="49"/>
        <v>2.0845499718647417E-3</v>
      </c>
      <c r="AS68" s="115">
        <f t="shared" si="28"/>
        <v>-2324.1590376974063</v>
      </c>
      <c r="AT68" s="115">
        <f t="shared" si="40"/>
        <v>-129.98541745081639</v>
      </c>
    </row>
    <row r="69" spans="8:46">
      <c r="H69" s="115">
        <v>53</v>
      </c>
      <c r="I69" s="115">
        <v>29</v>
      </c>
      <c r="J69" s="115">
        <v>2027</v>
      </c>
      <c r="K69" s="115">
        <v>1070</v>
      </c>
      <c r="L69" s="115">
        <f t="shared" si="29"/>
        <v>31030</v>
      </c>
      <c r="M69" s="115">
        <f t="shared" si="30"/>
        <v>48384.169714334545</v>
      </c>
      <c r="N69" s="115">
        <f t="shared" si="42"/>
        <v>56071.593378855534</v>
      </c>
      <c r="O69" s="115">
        <f t="shared" si="43"/>
        <v>1.063228286285687</v>
      </c>
      <c r="P69" s="115">
        <f t="shared" si="50"/>
        <v>1.6013754718472706E-3</v>
      </c>
      <c r="Q69" s="115">
        <f t="shared" si="26"/>
        <v>7687.4236645209894</v>
      </c>
      <c r="R69" s="115">
        <f t="shared" si="32"/>
        <v>974.50264530796994</v>
      </c>
      <c r="W69" s="115">
        <v>53</v>
      </c>
      <c r="X69" s="115">
        <v>29</v>
      </c>
      <c r="Y69" s="115">
        <v>2027</v>
      </c>
      <c r="Z69" s="115">
        <v>373</v>
      </c>
      <c r="AA69" s="115">
        <f t="shared" si="33"/>
        <v>10817</v>
      </c>
      <c r="AB69" s="115">
        <f t="shared" si="34"/>
        <v>19756.424789429617</v>
      </c>
      <c r="AC69" s="115">
        <f t="shared" si="44"/>
        <v>17480.576705624728</v>
      </c>
      <c r="AD69" s="115">
        <f t="shared" si="45"/>
        <v>1.0557175642830472</v>
      </c>
      <c r="AE69" s="115">
        <f t="shared" si="46"/>
        <v>1.6752354312557355E-3</v>
      </c>
      <c r="AF69" s="115">
        <f t="shared" si="27"/>
        <v>-2275.848083804889</v>
      </c>
      <c r="AG69" s="115">
        <f t="shared" si="36"/>
        <v>922.57170786186907</v>
      </c>
      <c r="AJ69" s="115">
        <v>53</v>
      </c>
      <c r="AK69" s="115">
        <v>29</v>
      </c>
      <c r="AL69" s="115">
        <v>2027</v>
      </c>
      <c r="AM69" s="115">
        <v>217</v>
      </c>
      <c r="AN69" s="115">
        <f t="shared" si="37"/>
        <v>6293</v>
      </c>
      <c r="AO69" s="115">
        <f t="shared" si="38"/>
        <v>9812.4904934678434</v>
      </c>
      <c r="AP69" s="115">
        <f t="shared" si="47"/>
        <v>7347.9749760061204</v>
      </c>
      <c r="AQ69" s="115">
        <f t="shared" si="48"/>
        <v>1.0509341257735114</v>
      </c>
      <c r="AR69" s="115">
        <f t="shared" si="49"/>
        <v>1.8760949746782676E-3</v>
      </c>
      <c r="AS69" s="115">
        <f t="shared" si="28"/>
        <v>-2464.515517461723</v>
      </c>
      <c r="AT69" s="115">
        <f t="shared" si="40"/>
        <v>-140.35647976431665</v>
      </c>
    </row>
    <row r="70" spans="8:46">
      <c r="H70" s="115">
        <v>54</v>
      </c>
      <c r="I70" s="115">
        <v>30</v>
      </c>
      <c r="J70" s="115">
        <v>2028</v>
      </c>
      <c r="K70" s="115">
        <v>1070</v>
      </c>
      <c r="L70" s="115">
        <f t="shared" si="29"/>
        <v>32100</v>
      </c>
      <c r="M70" s="115">
        <f t="shared" si="30"/>
        <v>50905.694805764579</v>
      </c>
      <c r="N70" s="115">
        <f t="shared" si="42"/>
        <v>59616.904137508442</v>
      </c>
      <c r="O70" s="115">
        <f t="shared" si="43"/>
        <v>1.0616269108138396</v>
      </c>
      <c r="Q70" s="115">
        <f t="shared" si="26"/>
        <v>8711.209331743863</v>
      </c>
      <c r="R70" s="115">
        <f t="shared" si="32"/>
        <v>1023.7856672228736</v>
      </c>
      <c r="W70" s="115">
        <v>54</v>
      </c>
      <c r="X70" s="115">
        <v>30</v>
      </c>
      <c r="Y70" s="115">
        <v>2028</v>
      </c>
      <c r="Z70" s="115">
        <v>373</v>
      </c>
      <c r="AA70" s="115">
        <f t="shared" si="33"/>
        <v>11190</v>
      </c>
      <c r="AB70" s="115">
        <f t="shared" si="34"/>
        <v>20919.681781006802</v>
      </c>
      <c r="AC70" s="115">
        <f t="shared" si="44"/>
        <v>18425.267780469065</v>
      </c>
      <c r="AD70" s="115">
        <f t="shared" si="45"/>
        <v>1.0540423288517915</v>
      </c>
      <c r="AE70" s="115">
        <f t="shared" si="46"/>
        <v>1.507711888130162E-3</v>
      </c>
      <c r="AF70" s="115">
        <f t="shared" si="27"/>
        <v>-2494.4140005377376</v>
      </c>
      <c r="AG70" s="115">
        <f t="shared" si="36"/>
        <v>944.69107484433698</v>
      </c>
      <c r="AJ70" s="115">
        <v>54</v>
      </c>
      <c r="AK70" s="115">
        <v>30</v>
      </c>
      <c r="AL70" s="115">
        <v>2028</v>
      </c>
      <c r="AM70" s="115">
        <v>217</v>
      </c>
      <c r="AN70" s="115">
        <f t="shared" si="37"/>
        <v>6510</v>
      </c>
      <c r="AO70" s="115">
        <f t="shared" si="38"/>
        <v>10323.865208271878</v>
      </c>
      <c r="AP70" s="115">
        <f t="shared" si="47"/>
        <v>7708.4521586880837</v>
      </c>
      <c r="AQ70" s="115">
        <f t="shared" si="48"/>
        <v>1.0490580307988331</v>
      </c>
      <c r="AR70" s="115">
        <f t="shared" si="49"/>
        <v>1.6884854772104409E-3</v>
      </c>
    </row>
    <row r="71" spans="8:46">
      <c r="H71" s="115">
        <v>55</v>
      </c>
      <c r="I71" s="115">
        <v>31</v>
      </c>
      <c r="J71" s="115">
        <v>2029</v>
      </c>
      <c r="M71" s="115">
        <f t="shared" ref="M71:M88" si="51">(M70-S71)*$M$39</f>
        <v>48724.865649937514</v>
      </c>
      <c r="N71" s="115">
        <f t="shared" ref="N71:N88" si="52">N70-S71</f>
        <v>56016.904137508442</v>
      </c>
      <c r="S71" s="115">
        <v>3600</v>
      </c>
      <c r="T71" s="115">
        <f>S71</f>
        <v>3600</v>
      </c>
      <c r="AH71" s="115">
        <v>20000</v>
      </c>
    </row>
    <row r="72" spans="8:46">
      <c r="H72" s="115">
        <v>56</v>
      </c>
      <c r="I72" s="115">
        <v>32</v>
      </c>
      <c r="J72" s="115">
        <v>2030</v>
      </c>
      <c r="M72" s="115">
        <f t="shared" si="51"/>
        <v>46293.211619435642</v>
      </c>
      <c r="N72" s="115">
        <f t="shared" si="52"/>
        <v>52236.904137508442</v>
      </c>
      <c r="S72" s="115">
        <f t="shared" ref="S72:S88" si="53">S71*1.05</f>
        <v>3780</v>
      </c>
      <c r="T72" s="115">
        <f t="shared" ref="T72:T88" si="54">T71+S72</f>
        <v>7380</v>
      </c>
    </row>
    <row r="73" spans="8:46">
      <c r="H73" s="115">
        <v>57</v>
      </c>
      <c r="I73" s="115">
        <v>33</v>
      </c>
      <c r="J73" s="115">
        <v>2031</v>
      </c>
      <c r="M73" s="115">
        <f t="shared" si="51"/>
        <v>43593.937968018712</v>
      </c>
      <c r="N73" s="115">
        <f t="shared" si="52"/>
        <v>48267.904137508442</v>
      </c>
      <c r="S73" s="115">
        <f t="shared" si="53"/>
        <v>3969</v>
      </c>
      <c r="T73" s="115">
        <f t="shared" si="54"/>
        <v>11349</v>
      </c>
    </row>
    <row r="74" spans="8:46">
      <c r="H74" s="115">
        <v>58</v>
      </c>
      <c r="I74" s="115">
        <v>34</v>
      </c>
      <c r="J74" s="115">
        <v>2032</v>
      </c>
      <c r="M74" s="115">
        <f t="shared" si="51"/>
        <v>40609.282607059278</v>
      </c>
      <c r="N74" s="115">
        <f t="shared" si="52"/>
        <v>44100.454137508445</v>
      </c>
      <c r="S74" s="115">
        <f t="shared" si="53"/>
        <v>4167.45</v>
      </c>
      <c r="T74" s="115">
        <f t="shared" si="54"/>
        <v>15516.45</v>
      </c>
    </row>
    <row r="75" spans="8:46">
      <c r="H75" s="115">
        <v>59</v>
      </c>
      <c r="I75" s="115">
        <v>35</v>
      </c>
      <c r="J75" s="115">
        <v>2033</v>
      </c>
      <c r="M75" s="115">
        <f t="shared" si="51"/>
        <v>37320.463910271057</v>
      </c>
      <c r="N75" s="115">
        <f t="shared" si="52"/>
        <v>39724.631637508443</v>
      </c>
      <c r="S75" s="115">
        <f t="shared" si="53"/>
        <v>4375.8225000000002</v>
      </c>
      <c r="T75" s="115">
        <f t="shared" si="54"/>
        <v>19892.272499999999</v>
      </c>
    </row>
    <row r="76" spans="8:46">
      <c r="H76" s="115">
        <v>60</v>
      </c>
      <c r="I76" s="115">
        <v>36</v>
      </c>
      <c r="J76" s="115">
        <v>2034</v>
      </c>
      <c r="M76" s="115">
        <f t="shared" si="51"/>
        <v>33707.625793829189</v>
      </c>
      <c r="N76" s="115">
        <f t="shared" si="52"/>
        <v>35130.018012508444</v>
      </c>
      <c r="S76" s="115">
        <f t="shared" si="53"/>
        <v>4594.6136250000009</v>
      </c>
      <c r="T76" s="115">
        <f t="shared" si="54"/>
        <v>24486.886125000001</v>
      </c>
    </row>
    <row r="77" spans="8:46">
      <c r="H77" s="115">
        <v>61</v>
      </c>
      <c r="I77" s="115">
        <v>37</v>
      </c>
      <c r="J77" s="115">
        <v>2035</v>
      </c>
      <c r="M77" s="115">
        <f t="shared" si="51"/>
        <v>29749.779932206566</v>
      </c>
      <c r="N77" s="115">
        <f t="shared" si="52"/>
        <v>30305.673706258443</v>
      </c>
      <c r="S77" s="115">
        <f t="shared" si="53"/>
        <v>4824.344306250001</v>
      </c>
      <c r="T77" s="115">
        <f t="shared" si="54"/>
        <v>29311.230431250002</v>
      </c>
    </row>
    <row r="78" spans="8:46">
      <c r="H78" s="115">
        <v>62</v>
      </c>
      <c r="I78" s="115">
        <v>38</v>
      </c>
      <c r="J78" s="115">
        <v>2036</v>
      </c>
      <c r="M78" s="115">
        <f t="shared" si="51"/>
        <v>25424.744962963388</v>
      </c>
      <c r="N78" s="115">
        <f t="shared" si="52"/>
        <v>25240.112184695943</v>
      </c>
      <c r="S78" s="115">
        <f t="shared" si="53"/>
        <v>5065.5615215625012</v>
      </c>
      <c r="T78" s="115">
        <f t="shared" si="54"/>
        <v>34376.791952812506</v>
      </c>
    </row>
    <row r="79" spans="8:46">
      <c r="H79" s="115">
        <v>63</v>
      </c>
      <c r="I79" s="115">
        <v>39</v>
      </c>
      <c r="J79" s="115">
        <v>2037</v>
      </c>
      <c r="M79" s="115">
        <f t="shared" si="51"/>
        <v>20709.082526282444</v>
      </c>
      <c r="N79" s="115">
        <f t="shared" si="52"/>
        <v>19921.272587055319</v>
      </c>
      <c r="S79" s="115">
        <f t="shared" si="53"/>
        <v>5318.8395976406264</v>
      </c>
      <c r="T79" s="115">
        <f t="shared" si="54"/>
        <v>39695.63155045313</v>
      </c>
    </row>
    <row r="80" spans="8:46">
      <c r="H80" s="115">
        <v>64</v>
      </c>
      <c r="I80" s="115">
        <v>40</v>
      </c>
      <c r="J80" s="115">
        <v>2038</v>
      </c>
      <c r="M80" s="115">
        <f t="shared" si="51"/>
        <v>15578.029977222579</v>
      </c>
      <c r="N80" s="115">
        <f t="shared" si="52"/>
        <v>14336.49100953266</v>
      </c>
      <c r="S80" s="115">
        <f t="shared" si="53"/>
        <v>5584.7815775226582</v>
      </c>
      <c r="T80" s="115">
        <f t="shared" si="54"/>
        <v>45280.413127975786</v>
      </c>
    </row>
    <row r="81" spans="8:20">
      <c r="H81" s="115">
        <v>65</v>
      </c>
      <c r="I81" s="115">
        <v>41</v>
      </c>
      <c r="J81" s="115">
        <v>2039</v>
      </c>
      <c r="M81" s="115">
        <f t="shared" si="51"/>
        <v>10005.429600448502</v>
      </c>
      <c r="N81" s="115">
        <f t="shared" si="52"/>
        <v>8472.4703531338673</v>
      </c>
      <c r="S81" s="115">
        <f t="shared" si="53"/>
        <v>5864.0206563987913</v>
      </c>
      <c r="T81" s="115">
        <f t="shared" si="54"/>
        <v>51144.433784374574</v>
      </c>
    </row>
    <row r="82" spans="8:20">
      <c r="H82" s="115">
        <v>66</v>
      </c>
      <c r="I82" s="115">
        <v>42</v>
      </c>
      <c r="J82" s="115">
        <v>2040</v>
      </c>
      <c r="M82" s="115">
        <f t="shared" si="51"/>
        <v>3963.6541485666648</v>
      </c>
      <c r="N82" s="115">
        <f t="shared" si="52"/>
        <v>2315.2486639151366</v>
      </c>
      <c r="S82" s="115">
        <f t="shared" si="53"/>
        <v>6157.2216892187307</v>
      </c>
      <c r="T82" s="115">
        <f t="shared" si="54"/>
        <v>57301.655473593302</v>
      </c>
    </row>
    <row r="83" spans="8:20">
      <c r="H83" s="115">
        <v>67</v>
      </c>
      <c r="I83" s="115">
        <v>43</v>
      </c>
      <c r="J83" s="115">
        <v>2041</v>
      </c>
      <c r="M83" s="115">
        <f t="shared" si="51"/>
        <v>-2576.4714838663926</v>
      </c>
      <c r="N83" s="115">
        <f t="shared" si="52"/>
        <v>-4149.8341097645307</v>
      </c>
      <c r="S83" s="115">
        <f t="shared" si="53"/>
        <v>6465.0827736796673</v>
      </c>
      <c r="T83" s="115">
        <f t="shared" si="54"/>
        <v>63766.738247272966</v>
      </c>
    </row>
    <row r="84" spans="8:20">
      <c r="H84" s="115">
        <v>68</v>
      </c>
      <c r="I84" s="115">
        <v>44</v>
      </c>
      <c r="J84" s="115">
        <v>2042</v>
      </c>
      <c r="M84" s="115">
        <f t="shared" si="51"/>
        <v>-9645.7526481169461</v>
      </c>
      <c r="N84" s="115">
        <f t="shared" si="52"/>
        <v>-10938.171022128183</v>
      </c>
      <c r="S84" s="115">
        <f t="shared" si="53"/>
        <v>6788.3369123636512</v>
      </c>
      <c r="T84" s="115">
        <f t="shared" si="54"/>
        <v>70555.075159636617</v>
      </c>
    </row>
    <row r="85" spans="8:20">
      <c r="H85" s="115">
        <v>69</v>
      </c>
      <c r="I85" s="115">
        <v>45</v>
      </c>
      <c r="J85" s="115">
        <v>2043</v>
      </c>
      <c r="M85" s="115">
        <f t="shared" si="51"/>
        <v>-17276.711598281741</v>
      </c>
      <c r="N85" s="115">
        <f t="shared" si="52"/>
        <v>-18065.924780110017</v>
      </c>
      <c r="S85" s="115">
        <f t="shared" si="53"/>
        <v>7127.7537579818345</v>
      </c>
      <c r="T85" s="115">
        <f t="shared" si="54"/>
        <v>77682.828917618448</v>
      </c>
    </row>
    <row r="86" spans="8:20">
      <c r="H86" s="115">
        <v>70</v>
      </c>
      <c r="I86" s="115">
        <v>46</v>
      </c>
      <c r="J86" s="115">
        <v>2044</v>
      </c>
      <c r="M86" s="115">
        <f t="shared" si="51"/>
        <v>-25503.678635487548</v>
      </c>
      <c r="N86" s="115">
        <f t="shared" si="52"/>
        <v>-25550.066225990944</v>
      </c>
      <c r="S86" s="115">
        <f t="shared" si="53"/>
        <v>7484.1414458809268</v>
      </c>
      <c r="T86" s="115">
        <f t="shared" si="54"/>
        <v>85166.970363499378</v>
      </c>
    </row>
    <row r="87" spans="8:20">
      <c r="H87" s="115">
        <v>71</v>
      </c>
      <c r="I87" s="115">
        <v>47</v>
      </c>
      <c r="J87" s="115">
        <v>2045</v>
      </c>
      <c r="M87" s="115">
        <f t="shared" si="51"/>
        <v>-34362.8879682724</v>
      </c>
      <c r="N87" s="115">
        <f t="shared" si="52"/>
        <v>-33408.414744165915</v>
      </c>
      <c r="S87" s="115">
        <f t="shared" si="53"/>
        <v>7858.3485181749738</v>
      </c>
      <c r="T87" s="115">
        <f t="shared" si="54"/>
        <v>93025.31888167435</v>
      </c>
    </row>
    <row r="88" spans="8:20">
      <c r="H88" s="115">
        <v>72</v>
      </c>
      <c r="I88" s="115">
        <v>48</v>
      </c>
      <c r="J88" s="115">
        <v>2046</v>
      </c>
      <c r="M88" s="115">
        <f t="shared" si="51"/>
        <v>-43892.578529726808</v>
      </c>
      <c r="N88" s="115">
        <f t="shared" si="52"/>
        <v>-41659.680688249638</v>
      </c>
      <c r="S88" s="115">
        <f t="shared" si="53"/>
        <v>8251.2659440837233</v>
      </c>
      <c r="T88" s="115">
        <f t="shared" si="54"/>
        <v>101276.58482575807</v>
      </c>
    </row>
  </sheetData>
  <phoneticPr fontId="12"/>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E5D5-66EB-449E-B0AD-46511319BB7D}">
  <dimension ref="A1:J37"/>
  <sheetViews>
    <sheetView workbookViewId="0">
      <pane ySplit="1" topLeftCell="A3" activePane="bottomLeft" state="frozen"/>
      <selection activeCell="C18" sqref="C18"/>
      <selection pane="bottomLeft" activeCell="C18" sqref="C18"/>
    </sheetView>
  </sheetViews>
  <sheetFormatPr defaultRowHeight="12"/>
  <cols>
    <col min="1" max="1" width="20.125" style="72" customWidth="1"/>
    <col min="2" max="2" width="9.75" style="72" customWidth="1"/>
    <col min="3" max="3" width="15.375" style="72" customWidth="1"/>
    <col min="4" max="4" width="9.75" style="72" customWidth="1"/>
    <col min="5" max="5" width="13.625" style="72" customWidth="1"/>
    <col min="6" max="7" width="13" style="72" customWidth="1"/>
    <col min="8" max="8" width="17.125" style="72" customWidth="1"/>
    <col min="9" max="9" width="16.25" style="72" customWidth="1"/>
    <col min="10" max="10" width="15.875" style="72" customWidth="1"/>
    <col min="11" max="16384" width="9" style="72"/>
  </cols>
  <sheetData>
    <row r="1" spans="1:10">
      <c r="A1" s="75" t="s">
        <v>6157</v>
      </c>
      <c r="B1" s="75" t="s">
        <v>6156</v>
      </c>
      <c r="C1" s="75" t="s">
        <v>6155</v>
      </c>
      <c r="D1" s="75" t="s">
        <v>6154</v>
      </c>
      <c r="E1" s="75" t="s">
        <v>6153</v>
      </c>
      <c r="F1" s="75" t="s">
        <v>6152</v>
      </c>
      <c r="G1" s="75" t="s">
        <v>6151</v>
      </c>
      <c r="H1" s="75" t="s">
        <v>6150</v>
      </c>
      <c r="I1" s="74" t="s">
        <v>6149</v>
      </c>
      <c r="J1" s="75" t="s">
        <v>6148</v>
      </c>
    </row>
    <row r="2" spans="1:10">
      <c r="A2" s="197" t="s">
        <v>6147</v>
      </c>
      <c r="E2" s="72" t="s">
        <v>6146</v>
      </c>
      <c r="F2" s="197" t="s">
        <v>6145</v>
      </c>
      <c r="H2" s="199" t="s">
        <v>6144</v>
      </c>
    </row>
    <row r="3" spans="1:10">
      <c r="A3" s="197" t="s">
        <v>6143</v>
      </c>
      <c r="B3" s="72">
        <v>0</v>
      </c>
      <c r="E3" s="72" t="s">
        <v>6142</v>
      </c>
      <c r="F3" s="197" t="s">
        <v>6141</v>
      </c>
      <c r="H3" s="199" t="s">
        <v>6140</v>
      </c>
    </row>
    <row r="4" spans="1:10">
      <c r="A4" s="197" t="s">
        <v>6139</v>
      </c>
      <c r="B4" s="72">
        <v>0</v>
      </c>
      <c r="E4" s="72" t="s">
        <v>6138</v>
      </c>
      <c r="F4" s="197" t="s">
        <v>6137</v>
      </c>
      <c r="H4" s="199" t="s">
        <v>6136</v>
      </c>
    </row>
    <row r="5" spans="1:10">
      <c r="A5" s="197" t="s">
        <v>6135</v>
      </c>
      <c r="B5" s="72">
        <v>0</v>
      </c>
      <c r="E5" s="72" t="s">
        <v>6134</v>
      </c>
      <c r="F5" s="197" t="s">
        <v>6133</v>
      </c>
      <c r="H5" s="199" t="s">
        <v>6132</v>
      </c>
    </row>
    <row r="6" spans="1:10">
      <c r="A6" s="197" t="s">
        <v>6131</v>
      </c>
      <c r="B6" s="72">
        <v>0</v>
      </c>
      <c r="E6" s="197" t="s">
        <v>6130</v>
      </c>
      <c r="H6" s="199" t="s">
        <v>6129</v>
      </c>
    </row>
    <row r="7" spans="1:10">
      <c r="A7" s="197" t="s">
        <v>6128</v>
      </c>
      <c r="B7" s="72">
        <v>0</v>
      </c>
      <c r="H7" s="199" t="s">
        <v>6127</v>
      </c>
    </row>
    <row r="8" spans="1:10">
      <c r="A8" s="197" t="s">
        <v>6126</v>
      </c>
      <c r="B8" s="72">
        <v>0</v>
      </c>
      <c r="H8" s="199" t="s">
        <v>6125</v>
      </c>
    </row>
    <row r="9" spans="1:10">
      <c r="A9" s="197" t="s">
        <v>6124</v>
      </c>
      <c r="B9" s="72">
        <v>0</v>
      </c>
      <c r="H9" s="199" t="s">
        <v>6123</v>
      </c>
    </row>
    <row r="10" spans="1:10">
      <c r="A10" s="197" t="s">
        <v>6122</v>
      </c>
      <c r="B10" s="72">
        <v>0</v>
      </c>
      <c r="H10" s="199" t="s">
        <v>6121</v>
      </c>
    </row>
    <row r="11" spans="1:10">
      <c r="A11" s="197" t="s">
        <v>6120</v>
      </c>
      <c r="B11" s="72">
        <v>0</v>
      </c>
      <c r="H11" s="199" t="s">
        <v>6119</v>
      </c>
    </row>
    <row r="12" spans="1:10">
      <c r="A12" s="197" t="s">
        <v>6118</v>
      </c>
      <c r="B12" s="72">
        <v>0</v>
      </c>
      <c r="H12" s="199" t="s">
        <v>6117</v>
      </c>
    </row>
    <row r="13" spans="1:10">
      <c r="A13" s="197" t="s">
        <v>6116</v>
      </c>
      <c r="B13" s="72">
        <v>0</v>
      </c>
      <c r="H13" s="198"/>
    </row>
    <row r="14" spans="1:10">
      <c r="A14" s="197" t="s">
        <v>6115</v>
      </c>
      <c r="B14" s="72">
        <v>0</v>
      </c>
    </row>
    <row r="15" spans="1:10">
      <c r="A15" s="197" t="s">
        <v>6114</v>
      </c>
    </row>
    <row r="16" spans="1:10">
      <c r="A16" s="197" t="s">
        <v>6113</v>
      </c>
      <c r="B16" s="72">
        <v>0</v>
      </c>
    </row>
    <row r="17" spans="1:2">
      <c r="A17" s="197" t="s">
        <v>6112</v>
      </c>
      <c r="B17" s="72">
        <v>0</v>
      </c>
    </row>
    <row r="18" spans="1:2">
      <c r="A18" s="197" t="s">
        <v>6111</v>
      </c>
      <c r="B18" s="72">
        <v>0</v>
      </c>
    </row>
    <row r="19" spans="1:2">
      <c r="A19" s="197" t="s">
        <v>6110</v>
      </c>
      <c r="B19" s="72">
        <v>0</v>
      </c>
    </row>
    <row r="20" spans="1:2">
      <c r="A20" s="197" t="s">
        <v>6109</v>
      </c>
      <c r="B20" s="72">
        <v>0</v>
      </c>
    </row>
    <row r="21" spans="1:2">
      <c r="A21" s="197" t="s">
        <v>6108</v>
      </c>
      <c r="B21" s="72">
        <v>0</v>
      </c>
    </row>
    <row r="22" spans="1:2">
      <c r="A22" s="197" t="s">
        <v>6107</v>
      </c>
      <c r="B22" s="72">
        <v>0</v>
      </c>
    </row>
    <row r="23" spans="1:2">
      <c r="A23" s="197" t="s">
        <v>6106</v>
      </c>
    </row>
    <row r="24" spans="1:2">
      <c r="A24" s="197" t="s">
        <v>6105</v>
      </c>
      <c r="B24" s="72">
        <v>0</v>
      </c>
    </row>
    <row r="25" spans="1:2">
      <c r="A25" s="197" t="s">
        <v>6104</v>
      </c>
      <c r="B25" s="72">
        <v>0</v>
      </c>
    </row>
    <row r="26" spans="1:2">
      <c r="A26" s="197" t="s">
        <v>6103</v>
      </c>
      <c r="B26" s="72">
        <v>0</v>
      </c>
    </row>
    <row r="27" spans="1:2">
      <c r="A27" s="197" t="s">
        <v>6102</v>
      </c>
      <c r="B27" s="72">
        <v>0</v>
      </c>
    </row>
    <row r="28" spans="1:2">
      <c r="A28" s="197" t="s">
        <v>6101</v>
      </c>
      <c r="B28" s="72">
        <v>0</v>
      </c>
    </row>
    <row r="29" spans="1:2">
      <c r="A29" s="197" t="s">
        <v>6100</v>
      </c>
    </row>
    <row r="30" spans="1:2">
      <c r="A30" s="197" t="s">
        <v>6099</v>
      </c>
      <c r="B30" s="72">
        <v>0</v>
      </c>
    </row>
    <row r="31" spans="1:2">
      <c r="A31" s="197" t="s">
        <v>6098</v>
      </c>
      <c r="B31" s="72">
        <v>0</v>
      </c>
    </row>
    <row r="32" spans="1:2">
      <c r="A32" s="197" t="s">
        <v>6097</v>
      </c>
      <c r="B32" s="72">
        <v>0</v>
      </c>
    </row>
    <row r="33" spans="1:2">
      <c r="A33" s="197" t="s">
        <v>6096</v>
      </c>
      <c r="B33" s="72">
        <v>0</v>
      </c>
    </row>
    <row r="34" spans="1:2">
      <c r="A34" s="197" t="s">
        <v>6095</v>
      </c>
    </row>
    <row r="35" spans="1:2">
      <c r="A35" s="197" t="s">
        <v>6094</v>
      </c>
      <c r="B35" s="72">
        <v>0</v>
      </c>
    </row>
    <row r="36" spans="1:2">
      <c r="A36" s="197" t="s">
        <v>6093</v>
      </c>
      <c r="B36" s="72">
        <v>0</v>
      </c>
    </row>
    <row r="37" spans="1:2">
      <c r="A37" s="197"/>
    </row>
  </sheetData>
  <phoneticPr fontId="1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D650-8AFE-4DF1-91D8-E6E47C40009A}">
  <sheetPr codeName="Sheet2"/>
  <dimension ref="A1:P809"/>
  <sheetViews>
    <sheetView workbookViewId="0">
      <pane xSplit="4" ySplit="1" topLeftCell="E2" activePane="bottomRight" state="frozen"/>
      <selection activeCell="C18" sqref="C18"/>
      <selection pane="topRight" activeCell="C18" sqref="C18"/>
      <selection pane="bottomLeft" activeCell="C18" sqref="C18"/>
      <selection pane="bottomRight" activeCell="C18" sqref="C18"/>
    </sheetView>
  </sheetViews>
  <sheetFormatPr defaultColWidth="8" defaultRowHeight="12.75"/>
  <cols>
    <col min="1" max="1" width="6.25" style="23" customWidth="1"/>
    <col min="2" max="2" width="20.625" style="23" customWidth="1"/>
    <col min="3" max="3" width="12.25" style="26" customWidth="1"/>
    <col min="4" max="4" width="7.875" style="23" customWidth="1"/>
    <col min="5" max="5" width="8.25" style="25" customWidth="1"/>
    <col min="6" max="6" width="7.5" style="25" customWidth="1"/>
    <col min="7" max="7" width="9.5" style="24" customWidth="1"/>
    <col min="8" max="8" width="8.875" style="23" customWidth="1"/>
    <col min="9" max="9" width="8" style="23" customWidth="1"/>
    <col min="10" max="10" width="18.75" style="23" customWidth="1"/>
    <col min="11" max="11" width="9.5" style="23" customWidth="1"/>
    <col min="12" max="13" width="8" style="23" customWidth="1"/>
    <col min="14" max="14" width="14" style="23" customWidth="1"/>
    <col min="15" max="15" width="14.5" style="23" customWidth="1"/>
    <col min="16" max="16" width="16" style="23" customWidth="1"/>
    <col min="17" max="17" width="8" style="23" customWidth="1"/>
    <col min="18" max="18" width="21.625" style="23" customWidth="1"/>
    <col min="19" max="19" width="8" style="23" customWidth="1"/>
    <col min="20" max="20" width="22.25" style="23" customWidth="1"/>
    <col min="21" max="28" width="8" style="23" customWidth="1"/>
    <col min="29" max="29" width="10.25" style="23" customWidth="1"/>
    <col min="30" max="16384" width="8" style="23"/>
  </cols>
  <sheetData>
    <row r="1" spans="1:16" ht="19.5" customHeight="1">
      <c r="A1" s="18" t="s">
        <v>1086</v>
      </c>
      <c r="B1" s="71" t="s">
        <v>1085</v>
      </c>
      <c r="C1" s="70" t="s">
        <v>1084</v>
      </c>
      <c r="D1" s="69" t="s">
        <v>1083</v>
      </c>
      <c r="E1" s="68" t="s">
        <v>1082</v>
      </c>
      <c r="F1" s="68" t="s">
        <v>1081</v>
      </c>
      <c r="G1" s="24" t="s">
        <v>1080</v>
      </c>
      <c r="H1" s="67" t="s">
        <v>1079</v>
      </c>
      <c r="I1" s="33" t="s">
        <v>1078</v>
      </c>
      <c r="J1" s="49" t="s">
        <v>1077</v>
      </c>
      <c r="K1" s="49"/>
      <c r="M1" s="66" t="s">
        <v>561</v>
      </c>
      <c r="P1" s="65"/>
    </row>
    <row r="2" spans="1:16">
      <c r="A2" s="23" t="s">
        <v>1076</v>
      </c>
      <c r="B2" s="23" t="s">
        <v>1075</v>
      </c>
      <c r="C2" s="49">
        <v>1</v>
      </c>
      <c r="D2" s="23" t="s">
        <v>563</v>
      </c>
      <c r="G2" s="24">
        <v>39959</v>
      </c>
      <c r="H2" s="56">
        <v>2</v>
      </c>
    </row>
    <row r="3" spans="1:16">
      <c r="A3" s="23" t="s">
        <v>546</v>
      </c>
      <c r="B3" s="34" t="s">
        <v>526</v>
      </c>
      <c r="C3" s="26" t="s">
        <v>766</v>
      </c>
      <c r="D3" s="23" t="s">
        <v>563</v>
      </c>
      <c r="H3" s="56"/>
    </row>
    <row r="4" spans="1:16">
      <c r="A4" s="23" t="s">
        <v>546</v>
      </c>
      <c r="B4" s="34" t="s">
        <v>526</v>
      </c>
      <c r="C4" s="26" t="s">
        <v>765</v>
      </c>
      <c r="D4" s="23" t="s">
        <v>563</v>
      </c>
      <c r="H4" s="56"/>
    </row>
    <row r="5" spans="1:16">
      <c r="A5" s="23" t="s">
        <v>546</v>
      </c>
      <c r="B5" s="34" t="s">
        <v>526</v>
      </c>
      <c r="C5" s="26" t="s">
        <v>764</v>
      </c>
      <c r="D5" s="23" t="s">
        <v>563</v>
      </c>
      <c r="H5" s="56"/>
    </row>
    <row r="6" spans="1:16">
      <c r="A6" s="23" t="s">
        <v>546</v>
      </c>
      <c r="B6" s="34" t="s">
        <v>526</v>
      </c>
      <c r="C6" s="26" t="s">
        <v>763</v>
      </c>
      <c r="D6" s="23" t="s">
        <v>563</v>
      </c>
      <c r="H6" s="56"/>
    </row>
    <row r="7" spans="1:16">
      <c r="A7" s="23" t="s">
        <v>546</v>
      </c>
      <c r="B7" s="34" t="s">
        <v>526</v>
      </c>
      <c r="C7" s="64" t="s">
        <v>762</v>
      </c>
      <c r="D7" s="23" t="s">
        <v>563</v>
      </c>
      <c r="G7" s="24">
        <v>39980</v>
      </c>
      <c r="H7" s="56"/>
    </row>
    <row r="8" spans="1:16">
      <c r="A8" s="23" t="s">
        <v>546</v>
      </c>
      <c r="B8" s="34" t="s">
        <v>526</v>
      </c>
      <c r="C8" s="64" t="s">
        <v>761</v>
      </c>
      <c r="D8" s="23" t="s">
        <v>563</v>
      </c>
      <c r="H8" s="56"/>
    </row>
    <row r="9" spans="1:16">
      <c r="A9" s="23" t="s">
        <v>546</v>
      </c>
      <c r="B9" s="34" t="s">
        <v>526</v>
      </c>
      <c r="C9" s="64" t="s">
        <v>760</v>
      </c>
      <c r="D9" s="23" t="s">
        <v>563</v>
      </c>
      <c r="H9" s="56"/>
    </row>
    <row r="10" spans="1:16">
      <c r="A10" s="23" t="s">
        <v>546</v>
      </c>
      <c r="B10" s="34" t="s">
        <v>526</v>
      </c>
      <c r="C10" s="64" t="s">
        <v>759</v>
      </c>
      <c r="D10" s="23" t="s">
        <v>563</v>
      </c>
      <c r="H10" s="56"/>
    </row>
    <row r="11" spans="1:16">
      <c r="A11" s="23" t="s">
        <v>546</v>
      </c>
      <c r="B11" s="34" t="s">
        <v>526</v>
      </c>
      <c r="C11" s="64" t="s">
        <v>758</v>
      </c>
      <c r="D11" s="23" t="s">
        <v>563</v>
      </c>
      <c r="G11" s="24">
        <v>39980</v>
      </c>
      <c r="H11" s="56"/>
    </row>
    <row r="12" spans="1:16">
      <c r="A12" s="23" t="s">
        <v>546</v>
      </c>
      <c r="B12" s="34" t="s">
        <v>526</v>
      </c>
      <c r="C12" s="64" t="s">
        <v>757</v>
      </c>
      <c r="D12" s="23" t="s">
        <v>563</v>
      </c>
      <c r="E12" s="38"/>
      <c r="F12" s="38"/>
      <c r="H12" s="58"/>
    </row>
    <row r="13" spans="1:16">
      <c r="A13" s="23" t="s">
        <v>546</v>
      </c>
      <c r="B13" s="34" t="s">
        <v>526</v>
      </c>
      <c r="C13" s="64" t="s">
        <v>756</v>
      </c>
      <c r="D13" s="23" t="s">
        <v>563</v>
      </c>
      <c r="H13" s="56"/>
    </row>
    <row r="14" spans="1:16">
      <c r="A14" s="23" t="s">
        <v>546</v>
      </c>
      <c r="B14" s="34" t="s">
        <v>526</v>
      </c>
      <c r="C14" s="64" t="s">
        <v>755</v>
      </c>
      <c r="D14" s="23" t="s">
        <v>563</v>
      </c>
      <c r="H14" s="56"/>
    </row>
    <row r="15" spans="1:16">
      <c r="A15" s="23" t="s">
        <v>546</v>
      </c>
      <c r="B15" s="34" t="s">
        <v>526</v>
      </c>
      <c r="C15" s="63" t="s">
        <v>754</v>
      </c>
      <c r="D15" s="23" t="s">
        <v>563</v>
      </c>
      <c r="G15" s="24">
        <v>39980</v>
      </c>
      <c r="H15" s="56"/>
    </row>
    <row r="16" spans="1:16">
      <c r="A16" s="23" t="s">
        <v>546</v>
      </c>
      <c r="B16" s="34" t="s">
        <v>526</v>
      </c>
      <c r="C16" s="63" t="s">
        <v>753</v>
      </c>
      <c r="D16" s="23" t="s">
        <v>563</v>
      </c>
      <c r="H16" s="56"/>
    </row>
    <row r="17" spans="1:8">
      <c r="A17" s="23" t="s">
        <v>546</v>
      </c>
      <c r="B17" s="34" t="s">
        <v>526</v>
      </c>
      <c r="C17" s="63" t="s">
        <v>752</v>
      </c>
      <c r="D17" s="23" t="s">
        <v>563</v>
      </c>
      <c r="H17" s="56"/>
    </row>
    <row r="18" spans="1:8">
      <c r="A18" s="23" t="s">
        <v>546</v>
      </c>
      <c r="B18" s="34" t="s">
        <v>526</v>
      </c>
      <c r="C18" s="63" t="s">
        <v>751</v>
      </c>
      <c r="D18" s="23" t="s">
        <v>563</v>
      </c>
      <c r="H18" s="56"/>
    </row>
    <row r="19" spans="1:8">
      <c r="A19" s="23" t="s">
        <v>546</v>
      </c>
      <c r="B19" s="34" t="s">
        <v>526</v>
      </c>
      <c r="C19" s="63" t="s">
        <v>750</v>
      </c>
      <c r="D19" s="23" t="s">
        <v>563</v>
      </c>
      <c r="G19" s="24">
        <v>39980</v>
      </c>
      <c r="H19" s="56"/>
    </row>
    <row r="20" spans="1:8">
      <c r="A20" s="23" t="s">
        <v>546</v>
      </c>
      <c r="B20" s="34" t="s">
        <v>526</v>
      </c>
      <c r="C20" s="63" t="s">
        <v>749</v>
      </c>
      <c r="D20" s="23" t="s">
        <v>563</v>
      </c>
      <c r="H20" s="56"/>
    </row>
    <row r="21" spans="1:8">
      <c r="A21" s="23" t="s">
        <v>546</v>
      </c>
      <c r="B21" s="34" t="s">
        <v>526</v>
      </c>
      <c r="C21" s="63" t="s">
        <v>748</v>
      </c>
      <c r="D21" s="23" t="s">
        <v>563</v>
      </c>
      <c r="H21" s="56"/>
    </row>
    <row r="22" spans="1:8">
      <c r="A22" s="23" t="s">
        <v>546</v>
      </c>
      <c r="B22" s="34" t="s">
        <v>526</v>
      </c>
      <c r="C22" s="63" t="s">
        <v>747</v>
      </c>
      <c r="D22" s="23" t="s">
        <v>563</v>
      </c>
      <c r="E22" s="59"/>
      <c r="F22" s="38"/>
      <c r="H22" s="58"/>
    </row>
    <row r="23" spans="1:8">
      <c r="A23" s="23" t="s">
        <v>546</v>
      </c>
      <c r="B23" s="34" t="s">
        <v>526</v>
      </c>
      <c r="C23" s="40" t="s">
        <v>746</v>
      </c>
      <c r="D23" s="23" t="s">
        <v>563</v>
      </c>
      <c r="E23" s="59"/>
      <c r="F23" s="38"/>
      <c r="G23" s="24">
        <v>39980</v>
      </c>
      <c r="H23" s="58"/>
    </row>
    <row r="24" spans="1:8">
      <c r="A24" s="23" t="s">
        <v>546</v>
      </c>
      <c r="B24" s="34" t="s">
        <v>526</v>
      </c>
      <c r="C24" s="40" t="s">
        <v>745</v>
      </c>
      <c r="D24" s="23" t="s">
        <v>563</v>
      </c>
      <c r="E24" s="59"/>
      <c r="F24" s="38"/>
      <c r="H24" s="58"/>
    </row>
    <row r="25" spans="1:8">
      <c r="A25" s="23" t="s">
        <v>546</v>
      </c>
      <c r="B25" s="34" t="s">
        <v>526</v>
      </c>
      <c r="C25" s="40" t="s">
        <v>744</v>
      </c>
      <c r="D25" s="23" t="s">
        <v>563</v>
      </c>
      <c r="E25" s="59"/>
      <c r="F25" s="38"/>
      <c r="G25" s="24">
        <v>39965</v>
      </c>
      <c r="H25" s="58"/>
    </row>
    <row r="26" spans="1:8">
      <c r="A26" s="23" t="s">
        <v>546</v>
      </c>
      <c r="B26" s="34" t="s">
        <v>526</v>
      </c>
      <c r="C26" s="40" t="s">
        <v>743</v>
      </c>
      <c r="D26" s="23" t="s">
        <v>563</v>
      </c>
      <c r="E26" s="59"/>
      <c r="F26" s="38"/>
      <c r="G26" s="24">
        <v>39965</v>
      </c>
      <c r="H26" s="58"/>
    </row>
    <row r="27" spans="1:8">
      <c r="A27" s="23" t="s">
        <v>546</v>
      </c>
      <c r="B27" s="34" t="s">
        <v>526</v>
      </c>
      <c r="C27" s="40" t="s">
        <v>742</v>
      </c>
      <c r="D27" s="23" t="s">
        <v>563</v>
      </c>
      <c r="E27" s="59"/>
      <c r="F27" s="38"/>
      <c r="G27" s="24">
        <v>39980</v>
      </c>
      <c r="H27" s="58"/>
    </row>
    <row r="28" spans="1:8">
      <c r="A28" s="23" t="s">
        <v>546</v>
      </c>
      <c r="B28" s="34" t="s">
        <v>526</v>
      </c>
      <c r="C28" s="40" t="s">
        <v>741</v>
      </c>
      <c r="D28" s="23" t="s">
        <v>563</v>
      </c>
      <c r="E28" s="38"/>
      <c r="F28" s="38"/>
      <c r="H28" s="58"/>
    </row>
    <row r="29" spans="1:8">
      <c r="A29" s="23" t="s">
        <v>546</v>
      </c>
      <c r="B29" s="34" t="s">
        <v>526</v>
      </c>
      <c r="C29" s="40" t="s">
        <v>740</v>
      </c>
      <c r="D29" s="23" t="s">
        <v>563</v>
      </c>
      <c r="E29" s="38"/>
      <c r="F29" s="38"/>
      <c r="H29" s="58"/>
    </row>
    <row r="30" spans="1:8">
      <c r="A30" s="23" t="s">
        <v>546</v>
      </c>
      <c r="B30" s="34" t="s">
        <v>526</v>
      </c>
      <c r="C30" s="40" t="s">
        <v>739</v>
      </c>
      <c r="D30" s="23" t="s">
        <v>563</v>
      </c>
      <c r="E30" s="38"/>
      <c r="F30" s="38"/>
      <c r="H30" s="58"/>
    </row>
    <row r="31" spans="1:8">
      <c r="A31" s="23" t="s">
        <v>546</v>
      </c>
      <c r="B31" s="34" t="s">
        <v>526</v>
      </c>
      <c r="C31" s="40" t="s">
        <v>738</v>
      </c>
      <c r="D31" s="23" t="s">
        <v>563</v>
      </c>
      <c r="E31" s="38"/>
      <c r="F31" s="38"/>
      <c r="G31" s="24">
        <v>39980</v>
      </c>
      <c r="H31" s="58"/>
    </row>
    <row r="32" spans="1:8">
      <c r="A32" s="23" t="s">
        <v>546</v>
      </c>
      <c r="B32" s="34" t="s">
        <v>526</v>
      </c>
      <c r="C32" s="40" t="s">
        <v>737</v>
      </c>
      <c r="D32" s="23" t="s">
        <v>563</v>
      </c>
      <c r="E32" s="38"/>
      <c r="F32" s="38"/>
      <c r="H32" s="58"/>
    </row>
    <row r="33" spans="1:8">
      <c r="A33" s="23" t="s">
        <v>546</v>
      </c>
      <c r="B33" s="34" t="s">
        <v>526</v>
      </c>
      <c r="C33" s="40" t="s">
        <v>736</v>
      </c>
      <c r="D33" s="23" t="s">
        <v>563</v>
      </c>
      <c r="E33" s="38"/>
      <c r="F33" s="38"/>
      <c r="G33" s="24">
        <v>39966</v>
      </c>
      <c r="H33" s="58"/>
    </row>
    <row r="34" spans="1:8">
      <c r="A34" s="23" t="s">
        <v>546</v>
      </c>
      <c r="B34" s="34" t="s">
        <v>526</v>
      </c>
      <c r="C34" s="40" t="s">
        <v>735</v>
      </c>
      <c r="D34" s="23" t="s">
        <v>563</v>
      </c>
      <c r="E34" s="38"/>
      <c r="F34" s="38"/>
      <c r="G34" s="24">
        <v>39966</v>
      </c>
      <c r="H34" s="58"/>
    </row>
    <row r="35" spans="1:8">
      <c r="A35" s="23" t="s">
        <v>546</v>
      </c>
      <c r="B35" s="34" t="s">
        <v>526</v>
      </c>
      <c r="C35" s="40" t="s">
        <v>734</v>
      </c>
      <c r="D35" s="23" t="s">
        <v>563</v>
      </c>
      <c r="E35" s="38"/>
      <c r="F35" s="38"/>
      <c r="G35" s="24">
        <v>39980</v>
      </c>
      <c r="H35" s="58"/>
    </row>
    <row r="36" spans="1:8">
      <c r="A36" s="23" t="s">
        <v>546</v>
      </c>
      <c r="B36" s="34" t="s">
        <v>526</v>
      </c>
      <c r="C36" s="40" t="s">
        <v>733</v>
      </c>
      <c r="D36" s="23" t="s">
        <v>563</v>
      </c>
      <c r="E36" s="38"/>
      <c r="F36" s="38"/>
      <c r="G36" s="24">
        <v>39966</v>
      </c>
      <c r="H36" s="58"/>
    </row>
    <row r="37" spans="1:8">
      <c r="A37" s="23" t="s">
        <v>546</v>
      </c>
      <c r="B37" s="34" t="s">
        <v>526</v>
      </c>
      <c r="C37" s="40" t="s">
        <v>732</v>
      </c>
      <c r="D37" s="23" t="s">
        <v>563</v>
      </c>
      <c r="E37" s="38"/>
      <c r="F37" s="38"/>
      <c r="G37" s="24">
        <v>39966</v>
      </c>
      <c r="H37" s="58"/>
    </row>
    <row r="38" spans="1:8">
      <c r="A38" s="23" t="s">
        <v>546</v>
      </c>
      <c r="B38" s="34" t="s">
        <v>526</v>
      </c>
      <c r="C38" s="40" t="s">
        <v>731</v>
      </c>
      <c r="D38" s="23" t="s">
        <v>563</v>
      </c>
      <c r="E38" s="38"/>
      <c r="F38" s="38"/>
      <c r="G38" s="24">
        <v>39966</v>
      </c>
      <c r="H38" s="58"/>
    </row>
    <row r="39" spans="1:8">
      <c r="A39" s="23" t="s">
        <v>546</v>
      </c>
      <c r="B39" s="34" t="s">
        <v>526</v>
      </c>
      <c r="C39" s="40" t="s">
        <v>730</v>
      </c>
      <c r="D39" s="23" t="s">
        <v>563</v>
      </c>
      <c r="E39" s="38"/>
      <c r="F39" s="38"/>
      <c r="G39" s="24">
        <v>39980</v>
      </c>
      <c r="H39" s="58"/>
    </row>
    <row r="40" spans="1:8">
      <c r="A40" s="23" t="s">
        <v>546</v>
      </c>
      <c r="B40" s="34" t="s">
        <v>526</v>
      </c>
      <c r="C40" s="40" t="s">
        <v>729</v>
      </c>
      <c r="D40" s="23" t="s">
        <v>563</v>
      </c>
      <c r="E40" s="38"/>
      <c r="F40" s="38"/>
      <c r="G40" s="24">
        <v>39966</v>
      </c>
      <c r="H40" s="58"/>
    </row>
    <row r="41" spans="1:8">
      <c r="A41" s="23" t="s">
        <v>546</v>
      </c>
      <c r="B41" s="34" t="s">
        <v>526</v>
      </c>
      <c r="C41" s="40" t="s">
        <v>728</v>
      </c>
      <c r="D41" s="23" t="s">
        <v>563</v>
      </c>
      <c r="E41" s="38"/>
      <c r="F41" s="38"/>
      <c r="G41" s="24">
        <v>39966</v>
      </c>
      <c r="H41" s="58"/>
    </row>
    <row r="42" spans="1:8">
      <c r="A42" s="23" t="s">
        <v>546</v>
      </c>
      <c r="B42" s="34" t="s">
        <v>526</v>
      </c>
      <c r="C42" s="40" t="s">
        <v>727</v>
      </c>
      <c r="D42" s="23" t="s">
        <v>563</v>
      </c>
      <c r="E42" s="38"/>
      <c r="F42" s="38"/>
      <c r="G42" s="24">
        <v>39966</v>
      </c>
      <c r="H42" s="58"/>
    </row>
    <row r="43" spans="1:8">
      <c r="A43" s="23" t="s">
        <v>546</v>
      </c>
      <c r="B43" s="34" t="s">
        <v>526</v>
      </c>
      <c r="C43" s="40" t="s">
        <v>726</v>
      </c>
      <c r="D43" s="23" t="s">
        <v>563</v>
      </c>
      <c r="E43" s="38"/>
      <c r="F43" s="38"/>
      <c r="G43" s="24">
        <v>39980</v>
      </c>
      <c r="H43" s="58"/>
    </row>
    <row r="44" spans="1:8">
      <c r="A44" s="23" t="s">
        <v>546</v>
      </c>
      <c r="B44" s="34" t="s">
        <v>526</v>
      </c>
      <c r="C44" s="40" t="s">
        <v>725</v>
      </c>
      <c r="D44" s="23" t="s">
        <v>563</v>
      </c>
      <c r="E44" s="38"/>
      <c r="F44" s="38"/>
      <c r="G44" s="24">
        <v>39975</v>
      </c>
      <c r="H44" s="58"/>
    </row>
    <row r="45" spans="1:8">
      <c r="A45" s="23" t="s">
        <v>546</v>
      </c>
      <c r="B45" s="34" t="s">
        <v>526</v>
      </c>
      <c r="C45" s="40" t="s">
        <v>724</v>
      </c>
      <c r="D45" s="23" t="s">
        <v>563</v>
      </c>
      <c r="E45" s="38"/>
      <c r="F45" s="38"/>
      <c r="G45" s="24">
        <v>39975</v>
      </c>
      <c r="H45" s="58"/>
    </row>
    <row r="46" spans="1:8">
      <c r="A46" s="23" t="s">
        <v>546</v>
      </c>
      <c r="B46" s="34" t="s">
        <v>526</v>
      </c>
      <c r="C46" s="40" t="s">
        <v>723</v>
      </c>
      <c r="D46" s="23" t="s">
        <v>563</v>
      </c>
      <c r="E46" s="38"/>
      <c r="F46" s="38"/>
      <c r="G46" s="24">
        <v>39975</v>
      </c>
      <c r="H46" s="58"/>
    </row>
    <row r="47" spans="1:8">
      <c r="A47" s="23" t="s">
        <v>546</v>
      </c>
      <c r="B47" s="34" t="s">
        <v>526</v>
      </c>
      <c r="C47" s="40" t="s">
        <v>722</v>
      </c>
      <c r="D47" s="23" t="s">
        <v>563</v>
      </c>
      <c r="E47" s="38"/>
      <c r="F47" s="38"/>
      <c r="G47" s="24">
        <v>39980</v>
      </c>
      <c r="H47" s="58"/>
    </row>
    <row r="48" spans="1:8">
      <c r="A48" s="23" t="s">
        <v>546</v>
      </c>
      <c r="B48" s="34" t="s">
        <v>526</v>
      </c>
      <c r="C48" s="40" t="s">
        <v>721</v>
      </c>
      <c r="D48" s="23" t="s">
        <v>563</v>
      </c>
      <c r="E48" s="38"/>
      <c r="F48" s="38"/>
      <c r="G48" s="24">
        <v>39980</v>
      </c>
      <c r="H48" s="58"/>
    </row>
    <row r="49" spans="1:8">
      <c r="A49" s="23" t="s">
        <v>546</v>
      </c>
      <c r="B49" s="34" t="s">
        <v>526</v>
      </c>
      <c r="C49" s="40" t="s">
        <v>720</v>
      </c>
      <c r="D49" s="23" t="s">
        <v>563</v>
      </c>
      <c r="E49" s="38"/>
      <c r="F49" s="38"/>
      <c r="G49" s="24">
        <v>39980</v>
      </c>
      <c r="H49" s="58"/>
    </row>
    <row r="50" spans="1:8">
      <c r="A50" s="23" t="s">
        <v>546</v>
      </c>
      <c r="B50" s="34" t="s">
        <v>526</v>
      </c>
      <c r="C50" s="40" t="s">
        <v>719</v>
      </c>
      <c r="D50" s="23" t="s">
        <v>563</v>
      </c>
      <c r="E50" s="38"/>
      <c r="F50" s="38"/>
      <c r="G50" s="24">
        <v>39980</v>
      </c>
      <c r="H50" s="58"/>
    </row>
    <row r="51" spans="1:8">
      <c r="A51" s="23" t="s">
        <v>546</v>
      </c>
      <c r="B51" s="34" t="s">
        <v>526</v>
      </c>
      <c r="C51" s="40" t="s">
        <v>718</v>
      </c>
      <c r="D51" s="23" t="s">
        <v>563</v>
      </c>
      <c r="E51" s="38"/>
      <c r="F51" s="38"/>
      <c r="G51" s="24">
        <v>39980</v>
      </c>
      <c r="H51" s="58"/>
    </row>
    <row r="52" spans="1:8">
      <c r="A52" s="23" t="s">
        <v>546</v>
      </c>
      <c r="B52" s="34" t="s">
        <v>526</v>
      </c>
      <c r="C52" s="40" t="s">
        <v>717</v>
      </c>
      <c r="D52" s="23" t="s">
        <v>563</v>
      </c>
      <c r="E52" s="38"/>
      <c r="F52" s="38"/>
      <c r="G52" s="24">
        <v>39980</v>
      </c>
      <c r="H52" s="58"/>
    </row>
    <row r="53" spans="1:8">
      <c r="A53" s="23" t="s">
        <v>546</v>
      </c>
      <c r="B53" s="34" t="s">
        <v>526</v>
      </c>
      <c r="C53" s="40" t="s">
        <v>716</v>
      </c>
      <c r="D53" s="23" t="s">
        <v>563</v>
      </c>
      <c r="E53" s="38"/>
      <c r="F53" s="38"/>
      <c r="G53" s="24">
        <v>39980</v>
      </c>
      <c r="H53" s="58"/>
    </row>
    <row r="54" spans="1:8">
      <c r="A54" s="23" t="s">
        <v>546</v>
      </c>
      <c r="B54" s="34" t="s">
        <v>526</v>
      </c>
      <c r="C54" s="40" t="s">
        <v>715</v>
      </c>
      <c r="D54" s="23" t="s">
        <v>563</v>
      </c>
      <c r="E54" s="38"/>
      <c r="F54" s="38"/>
      <c r="G54" s="24">
        <v>39980</v>
      </c>
      <c r="H54" s="58"/>
    </row>
    <row r="55" spans="1:8">
      <c r="A55" s="23" t="s">
        <v>546</v>
      </c>
      <c r="B55" s="34" t="s">
        <v>526</v>
      </c>
      <c r="C55" s="40" t="s">
        <v>714</v>
      </c>
      <c r="D55" s="23" t="s">
        <v>563</v>
      </c>
      <c r="E55" s="38"/>
      <c r="F55" s="38"/>
      <c r="G55" s="24">
        <v>39980</v>
      </c>
      <c r="H55" s="58"/>
    </row>
    <row r="56" spans="1:8">
      <c r="A56" s="23" t="s">
        <v>546</v>
      </c>
      <c r="B56" s="34" t="s">
        <v>526</v>
      </c>
      <c r="C56" s="40" t="s">
        <v>713</v>
      </c>
      <c r="D56" s="23" t="s">
        <v>563</v>
      </c>
      <c r="E56" s="38"/>
      <c r="F56" s="38"/>
      <c r="G56" s="24">
        <v>39982</v>
      </c>
      <c r="H56" s="58"/>
    </row>
    <row r="57" spans="1:8">
      <c r="A57" s="23" t="s">
        <v>546</v>
      </c>
      <c r="B57" s="34" t="s">
        <v>526</v>
      </c>
      <c r="C57" s="40" t="s">
        <v>712</v>
      </c>
      <c r="D57" s="23" t="s">
        <v>563</v>
      </c>
      <c r="E57" s="38"/>
      <c r="F57" s="38"/>
      <c r="H57" s="58"/>
    </row>
    <row r="58" spans="1:8">
      <c r="A58" s="23" t="s">
        <v>546</v>
      </c>
      <c r="B58" s="34" t="s">
        <v>526</v>
      </c>
      <c r="C58" s="40" t="s">
        <v>711</v>
      </c>
      <c r="D58" s="23" t="s">
        <v>563</v>
      </c>
      <c r="E58" s="38"/>
      <c r="F58" s="38"/>
      <c r="H58" s="58"/>
    </row>
    <row r="59" spans="1:8">
      <c r="A59" s="23" t="s">
        <v>546</v>
      </c>
      <c r="B59" s="34" t="s">
        <v>526</v>
      </c>
      <c r="C59" s="40" t="s">
        <v>710</v>
      </c>
      <c r="D59" s="23" t="s">
        <v>563</v>
      </c>
      <c r="E59" s="38"/>
      <c r="F59" s="38"/>
      <c r="G59" s="24">
        <v>39980</v>
      </c>
      <c r="H59" s="58"/>
    </row>
    <row r="60" spans="1:8">
      <c r="A60" s="23" t="s">
        <v>546</v>
      </c>
      <c r="B60" s="34" t="s">
        <v>526</v>
      </c>
      <c r="C60" s="40" t="s">
        <v>709</v>
      </c>
      <c r="D60" s="23" t="s">
        <v>563</v>
      </c>
      <c r="E60" s="38"/>
      <c r="F60" s="38"/>
      <c r="H60" s="58"/>
    </row>
    <row r="61" spans="1:8">
      <c r="A61" s="23" t="s">
        <v>546</v>
      </c>
      <c r="B61" s="34" t="s">
        <v>526</v>
      </c>
      <c r="C61" s="40" t="s">
        <v>708</v>
      </c>
      <c r="D61" s="23" t="s">
        <v>563</v>
      </c>
      <c r="E61" s="38"/>
      <c r="F61" s="38"/>
      <c r="H61" s="58"/>
    </row>
    <row r="62" spans="1:8">
      <c r="A62" s="23" t="s">
        <v>546</v>
      </c>
      <c r="B62" s="34" t="s">
        <v>526</v>
      </c>
      <c r="C62" s="40" t="s">
        <v>707</v>
      </c>
      <c r="D62" s="23" t="s">
        <v>563</v>
      </c>
      <c r="E62" s="38"/>
      <c r="F62" s="38"/>
      <c r="H62" s="58"/>
    </row>
    <row r="63" spans="1:8">
      <c r="A63" s="23" t="s">
        <v>546</v>
      </c>
      <c r="B63" s="34" t="s">
        <v>526</v>
      </c>
      <c r="C63" s="40" t="s">
        <v>706</v>
      </c>
      <c r="D63" s="23" t="s">
        <v>563</v>
      </c>
      <c r="E63" s="38"/>
      <c r="F63" s="38"/>
      <c r="G63" s="24">
        <v>39980</v>
      </c>
      <c r="H63" s="58"/>
    </row>
    <row r="64" spans="1:8">
      <c r="A64" s="23" t="s">
        <v>546</v>
      </c>
      <c r="B64" s="34" t="s">
        <v>526</v>
      </c>
      <c r="C64" s="40" t="s">
        <v>705</v>
      </c>
      <c r="D64" s="23" t="s">
        <v>563</v>
      </c>
      <c r="E64" s="38"/>
      <c r="F64" s="38"/>
      <c r="H64" s="58"/>
    </row>
    <row r="65" spans="1:8">
      <c r="A65" s="23" t="s">
        <v>546</v>
      </c>
      <c r="B65" s="34" t="s">
        <v>526</v>
      </c>
      <c r="C65" s="40" t="s">
        <v>704</v>
      </c>
      <c r="D65" s="23" t="s">
        <v>563</v>
      </c>
      <c r="E65" s="38"/>
      <c r="F65" s="38"/>
      <c r="H65" s="58"/>
    </row>
    <row r="66" spans="1:8">
      <c r="A66" s="23" t="s">
        <v>546</v>
      </c>
      <c r="B66" s="34" t="s">
        <v>526</v>
      </c>
      <c r="C66" s="40" t="s">
        <v>703</v>
      </c>
      <c r="D66" s="23" t="s">
        <v>563</v>
      </c>
      <c r="E66" s="38"/>
      <c r="F66" s="38"/>
      <c r="G66" s="24">
        <v>40000</v>
      </c>
      <c r="H66" s="58"/>
    </row>
    <row r="67" spans="1:8">
      <c r="A67" s="23" t="s">
        <v>546</v>
      </c>
      <c r="B67" s="34" t="s">
        <v>526</v>
      </c>
      <c r="C67" s="40" t="s">
        <v>702</v>
      </c>
      <c r="D67" s="23" t="s">
        <v>563</v>
      </c>
      <c r="E67" s="38"/>
      <c r="F67" s="38"/>
      <c r="G67" s="24">
        <v>40000</v>
      </c>
      <c r="H67" s="58"/>
    </row>
    <row r="68" spans="1:8">
      <c r="A68" s="23" t="s">
        <v>546</v>
      </c>
      <c r="B68" s="34" t="s">
        <v>526</v>
      </c>
      <c r="C68" s="40" t="s">
        <v>701</v>
      </c>
      <c r="D68" s="23" t="s">
        <v>563</v>
      </c>
      <c r="E68" s="38"/>
      <c r="F68" s="38"/>
      <c r="G68" s="24">
        <v>40000</v>
      </c>
      <c r="H68" s="58"/>
    </row>
    <row r="69" spans="1:8">
      <c r="A69" s="23" t="s">
        <v>546</v>
      </c>
      <c r="B69" s="34" t="s">
        <v>526</v>
      </c>
      <c r="C69" s="40" t="s">
        <v>700</v>
      </c>
      <c r="D69" s="23" t="s">
        <v>563</v>
      </c>
      <c r="E69" s="38"/>
      <c r="F69" s="38"/>
      <c r="G69" s="24">
        <v>40000</v>
      </c>
      <c r="H69" s="58"/>
    </row>
    <row r="70" spans="1:8">
      <c r="A70" s="23" t="s">
        <v>546</v>
      </c>
      <c r="B70" s="34" t="s">
        <v>526</v>
      </c>
      <c r="C70" s="40" t="s">
        <v>699</v>
      </c>
      <c r="D70" s="23" t="s">
        <v>563</v>
      </c>
      <c r="E70" s="38"/>
      <c r="F70" s="38"/>
      <c r="G70" s="24">
        <v>40000</v>
      </c>
      <c r="H70" s="58"/>
    </row>
    <row r="71" spans="1:8">
      <c r="A71" s="23" t="s">
        <v>546</v>
      </c>
      <c r="B71" s="34" t="s">
        <v>526</v>
      </c>
      <c r="C71" s="40" t="s">
        <v>698</v>
      </c>
      <c r="D71" s="23" t="s">
        <v>563</v>
      </c>
      <c r="E71" s="38"/>
      <c r="F71" s="38"/>
      <c r="G71" s="24">
        <v>39980</v>
      </c>
      <c r="H71" s="58"/>
    </row>
    <row r="72" spans="1:8">
      <c r="A72" s="23" t="s">
        <v>546</v>
      </c>
      <c r="B72" s="34" t="s">
        <v>526</v>
      </c>
      <c r="C72" s="40" t="s">
        <v>697</v>
      </c>
      <c r="D72" s="23" t="s">
        <v>563</v>
      </c>
      <c r="E72" s="38"/>
      <c r="F72" s="38"/>
      <c r="H72" s="58"/>
    </row>
    <row r="73" spans="1:8">
      <c r="A73" s="23" t="s">
        <v>546</v>
      </c>
      <c r="B73" s="34" t="s">
        <v>526</v>
      </c>
      <c r="C73" s="40" t="s">
        <v>696</v>
      </c>
      <c r="D73" s="23" t="s">
        <v>563</v>
      </c>
      <c r="E73" s="38"/>
      <c r="F73" s="38"/>
      <c r="H73" s="58"/>
    </row>
    <row r="74" spans="1:8">
      <c r="A74" s="23" t="s">
        <v>546</v>
      </c>
      <c r="B74" s="34" t="s">
        <v>526</v>
      </c>
      <c r="C74" s="40" t="s">
        <v>695</v>
      </c>
      <c r="D74" s="23" t="s">
        <v>563</v>
      </c>
      <c r="E74" s="38"/>
      <c r="F74" s="38"/>
      <c r="H74" s="58"/>
    </row>
    <row r="75" spans="1:8">
      <c r="A75" s="23" t="s">
        <v>546</v>
      </c>
      <c r="B75" s="34" t="s">
        <v>526</v>
      </c>
      <c r="C75" s="40" t="s">
        <v>694</v>
      </c>
      <c r="D75" s="23" t="s">
        <v>563</v>
      </c>
      <c r="E75" s="38"/>
      <c r="F75" s="38"/>
      <c r="G75" s="24">
        <v>39980</v>
      </c>
      <c r="H75" s="58"/>
    </row>
    <row r="76" spans="1:8">
      <c r="A76" s="23" t="s">
        <v>546</v>
      </c>
      <c r="B76" s="34" t="s">
        <v>526</v>
      </c>
      <c r="C76" s="40" t="s">
        <v>693</v>
      </c>
      <c r="D76" s="23" t="s">
        <v>563</v>
      </c>
      <c r="E76" s="38"/>
      <c r="F76" s="38"/>
      <c r="H76" s="58"/>
    </row>
    <row r="77" spans="1:8">
      <c r="A77" s="23" t="s">
        <v>546</v>
      </c>
      <c r="B77" s="34" t="s">
        <v>526</v>
      </c>
      <c r="C77" s="40" t="s">
        <v>692</v>
      </c>
      <c r="D77" s="23" t="s">
        <v>563</v>
      </c>
      <c r="E77" s="38"/>
      <c r="F77" s="38"/>
      <c r="H77" s="58"/>
    </row>
    <row r="78" spans="1:8">
      <c r="A78" s="23" t="s">
        <v>546</v>
      </c>
      <c r="B78" s="34" t="s">
        <v>526</v>
      </c>
      <c r="C78" s="40" t="s">
        <v>691</v>
      </c>
      <c r="D78" s="23" t="s">
        <v>563</v>
      </c>
      <c r="E78" s="38"/>
      <c r="F78" s="38"/>
      <c r="H78" s="58"/>
    </row>
    <row r="79" spans="1:8">
      <c r="A79" s="23" t="s">
        <v>546</v>
      </c>
      <c r="B79" s="34" t="s">
        <v>526</v>
      </c>
      <c r="C79" s="40" t="s">
        <v>690</v>
      </c>
      <c r="D79" s="23" t="s">
        <v>563</v>
      </c>
      <c r="E79" s="38"/>
      <c r="F79" s="38"/>
      <c r="G79" s="24">
        <v>39980</v>
      </c>
      <c r="H79" s="58"/>
    </row>
    <row r="80" spans="1:8">
      <c r="A80" s="23" t="s">
        <v>546</v>
      </c>
      <c r="B80" s="34" t="s">
        <v>526</v>
      </c>
      <c r="C80" s="40" t="s">
        <v>689</v>
      </c>
      <c r="D80" s="61"/>
      <c r="E80" s="38"/>
      <c r="F80" s="38"/>
      <c r="H80" s="58"/>
    </row>
    <row r="81" spans="1:8">
      <c r="A81" s="23" t="s">
        <v>546</v>
      </c>
      <c r="B81" s="34" t="s">
        <v>526</v>
      </c>
      <c r="C81" s="40" t="s">
        <v>688</v>
      </c>
      <c r="D81" s="61"/>
      <c r="E81" s="38"/>
      <c r="F81" s="38"/>
      <c r="H81" s="58"/>
    </row>
    <row r="82" spans="1:8">
      <c r="A82" s="23" t="s">
        <v>546</v>
      </c>
      <c r="B82" s="34" t="s">
        <v>526</v>
      </c>
      <c r="C82" s="40" t="s">
        <v>687</v>
      </c>
      <c r="D82" s="61"/>
      <c r="E82" s="38"/>
      <c r="F82" s="38"/>
      <c r="H82" s="58"/>
    </row>
    <row r="83" spans="1:8">
      <c r="A83" s="23" t="s">
        <v>546</v>
      </c>
      <c r="B83" s="34" t="s">
        <v>526</v>
      </c>
      <c r="C83" s="40" t="s">
        <v>686</v>
      </c>
      <c r="D83" s="61"/>
      <c r="E83" s="38"/>
      <c r="F83" s="38"/>
      <c r="G83" s="24">
        <v>39980</v>
      </c>
      <c r="H83" s="58"/>
    </row>
    <row r="84" spans="1:8">
      <c r="A84" s="23" t="s">
        <v>546</v>
      </c>
      <c r="B84" s="34" t="s">
        <v>526</v>
      </c>
      <c r="C84" s="40" t="s">
        <v>685</v>
      </c>
      <c r="D84" s="61"/>
      <c r="E84" s="38"/>
      <c r="F84" s="38"/>
      <c r="H84" s="58"/>
    </row>
    <row r="85" spans="1:8">
      <c r="A85" s="23" t="s">
        <v>546</v>
      </c>
      <c r="B85" s="34" t="s">
        <v>526</v>
      </c>
      <c r="C85" s="40" t="s">
        <v>684</v>
      </c>
      <c r="D85" s="61"/>
      <c r="E85" s="38"/>
      <c r="F85" s="38"/>
      <c r="H85" s="58"/>
    </row>
    <row r="86" spans="1:8">
      <c r="A86" s="23" t="s">
        <v>546</v>
      </c>
      <c r="B86" s="34" t="s">
        <v>526</v>
      </c>
      <c r="C86" s="40" t="s">
        <v>683</v>
      </c>
      <c r="D86" s="61"/>
      <c r="E86" s="38"/>
      <c r="F86" s="38"/>
      <c r="H86" s="58"/>
    </row>
    <row r="87" spans="1:8">
      <c r="A87" s="23" t="s">
        <v>546</v>
      </c>
      <c r="B87" s="34" t="s">
        <v>526</v>
      </c>
      <c r="C87" s="40" t="s">
        <v>682</v>
      </c>
      <c r="D87" s="61"/>
      <c r="E87" s="38"/>
      <c r="F87" s="38"/>
      <c r="G87" s="24">
        <v>39980</v>
      </c>
      <c r="H87" s="58"/>
    </row>
    <row r="88" spans="1:8">
      <c r="A88" s="23" t="s">
        <v>546</v>
      </c>
      <c r="B88" s="34" t="s">
        <v>526</v>
      </c>
      <c r="C88" s="40" t="s">
        <v>681</v>
      </c>
      <c r="D88" s="61"/>
      <c r="E88" s="38"/>
      <c r="F88" s="38"/>
      <c r="H88" s="58"/>
    </row>
    <row r="89" spans="1:8">
      <c r="A89" s="23" t="s">
        <v>546</v>
      </c>
      <c r="B89" s="34" t="s">
        <v>526</v>
      </c>
      <c r="C89" s="40" t="s">
        <v>680</v>
      </c>
      <c r="D89" s="61"/>
      <c r="E89" s="38"/>
      <c r="F89" s="38"/>
      <c r="H89" s="58"/>
    </row>
    <row r="90" spans="1:8">
      <c r="A90" s="23" t="s">
        <v>546</v>
      </c>
      <c r="B90" s="34" t="s">
        <v>526</v>
      </c>
      <c r="C90" s="40" t="s">
        <v>679</v>
      </c>
      <c r="D90" s="61"/>
      <c r="E90" s="38"/>
      <c r="F90" s="38"/>
      <c r="H90" s="58"/>
    </row>
    <row r="91" spans="1:8">
      <c r="A91" s="23" t="s">
        <v>546</v>
      </c>
      <c r="B91" s="34" t="s">
        <v>526</v>
      </c>
      <c r="C91" s="40" t="s">
        <v>678</v>
      </c>
      <c r="D91" s="61"/>
      <c r="E91" s="38"/>
      <c r="F91" s="38"/>
      <c r="G91" s="24">
        <v>39980</v>
      </c>
      <c r="H91" s="58"/>
    </row>
    <row r="92" spans="1:8">
      <c r="A92" s="23" t="s">
        <v>546</v>
      </c>
      <c r="B92" s="34" t="s">
        <v>526</v>
      </c>
      <c r="C92" s="40" t="s">
        <v>677</v>
      </c>
      <c r="D92" s="61"/>
      <c r="E92" s="38"/>
      <c r="F92" s="38"/>
      <c r="H92" s="58"/>
    </row>
    <row r="93" spans="1:8">
      <c r="A93" s="23" t="s">
        <v>546</v>
      </c>
      <c r="B93" s="34" t="s">
        <v>526</v>
      </c>
      <c r="C93" s="40" t="s">
        <v>676</v>
      </c>
      <c r="D93" s="61"/>
      <c r="E93" s="38"/>
      <c r="F93" s="38"/>
      <c r="H93" s="58"/>
    </row>
    <row r="94" spans="1:8">
      <c r="A94" s="23" t="s">
        <v>546</v>
      </c>
      <c r="B94" s="34" t="s">
        <v>526</v>
      </c>
      <c r="C94" s="40" t="s">
        <v>675</v>
      </c>
      <c r="D94" s="61"/>
      <c r="E94" s="38"/>
      <c r="F94" s="38"/>
      <c r="H94" s="58"/>
    </row>
    <row r="95" spans="1:8">
      <c r="A95" s="23" t="s">
        <v>546</v>
      </c>
      <c r="B95" s="34" t="s">
        <v>526</v>
      </c>
      <c r="C95" s="40" t="s">
        <v>674</v>
      </c>
      <c r="D95" s="61"/>
      <c r="E95" s="38"/>
      <c r="F95" s="38"/>
      <c r="G95" s="24">
        <v>39980</v>
      </c>
      <c r="H95" s="58"/>
    </row>
    <row r="96" spans="1:8">
      <c r="A96" s="23" t="s">
        <v>546</v>
      </c>
      <c r="B96" s="34" t="s">
        <v>526</v>
      </c>
      <c r="C96" s="40" t="s">
        <v>673</v>
      </c>
      <c r="D96" s="61"/>
      <c r="E96" s="38"/>
      <c r="F96" s="38"/>
      <c r="H96" s="58"/>
    </row>
    <row r="97" spans="1:8">
      <c r="A97" s="23" t="s">
        <v>546</v>
      </c>
      <c r="B97" s="34" t="s">
        <v>526</v>
      </c>
      <c r="C97" s="40" t="s">
        <v>672</v>
      </c>
      <c r="D97" s="61"/>
      <c r="E97" s="38"/>
      <c r="F97" s="38"/>
      <c r="H97" s="58"/>
    </row>
    <row r="98" spans="1:8">
      <c r="A98" s="23" t="s">
        <v>546</v>
      </c>
      <c r="B98" s="34" t="s">
        <v>526</v>
      </c>
      <c r="C98" s="40" t="s">
        <v>671</v>
      </c>
      <c r="D98" s="61"/>
      <c r="E98" s="38"/>
      <c r="F98" s="38"/>
      <c r="H98" s="58"/>
    </row>
    <row r="99" spans="1:8">
      <c r="A99" s="23" t="s">
        <v>546</v>
      </c>
      <c r="B99" s="34" t="s">
        <v>526</v>
      </c>
      <c r="C99" s="40" t="s">
        <v>670</v>
      </c>
      <c r="D99" s="61"/>
      <c r="E99" s="38"/>
      <c r="F99" s="38"/>
      <c r="G99" s="24">
        <v>39980</v>
      </c>
      <c r="H99" s="58"/>
    </row>
    <row r="100" spans="1:8">
      <c r="A100" s="23" t="s">
        <v>546</v>
      </c>
      <c r="B100" s="34" t="s">
        <v>526</v>
      </c>
      <c r="C100" s="40" t="s">
        <v>669</v>
      </c>
      <c r="D100" s="61"/>
      <c r="E100" s="38"/>
      <c r="F100" s="38"/>
      <c r="H100" s="58"/>
    </row>
    <row r="101" spans="1:8">
      <c r="A101" s="23" t="s">
        <v>546</v>
      </c>
      <c r="B101" s="34" t="s">
        <v>526</v>
      </c>
      <c r="C101" s="40" t="s">
        <v>668</v>
      </c>
      <c r="D101" s="61"/>
      <c r="E101" s="38"/>
      <c r="F101" s="38"/>
      <c r="H101" s="58"/>
    </row>
    <row r="102" spans="1:8">
      <c r="A102" s="23" t="s">
        <v>546</v>
      </c>
      <c r="B102" s="34" t="s">
        <v>526</v>
      </c>
      <c r="C102" s="40" t="s">
        <v>667</v>
      </c>
      <c r="D102" s="61"/>
      <c r="E102" s="38"/>
      <c r="F102" s="38"/>
      <c r="H102" s="58"/>
    </row>
    <row r="103" spans="1:8">
      <c r="A103" s="23" t="s">
        <v>546</v>
      </c>
      <c r="B103" s="34" t="s">
        <v>526</v>
      </c>
      <c r="C103" s="40" t="s">
        <v>666</v>
      </c>
      <c r="D103" s="61"/>
      <c r="E103" s="38"/>
      <c r="F103" s="38"/>
      <c r="G103" s="24">
        <v>39980</v>
      </c>
      <c r="H103" s="58"/>
    </row>
    <row r="104" spans="1:8">
      <c r="A104" s="23" t="s">
        <v>546</v>
      </c>
      <c r="B104" s="34" t="s">
        <v>526</v>
      </c>
      <c r="C104" s="40" t="s">
        <v>665</v>
      </c>
      <c r="D104" s="61"/>
      <c r="E104" s="38"/>
      <c r="F104" s="38"/>
      <c r="H104" s="58"/>
    </row>
    <row r="105" spans="1:8">
      <c r="A105" s="23" t="s">
        <v>546</v>
      </c>
      <c r="B105" s="34" t="s">
        <v>526</v>
      </c>
      <c r="C105" s="40" t="s">
        <v>664</v>
      </c>
      <c r="D105" s="61"/>
      <c r="E105" s="38"/>
      <c r="F105" s="38"/>
      <c r="H105" s="58"/>
    </row>
    <row r="106" spans="1:8">
      <c r="A106" s="23" t="s">
        <v>546</v>
      </c>
      <c r="B106" s="34" t="s">
        <v>526</v>
      </c>
      <c r="C106" s="40" t="s">
        <v>663</v>
      </c>
      <c r="D106" s="61"/>
      <c r="E106" s="38"/>
      <c r="F106" s="38"/>
      <c r="H106" s="58"/>
    </row>
    <row r="107" spans="1:8">
      <c r="A107" s="23" t="s">
        <v>546</v>
      </c>
      <c r="B107" s="34" t="s">
        <v>526</v>
      </c>
      <c r="C107" s="40" t="s">
        <v>662</v>
      </c>
      <c r="D107" s="61"/>
      <c r="E107" s="38"/>
      <c r="F107" s="38"/>
      <c r="G107" s="24">
        <v>39980</v>
      </c>
      <c r="H107" s="58"/>
    </row>
    <row r="108" spans="1:8">
      <c r="A108" s="23" t="s">
        <v>546</v>
      </c>
      <c r="B108" s="34" t="s">
        <v>526</v>
      </c>
      <c r="C108" s="40" t="s">
        <v>661</v>
      </c>
      <c r="D108" s="61"/>
      <c r="E108" s="38"/>
      <c r="F108" s="38"/>
      <c r="H108" s="58"/>
    </row>
    <row r="109" spans="1:8">
      <c r="A109" s="23" t="s">
        <v>546</v>
      </c>
      <c r="B109" s="34" t="s">
        <v>526</v>
      </c>
      <c r="C109" s="40" t="s">
        <v>660</v>
      </c>
      <c r="D109" s="61"/>
      <c r="E109" s="38"/>
      <c r="F109" s="38"/>
      <c r="H109" s="58"/>
    </row>
    <row r="110" spans="1:8">
      <c r="A110" s="23" t="s">
        <v>546</v>
      </c>
      <c r="B110" s="34" t="s">
        <v>526</v>
      </c>
      <c r="C110" s="40" t="s">
        <v>659</v>
      </c>
      <c r="D110" s="61"/>
      <c r="E110" s="38"/>
      <c r="F110" s="38"/>
      <c r="H110" s="58"/>
    </row>
    <row r="111" spans="1:8">
      <c r="A111" s="23" t="s">
        <v>546</v>
      </c>
      <c r="B111" s="34" t="s">
        <v>526</v>
      </c>
      <c r="C111" s="40" t="s">
        <v>658</v>
      </c>
      <c r="D111" s="61"/>
      <c r="E111" s="38"/>
      <c r="F111" s="38"/>
      <c r="G111" s="24">
        <v>40005</v>
      </c>
      <c r="H111" s="58"/>
    </row>
    <row r="112" spans="1:8">
      <c r="A112" s="23" t="s">
        <v>546</v>
      </c>
      <c r="B112" s="34" t="s">
        <v>526</v>
      </c>
      <c r="C112" s="40" t="s">
        <v>657</v>
      </c>
      <c r="D112" s="61"/>
      <c r="E112" s="38"/>
      <c r="F112" s="38"/>
      <c r="G112" s="24">
        <v>40005</v>
      </c>
      <c r="H112" s="58"/>
    </row>
    <row r="113" spans="1:8">
      <c r="A113" s="23" t="s">
        <v>546</v>
      </c>
      <c r="B113" s="34" t="s">
        <v>526</v>
      </c>
      <c r="C113" s="40" t="s">
        <v>656</v>
      </c>
      <c r="D113" s="61"/>
      <c r="E113" s="38"/>
      <c r="F113" s="38"/>
      <c r="H113" s="58"/>
    </row>
    <row r="114" spans="1:8">
      <c r="A114" s="23" t="s">
        <v>546</v>
      </c>
      <c r="B114" s="34" t="s">
        <v>526</v>
      </c>
      <c r="C114" s="40" t="s">
        <v>655</v>
      </c>
      <c r="D114" s="61"/>
      <c r="E114" s="38"/>
      <c r="F114" s="38"/>
      <c r="H114" s="58"/>
    </row>
    <row r="115" spans="1:8">
      <c r="A115" s="23" t="s">
        <v>546</v>
      </c>
      <c r="B115" s="34" t="s">
        <v>526</v>
      </c>
      <c r="C115" s="40" t="s">
        <v>654</v>
      </c>
      <c r="D115" s="61"/>
      <c r="E115" s="38"/>
      <c r="F115" s="38"/>
      <c r="G115" s="24">
        <v>40005</v>
      </c>
      <c r="H115" s="58"/>
    </row>
    <row r="116" spans="1:8">
      <c r="A116" s="23" t="s">
        <v>546</v>
      </c>
      <c r="B116" s="34" t="s">
        <v>526</v>
      </c>
      <c r="C116" s="40" t="s">
        <v>653</v>
      </c>
      <c r="D116" s="61"/>
      <c r="E116" s="38"/>
      <c r="F116" s="38"/>
      <c r="H116" s="58"/>
    </row>
    <row r="117" spans="1:8">
      <c r="A117" s="23" t="s">
        <v>546</v>
      </c>
      <c r="B117" s="34" t="s">
        <v>526</v>
      </c>
      <c r="C117" s="40" t="s">
        <v>652</v>
      </c>
      <c r="D117" s="61"/>
      <c r="E117" s="38"/>
      <c r="F117" s="38"/>
      <c r="H117" s="58"/>
    </row>
    <row r="118" spans="1:8">
      <c r="A118" s="23" t="s">
        <v>546</v>
      </c>
      <c r="B118" s="34" t="s">
        <v>526</v>
      </c>
      <c r="C118" s="40" t="s">
        <v>651</v>
      </c>
      <c r="D118" s="61"/>
      <c r="E118" s="38"/>
      <c r="F118" s="38"/>
      <c r="H118" s="58"/>
    </row>
    <row r="119" spans="1:8">
      <c r="A119" s="23" t="s">
        <v>546</v>
      </c>
      <c r="B119" s="34" t="s">
        <v>526</v>
      </c>
      <c r="C119" s="40" t="s">
        <v>650</v>
      </c>
      <c r="D119" s="61"/>
      <c r="E119" s="38"/>
      <c r="F119" s="38"/>
      <c r="G119" s="24">
        <v>40005</v>
      </c>
      <c r="H119" s="58"/>
    </row>
    <row r="120" spans="1:8">
      <c r="A120" s="23" t="s">
        <v>546</v>
      </c>
      <c r="B120" s="34" t="s">
        <v>526</v>
      </c>
      <c r="C120" s="40" t="s">
        <v>649</v>
      </c>
      <c r="D120" s="61"/>
      <c r="E120" s="38"/>
      <c r="F120" s="38"/>
      <c r="H120" s="58"/>
    </row>
    <row r="121" spans="1:8">
      <c r="A121" s="23" t="s">
        <v>546</v>
      </c>
      <c r="B121" s="34" t="s">
        <v>526</v>
      </c>
      <c r="C121" s="40" t="s">
        <v>648</v>
      </c>
      <c r="D121" s="61"/>
      <c r="E121" s="38"/>
      <c r="F121" s="38"/>
      <c r="H121" s="58"/>
    </row>
    <row r="122" spans="1:8">
      <c r="A122" s="23" t="s">
        <v>546</v>
      </c>
      <c r="B122" s="34" t="s">
        <v>526</v>
      </c>
      <c r="C122" s="40" t="s">
        <v>647</v>
      </c>
      <c r="D122" s="61"/>
      <c r="E122" s="38"/>
      <c r="F122" s="38"/>
      <c r="H122" s="58"/>
    </row>
    <row r="123" spans="1:8">
      <c r="A123" s="23" t="s">
        <v>546</v>
      </c>
      <c r="B123" s="34" t="s">
        <v>526</v>
      </c>
      <c r="C123" s="40" t="s">
        <v>646</v>
      </c>
      <c r="D123" s="61"/>
      <c r="E123" s="38"/>
      <c r="F123" s="38"/>
      <c r="G123" s="24">
        <v>40005</v>
      </c>
      <c r="H123" s="58"/>
    </row>
    <row r="124" spans="1:8">
      <c r="A124" s="23" t="s">
        <v>546</v>
      </c>
      <c r="B124" s="34" t="s">
        <v>526</v>
      </c>
      <c r="C124" s="40" t="s">
        <v>645</v>
      </c>
      <c r="D124" s="61"/>
      <c r="E124" s="38"/>
      <c r="F124" s="38"/>
      <c r="H124" s="58"/>
    </row>
    <row r="125" spans="1:8">
      <c r="A125" s="23" t="s">
        <v>546</v>
      </c>
      <c r="B125" s="34" t="s">
        <v>526</v>
      </c>
      <c r="C125" s="40" t="s">
        <v>644</v>
      </c>
      <c r="D125" s="61"/>
      <c r="E125" s="38"/>
      <c r="F125" s="38"/>
      <c r="H125" s="58"/>
    </row>
    <row r="126" spans="1:8">
      <c r="A126" s="23" t="s">
        <v>546</v>
      </c>
      <c r="B126" s="34" t="s">
        <v>526</v>
      </c>
      <c r="C126" s="40" t="s">
        <v>643</v>
      </c>
      <c r="D126" s="61"/>
      <c r="E126" s="38"/>
      <c r="F126" s="38"/>
      <c r="H126" s="58"/>
    </row>
    <row r="127" spans="1:8">
      <c r="A127" s="23" t="s">
        <v>546</v>
      </c>
      <c r="B127" s="34" t="s">
        <v>526</v>
      </c>
      <c r="C127" s="40" t="s">
        <v>642</v>
      </c>
      <c r="G127" s="24">
        <v>40005</v>
      </c>
      <c r="H127" s="56"/>
    </row>
    <row r="128" spans="1:8">
      <c r="A128" s="23" t="s">
        <v>546</v>
      </c>
      <c r="B128" s="34" t="s">
        <v>526</v>
      </c>
      <c r="C128" s="40" t="s">
        <v>641</v>
      </c>
      <c r="H128" s="56"/>
    </row>
    <row r="129" spans="1:8">
      <c r="A129" s="23" t="s">
        <v>546</v>
      </c>
      <c r="B129" s="34" t="s">
        <v>526</v>
      </c>
      <c r="C129" s="40" t="s">
        <v>640</v>
      </c>
      <c r="H129" s="56"/>
    </row>
    <row r="130" spans="1:8">
      <c r="A130" s="23" t="s">
        <v>546</v>
      </c>
      <c r="B130" s="34" t="s">
        <v>526</v>
      </c>
      <c r="C130" s="40" t="s">
        <v>639</v>
      </c>
      <c r="H130" s="56"/>
    </row>
    <row r="131" spans="1:8">
      <c r="A131" s="23" t="s">
        <v>546</v>
      </c>
      <c r="B131" s="34" t="s">
        <v>526</v>
      </c>
      <c r="C131" s="40" t="s">
        <v>638</v>
      </c>
      <c r="G131" s="24">
        <v>40005</v>
      </c>
      <c r="H131" s="56"/>
    </row>
    <row r="132" spans="1:8">
      <c r="A132" s="23" t="s">
        <v>546</v>
      </c>
      <c r="B132" s="34" t="s">
        <v>526</v>
      </c>
      <c r="C132" s="40" t="s">
        <v>637</v>
      </c>
      <c r="H132" s="56"/>
    </row>
    <row r="133" spans="1:8">
      <c r="A133" s="23" t="s">
        <v>546</v>
      </c>
      <c r="B133" s="34" t="s">
        <v>526</v>
      </c>
      <c r="C133" s="40" t="s">
        <v>636</v>
      </c>
      <c r="H133" s="56"/>
    </row>
    <row r="134" spans="1:8">
      <c r="A134" s="23" t="s">
        <v>546</v>
      </c>
      <c r="B134" s="34" t="s">
        <v>526</v>
      </c>
      <c r="C134" s="40" t="s">
        <v>635</v>
      </c>
      <c r="H134" s="56"/>
    </row>
    <row r="135" spans="1:8">
      <c r="A135" s="23" t="s">
        <v>546</v>
      </c>
      <c r="B135" s="34" t="s">
        <v>526</v>
      </c>
      <c r="C135" s="40" t="s">
        <v>634</v>
      </c>
      <c r="G135" s="24">
        <v>40005</v>
      </c>
      <c r="H135" s="56"/>
    </row>
    <row r="136" spans="1:8">
      <c r="A136" s="23" t="s">
        <v>546</v>
      </c>
      <c r="B136" s="34" t="s">
        <v>526</v>
      </c>
      <c r="C136" s="40" t="s">
        <v>633</v>
      </c>
      <c r="H136" s="56"/>
    </row>
    <row r="137" spans="1:8">
      <c r="A137" s="23" t="s">
        <v>546</v>
      </c>
      <c r="B137" s="34" t="s">
        <v>526</v>
      </c>
      <c r="C137" s="40" t="s">
        <v>632</v>
      </c>
      <c r="H137" s="56"/>
    </row>
    <row r="138" spans="1:8">
      <c r="A138" s="23" t="s">
        <v>546</v>
      </c>
      <c r="B138" s="34" t="s">
        <v>526</v>
      </c>
      <c r="C138" s="40" t="s">
        <v>631</v>
      </c>
      <c r="H138" s="56"/>
    </row>
    <row r="139" spans="1:8">
      <c r="A139" s="23" t="s">
        <v>546</v>
      </c>
      <c r="B139" s="34" t="s">
        <v>526</v>
      </c>
      <c r="C139" s="40" t="s">
        <v>630</v>
      </c>
      <c r="G139" s="24">
        <v>40005</v>
      </c>
      <c r="H139" s="56"/>
    </row>
    <row r="140" spans="1:8">
      <c r="A140" s="23" t="s">
        <v>546</v>
      </c>
      <c r="B140" s="34" t="s">
        <v>526</v>
      </c>
      <c r="C140" s="40" t="s">
        <v>629</v>
      </c>
      <c r="H140" s="56"/>
    </row>
    <row r="141" spans="1:8">
      <c r="A141" s="23" t="s">
        <v>546</v>
      </c>
      <c r="B141" s="34" t="s">
        <v>526</v>
      </c>
      <c r="C141" s="40" t="s">
        <v>628</v>
      </c>
      <c r="H141" s="56"/>
    </row>
    <row r="142" spans="1:8">
      <c r="A142" s="23" t="s">
        <v>546</v>
      </c>
      <c r="B142" s="34" t="s">
        <v>526</v>
      </c>
      <c r="C142" s="40" t="s">
        <v>627</v>
      </c>
      <c r="H142" s="56"/>
    </row>
    <row r="143" spans="1:8">
      <c r="A143" s="23" t="s">
        <v>546</v>
      </c>
      <c r="B143" s="34" t="s">
        <v>526</v>
      </c>
      <c r="C143" s="40" t="s">
        <v>626</v>
      </c>
      <c r="G143" s="24">
        <v>40005</v>
      </c>
      <c r="H143" s="56"/>
    </row>
    <row r="144" spans="1:8">
      <c r="A144" s="23" t="s">
        <v>546</v>
      </c>
      <c r="B144" s="34" t="s">
        <v>526</v>
      </c>
      <c r="C144" s="40" t="s">
        <v>625</v>
      </c>
      <c r="H144" s="56"/>
    </row>
    <row r="145" spans="1:8">
      <c r="A145" s="23" t="s">
        <v>546</v>
      </c>
      <c r="B145" s="34" t="s">
        <v>526</v>
      </c>
      <c r="C145" s="40" t="s">
        <v>624</v>
      </c>
      <c r="H145" s="56"/>
    </row>
    <row r="146" spans="1:8">
      <c r="A146" s="23" t="s">
        <v>546</v>
      </c>
      <c r="B146" s="34" t="s">
        <v>526</v>
      </c>
      <c r="C146" s="40" t="s">
        <v>622</v>
      </c>
      <c r="H146" s="56"/>
    </row>
    <row r="147" spans="1:8">
      <c r="A147" s="23" t="s">
        <v>546</v>
      </c>
      <c r="B147" s="34" t="s">
        <v>526</v>
      </c>
      <c r="C147" s="40" t="s">
        <v>1074</v>
      </c>
      <c r="G147" s="24">
        <v>40005</v>
      </c>
      <c r="H147" s="56"/>
    </row>
    <row r="148" spans="1:8">
      <c r="A148" s="23" t="s">
        <v>546</v>
      </c>
      <c r="B148" s="34" t="s">
        <v>526</v>
      </c>
      <c r="C148" s="40" t="s">
        <v>1073</v>
      </c>
      <c r="H148" s="56"/>
    </row>
    <row r="149" spans="1:8">
      <c r="A149" s="23" t="s">
        <v>546</v>
      </c>
      <c r="B149" s="34" t="s">
        <v>526</v>
      </c>
      <c r="C149" s="40" t="s">
        <v>1072</v>
      </c>
      <c r="H149" s="56"/>
    </row>
    <row r="150" spans="1:8">
      <c r="A150" s="23" t="s">
        <v>546</v>
      </c>
      <c r="B150" s="34" t="s">
        <v>526</v>
      </c>
      <c r="C150" s="40" t="s">
        <v>1071</v>
      </c>
      <c r="H150" s="56"/>
    </row>
    <row r="151" spans="1:8">
      <c r="A151" s="23" t="s">
        <v>546</v>
      </c>
      <c r="B151" s="34" t="s">
        <v>526</v>
      </c>
      <c r="C151" s="40" t="s">
        <v>1070</v>
      </c>
      <c r="G151" s="24">
        <v>40005</v>
      </c>
      <c r="H151" s="56"/>
    </row>
    <row r="152" spans="1:8">
      <c r="A152" s="23" t="s">
        <v>546</v>
      </c>
      <c r="B152" s="34" t="s">
        <v>526</v>
      </c>
      <c r="C152" s="40" t="s">
        <v>1069</v>
      </c>
      <c r="H152" s="56"/>
    </row>
    <row r="153" spans="1:8">
      <c r="A153" s="23" t="s">
        <v>546</v>
      </c>
      <c r="B153" s="34" t="s">
        <v>526</v>
      </c>
      <c r="C153" s="40" t="s">
        <v>1068</v>
      </c>
      <c r="H153" s="56"/>
    </row>
    <row r="154" spans="1:8">
      <c r="A154" s="23" t="s">
        <v>546</v>
      </c>
      <c r="B154" s="34" t="s">
        <v>526</v>
      </c>
      <c r="C154" s="40" t="s">
        <v>1067</v>
      </c>
      <c r="H154" s="56"/>
    </row>
    <row r="155" spans="1:8">
      <c r="A155" s="23" t="s">
        <v>546</v>
      </c>
      <c r="B155" s="34" t="s">
        <v>526</v>
      </c>
      <c r="C155" s="40" t="s">
        <v>1066</v>
      </c>
      <c r="G155" s="24">
        <v>40005</v>
      </c>
      <c r="H155" s="56"/>
    </row>
    <row r="156" spans="1:8">
      <c r="A156" s="23" t="s">
        <v>546</v>
      </c>
      <c r="B156" s="34" t="s">
        <v>526</v>
      </c>
      <c r="C156" s="40" t="s">
        <v>1065</v>
      </c>
      <c r="H156" s="56"/>
    </row>
    <row r="157" spans="1:8">
      <c r="A157" s="23" t="s">
        <v>546</v>
      </c>
      <c r="B157" s="34" t="s">
        <v>526</v>
      </c>
      <c r="C157" s="40" t="s">
        <v>1064</v>
      </c>
      <c r="H157" s="56"/>
    </row>
    <row r="158" spans="1:8">
      <c r="A158" s="23" t="s">
        <v>546</v>
      </c>
      <c r="B158" s="34" t="s">
        <v>526</v>
      </c>
      <c r="C158" s="40" t="s">
        <v>1063</v>
      </c>
      <c r="H158" s="56"/>
    </row>
    <row r="159" spans="1:8">
      <c r="A159" s="23" t="s">
        <v>546</v>
      </c>
      <c r="B159" s="34" t="s">
        <v>526</v>
      </c>
      <c r="C159" s="40" t="s">
        <v>1062</v>
      </c>
      <c r="G159" s="24">
        <v>40005</v>
      </c>
      <c r="H159" s="56"/>
    </row>
    <row r="160" spans="1:8">
      <c r="A160" s="23" t="s">
        <v>546</v>
      </c>
      <c r="B160" s="34" t="s">
        <v>526</v>
      </c>
      <c r="C160" s="40" t="s">
        <v>1061</v>
      </c>
      <c r="H160" s="56"/>
    </row>
    <row r="161" spans="1:8">
      <c r="A161" s="23" t="s">
        <v>546</v>
      </c>
      <c r="B161" s="34" t="s">
        <v>526</v>
      </c>
      <c r="C161" s="40" t="s">
        <v>1060</v>
      </c>
      <c r="H161" s="56"/>
    </row>
    <row r="162" spans="1:8">
      <c r="A162" s="23" t="s">
        <v>546</v>
      </c>
      <c r="B162" s="34" t="s">
        <v>526</v>
      </c>
      <c r="C162" s="40" t="s">
        <v>1059</v>
      </c>
      <c r="H162" s="56"/>
    </row>
    <row r="163" spans="1:8">
      <c r="A163" s="23" t="s">
        <v>546</v>
      </c>
      <c r="B163" s="34" t="s">
        <v>526</v>
      </c>
      <c r="C163" s="40" t="s">
        <v>1058</v>
      </c>
      <c r="G163" s="24">
        <v>40005</v>
      </c>
      <c r="H163" s="56"/>
    </row>
    <row r="164" spans="1:8">
      <c r="A164" s="23" t="s">
        <v>546</v>
      </c>
      <c r="B164" s="34" t="s">
        <v>526</v>
      </c>
      <c r="C164" s="40" t="s">
        <v>1057</v>
      </c>
      <c r="H164" s="56"/>
    </row>
    <row r="165" spans="1:8">
      <c r="A165" s="23" t="s">
        <v>546</v>
      </c>
      <c r="B165" s="34" t="s">
        <v>526</v>
      </c>
      <c r="C165" s="40" t="s">
        <v>1056</v>
      </c>
      <c r="H165" s="56"/>
    </row>
    <row r="166" spans="1:8">
      <c r="A166" s="23" t="s">
        <v>546</v>
      </c>
      <c r="B166" s="34" t="s">
        <v>526</v>
      </c>
      <c r="C166" s="40" t="s">
        <v>1055</v>
      </c>
      <c r="H166" s="56"/>
    </row>
    <row r="167" spans="1:8">
      <c r="A167" s="23" t="s">
        <v>546</v>
      </c>
      <c r="B167" s="34" t="s">
        <v>526</v>
      </c>
      <c r="C167" s="40" t="s">
        <v>1054</v>
      </c>
      <c r="G167" s="24">
        <v>40005</v>
      </c>
      <c r="H167" s="56"/>
    </row>
    <row r="168" spans="1:8">
      <c r="A168" s="23" t="s">
        <v>546</v>
      </c>
      <c r="B168" s="34" t="s">
        <v>526</v>
      </c>
      <c r="C168" s="40" t="s">
        <v>1053</v>
      </c>
      <c r="H168" s="56"/>
    </row>
    <row r="169" spans="1:8">
      <c r="A169" s="23" t="s">
        <v>546</v>
      </c>
      <c r="B169" s="34" t="s">
        <v>526</v>
      </c>
      <c r="C169" s="40" t="s">
        <v>1052</v>
      </c>
      <c r="H169" s="56"/>
    </row>
    <row r="170" spans="1:8">
      <c r="A170" s="23" t="s">
        <v>546</v>
      </c>
      <c r="B170" s="34" t="s">
        <v>526</v>
      </c>
      <c r="C170" s="40" t="s">
        <v>1051</v>
      </c>
      <c r="H170" s="56"/>
    </row>
    <row r="171" spans="1:8">
      <c r="A171" s="23" t="s">
        <v>546</v>
      </c>
      <c r="B171" s="34" t="s">
        <v>526</v>
      </c>
      <c r="C171" s="40" t="s">
        <v>1050</v>
      </c>
      <c r="G171" s="24">
        <v>40005</v>
      </c>
      <c r="H171" s="56"/>
    </row>
    <row r="172" spans="1:8">
      <c r="A172" s="23" t="s">
        <v>546</v>
      </c>
      <c r="B172" s="34" t="s">
        <v>526</v>
      </c>
      <c r="C172" s="40" t="s">
        <v>1049</v>
      </c>
      <c r="H172" s="56"/>
    </row>
    <row r="173" spans="1:8">
      <c r="A173" s="23" t="s">
        <v>546</v>
      </c>
      <c r="B173" s="34" t="s">
        <v>526</v>
      </c>
      <c r="C173" s="40" t="s">
        <v>1048</v>
      </c>
      <c r="H173" s="56"/>
    </row>
    <row r="174" spans="1:8">
      <c r="A174" s="23" t="s">
        <v>546</v>
      </c>
      <c r="B174" s="34" t="s">
        <v>526</v>
      </c>
      <c r="C174" s="40" t="s">
        <v>1047</v>
      </c>
      <c r="H174" s="56"/>
    </row>
    <row r="175" spans="1:8">
      <c r="A175" s="23" t="s">
        <v>546</v>
      </c>
      <c r="B175" s="34" t="s">
        <v>526</v>
      </c>
      <c r="C175" s="40" t="s">
        <v>1046</v>
      </c>
      <c r="G175" s="24">
        <v>40005</v>
      </c>
      <c r="H175" s="56"/>
    </row>
    <row r="176" spans="1:8">
      <c r="A176" s="23" t="s">
        <v>546</v>
      </c>
      <c r="B176" s="34" t="s">
        <v>526</v>
      </c>
      <c r="C176" s="40" t="s">
        <v>1045</v>
      </c>
      <c r="H176" s="56"/>
    </row>
    <row r="177" spans="1:8">
      <c r="A177" s="23" t="s">
        <v>546</v>
      </c>
      <c r="B177" s="34" t="s">
        <v>526</v>
      </c>
      <c r="C177" s="40" t="s">
        <v>1044</v>
      </c>
      <c r="H177" s="56"/>
    </row>
    <row r="178" spans="1:8">
      <c r="A178" s="23" t="s">
        <v>546</v>
      </c>
      <c r="B178" s="34" t="s">
        <v>526</v>
      </c>
      <c r="C178" s="40" t="s">
        <v>1043</v>
      </c>
      <c r="H178" s="56"/>
    </row>
    <row r="179" spans="1:8">
      <c r="A179" s="23" t="s">
        <v>546</v>
      </c>
      <c r="B179" s="34" t="s">
        <v>526</v>
      </c>
      <c r="C179" s="40" t="s">
        <v>1042</v>
      </c>
      <c r="G179" s="24">
        <v>40005</v>
      </c>
      <c r="H179" s="56"/>
    </row>
    <row r="180" spans="1:8">
      <c r="A180" s="23" t="s">
        <v>546</v>
      </c>
      <c r="B180" s="34" t="s">
        <v>526</v>
      </c>
      <c r="C180" s="40" t="s">
        <v>1041</v>
      </c>
      <c r="H180" s="56"/>
    </row>
    <row r="181" spans="1:8">
      <c r="A181" s="23" t="s">
        <v>546</v>
      </c>
      <c r="B181" s="34" t="s">
        <v>526</v>
      </c>
      <c r="C181" s="40" t="s">
        <v>1040</v>
      </c>
      <c r="H181" s="56"/>
    </row>
    <row r="182" spans="1:8">
      <c r="A182" s="23" t="s">
        <v>546</v>
      </c>
      <c r="B182" s="34" t="s">
        <v>526</v>
      </c>
      <c r="C182" s="40" t="s">
        <v>1039</v>
      </c>
      <c r="H182" s="56"/>
    </row>
    <row r="183" spans="1:8">
      <c r="A183" s="23" t="s">
        <v>546</v>
      </c>
      <c r="B183" s="34" t="s">
        <v>526</v>
      </c>
      <c r="C183" s="40" t="s">
        <v>1038</v>
      </c>
      <c r="G183" s="24">
        <v>40005</v>
      </c>
      <c r="H183" s="56"/>
    </row>
    <row r="184" spans="1:8">
      <c r="A184" s="23" t="s">
        <v>546</v>
      </c>
      <c r="B184" s="34" t="s">
        <v>526</v>
      </c>
      <c r="C184" s="40" t="s">
        <v>1037</v>
      </c>
      <c r="H184" s="56"/>
    </row>
    <row r="185" spans="1:8">
      <c r="A185" s="23" t="s">
        <v>546</v>
      </c>
      <c r="B185" s="34" t="s">
        <v>526</v>
      </c>
      <c r="C185" s="40" t="s">
        <v>1036</v>
      </c>
      <c r="H185" s="56"/>
    </row>
    <row r="186" spans="1:8">
      <c r="A186" s="23" t="s">
        <v>546</v>
      </c>
      <c r="B186" s="34" t="s">
        <v>526</v>
      </c>
      <c r="C186" s="40" t="s">
        <v>1035</v>
      </c>
      <c r="H186" s="56"/>
    </row>
    <row r="187" spans="1:8">
      <c r="A187" s="23" t="s">
        <v>546</v>
      </c>
      <c r="B187" s="34" t="s">
        <v>526</v>
      </c>
      <c r="C187" s="40" t="s">
        <v>1034</v>
      </c>
      <c r="G187" s="24">
        <v>40005</v>
      </c>
      <c r="H187" s="56"/>
    </row>
    <row r="188" spans="1:8">
      <c r="A188" s="23" t="s">
        <v>546</v>
      </c>
      <c r="B188" s="34" t="s">
        <v>526</v>
      </c>
      <c r="C188" s="40" t="s">
        <v>1033</v>
      </c>
      <c r="H188" s="56"/>
    </row>
    <row r="189" spans="1:8">
      <c r="A189" s="23" t="s">
        <v>546</v>
      </c>
      <c r="B189" s="34" t="s">
        <v>526</v>
      </c>
      <c r="C189" s="40" t="s">
        <v>1032</v>
      </c>
      <c r="H189" s="56"/>
    </row>
    <row r="190" spans="1:8">
      <c r="A190" s="23" t="s">
        <v>546</v>
      </c>
      <c r="B190" s="34" t="s">
        <v>526</v>
      </c>
      <c r="C190" s="40" t="s">
        <v>1031</v>
      </c>
      <c r="H190" s="56"/>
    </row>
    <row r="191" spans="1:8">
      <c r="A191" s="23" t="s">
        <v>546</v>
      </c>
      <c r="B191" s="34" t="s">
        <v>526</v>
      </c>
      <c r="C191" s="40" t="s">
        <v>1030</v>
      </c>
      <c r="G191" s="24">
        <v>40005</v>
      </c>
      <c r="H191" s="56"/>
    </row>
    <row r="192" spans="1:8">
      <c r="A192" s="23" t="s">
        <v>546</v>
      </c>
      <c r="B192" s="34" t="s">
        <v>526</v>
      </c>
      <c r="C192" s="40" t="s">
        <v>1029</v>
      </c>
      <c r="H192" s="56"/>
    </row>
    <row r="193" spans="1:8">
      <c r="A193" s="23" t="s">
        <v>546</v>
      </c>
      <c r="B193" s="34" t="s">
        <v>526</v>
      </c>
      <c r="C193" s="40" t="s">
        <v>1028</v>
      </c>
      <c r="H193" s="56"/>
    </row>
    <row r="194" spans="1:8">
      <c r="A194" s="23" t="s">
        <v>546</v>
      </c>
      <c r="B194" s="34" t="s">
        <v>526</v>
      </c>
      <c r="C194" s="40" t="s">
        <v>1027</v>
      </c>
      <c r="H194" s="56"/>
    </row>
    <row r="195" spans="1:8">
      <c r="A195" s="23" t="s">
        <v>546</v>
      </c>
      <c r="B195" s="34" t="s">
        <v>526</v>
      </c>
      <c r="C195" s="40" t="s">
        <v>1026</v>
      </c>
      <c r="G195" s="24">
        <v>40005</v>
      </c>
      <c r="H195" s="56"/>
    </row>
    <row r="196" spans="1:8">
      <c r="A196" s="23" t="s">
        <v>546</v>
      </c>
      <c r="B196" s="34" t="s">
        <v>526</v>
      </c>
      <c r="C196" s="40" t="s">
        <v>1025</v>
      </c>
      <c r="H196" s="56"/>
    </row>
    <row r="197" spans="1:8">
      <c r="A197" s="23" t="s">
        <v>546</v>
      </c>
      <c r="B197" s="34" t="s">
        <v>526</v>
      </c>
      <c r="C197" s="40" t="s">
        <v>1024</v>
      </c>
      <c r="H197" s="56"/>
    </row>
    <row r="198" spans="1:8">
      <c r="A198" s="23" t="s">
        <v>546</v>
      </c>
      <c r="B198" s="34" t="s">
        <v>526</v>
      </c>
      <c r="C198" s="40" t="s">
        <v>1023</v>
      </c>
      <c r="H198" s="56"/>
    </row>
    <row r="199" spans="1:8">
      <c r="A199" s="23" t="s">
        <v>546</v>
      </c>
      <c r="B199" s="34" t="s">
        <v>526</v>
      </c>
      <c r="C199" s="40" t="s">
        <v>1022</v>
      </c>
      <c r="G199" s="24">
        <v>40005</v>
      </c>
      <c r="H199" s="56"/>
    </row>
    <row r="200" spans="1:8">
      <c r="A200" s="23" t="s">
        <v>546</v>
      </c>
      <c r="B200" s="34" t="s">
        <v>526</v>
      </c>
      <c r="C200" s="40" t="s">
        <v>1021</v>
      </c>
      <c r="H200" s="56"/>
    </row>
    <row r="201" spans="1:8">
      <c r="A201" s="23" t="s">
        <v>546</v>
      </c>
      <c r="B201" s="34" t="s">
        <v>526</v>
      </c>
      <c r="C201" s="40" t="s">
        <v>1020</v>
      </c>
      <c r="H201" s="56"/>
    </row>
    <row r="202" spans="1:8">
      <c r="A202" s="23" t="s">
        <v>546</v>
      </c>
      <c r="B202" s="34" t="s">
        <v>526</v>
      </c>
      <c r="C202" s="40" t="s">
        <v>1019</v>
      </c>
      <c r="H202" s="56"/>
    </row>
    <row r="203" spans="1:8">
      <c r="A203" s="23" t="s">
        <v>546</v>
      </c>
      <c r="B203" s="34" t="s">
        <v>526</v>
      </c>
      <c r="C203" s="40" t="s">
        <v>1018</v>
      </c>
      <c r="G203" s="24">
        <v>40005</v>
      </c>
      <c r="H203" s="56"/>
    </row>
    <row r="204" spans="1:8">
      <c r="A204" s="23" t="s">
        <v>546</v>
      </c>
      <c r="B204" s="34" t="s">
        <v>526</v>
      </c>
      <c r="C204" s="40" t="s">
        <v>1017</v>
      </c>
      <c r="H204" s="56"/>
    </row>
    <row r="205" spans="1:8">
      <c r="A205" s="23" t="s">
        <v>546</v>
      </c>
      <c r="B205" s="34" t="s">
        <v>526</v>
      </c>
      <c r="C205" s="40" t="s">
        <v>1016</v>
      </c>
      <c r="H205" s="56"/>
    </row>
    <row r="206" spans="1:8">
      <c r="A206" s="23" t="s">
        <v>546</v>
      </c>
      <c r="B206" s="34" t="s">
        <v>526</v>
      </c>
      <c r="C206" s="40" t="s">
        <v>1015</v>
      </c>
      <c r="H206" s="56"/>
    </row>
    <row r="207" spans="1:8">
      <c r="A207" s="23" t="s">
        <v>546</v>
      </c>
      <c r="B207" s="34" t="s">
        <v>526</v>
      </c>
      <c r="C207" s="40" t="s">
        <v>1014</v>
      </c>
      <c r="G207" s="24">
        <v>40005</v>
      </c>
      <c r="H207" s="56"/>
    </row>
    <row r="208" spans="1:8">
      <c r="A208" s="23" t="s">
        <v>546</v>
      </c>
      <c r="B208" s="34" t="s">
        <v>526</v>
      </c>
      <c r="C208" s="40" t="s">
        <v>1013</v>
      </c>
      <c r="H208" s="56"/>
    </row>
    <row r="209" spans="1:8">
      <c r="A209" s="23" t="s">
        <v>546</v>
      </c>
      <c r="B209" s="34" t="s">
        <v>526</v>
      </c>
      <c r="C209" s="40" t="s">
        <v>1012</v>
      </c>
      <c r="H209" s="56"/>
    </row>
    <row r="210" spans="1:8">
      <c r="A210" s="23" t="s">
        <v>546</v>
      </c>
      <c r="B210" s="34" t="s">
        <v>526</v>
      </c>
      <c r="C210" s="40" t="s">
        <v>1011</v>
      </c>
      <c r="H210" s="56"/>
    </row>
    <row r="211" spans="1:8">
      <c r="A211" s="23" t="s">
        <v>546</v>
      </c>
      <c r="B211" s="34" t="s">
        <v>526</v>
      </c>
      <c r="C211" s="40" t="s">
        <v>1010</v>
      </c>
      <c r="G211" s="24">
        <v>40005</v>
      </c>
      <c r="H211" s="56"/>
    </row>
    <row r="212" spans="1:8">
      <c r="A212" s="23" t="s">
        <v>546</v>
      </c>
      <c r="B212" s="34" t="s">
        <v>526</v>
      </c>
      <c r="C212" s="40" t="s">
        <v>1009</v>
      </c>
      <c r="H212" s="56"/>
    </row>
    <row r="213" spans="1:8">
      <c r="A213" s="23" t="s">
        <v>546</v>
      </c>
      <c r="B213" s="34" t="s">
        <v>526</v>
      </c>
      <c r="C213" s="40" t="s">
        <v>1008</v>
      </c>
      <c r="H213" s="56"/>
    </row>
    <row r="214" spans="1:8">
      <c r="A214" s="23" t="s">
        <v>546</v>
      </c>
      <c r="B214" s="34" t="s">
        <v>526</v>
      </c>
      <c r="C214" s="40" t="s">
        <v>1007</v>
      </c>
      <c r="H214" s="56"/>
    </row>
    <row r="215" spans="1:8">
      <c r="A215" s="23" t="s">
        <v>546</v>
      </c>
      <c r="B215" s="34" t="s">
        <v>526</v>
      </c>
      <c r="C215" s="40" t="s">
        <v>1006</v>
      </c>
      <c r="G215" s="24">
        <v>40005</v>
      </c>
      <c r="H215" s="56"/>
    </row>
    <row r="216" spans="1:8">
      <c r="A216" s="23" t="s">
        <v>546</v>
      </c>
      <c r="B216" s="34" t="s">
        <v>526</v>
      </c>
      <c r="C216" s="40" t="s">
        <v>1005</v>
      </c>
      <c r="H216" s="56"/>
    </row>
    <row r="217" spans="1:8">
      <c r="A217" s="23" t="s">
        <v>546</v>
      </c>
      <c r="B217" s="34" t="s">
        <v>526</v>
      </c>
      <c r="C217" s="40" t="s">
        <v>1004</v>
      </c>
      <c r="H217" s="56"/>
    </row>
    <row r="218" spans="1:8">
      <c r="A218" s="23" t="s">
        <v>546</v>
      </c>
      <c r="B218" s="34" t="s">
        <v>526</v>
      </c>
      <c r="C218" s="40" t="s">
        <v>1003</v>
      </c>
      <c r="H218" s="56"/>
    </row>
    <row r="219" spans="1:8">
      <c r="A219" s="23" t="s">
        <v>546</v>
      </c>
      <c r="B219" s="34" t="s">
        <v>526</v>
      </c>
      <c r="C219" s="40" t="s">
        <v>1002</v>
      </c>
      <c r="G219" s="24">
        <v>40005</v>
      </c>
      <c r="H219" s="56"/>
    </row>
    <row r="220" spans="1:8">
      <c r="A220" s="23" t="s">
        <v>546</v>
      </c>
      <c r="B220" s="34" t="s">
        <v>526</v>
      </c>
      <c r="C220" s="40" t="s">
        <v>1001</v>
      </c>
      <c r="H220" s="56"/>
    </row>
    <row r="221" spans="1:8">
      <c r="A221" s="23" t="s">
        <v>546</v>
      </c>
      <c r="B221" s="34" t="s">
        <v>526</v>
      </c>
      <c r="C221" s="40" t="s">
        <v>1000</v>
      </c>
      <c r="H221" s="56"/>
    </row>
    <row r="222" spans="1:8">
      <c r="A222" s="23" t="s">
        <v>546</v>
      </c>
      <c r="B222" s="34" t="s">
        <v>526</v>
      </c>
      <c r="C222" s="40" t="s">
        <v>999</v>
      </c>
      <c r="H222" s="56"/>
    </row>
    <row r="223" spans="1:8">
      <c r="A223" s="23" t="s">
        <v>546</v>
      </c>
      <c r="B223" s="34" t="s">
        <v>526</v>
      </c>
      <c r="C223" s="40" t="s">
        <v>998</v>
      </c>
      <c r="G223" s="24">
        <v>40005</v>
      </c>
      <c r="H223" s="56"/>
    </row>
    <row r="224" spans="1:8">
      <c r="A224" s="23" t="s">
        <v>546</v>
      </c>
      <c r="B224" s="34" t="s">
        <v>526</v>
      </c>
      <c r="C224" s="40" t="s">
        <v>997</v>
      </c>
      <c r="H224" s="56"/>
    </row>
    <row r="225" spans="1:8">
      <c r="A225" s="23" t="s">
        <v>546</v>
      </c>
      <c r="B225" s="34" t="s">
        <v>526</v>
      </c>
      <c r="C225" s="40" t="s">
        <v>996</v>
      </c>
      <c r="H225" s="56"/>
    </row>
    <row r="226" spans="1:8">
      <c r="A226" s="23" t="s">
        <v>546</v>
      </c>
      <c r="B226" s="34" t="s">
        <v>526</v>
      </c>
      <c r="C226" s="40" t="s">
        <v>995</v>
      </c>
      <c r="H226" s="56"/>
    </row>
    <row r="227" spans="1:8">
      <c r="A227" s="23" t="s">
        <v>546</v>
      </c>
      <c r="B227" s="34" t="s">
        <v>526</v>
      </c>
      <c r="C227" s="40" t="s">
        <v>994</v>
      </c>
      <c r="G227" s="24">
        <v>40005</v>
      </c>
      <c r="H227" s="56"/>
    </row>
    <row r="228" spans="1:8">
      <c r="A228" s="23" t="s">
        <v>546</v>
      </c>
      <c r="B228" s="34" t="s">
        <v>526</v>
      </c>
      <c r="C228" s="40" t="s">
        <v>993</v>
      </c>
      <c r="H228" s="56"/>
    </row>
    <row r="229" spans="1:8">
      <c r="A229" s="23" t="s">
        <v>546</v>
      </c>
      <c r="B229" s="34" t="s">
        <v>526</v>
      </c>
      <c r="C229" s="40" t="s">
        <v>992</v>
      </c>
      <c r="H229" s="56"/>
    </row>
    <row r="230" spans="1:8">
      <c r="A230" s="23" t="s">
        <v>546</v>
      </c>
      <c r="B230" s="34" t="s">
        <v>526</v>
      </c>
      <c r="C230" s="40" t="s">
        <v>991</v>
      </c>
      <c r="H230" s="56"/>
    </row>
    <row r="231" spans="1:8">
      <c r="A231" s="23" t="s">
        <v>546</v>
      </c>
      <c r="B231" s="34" t="s">
        <v>526</v>
      </c>
      <c r="C231" s="40" t="s">
        <v>990</v>
      </c>
      <c r="G231" s="24">
        <v>40005</v>
      </c>
      <c r="H231" s="56"/>
    </row>
    <row r="232" spans="1:8">
      <c r="A232" s="23" t="s">
        <v>546</v>
      </c>
      <c r="B232" s="34" t="s">
        <v>526</v>
      </c>
      <c r="C232" s="40" t="s">
        <v>989</v>
      </c>
      <c r="H232" s="56"/>
    </row>
    <row r="233" spans="1:8">
      <c r="A233" s="23" t="s">
        <v>546</v>
      </c>
      <c r="B233" s="34" t="s">
        <v>526</v>
      </c>
      <c r="C233" s="40" t="s">
        <v>988</v>
      </c>
      <c r="H233" s="56"/>
    </row>
    <row r="234" spans="1:8">
      <c r="A234" s="23" t="s">
        <v>546</v>
      </c>
      <c r="B234" s="34" t="s">
        <v>526</v>
      </c>
      <c r="C234" s="40" t="s">
        <v>987</v>
      </c>
      <c r="H234" s="56"/>
    </row>
    <row r="235" spans="1:8">
      <c r="A235" s="23" t="s">
        <v>546</v>
      </c>
      <c r="B235" s="34" t="s">
        <v>526</v>
      </c>
      <c r="C235" s="40" t="s">
        <v>986</v>
      </c>
      <c r="G235" s="24">
        <v>40005</v>
      </c>
      <c r="H235" s="56"/>
    </row>
    <row r="236" spans="1:8">
      <c r="A236" s="23" t="s">
        <v>546</v>
      </c>
      <c r="B236" s="34" t="s">
        <v>526</v>
      </c>
      <c r="C236" s="40" t="s">
        <v>985</v>
      </c>
      <c r="H236" s="56"/>
    </row>
    <row r="237" spans="1:8">
      <c r="A237" s="23" t="s">
        <v>546</v>
      </c>
      <c r="B237" s="34" t="s">
        <v>526</v>
      </c>
      <c r="C237" s="40" t="s">
        <v>984</v>
      </c>
      <c r="H237" s="56"/>
    </row>
    <row r="238" spans="1:8">
      <c r="A238" s="23" t="s">
        <v>546</v>
      </c>
      <c r="B238" s="34" t="s">
        <v>526</v>
      </c>
      <c r="C238" s="40" t="s">
        <v>983</v>
      </c>
      <c r="H238" s="56"/>
    </row>
    <row r="239" spans="1:8">
      <c r="A239" s="23" t="s">
        <v>546</v>
      </c>
      <c r="B239" s="34" t="s">
        <v>526</v>
      </c>
      <c r="C239" s="40" t="s">
        <v>982</v>
      </c>
      <c r="G239" s="24">
        <v>40005</v>
      </c>
      <c r="H239" s="56"/>
    </row>
    <row r="240" spans="1:8">
      <c r="A240" s="23" t="s">
        <v>546</v>
      </c>
      <c r="B240" s="34" t="s">
        <v>526</v>
      </c>
      <c r="C240" s="40" t="s">
        <v>981</v>
      </c>
      <c r="H240" s="56"/>
    </row>
    <row r="241" spans="1:8">
      <c r="A241" s="23" t="s">
        <v>546</v>
      </c>
      <c r="B241" s="34" t="s">
        <v>526</v>
      </c>
      <c r="C241" s="40" t="s">
        <v>980</v>
      </c>
      <c r="H241" s="56"/>
    </row>
    <row r="242" spans="1:8">
      <c r="A242" s="23" t="s">
        <v>546</v>
      </c>
      <c r="B242" s="34" t="s">
        <v>526</v>
      </c>
      <c r="C242" s="40" t="s">
        <v>979</v>
      </c>
      <c r="H242" s="56"/>
    </row>
    <row r="243" spans="1:8">
      <c r="A243" s="23" t="s">
        <v>546</v>
      </c>
      <c r="B243" s="34" t="s">
        <v>526</v>
      </c>
      <c r="C243" s="40" t="s">
        <v>978</v>
      </c>
      <c r="G243" s="24">
        <v>40005</v>
      </c>
      <c r="H243" s="56"/>
    </row>
    <row r="244" spans="1:8">
      <c r="A244" s="23" t="s">
        <v>546</v>
      </c>
      <c r="B244" s="34" t="s">
        <v>526</v>
      </c>
      <c r="C244" s="40" t="s">
        <v>977</v>
      </c>
      <c r="H244" s="56"/>
    </row>
    <row r="245" spans="1:8">
      <c r="A245" s="23" t="s">
        <v>546</v>
      </c>
      <c r="B245" s="34" t="s">
        <v>526</v>
      </c>
      <c r="C245" s="40" t="s">
        <v>976</v>
      </c>
      <c r="H245" s="56"/>
    </row>
    <row r="246" spans="1:8">
      <c r="A246" s="23" t="s">
        <v>546</v>
      </c>
      <c r="B246" s="34" t="s">
        <v>526</v>
      </c>
      <c r="C246" s="40" t="s">
        <v>975</v>
      </c>
      <c r="H246" s="56"/>
    </row>
    <row r="247" spans="1:8">
      <c r="A247" s="23" t="s">
        <v>546</v>
      </c>
      <c r="B247" s="34" t="s">
        <v>526</v>
      </c>
      <c r="C247" s="40" t="s">
        <v>974</v>
      </c>
      <c r="G247" s="24">
        <v>40005</v>
      </c>
      <c r="H247" s="56"/>
    </row>
    <row r="248" spans="1:8">
      <c r="A248" s="23" t="s">
        <v>546</v>
      </c>
      <c r="B248" s="34" t="s">
        <v>526</v>
      </c>
      <c r="C248" s="40" t="s">
        <v>973</v>
      </c>
      <c r="H248" s="56"/>
    </row>
    <row r="249" spans="1:8">
      <c r="A249" s="23" t="s">
        <v>546</v>
      </c>
      <c r="B249" s="34" t="s">
        <v>526</v>
      </c>
      <c r="C249" s="40" t="s">
        <v>972</v>
      </c>
      <c r="H249" s="56"/>
    </row>
    <row r="250" spans="1:8">
      <c r="A250" s="23" t="s">
        <v>546</v>
      </c>
      <c r="B250" s="34" t="s">
        <v>526</v>
      </c>
      <c r="C250" s="40" t="s">
        <v>971</v>
      </c>
      <c r="H250" s="56"/>
    </row>
    <row r="251" spans="1:8">
      <c r="A251" s="23" t="s">
        <v>546</v>
      </c>
      <c r="B251" s="34" t="s">
        <v>526</v>
      </c>
      <c r="C251" s="40" t="s">
        <v>970</v>
      </c>
      <c r="G251" s="24">
        <v>40005</v>
      </c>
      <c r="H251" s="56"/>
    </row>
    <row r="252" spans="1:8">
      <c r="A252" s="23" t="s">
        <v>546</v>
      </c>
      <c r="B252" s="34" t="s">
        <v>526</v>
      </c>
      <c r="C252" s="40" t="s">
        <v>969</v>
      </c>
      <c r="H252" s="56"/>
    </row>
    <row r="253" spans="1:8">
      <c r="A253" s="23" t="s">
        <v>546</v>
      </c>
      <c r="B253" s="34" t="s">
        <v>526</v>
      </c>
      <c r="C253" s="40" t="s">
        <v>968</v>
      </c>
      <c r="H253" s="56"/>
    </row>
    <row r="254" spans="1:8">
      <c r="A254" s="23" t="s">
        <v>546</v>
      </c>
      <c r="B254" s="34" t="s">
        <v>526</v>
      </c>
      <c r="C254" s="40" t="s">
        <v>967</v>
      </c>
      <c r="H254" s="56"/>
    </row>
    <row r="255" spans="1:8">
      <c r="A255" s="23" t="s">
        <v>546</v>
      </c>
      <c r="B255" s="34" t="s">
        <v>526</v>
      </c>
      <c r="C255" s="40" t="s">
        <v>966</v>
      </c>
      <c r="G255" s="24">
        <v>40005</v>
      </c>
      <c r="H255" s="56"/>
    </row>
    <row r="256" spans="1:8">
      <c r="A256" s="23" t="s">
        <v>546</v>
      </c>
      <c r="B256" s="34" t="s">
        <v>526</v>
      </c>
      <c r="C256" s="40" t="s">
        <v>965</v>
      </c>
      <c r="H256" s="56"/>
    </row>
    <row r="257" spans="1:8">
      <c r="A257" s="23" t="s">
        <v>546</v>
      </c>
      <c r="B257" s="34" t="s">
        <v>526</v>
      </c>
      <c r="C257" s="40" t="s">
        <v>964</v>
      </c>
      <c r="H257" s="56"/>
    </row>
    <row r="258" spans="1:8">
      <c r="A258" s="23" t="s">
        <v>546</v>
      </c>
      <c r="B258" s="34" t="s">
        <v>526</v>
      </c>
      <c r="C258" s="40" t="s">
        <v>963</v>
      </c>
      <c r="H258" s="56"/>
    </row>
    <row r="259" spans="1:8">
      <c r="A259" s="23" t="s">
        <v>546</v>
      </c>
      <c r="B259" s="34" t="s">
        <v>526</v>
      </c>
      <c r="C259" s="40" t="s">
        <v>962</v>
      </c>
      <c r="G259" s="24">
        <v>40005</v>
      </c>
      <c r="H259" s="56"/>
    </row>
    <row r="260" spans="1:8">
      <c r="A260" s="23" t="s">
        <v>546</v>
      </c>
      <c r="B260" s="34" t="s">
        <v>526</v>
      </c>
      <c r="C260" s="40" t="s">
        <v>961</v>
      </c>
      <c r="H260" s="56"/>
    </row>
    <row r="261" spans="1:8">
      <c r="A261" s="23" t="s">
        <v>546</v>
      </c>
      <c r="B261" s="34" t="s">
        <v>526</v>
      </c>
      <c r="C261" s="40" t="s">
        <v>960</v>
      </c>
      <c r="H261" s="56"/>
    </row>
    <row r="262" spans="1:8">
      <c r="A262" s="23" t="s">
        <v>546</v>
      </c>
      <c r="B262" s="34" t="s">
        <v>526</v>
      </c>
      <c r="C262" s="40" t="s">
        <v>959</v>
      </c>
      <c r="H262" s="56"/>
    </row>
    <row r="263" spans="1:8">
      <c r="A263" s="23" t="s">
        <v>546</v>
      </c>
      <c r="B263" s="34" t="s">
        <v>526</v>
      </c>
      <c r="C263" s="40" t="s">
        <v>958</v>
      </c>
      <c r="G263" s="24">
        <v>40005</v>
      </c>
      <c r="H263" s="56"/>
    </row>
    <row r="264" spans="1:8">
      <c r="A264" s="23" t="s">
        <v>546</v>
      </c>
      <c r="B264" s="34" t="s">
        <v>526</v>
      </c>
      <c r="C264" s="40" t="s">
        <v>957</v>
      </c>
      <c r="H264" s="56"/>
    </row>
    <row r="265" spans="1:8">
      <c r="A265" s="23" t="s">
        <v>546</v>
      </c>
      <c r="B265" s="34" t="s">
        <v>526</v>
      </c>
      <c r="C265" s="40" t="s">
        <v>956</v>
      </c>
      <c r="H265" s="56"/>
    </row>
    <row r="266" spans="1:8">
      <c r="A266" s="23" t="s">
        <v>546</v>
      </c>
      <c r="B266" s="34" t="s">
        <v>526</v>
      </c>
      <c r="C266" s="40" t="s">
        <v>955</v>
      </c>
      <c r="H266" s="56"/>
    </row>
    <row r="267" spans="1:8">
      <c r="A267" s="23" t="s">
        <v>546</v>
      </c>
      <c r="B267" s="34" t="s">
        <v>526</v>
      </c>
      <c r="C267" s="40" t="s">
        <v>954</v>
      </c>
      <c r="G267" s="24">
        <v>40005</v>
      </c>
      <c r="H267" s="56"/>
    </row>
    <row r="268" spans="1:8">
      <c r="A268" s="23" t="s">
        <v>546</v>
      </c>
      <c r="B268" s="34" t="s">
        <v>526</v>
      </c>
      <c r="C268" s="40" t="s">
        <v>953</v>
      </c>
      <c r="H268" s="56"/>
    </row>
    <row r="269" spans="1:8">
      <c r="A269" s="23" t="s">
        <v>546</v>
      </c>
      <c r="B269" s="34" t="s">
        <v>526</v>
      </c>
      <c r="C269" s="40" t="s">
        <v>952</v>
      </c>
      <c r="H269" s="56"/>
    </row>
    <row r="270" spans="1:8">
      <c r="A270" s="23" t="s">
        <v>546</v>
      </c>
      <c r="B270" s="34" t="s">
        <v>526</v>
      </c>
      <c r="C270" s="40" t="s">
        <v>951</v>
      </c>
      <c r="H270" s="56"/>
    </row>
    <row r="271" spans="1:8">
      <c r="A271" s="23" t="s">
        <v>546</v>
      </c>
      <c r="B271" s="34" t="s">
        <v>526</v>
      </c>
      <c r="C271" s="40" t="s">
        <v>950</v>
      </c>
      <c r="G271" s="24">
        <v>40005</v>
      </c>
      <c r="H271" s="56"/>
    </row>
    <row r="272" spans="1:8">
      <c r="A272" s="23" t="s">
        <v>546</v>
      </c>
      <c r="B272" s="34" t="s">
        <v>526</v>
      </c>
      <c r="C272" s="40" t="s">
        <v>949</v>
      </c>
      <c r="H272" s="56"/>
    </row>
    <row r="273" spans="1:8">
      <c r="A273" s="23" t="s">
        <v>546</v>
      </c>
      <c r="B273" s="34" t="s">
        <v>526</v>
      </c>
      <c r="C273" s="40" t="s">
        <v>948</v>
      </c>
      <c r="H273" s="56"/>
    </row>
    <row r="274" spans="1:8">
      <c r="A274" s="23" t="s">
        <v>546</v>
      </c>
      <c r="B274" s="34" t="s">
        <v>526</v>
      </c>
      <c r="C274" s="40" t="s">
        <v>947</v>
      </c>
      <c r="H274" s="56"/>
    </row>
    <row r="275" spans="1:8">
      <c r="A275" s="23" t="s">
        <v>546</v>
      </c>
      <c r="B275" s="34" t="s">
        <v>526</v>
      </c>
      <c r="C275" s="40" t="s">
        <v>946</v>
      </c>
      <c r="G275" s="24">
        <v>40005</v>
      </c>
      <c r="H275" s="56"/>
    </row>
    <row r="276" spans="1:8">
      <c r="A276" s="23" t="s">
        <v>546</v>
      </c>
      <c r="B276" s="34" t="s">
        <v>526</v>
      </c>
      <c r="C276" s="40" t="s">
        <v>945</v>
      </c>
      <c r="H276" s="56"/>
    </row>
    <row r="277" spans="1:8">
      <c r="A277" s="23" t="s">
        <v>546</v>
      </c>
      <c r="B277" s="34" t="s">
        <v>526</v>
      </c>
      <c r="C277" s="40" t="s">
        <v>944</v>
      </c>
      <c r="H277" s="56"/>
    </row>
    <row r="278" spans="1:8">
      <c r="A278" s="23" t="s">
        <v>546</v>
      </c>
      <c r="B278" s="34" t="s">
        <v>526</v>
      </c>
      <c r="C278" s="40" t="s">
        <v>943</v>
      </c>
      <c r="H278" s="56"/>
    </row>
    <row r="279" spans="1:8">
      <c r="A279" s="23" t="s">
        <v>546</v>
      </c>
      <c r="B279" s="34" t="s">
        <v>526</v>
      </c>
      <c r="C279" s="40" t="s">
        <v>942</v>
      </c>
      <c r="G279" s="24">
        <v>40005</v>
      </c>
      <c r="H279" s="56"/>
    </row>
    <row r="280" spans="1:8">
      <c r="A280" s="23" t="s">
        <v>546</v>
      </c>
      <c r="B280" s="34" t="s">
        <v>526</v>
      </c>
      <c r="C280" s="40" t="s">
        <v>941</v>
      </c>
      <c r="H280" s="56"/>
    </row>
    <row r="281" spans="1:8">
      <c r="A281" s="23" t="s">
        <v>546</v>
      </c>
      <c r="B281" s="34" t="s">
        <v>526</v>
      </c>
      <c r="C281" s="40" t="s">
        <v>940</v>
      </c>
      <c r="H281" s="56"/>
    </row>
    <row r="282" spans="1:8">
      <c r="A282" s="23" t="s">
        <v>546</v>
      </c>
      <c r="B282" s="34" t="s">
        <v>526</v>
      </c>
      <c r="C282" s="40" t="s">
        <v>939</v>
      </c>
      <c r="H282" s="56"/>
    </row>
    <row r="283" spans="1:8">
      <c r="A283" s="23" t="s">
        <v>546</v>
      </c>
      <c r="B283" s="34" t="s">
        <v>526</v>
      </c>
      <c r="C283" s="40" t="s">
        <v>938</v>
      </c>
      <c r="G283" s="24">
        <v>40005</v>
      </c>
      <c r="H283" s="56"/>
    </row>
    <row r="284" spans="1:8">
      <c r="A284" s="23" t="s">
        <v>546</v>
      </c>
      <c r="B284" s="34" t="s">
        <v>526</v>
      </c>
      <c r="C284" s="40" t="s">
        <v>937</v>
      </c>
      <c r="H284" s="56"/>
    </row>
    <row r="285" spans="1:8">
      <c r="A285" s="23" t="s">
        <v>546</v>
      </c>
      <c r="B285" s="34" t="s">
        <v>526</v>
      </c>
      <c r="C285" s="40" t="s">
        <v>936</v>
      </c>
      <c r="H285" s="56"/>
    </row>
    <row r="286" spans="1:8">
      <c r="A286" s="23" t="s">
        <v>546</v>
      </c>
      <c r="B286" s="34" t="s">
        <v>526</v>
      </c>
      <c r="C286" s="40" t="s">
        <v>935</v>
      </c>
      <c r="H286" s="56"/>
    </row>
    <row r="287" spans="1:8">
      <c r="A287" s="23" t="s">
        <v>546</v>
      </c>
      <c r="B287" s="34" t="s">
        <v>526</v>
      </c>
      <c r="C287" s="40" t="s">
        <v>934</v>
      </c>
      <c r="G287" s="24">
        <v>40005</v>
      </c>
      <c r="H287" s="56"/>
    </row>
    <row r="288" spans="1:8">
      <c r="A288" s="23" t="s">
        <v>546</v>
      </c>
      <c r="B288" s="34" t="s">
        <v>526</v>
      </c>
      <c r="C288" s="40" t="s">
        <v>933</v>
      </c>
      <c r="H288" s="56"/>
    </row>
    <row r="289" spans="1:8">
      <c r="A289" s="23" t="s">
        <v>546</v>
      </c>
      <c r="B289" s="34" t="s">
        <v>526</v>
      </c>
      <c r="C289" s="40" t="s">
        <v>932</v>
      </c>
      <c r="H289" s="56"/>
    </row>
    <row r="290" spans="1:8">
      <c r="A290" s="23" t="s">
        <v>546</v>
      </c>
      <c r="B290" s="34" t="s">
        <v>526</v>
      </c>
      <c r="C290" s="40" t="s">
        <v>931</v>
      </c>
      <c r="H290" s="56"/>
    </row>
    <row r="291" spans="1:8">
      <c r="A291" s="23" t="s">
        <v>546</v>
      </c>
      <c r="B291" s="34" t="s">
        <v>526</v>
      </c>
      <c r="C291" s="40" t="s">
        <v>930</v>
      </c>
      <c r="G291" s="24">
        <v>40005</v>
      </c>
      <c r="H291" s="56"/>
    </row>
    <row r="292" spans="1:8">
      <c r="A292" s="23" t="s">
        <v>546</v>
      </c>
      <c r="B292" s="34" t="s">
        <v>526</v>
      </c>
      <c r="C292" s="40" t="s">
        <v>929</v>
      </c>
      <c r="H292" s="56"/>
    </row>
    <row r="293" spans="1:8">
      <c r="A293" s="23" t="s">
        <v>546</v>
      </c>
      <c r="B293" s="34" t="s">
        <v>526</v>
      </c>
      <c r="C293" s="40" t="s">
        <v>928</v>
      </c>
      <c r="H293" s="56"/>
    </row>
    <row r="294" spans="1:8">
      <c r="A294" s="23" t="s">
        <v>546</v>
      </c>
      <c r="B294" s="34" t="s">
        <v>526</v>
      </c>
      <c r="C294" s="40" t="s">
        <v>927</v>
      </c>
      <c r="H294" s="56"/>
    </row>
    <row r="295" spans="1:8">
      <c r="A295" s="23" t="s">
        <v>546</v>
      </c>
      <c r="B295" s="34" t="s">
        <v>526</v>
      </c>
      <c r="C295" s="40" t="s">
        <v>926</v>
      </c>
      <c r="G295" s="24">
        <v>40005</v>
      </c>
      <c r="H295" s="56"/>
    </row>
    <row r="296" spans="1:8">
      <c r="A296" s="23" t="s">
        <v>546</v>
      </c>
      <c r="B296" s="34" t="s">
        <v>526</v>
      </c>
      <c r="C296" s="40" t="s">
        <v>925</v>
      </c>
      <c r="H296" s="56"/>
    </row>
    <row r="297" spans="1:8">
      <c r="A297" s="23" t="s">
        <v>546</v>
      </c>
      <c r="B297" s="34" t="s">
        <v>526</v>
      </c>
      <c r="C297" s="40" t="s">
        <v>924</v>
      </c>
      <c r="H297" s="56"/>
    </row>
    <row r="298" spans="1:8">
      <c r="A298" s="23" t="s">
        <v>546</v>
      </c>
      <c r="B298" s="34" t="s">
        <v>526</v>
      </c>
      <c r="C298" s="40" t="s">
        <v>923</v>
      </c>
      <c r="H298" s="56"/>
    </row>
    <row r="299" spans="1:8">
      <c r="A299" s="23" t="s">
        <v>546</v>
      </c>
      <c r="B299" s="34" t="s">
        <v>526</v>
      </c>
      <c r="C299" s="40" t="s">
        <v>922</v>
      </c>
      <c r="G299" s="24">
        <v>40005</v>
      </c>
      <c r="H299" s="56"/>
    </row>
    <row r="300" spans="1:8">
      <c r="A300" s="23" t="s">
        <v>546</v>
      </c>
      <c r="B300" s="34" t="s">
        <v>526</v>
      </c>
      <c r="C300" s="40" t="s">
        <v>921</v>
      </c>
      <c r="H300" s="56"/>
    </row>
    <row r="301" spans="1:8">
      <c r="A301" s="23" t="s">
        <v>546</v>
      </c>
      <c r="B301" s="34" t="s">
        <v>526</v>
      </c>
      <c r="C301" s="40" t="s">
        <v>920</v>
      </c>
      <c r="H301" s="56"/>
    </row>
    <row r="302" spans="1:8">
      <c r="A302" s="23" t="s">
        <v>546</v>
      </c>
      <c r="B302" s="34" t="s">
        <v>526</v>
      </c>
      <c r="C302" s="40" t="s">
        <v>919</v>
      </c>
      <c r="H302" s="56"/>
    </row>
    <row r="303" spans="1:8">
      <c r="A303" s="23" t="s">
        <v>546</v>
      </c>
      <c r="B303" s="34" t="s">
        <v>526</v>
      </c>
      <c r="C303" s="40" t="s">
        <v>918</v>
      </c>
      <c r="G303" s="24">
        <v>40005</v>
      </c>
      <c r="H303" s="56"/>
    </row>
    <row r="304" spans="1:8">
      <c r="A304" s="23" t="s">
        <v>546</v>
      </c>
      <c r="B304" s="34" t="s">
        <v>526</v>
      </c>
      <c r="C304" s="40" t="s">
        <v>917</v>
      </c>
      <c r="H304" s="56"/>
    </row>
    <row r="305" spans="1:8">
      <c r="A305" s="23" t="s">
        <v>546</v>
      </c>
      <c r="B305" s="34" t="s">
        <v>526</v>
      </c>
      <c r="C305" s="40" t="s">
        <v>916</v>
      </c>
      <c r="H305" s="56"/>
    </row>
    <row r="306" spans="1:8">
      <c r="A306" s="23" t="s">
        <v>546</v>
      </c>
      <c r="B306" s="34" t="s">
        <v>526</v>
      </c>
      <c r="C306" s="40" t="s">
        <v>915</v>
      </c>
      <c r="H306" s="56"/>
    </row>
    <row r="307" spans="1:8">
      <c r="A307" s="23" t="s">
        <v>546</v>
      </c>
      <c r="B307" s="34" t="s">
        <v>526</v>
      </c>
      <c r="C307" s="40" t="s">
        <v>914</v>
      </c>
      <c r="G307" s="24">
        <v>40005</v>
      </c>
      <c r="H307" s="56"/>
    </row>
    <row r="308" spans="1:8">
      <c r="A308" s="23" t="s">
        <v>546</v>
      </c>
      <c r="B308" s="34" t="s">
        <v>526</v>
      </c>
      <c r="C308" s="40" t="s">
        <v>913</v>
      </c>
      <c r="H308" s="56"/>
    </row>
    <row r="309" spans="1:8">
      <c r="A309" s="23" t="s">
        <v>546</v>
      </c>
      <c r="B309" s="34" t="s">
        <v>526</v>
      </c>
      <c r="C309" s="40" t="s">
        <v>912</v>
      </c>
      <c r="H309" s="56"/>
    </row>
    <row r="310" spans="1:8">
      <c r="A310" s="23" t="s">
        <v>546</v>
      </c>
      <c r="B310" s="34" t="s">
        <v>526</v>
      </c>
      <c r="C310" s="40" t="s">
        <v>911</v>
      </c>
      <c r="H310" s="56"/>
    </row>
    <row r="311" spans="1:8">
      <c r="A311" s="23" t="s">
        <v>546</v>
      </c>
      <c r="B311" s="34" t="s">
        <v>526</v>
      </c>
      <c r="C311" s="40" t="s">
        <v>910</v>
      </c>
      <c r="G311" s="24">
        <v>40005</v>
      </c>
      <c r="H311" s="56"/>
    </row>
    <row r="312" spans="1:8">
      <c r="A312" s="23" t="s">
        <v>546</v>
      </c>
      <c r="B312" s="34" t="s">
        <v>526</v>
      </c>
      <c r="C312" s="40" t="s">
        <v>909</v>
      </c>
      <c r="H312" s="56"/>
    </row>
    <row r="313" spans="1:8">
      <c r="A313" s="23" t="s">
        <v>546</v>
      </c>
      <c r="B313" s="34" t="s">
        <v>526</v>
      </c>
      <c r="C313" s="40" t="s">
        <v>908</v>
      </c>
      <c r="H313" s="56"/>
    </row>
    <row r="314" spans="1:8">
      <c r="A314" s="23" t="s">
        <v>546</v>
      </c>
      <c r="B314" s="34" t="s">
        <v>526</v>
      </c>
      <c r="C314" s="40" t="s">
        <v>907</v>
      </c>
      <c r="H314" s="56"/>
    </row>
    <row r="315" spans="1:8">
      <c r="A315" s="23" t="s">
        <v>546</v>
      </c>
      <c r="B315" s="34" t="s">
        <v>526</v>
      </c>
      <c r="C315" s="40" t="s">
        <v>906</v>
      </c>
      <c r="G315" s="24">
        <v>40005</v>
      </c>
      <c r="H315" s="56"/>
    </row>
    <row r="316" spans="1:8">
      <c r="A316" s="23" t="s">
        <v>546</v>
      </c>
      <c r="B316" s="34" t="s">
        <v>526</v>
      </c>
      <c r="C316" s="40" t="s">
        <v>905</v>
      </c>
      <c r="H316" s="56"/>
    </row>
    <row r="317" spans="1:8">
      <c r="A317" s="23" t="s">
        <v>546</v>
      </c>
      <c r="B317" s="34" t="s">
        <v>526</v>
      </c>
      <c r="C317" s="40" t="s">
        <v>904</v>
      </c>
      <c r="H317" s="56"/>
    </row>
    <row r="318" spans="1:8">
      <c r="A318" s="23" t="s">
        <v>546</v>
      </c>
      <c r="B318" s="34" t="s">
        <v>526</v>
      </c>
      <c r="C318" s="40" t="s">
        <v>903</v>
      </c>
      <c r="H318" s="56"/>
    </row>
    <row r="319" spans="1:8">
      <c r="A319" s="23" t="s">
        <v>546</v>
      </c>
      <c r="B319" s="34" t="s">
        <v>526</v>
      </c>
      <c r="C319" s="40" t="s">
        <v>902</v>
      </c>
      <c r="G319" s="24">
        <v>40005</v>
      </c>
      <c r="H319" s="56"/>
    </row>
    <row r="320" spans="1:8">
      <c r="A320" s="23" t="s">
        <v>546</v>
      </c>
      <c r="B320" s="34" t="s">
        <v>526</v>
      </c>
      <c r="C320" s="40" t="s">
        <v>901</v>
      </c>
      <c r="H320" s="56"/>
    </row>
    <row r="321" spans="1:8">
      <c r="A321" s="23" t="s">
        <v>546</v>
      </c>
      <c r="B321" s="34" t="s">
        <v>526</v>
      </c>
      <c r="C321" s="40" t="s">
        <v>900</v>
      </c>
      <c r="H321" s="56"/>
    </row>
    <row r="322" spans="1:8">
      <c r="A322" s="23" t="s">
        <v>546</v>
      </c>
      <c r="B322" s="34" t="s">
        <v>526</v>
      </c>
      <c r="C322" s="40" t="s">
        <v>899</v>
      </c>
      <c r="H322" s="56"/>
    </row>
    <row r="323" spans="1:8">
      <c r="A323" s="23" t="s">
        <v>546</v>
      </c>
      <c r="B323" s="34" t="s">
        <v>526</v>
      </c>
      <c r="C323" s="40" t="s">
        <v>898</v>
      </c>
      <c r="G323" s="24">
        <v>40005</v>
      </c>
      <c r="H323" s="56"/>
    </row>
    <row r="324" spans="1:8">
      <c r="A324" s="23" t="s">
        <v>546</v>
      </c>
      <c r="B324" s="34" t="s">
        <v>526</v>
      </c>
      <c r="C324" s="40" t="s">
        <v>897</v>
      </c>
      <c r="H324" s="56"/>
    </row>
    <row r="325" spans="1:8">
      <c r="A325" s="23" t="s">
        <v>546</v>
      </c>
      <c r="B325" s="34" t="s">
        <v>526</v>
      </c>
      <c r="C325" s="40" t="s">
        <v>896</v>
      </c>
      <c r="H325" s="56"/>
    </row>
    <row r="326" spans="1:8">
      <c r="A326" s="23" t="s">
        <v>546</v>
      </c>
      <c r="B326" s="34" t="s">
        <v>526</v>
      </c>
      <c r="C326" s="40" t="s">
        <v>895</v>
      </c>
      <c r="H326" s="56"/>
    </row>
    <row r="327" spans="1:8">
      <c r="A327" s="23" t="s">
        <v>546</v>
      </c>
      <c r="B327" s="34" t="s">
        <v>526</v>
      </c>
      <c r="C327" s="40" t="s">
        <v>894</v>
      </c>
      <c r="G327" s="24">
        <v>40005</v>
      </c>
      <c r="H327" s="56"/>
    </row>
    <row r="328" spans="1:8">
      <c r="A328" s="23" t="s">
        <v>546</v>
      </c>
      <c r="B328" s="34" t="s">
        <v>526</v>
      </c>
      <c r="C328" s="40" t="s">
        <v>893</v>
      </c>
      <c r="H328" s="56"/>
    </row>
    <row r="329" spans="1:8">
      <c r="A329" s="23" t="s">
        <v>546</v>
      </c>
      <c r="B329" s="34" t="s">
        <v>526</v>
      </c>
      <c r="C329" s="40" t="s">
        <v>892</v>
      </c>
      <c r="H329" s="56"/>
    </row>
    <row r="330" spans="1:8">
      <c r="A330" s="23" t="s">
        <v>546</v>
      </c>
      <c r="B330" s="34" t="s">
        <v>526</v>
      </c>
      <c r="C330" s="40" t="s">
        <v>891</v>
      </c>
      <c r="H330" s="56"/>
    </row>
    <row r="331" spans="1:8">
      <c r="A331" s="23" t="s">
        <v>546</v>
      </c>
      <c r="B331" s="34" t="s">
        <v>526</v>
      </c>
      <c r="C331" s="40" t="s">
        <v>890</v>
      </c>
      <c r="G331" s="24">
        <v>40005</v>
      </c>
      <c r="H331" s="56"/>
    </row>
    <row r="332" spans="1:8">
      <c r="A332" s="23" t="s">
        <v>546</v>
      </c>
      <c r="B332" s="34" t="s">
        <v>526</v>
      </c>
      <c r="C332" s="40" t="s">
        <v>889</v>
      </c>
      <c r="H332" s="56"/>
    </row>
    <row r="333" spans="1:8">
      <c r="A333" s="23" t="s">
        <v>546</v>
      </c>
      <c r="B333" s="34" t="s">
        <v>526</v>
      </c>
      <c r="C333" s="40" t="s">
        <v>888</v>
      </c>
      <c r="H333" s="56"/>
    </row>
    <row r="334" spans="1:8">
      <c r="A334" s="23" t="s">
        <v>546</v>
      </c>
      <c r="B334" s="34" t="s">
        <v>526</v>
      </c>
      <c r="C334" s="40" t="s">
        <v>887</v>
      </c>
      <c r="H334" s="56"/>
    </row>
    <row r="335" spans="1:8">
      <c r="A335" s="23" t="s">
        <v>546</v>
      </c>
      <c r="B335" s="34" t="s">
        <v>526</v>
      </c>
      <c r="C335" s="40" t="s">
        <v>886</v>
      </c>
      <c r="G335" s="24">
        <v>40005</v>
      </c>
      <c r="H335" s="56"/>
    </row>
    <row r="336" spans="1:8">
      <c r="A336" s="23" t="s">
        <v>546</v>
      </c>
      <c r="B336" s="34" t="s">
        <v>526</v>
      </c>
      <c r="C336" s="40" t="s">
        <v>885</v>
      </c>
      <c r="H336" s="56"/>
    </row>
    <row r="337" spans="1:8">
      <c r="A337" s="23" t="s">
        <v>546</v>
      </c>
      <c r="B337" s="34" t="s">
        <v>526</v>
      </c>
      <c r="C337" s="40" t="s">
        <v>884</v>
      </c>
      <c r="H337" s="56"/>
    </row>
    <row r="338" spans="1:8">
      <c r="A338" s="23" t="s">
        <v>546</v>
      </c>
      <c r="B338" s="34" t="s">
        <v>526</v>
      </c>
      <c r="C338" s="40" t="s">
        <v>883</v>
      </c>
      <c r="H338" s="56"/>
    </row>
    <row r="339" spans="1:8">
      <c r="A339" s="23" t="s">
        <v>546</v>
      </c>
      <c r="B339" s="34" t="s">
        <v>526</v>
      </c>
      <c r="C339" s="40" t="s">
        <v>882</v>
      </c>
      <c r="G339" s="24">
        <v>40005</v>
      </c>
      <c r="H339" s="56"/>
    </row>
    <row r="340" spans="1:8">
      <c r="A340" s="23" t="s">
        <v>546</v>
      </c>
      <c r="B340" s="34" t="s">
        <v>526</v>
      </c>
      <c r="C340" s="40" t="s">
        <v>881</v>
      </c>
      <c r="H340" s="56"/>
    </row>
    <row r="341" spans="1:8">
      <c r="A341" s="23" t="s">
        <v>546</v>
      </c>
      <c r="B341" s="34" t="s">
        <v>526</v>
      </c>
      <c r="C341" s="40" t="s">
        <v>880</v>
      </c>
      <c r="H341" s="56"/>
    </row>
    <row r="342" spans="1:8">
      <c r="A342" s="23" t="s">
        <v>546</v>
      </c>
      <c r="B342" s="34" t="s">
        <v>526</v>
      </c>
      <c r="C342" s="40" t="s">
        <v>879</v>
      </c>
      <c r="H342" s="56"/>
    </row>
    <row r="343" spans="1:8">
      <c r="A343" s="23" t="s">
        <v>546</v>
      </c>
      <c r="B343" s="34" t="s">
        <v>526</v>
      </c>
      <c r="C343" s="40" t="s">
        <v>878</v>
      </c>
      <c r="G343" s="24">
        <v>40005</v>
      </c>
      <c r="H343" s="56"/>
    </row>
    <row r="344" spans="1:8">
      <c r="A344" s="23" t="s">
        <v>546</v>
      </c>
      <c r="B344" s="34" t="s">
        <v>526</v>
      </c>
      <c r="C344" s="40" t="s">
        <v>877</v>
      </c>
      <c r="H344" s="56"/>
    </row>
    <row r="345" spans="1:8">
      <c r="A345" s="23" t="s">
        <v>546</v>
      </c>
      <c r="B345" s="34" t="s">
        <v>526</v>
      </c>
      <c r="C345" s="40" t="s">
        <v>876</v>
      </c>
      <c r="H345" s="56"/>
    </row>
    <row r="346" spans="1:8">
      <c r="A346" s="23" t="s">
        <v>546</v>
      </c>
      <c r="B346" s="34" t="s">
        <v>526</v>
      </c>
      <c r="C346" s="40" t="s">
        <v>875</v>
      </c>
      <c r="H346" s="56"/>
    </row>
    <row r="347" spans="1:8">
      <c r="A347" s="23" t="s">
        <v>546</v>
      </c>
      <c r="B347" s="34" t="s">
        <v>526</v>
      </c>
      <c r="C347" s="40" t="s">
        <v>874</v>
      </c>
      <c r="G347" s="24">
        <v>40005</v>
      </c>
      <c r="H347" s="56"/>
    </row>
    <row r="348" spans="1:8">
      <c r="A348" s="23" t="s">
        <v>546</v>
      </c>
      <c r="B348" s="34" t="s">
        <v>526</v>
      </c>
      <c r="C348" s="40" t="s">
        <v>873</v>
      </c>
      <c r="H348" s="56"/>
    </row>
    <row r="349" spans="1:8">
      <c r="A349" s="23" t="s">
        <v>546</v>
      </c>
      <c r="B349" s="34" t="s">
        <v>526</v>
      </c>
      <c r="C349" s="40" t="s">
        <v>872</v>
      </c>
      <c r="H349" s="56"/>
    </row>
    <row r="350" spans="1:8">
      <c r="A350" s="23" t="s">
        <v>546</v>
      </c>
      <c r="B350" s="34" t="s">
        <v>526</v>
      </c>
      <c r="C350" s="40" t="s">
        <v>871</v>
      </c>
      <c r="H350" s="56"/>
    </row>
    <row r="351" spans="1:8">
      <c r="A351" s="23" t="s">
        <v>546</v>
      </c>
      <c r="B351" s="34" t="s">
        <v>526</v>
      </c>
      <c r="C351" s="40" t="s">
        <v>870</v>
      </c>
      <c r="G351" s="24">
        <v>40005</v>
      </c>
      <c r="H351" s="56"/>
    </row>
    <row r="352" spans="1:8">
      <c r="A352" s="23" t="s">
        <v>546</v>
      </c>
      <c r="B352" s="34" t="s">
        <v>526</v>
      </c>
      <c r="C352" s="40" t="s">
        <v>869</v>
      </c>
      <c r="H352" s="56"/>
    </row>
    <row r="353" spans="1:8">
      <c r="A353" s="23" t="s">
        <v>546</v>
      </c>
      <c r="B353" s="34" t="s">
        <v>526</v>
      </c>
      <c r="C353" s="40" t="s">
        <v>868</v>
      </c>
      <c r="H353" s="56"/>
    </row>
    <row r="354" spans="1:8">
      <c r="A354" s="23" t="s">
        <v>546</v>
      </c>
      <c r="B354" s="34" t="s">
        <v>526</v>
      </c>
      <c r="C354" s="40" t="s">
        <v>867</v>
      </c>
      <c r="H354" s="56"/>
    </row>
    <row r="355" spans="1:8">
      <c r="A355" s="23" t="s">
        <v>546</v>
      </c>
      <c r="B355" s="34" t="s">
        <v>526</v>
      </c>
      <c r="C355" s="40" t="s">
        <v>866</v>
      </c>
      <c r="G355" s="24">
        <v>40005</v>
      </c>
      <c r="H355" s="56"/>
    </row>
    <row r="356" spans="1:8">
      <c r="A356" s="23" t="s">
        <v>546</v>
      </c>
      <c r="B356" s="34" t="s">
        <v>526</v>
      </c>
      <c r="C356" s="40" t="s">
        <v>865</v>
      </c>
      <c r="H356" s="56"/>
    </row>
    <row r="357" spans="1:8">
      <c r="A357" s="23" t="s">
        <v>546</v>
      </c>
      <c r="B357" s="34" t="s">
        <v>526</v>
      </c>
      <c r="C357" s="40" t="s">
        <v>864</v>
      </c>
      <c r="H357" s="56"/>
    </row>
    <row r="358" spans="1:8">
      <c r="A358" s="23" t="s">
        <v>546</v>
      </c>
      <c r="B358" s="34" t="s">
        <v>526</v>
      </c>
      <c r="C358" s="40" t="s">
        <v>863</v>
      </c>
      <c r="H358" s="56"/>
    </row>
    <row r="359" spans="1:8">
      <c r="A359" s="23" t="s">
        <v>546</v>
      </c>
      <c r="B359" s="34" t="s">
        <v>526</v>
      </c>
      <c r="C359" s="40" t="s">
        <v>862</v>
      </c>
      <c r="G359" s="24">
        <v>40005</v>
      </c>
      <c r="H359" s="56"/>
    </row>
    <row r="360" spans="1:8">
      <c r="A360" s="23" t="s">
        <v>546</v>
      </c>
      <c r="B360" s="34" t="s">
        <v>526</v>
      </c>
      <c r="C360" s="40" t="s">
        <v>861</v>
      </c>
      <c r="H360" s="56"/>
    </row>
    <row r="361" spans="1:8">
      <c r="A361" s="23" t="s">
        <v>546</v>
      </c>
      <c r="B361" s="34" t="s">
        <v>526</v>
      </c>
      <c r="C361" s="40" t="s">
        <v>860</v>
      </c>
      <c r="H361" s="56"/>
    </row>
    <row r="362" spans="1:8">
      <c r="A362" s="23" t="s">
        <v>546</v>
      </c>
      <c r="B362" s="34" t="s">
        <v>526</v>
      </c>
      <c r="C362" s="40" t="s">
        <v>859</v>
      </c>
      <c r="H362" s="56"/>
    </row>
    <row r="363" spans="1:8">
      <c r="A363" s="23" t="s">
        <v>546</v>
      </c>
      <c r="B363" s="34" t="s">
        <v>526</v>
      </c>
      <c r="C363" s="40" t="s">
        <v>858</v>
      </c>
      <c r="G363" s="24">
        <v>40005</v>
      </c>
      <c r="H363" s="56"/>
    </row>
    <row r="364" spans="1:8">
      <c r="A364" s="23" t="s">
        <v>546</v>
      </c>
      <c r="B364" s="34" t="s">
        <v>526</v>
      </c>
      <c r="C364" s="40" t="s">
        <v>857</v>
      </c>
      <c r="H364" s="56"/>
    </row>
    <row r="365" spans="1:8">
      <c r="A365" s="23" t="s">
        <v>546</v>
      </c>
      <c r="B365" s="34" t="s">
        <v>526</v>
      </c>
      <c r="C365" s="40" t="s">
        <v>856</v>
      </c>
      <c r="H365" s="56"/>
    </row>
    <row r="366" spans="1:8">
      <c r="A366" s="23" t="s">
        <v>546</v>
      </c>
      <c r="B366" s="34" t="s">
        <v>526</v>
      </c>
      <c r="C366" s="40" t="s">
        <v>855</v>
      </c>
      <c r="H366" s="56"/>
    </row>
    <row r="367" spans="1:8">
      <c r="A367" s="23" t="s">
        <v>546</v>
      </c>
      <c r="B367" s="34" t="s">
        <v>526</v>
      </c>
      <c r="C367" s="40" t="s">
        <v>854</v>
      </c>
      <c r="G367" s="24">
        <v>40005</v>
      </c>
      <c r="H367" s="56"/>
    </row>
    <row r="368" spans="1:8">
      <c r="A368" s="23" t="s">
        <v>546</v>
      </c>
      <c r="B368" s="34" t="s">
        <v>526</v>
      </c>
      <c r="C368" s="40" t="s">
        <v>853</v>
      </c>
      <c r="H368" s="56"/>
    </row>
    <row r="369" spans="1:8">
      <c r="A369" s="23" t="s">
        <v>546</v>
      </c>
      <c r="B369" s="34" t="s">
        <v>526</v>
      </c>
      <c r="C369" s="40" t="s">
        <v>852</v>
      </c>
      <c r="H369" s="56"/>
    </row>
    <row r="370" spans="1:8">
      <c r="A370" s="23" t="s">
        <v>546</v>
      </c>
      <c r="B370" s="34" t="s">
        <v>526</v>
      </c>
      <c r="C370" s="40" t="s">
        <v>851</v>
      </c>
      <c r="H370" s="56"/>
    </row>
    <row r="371" spans="1:8">
      <c r="A371" s="23" t="s">
        <v>546</v>
      </c>
      <c r="B371" s="34" t="s">
        <v>526</v>
      </c>
      <c r="C371" s="40" t="s">
        <v>850</v>
      </c>
      <c r="G371" s="24">
        <v>40005</v>
      </c>
      <c r="H371" s="56"/>
    </row>
    <row r="372" spans="1:8">
      <c r="A372" s="23" t="s">
        <v>546</v>
      </c>
      <c r="B372" s="34" t="s">
        <v>526</v>
      </c>
      <c r="C372" s="40" t="s">
        <v>849</v>
      </c>
      <c r="H372" s="56"/>
    </row>
    <row r="373" spans="1:8">
      <c r="A373" s="23" t="s">
        <v>546</v>
      </c>
      <c r="B373" s="34" t="s">
        <v>526</v>
      </c>
      <c r="C373" s="40" t="s">
        <v>848</v>
      </c>
      <c r="H373" s="56"/>
    </row>
    <row r="374" spans="1:8">
      <c r="A374" s="23" t="s">
        <v>546</v>
      </c>
      <c r="B374" s="34" t="s">
        <v>526</v>
      </c>
      <c r="C374" s="40" t="s">
        <v>847</v>
      </c>
      <c r="H374" s="56"/>
    </row>
    <row r="375" spans="1:8">
      <c r="A375" s="23" t="s">
        <v>546</v>
      </c>
      <c r="B375" s="34" t="s">
        <v>526</v>
      </c>
      <c r="C375" s="40" t="s">
        <v>846</v>
      </c>
      <c r="G375" s="24">
        <v>40005</v>
      </c>
      <c r="H375" s="56"/>
    </row>
    <row r="376" spans="1:8">
      <c r="A376" s="23" t="s">
        <v>546</v>
      </c>
      <c r="B376" s="34" t="s">
        <v>526</v>
      </c>
      <c r="C376" s="40" t="s">
        <v>845</v>
      </c>
      <c r="H376" s="56"/>
    </row>
    <row r="377" spans="1:8">
      <c r="A377" s="23" t="s">
        <v>546</v>
      </c>
      <c r="B377" s="34" t="s">
        <v>526</v>
      </c>
      <c r="C377" s="40" t="s">
        <v>844</v>
      </c>
      <c r="H377" s="56"/>
    </row>
    <row r="378" spans="1:8">
      <c r="A378" s="23" t="s">
        <v>546</v>
      </c>
      <c r="B378" s="34" t="s">
        <v>526</v>
      </c>
      <c r="C378" s="40" t="s">
        <v>843</v>
      </c>
      <c r="H378" s="56"/>
    </row>
    <row r="379" spans="1:8">
      <c r="A379" s="23" t="s">
        <v>546</v>
      </c>
      <c r="B379" s="34" t="s">
        <v>526</v>
      </c>
      <c r="C379" s="40" t="s">
        <v>842</v>
      </c>
      <c r="G379" s="24">
        <v>40005</v>
      </c>
      <c r="H379" s="56"/>
    </row>
    <row r="380" spans="1:8">
      <c r="A380" s="23" t="s">
        <v>546</v>
      </c>
      <c r="B380" s="34" t="s">
        <v>526</v>
      </c>
      <c r="C380" s="40" t="s">
        <v>841</v>
      </c>
      <c r="H380" s="56"/>
    </row>
    <row r="381" spans="1:8">
      <c r="A381" s="23" t="s">
        <v>546</v>
      </c>
      <c r="B381" s="34" t="s">
        <v>526</v>
      </c>
      <c r="C381" s="40" t="s">
        <v>840</v>
      </c>
      <c r="H381" s="56"/>
    </row>
    <row r="382" spans="1:8">
      <c r="A382" s="23" t="s">
        <v>546</v>
      </c>
      <c r="B382" s="34" t="s">
        <v>526</v>
      </c>
      <c r="C382" s="40" t="s">
        <v>839</v>
      </c>
      <c r="H382" s="56"/>
    </row>
    <row r="383" spans="1:8">
      <c r="A383" s="23" t="s">
        <v>546</v>
      </c>
      <c r="B383" s="34" t="s">
        <v>526</v>
      </c>
      <c r="C383" s="40" t="s">
        <v>838</v>
      </c>
      <c r="G383" s="24">
        <v>40005</v>
      </c>
      <c r="H383" s="56"/>
    </row>
    <row r="384" spans="1:8">
      <c r="A384" s="23" t="s">
        <v>546</v>
      </c>
      <c r="B384" s="34" t="s">
        <v>526</v>
      </c>
      <c r="C384" s="40" t="s">
        <v>837</v>
      </c>
      <c r="H384" s="56"/>
    </row>
    <row r="385" spans="1:8">
      <c r="A385" s="23" t="s">
        <v>546</v>
      </c>
      <c r="B385" s="34" t="s">
        <v>526</v>
      </c>
      <c r="C385" s="40" t="s">
        <v>836</v>
      </c>
      <c r="H385" s="56"/>
    </row>
    <row r="386" spans="1:8">
      <c r="A386" s="23" t="s">
        <v>546</v>
      </c>
      <c r="B386" s="34" t="s">
        <v>526</v>
      </c>
      <c r="C386" s="40" t="s">
        <v>835</v>
      </c>
      <c r="H386" s="56"/>
    </row>
    <row r="387" spans="1:8">
      <c r="A387" s="23" t="s">
        <v>546</v>
      </c>
      <c r="B387" s="34" t="s">
        <v>526</v>
      </c>
      <c r="C387" s="40" t="s">
        <v>834</v>
      </c>
      <c r="G387" s="24">
        <v>40005</v>
      </c>
      <c r="H387" s="56"/>
    </row>
    <row r="388" spans="1:8">
      <c r="A388" s="23" t="s">
        <v>546</v>
      </c>
      <c r="B388" s="34" t="s">
        <v>526</v>
      </c>
      <c r="C388" s="40" t="s">
        <v>833</v>
      </c>
      <c r="G388" s="24">
        <v>40005</v>
      </c>
      <c r="H388" s="56"/>
    </row>
    <row r="389" spans="1:8">
      <c r="A389" s="23" t="s">
        <v>546</v>
      </c>
      <c r="B389" s="34" t="s">
        <v>526</v>
      </c>
      <c r="C389" s="40" t="s">
        <v>832</v>
      </c>
      <c r="H389" s="56"/>
    </row>
    <row r="390" spans="1:8">
      <c r="A390" s="23" t="s">
        <v>546</v>
      </c>
      <c r="B390" s="34" t="s">
        <v>526</v>
      </c>
      <c r="C390" s="40" t="s">
        <v>831</v>
      </c>
      <c r="H390" s="56"/>
    </row>
    <row r="391" spans="1:8">
      <c r="A391" s="23" t="s">
        <v>546</v>
      </c>
      <c r="B391" s="34" t="s">
        <v>526</v>
      </c>
      <c r="C391" s="40" t="s">
        <v>830</v>
      </c>
      <c r="G391" s="24">
        <v>40005</v>
      </c>
      <c r="H391" s="56"/>
    </row>
    <row r="392" spans="1:8">
      <c r="A392" s="23" t="s">
        <v>546</v>
      </c>
      <c r="B392" s="34" t="s">
        <v>526</v>
      </c>
      <c r="C392" s="40" t="s">
        <v>829</v>
      </c>
      <c r="H392" s="56"/>
    </row>
    <row r="393" spans="1:8">
      <c r="A393" s="23" t="s">
        <v>546</v>
      </c>
      <c r="B393" s="34" t="s">
        <v>526</v>
      </c>
      <c r="C393" s="40" t="s">
        <v>828</v>
      </c>
      <c r="H393" s="56"/>
    </row>
    <row r="394" spans="1:8">
      <c r="A394" s="23" t="s">
        <v>546</v>
      </c>
      <c r="B394" s="34" t="s">
        <v>526</v>
      </c>
      <c r="C394" s="40" t="s">
        <v>827</v>
      </c>
      <c r="H394" s="56"/>
    </row>
    <row r="395" spans="1:8">
      <c r="A395" s="23" t="s">
        <v>546</v>
      </c>
      <c r="B395" s="34" t="s">
        <v>526</v>
      </c>
      <c r="C395" s="40" t="s">
        <v>826</v>
      </c>
      <c r="G395" s="24">
        <v>40005</v>
      </c>
      <c r="H395" s="56"/>
    </row>
    <row r="396" spans="1:8">
      <c r="A396" s="23" t="s">
        <v>546</v>
      </c>
      <c r="B396" s="34" t="s">
        <v>526</v>
      </c>
      <c r="C396" s="40" t="s">
        <v>825</v>
      </c>
      <c r="H396" s="56"/>
    </row>
    <row r="397" spans="1:8">
      <c r="A397" s="23" t="s">
        <v>546</v>
      </c>
      <c r="B397" s="34" t="s">
        <v>526</v>
      </c>
      <c r="C397" s="40" t="s">
        <v>824</v>
      </c>
      <c r="H397" s="56"/>
    </row>
    <row r="398" spans="1:8">
      <c r="A398" s="23" t="s">
        <v>546</v>
      </c>
      <c r="B398" s="34" t="s">
        <v>526</v>
      </c>
      <c r="C398" s="40" t="s">
        <v>823</v>
      </c>
      <c r="H398" s="56"/>
    </row>
    <row r="399" spans="1:8">
      <c r="A399" s="23" t="s">
        <v>546</v>
      </c>
      <c r="B399" s="34" t="s">
        <v>526</v>
      </c>
      <c r="C399" s="40" t="s">
        <v>822</v>
      </c>
      <c r="G399" s="24">
        <v>40005</v>
      </c>
      <c r="H399" s="56"/>
    </row>
    <row r="400" spans="1:8">
      <c r="A400" s="23" t="s">
        <v>546</v>
      </c>
      <c r="B400" s="34" t="s">
        <v>526</v>
      </c>
      <c r="C400" s="40" t="s">
        <v>821</v>
      </c>
      <c r="H400" s="56"/>
    </row>
    <row r="401" spans="1:8">
      <c r="A401" s="23" t="s">
        <v>546</v>
      </c>
      <c r="B401" s="34" t="s">
        <v>526</v>
      </c>
      <c r="C401" s="40" t="s">
        <v>820</v>
      </c>
      <c r="H401" s="56"/>
    </row>
    <row r="402" spans="1:8">
      <c r="A402" s="23" t="s">
        <v>546</v>
      </c>
      <c r="B402" s="34" t="s">
        <v>526</v>
      </c>
      <c r="C402" s="40" t="s">
        <v>819</v>
      </c>
      <c r="H402" s="56"/>
    </row>
    <row r="403" spans="1:8">
      <c r="A403" s="23" t="s">
        <v>546</v>
      </c>
      <c r="B403" s="34" t="s">
        <v>526</v>
      </c>
      <c r="C403" s="40" t="s">
        <v>818</v>
      </c>
      <c r="G403" s="24">
        <v>40005</v>
      </c>
      <c r="H403" s="56"/>
    </row>
    <row r="404" spans="1:8">
      <c r="A404" s="23" t="s">
        <v>546</v>
      </c>
      <c r="B404" s="34" t="s">
        <v>526</v>
      </c>
      <c r="C404" s="40" t="s">
        <v>817</v>
      </c>
      <c r="H404" s="56"/>
    </row>
    <row r="405" spans="1:8">
      <c r="A405" s="23" t="s">
        <v>546</v>
      </c>
      <c r="B405" s="34" t="s">
        <v>526</v>
      </c>
      <c r="C405" s="40" t="s">
        <v>816</v>
      </c>
      <c r="H405" s="56"/>
    </row>
    <row r="406" spans="1:8">
      <c r="A406" s="23" t="s">
        <v>546</v>
      </c>
      <c r="B406" s="34" t="s">
        <v>526</v>
      </c>
      <c r="C406" s="40" t="s">
        <v>815</v>
      </c>
      <c r="H406" s="56"/>
    </row>
    <row r="407" spans="1:8">
      <c r="A407" s="23" t="s">
        <v>546</v>
      </c>
      <c r="B407" s="34" t="s">
        <v>526</v>
      </c>
      <c r="C407" s="40" t="s">
        <v>814</v>
      </c>
      <c r="G407" s="24">
        <v>40005</v>
      </c>
      <c r="H407" s="56"/>
    </row>
    <row r="408" spans="1:8">
      <c r="A408" s="23" t="s">
        <v>546</v>
      </c>
      <c r="B408" s="34" t="s">
        <v>526</v>
      </c>
      <c r="C408" s="40" t="s">
        <v>813</v>
      </c>
      <c r="H408" s="56"/>
    </row>
    <row r="409" spans="1:8">
      <c r="A409" s="23" t="s">
        <v>546</v>
      </c>
      <c r="B409" s="34" t="s">
        <v>526</v>
      </c>
      <c r="C409" s="40" t="s">
        <v>812</v>
      </c>
      <c r="H409" s="56"/>
    </row>
    <row r="410" spans="1:8">
      <c r="A410" s="23" t="s">
        <v>546</v>
      </c>
      <c r="B410" s="34" t="s">
        <v>526</v>
      </c>
      <c r="C410" s="40" t="s">
        <v>811</v>
      </c>
      <c r="H410" s="56"/>
    </row>
    <row r="411" spans="1:8">
      <c r="A411" s="23" t="s">
        <v>546</v>
      </c>
      <c r="B411" s="34" t="s">
        <v>526</v>
      </c>
      <c r="C411" s="40" t="s">
        <v>810</v>
      </c>
      <c r="G411" s="24">
        <v>40005</v>
      </c>
      <c r="H411" s="56"/>
    </row>
    <row r="412" spans="1:8">
      <c r="A412" s="23" t="s">
        <v>546</v>
      </c>
      <c r="B412" s="34" t="s">
        <v>526</v>
      </c>
      <c r="C412" s="40" t="s">
        <v>809</v>
      </c>
      <c r="H412" s="56"/>
    </row>
    <row r="413" spans="1:8">
      <c r="A413" s="23" t="s">
        <v>546</v>
      </c>
      <c r="B413" s="34" t="s">
        <v>526</v>
      </c>
      <c r="C413" s="40" t="s">
        <v>808</v>
      </c>
      <c r="H413" s="56"/>
    </row>
    <row r="414" spans="1:8">
      <c r="A414" s="23" t="s">
        <v>546</v>
      </c>
      <c r="B414" s="34" t="s">
        <v>526</v>
      </c>
      <c r="C414" s="40" t="s">
        <v>807</v>
      </c>
      <c r="H414" s="56"/>
    </row>
    <row r="415" spans="1:8">
      <c r="A415" s="23" t="s">
        <v>546</v>
      </c>
      <c r="B415" s="34" t="s">
        <v>526</v>
      </c>
      <c r="C415" s="40" t="s">
        <v>806</v>
      </c>
      <c r="G415" s="24">
        <v>40005</v>
      </c>
      <c r="H415" s="56"/>
    </row>
    <row r="416" spans="1:8">
      <c r="A416" s="23" t="s">
        <v>546</v>
      </c>
      <c r="B416" s="34" t="s">
        <v>526</v>
      </c>
      <c r="C416" s="40" t="s">
        <v>805</v>
      </c>
      <c r="H416" s="56"/>
    </row>
    <row r="417" spans="1:8">
      <c r="A417" s="23" t="s">
        <v>546</v>
      </c>
      <c r="B417" s="34" t="s">
        <v>526</v>
      </c>
      <c r="C417" s="40" t="s">
        <v>804</v>
      </c>
      <c r="H417" s="56"/>
    </row>
    <row r="418" spans="1:8">
      <c r="A418" s="23" t="s">
        <v>546</v>
      </c>
      <c r="B418" s="34" t="s">
        <v>526</v>
      </c>
      <c r="C418" s="40" t="s">
        <v>803</v>
      </c>
      <c r="H418" s="56"/>
    </row>
    <row r="419" spans="1:8">
      <c r="A419" s="23" t="s">
        <v>546</v>
      </c>
      <c r="B419" s="34" t="s">
        <v>526</v>
      </c>
      <c r="C419" s="40" t="s">
        <v>802</v>
      </c>
      <c r="G419" s="24">
        <v>40005</v>
      </c>
      <c r="H419" s="56"/>
    </row>
    <row r="420" spans="1:8">
      <c r="A420" s="23" t="s">
        <v>546</v>
      </c>
      <c r="B420" s="34" t="s">
        <v>526</v>
      </c>
      <c r="C420" s="40" t="s">
        <v>801</v>
      </c>
      <c r="H420" s="56"/>
    </row>
    <row r="421" spans="1:8">
      <c r="A421" s="23" t="s">
        <v>546</v>
      </c>
      <c r="B421" s="34" t="s">
        <v>526</v>
      </c>
      <c r="C421" s="40" t="s">
        <v>800</v>
      </c>
      <c r="H421" s="56"/>
    </row>
    <row r="422" spans="1:8">
      <c r="A422" s="23" t="s">
        <v>546</v>
      </c>
      <c r="B422" s="34" t="s">
        <v>526</v>
      </c>
      <c r="C422" s="40" t="s">
        <v>799</v>
      </c>
      <c r="H422" s="56"/>
    </row>
    <row r="423" spans="1:8">
      <c r="A423" s="23" t="s">
        <v>546</v>
      </c>
      <c r="B423" s="34" t="s">
        <v>526</v>
      </c>
      <c r="C423" s="40" t="s">
        <v>798</v>
      </c>
      <c r="G423" s="24">
        <v>40005</v>
      </c>
      <c r="H423" s="56"/>
    </row>
    <row r="424" spans="1:8">
      <c r="A424" s="23" t="s">
        <v>546</v>
      </c>
      <c r="B424" s="34" t="s">
        <v>526</v>
      </c>
      <c r="C424" s="40" t="s">
        <v>797</v>
      </c>
      <c r="H424" s="56"/>
    </row>
    <row r="425" spans="1:8">
      <c r="A425" s="23" t="s">
        <v>546</v>
      </c>
      <c r="B425" s="34" t="s">
        <v>526</v>
      </c>
      <c r="C425" s="40" t="s">
        <v>796</v>
      </c>
      <c r="H425" s="56"/>
    </row>
    <row r="426" spans="1:8">
      <c r="A426" s="23" t="s">
        <v>546</v>
      </c>
      <c r="B426" s="34" t="s">
        <v>526</v>
      </c>
      <c r="C426" s="40" t="s">
        <v>795</v>
      </c>
      <c r="H426" s="56"/>
    </row>
    <row r="427" spans="1:8">
      <c r="A427" s="23" t="s">
        <v>546</v>
      </c>
      <c r="B427" s="34" t="s">
        <v>526</v>
      </c>
      <c r="C427" s="40" t="s">
        <v>794</v>
      </c>
      <c r="G427" s="24">
        <v>40005</v>
      </c>
      <c r="H427" s="56"/>
    </row>
    <row r="428" spans="1:8">
      <c r="A428" s="23" t="s">
        <v>546</v>
      </c>
      <c r="B428" s="34" t="s">
        <v>526</v>
      </c>
      <c r="C428" s="40" t="s">
        <v>793</v>
      </c>
      <c r="H428" s="56"/>
    </row>
    <row r="429" spans="1:8">
      <c r="A429" s="23" t="s">
        <v>546</v>
      </c>
      <c r="B429" s="34" t="s">
        <v>526</v>
      </c>
      <c r="C429" s="40" t="s">
        <v>792</v>
      </c>
      <c r="H429" s="56"/>
    </row>
    <row r="430" spans="1:8">
      <c r="A430" s="23" t="s">
        <v>546</v>
      </c>
      <c r="B430" s="34" t="s">
        <v>526</v>
      </c>
      <c r="C430" s="40" t="s">
        <v>791</v>
      </c>
      <c r="H430" s="56"/>
    </row>
    <row r="431" spans="1:8">
      <c r="A431" s="23" t="s">
        <v>546</v>
      </c>
      <c r="B431" s="34" t="s">
        <v>526</v>
      </c>
      <c r="C431" s="40" t="s">
        <v>790</v>
      </c>
      <c r="G431" s="24">
        <v>40005</v>
      </c>
      <c r="H431" s="56"/>
    </row>
    <row r="432" spans="1:8">
      <c r="A432" s="23" t="s">
        <v>546</v>
      </c>
      <c r="B432" s="34" t="s">
        <v>526</v>
      </c>
      <c r="C432" s="40" t="s">
        <v>789</v>
      </c>
      <c r="H432" s="56"/>
    </row>
    <row r="433" spans="1:8">
      <c r="A433" s="23" t="s">
        <v>546</v>
      </c>
      <c r="B433" s="34" t="s">
        <v>526</v>
      </c>
      <c r="C433" s="40" t="s">
        <v>788</v>
      </c>
      <c r="H433" s="56"/>
    </row>
    <row r="434" spans="1:8">
      <c r="A434" s="23" t="s">
        <v>546</v>
      </c>
      <c r="B434" s="34" t="s">
        <v>526</v>
      </c>
      <c r="C434" s="40" t="s">
        <v>787</v>
      </c>
      <c r="H434" s="56"/>
    </row>
    <row r="435" spans="1:8">
      <c r="A435" s="23" t="s">
        <v>546</v>
      </c>
      <c r="B435" s="34" t="s">
        <v>526</v>
      </c>
      <c r="C435" s="40" t="s">
        <v>786</v>
      </c>
      <c r="G435" s="24">
        <v>40005</v>
      </c>
      <c r="H435" s="56"/>
    </row>
    <row r="436" spans="1:8">
      <c r="A436" s="23" t="s">
        <v>546</v>
      </c>
      <c r="B436" s="34" t="s">
        <v>526</v>
      </c>
      <c r="C436" s="40" t="s">
        <v>785</v>
      </c>
      <c r="H436" s="56"/>
    </row>
    <row r="437" spans="1:8">
      <c r="A437" s="23" t="s">
        <v>546</v>
      </c>
      <c r="B437" s="34" t="s">
        <v>526</v>
      </c>
      <c r="C437" s="40" t="s">
        <v>784</v>
      </c>
      <c r="H437" s="56"/>
    </row>
    <row r="438" spans="1:8">
      <c r="A438" s="23" t="s">
        <v>546</v>
      </c>
      <c r="B438" s="34" t="s">
        <v>526</v>
      </c>
      <c r="C438" s="40" t="s">
        <v>783</v>
      </c>
      <c r="H438" s="56"/>
    </row>
    <row r="439" spans="1:8">
      <c r="A439" s="23" t="s">
        <v>546</v>
      </c>
      <c r="B439" s="34" t="s">
        <v>526</v>
      </c>
      <c r="C439" s="40" t="s">
        <v>782</v>
      </c>
      <c r="G439" s="24">
        <v>40005</v>
      </c>
      <c r="H439" s="56"/>
    </row>
    <row r="440" spans="1:8">
      <c r="A440" s="23" t="s">
        <v>546</v>
      </c>
      <c r="B440" s="34" t="s">
        <v>526</v>
      </c>
      <c r="C440" s="40" t="s">
        <v>781</v>
      </c>
      <c r="H440" s="56"/>
    </row>
    <row r="441" spans="1:8">
      <c r="A441" s="23" t="s">
        <v>546</v>
      </c>
      <c r="B441" s="34" t="s">
        <v>526</v>
      </c>
      <c r="C441" s="40" t="s">
        <v>780</v>
      </c>
      <c r="H441" s="56"/>
    </row>
    <row r="442" spans="1:8">
      <c r="A442" s="23" t="s">
        <v>546</v>
      </c>
      <c r="B442" s="34" t="s">
        <v>526</v>
      </c>
      <c r="C442" s="40" t="s">
        <v>779</v>
      </c>
      <c r="H442" s="56"/>
    </row>
    <row r="443" spans="1:8">
      <c r="A443" s="23" t="s">
        <v>546</v>
      </c>
      <c r="B443" s="34" t="s">
        <v>526</v>
      </c>
      <c r="C443" s="40" t="s">
        <v>778</v>
      </c>
      <c r="G443" s="24">
        <v>40005</v>
      </c>
      <c r="H443" s="56"/>
    </row>
    <row r="444" spans="1:8">
      <c r="A444" s="23" t="s">
        <v>546</v>
      </c>
      <c r="B444" s="34" t="s">
        <v>526</v>
      </c>
      <c r="C444" s="40" t="s">
        <v>777</v>
      </c>
      <c r="H444" s="56"/>
    </row>
    <row r="445" spans="1:8">
      <c r="A445" s="23" t="s">
        <v>546</v>
      </c>
      <c r="B445" s="34" t="s">
        <v>526</v>
      </c>
      <c r="C445" s="40" t="s">
        <v>776</v>
      </c>
      <c r="H445" s="56"/>
    </row>
    <row r="446" spans="1:8">
      <c r="A446" s="23" t="s">
        <v>546</v>
      </c>
      <c r="B446" s="34" t="s">
        <v>526</v>
      </c>
      <c r="C446" s="40" t="s">
        <v>775</v>
      </c>
      <c r="H446" s="56"/>
    </row>
    <row r="447" spans="1:8">
      <c r="A447" s="23" t="s">
        <v>546</v>
      </c>
      <c r="B447" s="34" t="s">
        <v>526</v>
      </c>
      <c r="C447" s="40" t="s">
        <v>774</v>
      </c>
      <c r="G447" s="24">
        <v>40005</v>
      </c>
      <c r="H447" s="56"/>
    </row>
    <row r="448" spans="1:8">
      <c r="A448" s="23" t="s">
        <v>546</v>
      </c>
      <c r="B448" s="34" t="s">
        <v>526</v>
      </c>
      <c r="C448" s="40" t="s">
        <v>773</v>
      </c>
      <c r="H448" s="56"/>
    </row>
    <row r="449" spans="1:8">
      <c r="A449" s="23" t="s">
        <v>546</v>
      </c>
      <c r="B449" s="34" t="s">
        <v>526</v>
      </c>
      <c r="C449" s="40" t="s">
        <v>772</v>
      </c>
      <c r="H449" s="56"/>
    </row>
    <row r="450" spans="1:8">
      <c r="A450" s="23" t="s">
        <v>546</v>
      </c>
      <c r="B450" s="34" t="s">
        <v>526</v>
      </c>
      <c r="C450" s="40" t="s">
        <v>771</v>
      </c>
      <c r="H450" s="56"/>
    </row>
    <row r="451" spans="1:8">
      <c r="A451" s="23" t="s">
        <v>546</v>
      </c>
      <c r="B451" s="34" t="s">
        <v>526</v>
      </c>
      <c r="C451" s="40" t="s">
        <v>770</v>
      </c>
      <c r="G451" s="24">
        <v>40005</v>
      </c>
      <c r="H451" s="56"/>
    </row>
    <row r="452" spans="1:8">
      <c r="A452" s="23" t="s">
        <v>546</v>
      </c>
      <c r="B452" s="34" t="s">
        <v>526</v>
      </c>
      <c r="C452" s="40" t="s">
        <v>769</v>
      </c>
      <c r="H452" s="56"/>
    </row>
    <row r="453" spans="1:8">
      <c r="A453" s="23" t="s">
        <v>546</v>
      </c>
      <c r="B453" s="34" t="s">
        <v>526</v>
      </c>
      <c r="C453" s="40" t="s">
        <v>768</v>
      </c>
      <c r="H453" s="56"/>
    </row>
    <row r="454" spans="1:8">
      <c r="A454" s="23" t="s">
        <v>546</v>
      </c>
      <c r="B454" s="34" t="s">
        <v>526</v>
      </c>
      <c r="C454" s="40" t="s">
        <v>767</v>
      </c>
      <c r="H454" s="56"/>
    </row>
    <row r="455" spans="1:8">
      <c r="A455" s="23" t="s">
        <v>546</v>
      </c>
      <c r="B455" s="34" t="s">
        <v>526</v>
      </c>
      <c r="H455" s="56"/>
    </row>
    <row r="456" spans="1:8">
      <c r="A456" s="23" t="s">
        <v>546</v>
      </c>
      <c r="B456" s="34" t="s">
        <v>526</v>
      </c>
      <c r="H456" s="56"/>
    </row>
    <row r="457" spans="1:8">
      <c r="A457" s="23" t="s">
        <v>546</v>
      </c>
      <c r="B457" s="34" t="s">
        <v>526</v>
      </c>
      <c r="G457" s="24">
        <v>40005</v>
      </c>
      <c r="H457" s="56"/>
    </row>
    <row r="458" spans="1:8">
      <c r="A458" s="23" t="s">
        <v>546</v>
      </c>
      <c r="B458" s="34" t="s">
        <v>526</v>
      </c>
      <c r="H458" s="56"/>
    </row>
    <row r="459" spans="1:8">
      <c r="A459" s="23" t="s">
        <v>546</v>
      </c>
      <c r="B459" s="34" t="s">
        <v>526</v>
      </c>
      <c r="H459" s="56"/>
    </row>
    <row r="460" spans="1:8">
      <c r="A460" s="23" t="s">
        <v>546</v>
      </c>
      <c r="B460" s="34" t="s">
        <v>526</v>
      </c>
      <c r="H460" s="56"/>
    </row>
    <row r="461" spans="1:8">
      <c r="A461" s="23" t="s">
        <v>546</v>
      </c>
      <c r="B461" s="34" t="s">
        <v>526</v>
      </c>
      <c r="H461" s="56"/>
    </row>
    <row r="462" spans="1:8">
      <c r="A462" s="23" t="s">
        <v>546</v>
      </c>
      <c r="B462" s="34" t="s">
        <v>526</v>
      </c>
      <c r="H462" s="56"/>
    </row>
    <row r="463" spans="1:8">
      <c r="A463" s="23" t="s">
        <v>546</v>
      </c>
      <c r="B463" s="34" t="s">
        <v>526</v>
      </c>
      <c r="H463" s="56"/>
    </row>
    <row r="464" spans="1:8">
      <c r="A464" s="23" t="s">
        <v>546</v>
      </c>
      <c r="B464" s="34" t="s">
        <v>526</v>
      </c>
      <c r="H464" s="56"/>
    </row>
    <row r="465" spans="1:8">
      <c r="A465" s="23" t="s">
        <v>546</v>
      </c>
      <c r="B465" s="34" t="s">
        <v>526</v>
      </c>
      <c r="H465" s="56"/>
    </row>
    <row r="466" spans="1:8">
      <c r="A466" s="23" t="s">
        <v>546</v>
      </c>
      <c r="B466" s="34" t="s">
        <v>526</v>
      </c>
      <c r="H466" s="56"/>
    </row>
    <row r="467" spans="1:8">
      <c r="A467" s="23" t="s">
        <v>546</v>
      </c>
      <c r="B467" s="34" t="s">
        <v>526</v>
      </c>
      <c r="H467" s="56"/>
    </row>
    <row r="468" spans="1:8">
      <c r="A468" s="23" t="s">
        <v>546</v>
      </c>
      <c r="B468" s="34" t="s">
        <v>526</v>
      </c>
      <c r="H468" s="56"/>
    </row>
    <row r="469" spans="1:8">
      <c r="A469" s="23" t="s">
        <v>546</v>
      </c>
      <c r="B469" s="34" t="s">
        <v>526</v>
      </c>
      <c r="H469" s="56"/>
    </row>
    <row r="470" spans="1:8">
      <c r="A470" s="23" t="s">
        <v>546</v>
      </c>
      <c r="B470" s="34" t="s">
        <v>526</v>
      </c>
      <c r="H470" s="56"/>
    </row>
    <row r="471" spans="1:8">
      <c r="A471" s="23" t="s">
        <v>546</v>
      </c>
      <c r="B471" s="62" t="s">
        <v>623</v>
      </c>
      <c r="C471" s="26" t="s">
        <v>766</v>
      </c>
      <c r="D471" s="61"/>
      <c r="E471" s="38"/>
      <c r="F471" s="38"/>
      <c r="G471" s="24">
        <v>40005</v>
      </c>
      <c r="H471" s="58"/>
    </row>
    <row r="472" spans="1:8">
      <c r="A472" s="23" t="s">
        <v>546</v>
      </c>
      <c r="B472" s="62" t="s">
        <v>623</v>
      </c>
      <c r="C472" s="26" t="s">
        <v>765</v>
      </c>
      <c r="H472" s="56"/>
    </row>
    <row r="473" spans="1:8">
      <c r="A473" s="23" t="s">
        <v>546</v>
      </c>
      <c r="B473" s="62" t="s">
        <v>623</v>
      </c>
      <c r="C473" s="26" t="s">
        <v>764</v>
      </c>
      <c r="G473" s="24">
        <v>39974</v>
      </c>
      <c r="H473" s="56"/>
    </row>
    <row r="474" spans="1:8">
      <c r="A474" s="23" t="s">
        <v>546</v>
      </c>
      <c r="B474" s="62" t="s">
        <v>623</v>
      </c>
      <c r="C474" s="26" t="s">
        <v>763</v>
      </c>
      <c r="H474" s="56"/>
    </row>
    <row r="475" spans="1:8">
      <c r="A475" s="23" t="s">
        <v>546</v>
      </c>
      <c r="B475" s="62" t="s">
        <v>623</v>
      </c>
      <c r="C475" s="64" t="s">
        <v>762</v>
      </c>
      <c r="H475" s="56"/>
    </row>
    <row r="476" spans="1:8">
      <c r="A476" s="23" t="s">
        <v>546</v>
      </c>
      <c r="B476" s="62" t="s">
        <v>623</v>
      </c>
      <c r="C476" s="64" t="s">
        <v>761</v>
      </c>
      <c r="H476" s="56"/>
    </row>
    <row r="477" spans="1:8">
      <c r="A477" s="23" t="s">
        <v>546</v>
      </c>
      <c r="B477" s="62" t="s">
        <v>623</v>
      </c>
      <c r="C477" s="64" t="s">
        <v>760</v>
      </c>
      <c r="H477" s="56"/>
    </row>
    <row r="478" spans="1:8">
      <c r="A478" s="23" t="s">
        <v>546</v>
      </c>
      <c r="B478" s="62" t="s">
        <v>623</v>
      </c>
      <c r="C478" s="64" t="s">
        <v>759</v>
      </c>
      <c r="H478" s="56"/>
    </row>
    <row r="479" spans="1:8">
      <c r="A479" s="23" t="s">
        <v>546</v>
      </c>
      <c r="B479" s="62" t="s">
        <v>623</v>
      </c>
      <c r="C479" s="64" t="s">
        <v>758</v>
      </c>
      <c r="H479" s="56"/>
    </row>
    <row r="480" spans="1:8">
      <c r="A480" s="23" t="s">
        <v>546</v>
      </c>
      <c r="B480" s="62" t="s">
        <v>623</v>
      </c>
      <c r="C480" s="64" t="s">
        <v>757</v>
      </c>
      <c r="H480" s="56"/>
    </row>
    <row r="481" spans="1:8">
      <c r="A481" s="23" t="s">
        <v>546</v>
      </c>
      <c r="B481" s="62" t="s">
        <v>623</v>
      </c>
      <c r="C481" s="64" t="s">
        <v>756</v>
      </c>
      <c r="H481" s="56"/>
    </row>
    <row r="482" spans="1:8">
      <c r="A482" s="23" t="s">
        <v>546</v>
      </c>
      <c r="B482" s="62" t="s">
        <v>623</v>
      </c>
      <c r="C482" s="64" t="s">
        <v>755</v>
      </c>
      <c r="H482" s="56"/>
    </row>
    <row r="483" spans="1:8">
      <c r="A483" s="23" t="s">
        <v>546</v>
      </c>
      <c r="B483" s="62" t="s">
        <v>623</v>
      </c>
      <c r="C483" s="63" t="s">
        <v>754</v>
      </c>
      <c r="H483" s="56"/>
    </row>
    <row r="484" spans="1:8">
      <c r="A484" s="23" t="s">
        <v>546</v>
      </c>
      <c r="B484" s="62" t="s">
        <v>623</v>
      </c>
      <c r="C484" s="63" t="s">
        <v>753</v>
      </c>
      <c r="H484" s="56"/>
    </row>
    <row r="485" spans="1:8">
      <c r="A485" s="23" t="s">
        <v>546</v>
      </c>
      <c r="B485" s="62" t="s">
        <v>623</v>
      </c>
      <c r="C485" s="63" t="s">
        <v>752</v>
      </c>
      <c r="H485" s="56"/>
    </row>
    <row r="486" spans="1:8">
      <c r="A486" s="23" t="s">
        <v>546</v>
      </c>
      <c r="B486" s="62" t="s">
        <v>623</v>
      </c>
      <c r="C486" s="63" t="s">
        <v>751</v>
      </c>
      <c r="H486" s="56"/>
    </row>
    <row r="487" spans="1:8">
      <c r="A487" s="23" t="s">
        <v>546</v>
      </c>
      <c r="B487" s="62" t="s">
        <v>623</v>
      </c>
      <c r="C487" s="63" t="s">
        <v>750</v>
      </c>
      <c r="H487" s="56"/>
    </row>
    <row r="488" spans="1:8">
      <c r="A488" s="23" t="s">
        <v>546</v>
      </c>
      <c r="B488" s="62" t="s">
        <v>623</v>
      </c>
      <c r="C488" s="63" t="s">
        <v>749</v>
      </c>
      <c r="H488" s="56"/>
    </row>
    <row r="489" spans="1:8">
      <c r="A489" s="23" t="s">
        <v>546</v>
      </c>
      <c r="B489" s="62" t="s">
        <v>623</v>
      </c>
      <c r="C489" s="63" t="s">
        <v>748</v>
      </c>
      <c r="H489" s="56"/>
    </row>
    <row r="490" spans="1:8">
      <c r="A490" s="23" t="s">
        <v>546</v>
      </c>
      <c r="B490" s="62" t="s">
        <v>623</v>
      </c>
      <c r="C490" s="63" t="s">
        <v>747</v>
      </c>
      <c r="H490" s="56"/>
    </row>
    <row r="491" spans="1:8">
      <c r="A491" s="23" t="s">
        <v>546</v>
      </c>
      <c r="B491" s="62" t="s">
        <v>623</v>
      </c>
      <c r="C491" s="40" t="s">
        <v>746</v>
      </c>
      <c r="H491" s="56"/>
    </row>
    <row r="492" spans="1:8">
      <c r="A492" s="23" t="s">
        <v>546</v>
      </c>
      <c r="B492" s="62" t="s">
        <v>623</v>
      </c>
      <c r="C492" s="40" t="s">
        <v>745</v>
      </c>
      <c r="H492" s="56"/>
    </row>
    <row r="493" spans="1:8">
      <c r="A493" s="23" t="s">
        <v>546</v>
      </c>
      <c r="B493" s="62" t="s">
        <v>623</v>
      </c>
      <c r="C493" s="40" t="s">
        <v>744</v>
      </c>
      <c r="H493" s="56"/>
    </row>
    <row r="494" spans="1:8">
      <c r="A494" s="23" t="s">
        <v>546</v>
      </c>
      <c r="B494" s="62" t="s">
        <v>623</v>
      </c>
      <c r="C494" s="40" t="s">
        <v>743</v>
      </c>
      <c r="H494" s="56"/>
    </row>
    <row r="495" spans="1:8">
      <c r="A495" s="23" t="s">
        <v>546</v>
      </c>
      <c r="B495" s="62" t="s">
        <v>623</v>
      </c>
      <c r="C495" s="40" t="s">
        <v>742</v>
      </c>
      <c r="H495" s="56"/>
    </row>
    <row r="496" spans="1:8">
      <c r="A496" s="23" t="s">
        <v>546</v>
      </c>
      <c r="B496" s="62" t="s">
        <v>623</v>
      </c>
      <c r="C496" s="40" t="s">
        <v>741</v>
      </c>
      <c r="H496" s="56"/>
    </row>
    <row r="497" spans="1:8">
      <c r="A497" s="23" t="s">
        <v>546</v>
      </c>
      <c r="B497" s="62" t="s">
        <v>623</v>
      </c>
      <c r="C497" s="40" t="s">
        <v>740</v>
      </c>
      <c r="H497" s="56"/>
    </row>
    <row r="498" spans="1:8">
      <c r="A498" s="23" t="s">
        <v>546</v>
      </c>
      <c r="B498" s="62" t="s">
        <v>623</v>
      </c>
      <c r="C498" s="40" t="s">
        <v>739</v>
      </c>
      <c r="H498" s="56"/>
    </row>
    <row r="499" spans="1:8">
      <c r="A499" s="23" t="s">
        <v>546</v>
      </c>
      <c r="B499" s="62" t="s">
        <v>623</v>
      </c>
      <c r="C499" s="40" t="s">
        <v>738</v>
      </c>
      <c r="H499" s="56"/>
    </row>
    <row r="500" spans="1:8">
      <c r="A500" s="23" t="s">
        <v>546</v>
      </c>
      <c r="B500" s="62" t="s">
        <v>623</v>
      </c>
      <c r="C500" s="40" t="s">
        <v>737</v>
      </c>
      <c r="H500" s="56"/>
    </row>
    <row r="501" spans="1:8">
      <c r="A501" s="23" t="s">
        <v>546</v>
      </c>
      <c r="B501" s="62" t="s">
        <v>623</v>
      </c>
      <c r="C501" s="40" t="s">
        <v>736</v>
      </c>
      <c r="H501" s="56"/>
    </row>
    <row r="502" spans="1:8">
      <c r="A502" s="23" t="s">
        <v>546</v>
      </c>
      <c r="B502" s="62" t="s">
        <v>623</v>
      </c>
      <c r="C502" s="40" t="s">
        <v>735</v>
      </c>
      <c r="H502" s="56"/>
    </row>
    <row r="503" spans="1:8">
      <c r="A503" s="23" t="s">
        <v>546</v>
      </c>
      <c r="B503" s="62" t="s">
        <v>623</v>
      </c>
      <c r="C503" s="40" t="s">
        <v>734</v>
      </c>
      <c r="H503" s="56"/>
    </row>
    <row r="504" spans="1:8">
      <c r="A504" s="23" t="s">
        <v>546</v>
      </c>
      <c r="B504" s="62" t="s">
        <v>623</v>
      </c>
      <c r="C504" s="40" t="s">
        <v>733</v>
      </c>
      <c r="H504" s="56"/>
    </row>
    <row r="505" spans="1:8">
      <c r="A505" s="23" t="s">
        <v>546</v>
      </c>
      <c r="B505" s="62" t="s">
        <v>623</v>
      </c>
      <c r="C505" s="40" t="s">
        <v>732</v>
      </c>
      <c r="H505" s="56"/>
    </row>
    <row r="506" spans="1:8">
      <c r="A506" s="23" t="s">
        <v>546</v>
      </c>
      <c r="B506" s="62" t="s">
        <v>623</v>
      </c>
      <c r="C506" s="40" t="s">
        <v>731</v>
      </c>
      <c r="H506" s="56"/>
    </row>
    <row r="507" spans="1:8">
      <c r="A507" s="23" t="s">
        <v>546</v>
      </c>
      <c r="B507" s="62" t="s">
        <v>623</v>
      </c>
      <c r="C507" s="40" t="s">
        <v>730</v>
      </c>
      <c r="H507" s="56"/>
    </row>
    <row r="508" spans="1:8">
      <c r="A508" s="23" t="s">
        <v>546</v>
      </c>
      <c r="B508" s="62" t="s">
        <v>623</v>
      </c>
      <c r="C508" s="40" t="s">
        <v>729</v>
      </c>
      <c r="H508" s="56"/>
    </row>
    <row r="509" spans="1:8">
      <c r="A509" s="23" t="s">
        <v>546</v>
      </c>
      <c r="B509" s="62" t="s">
        <v>623</v>
      </c>
      <c r="C509" s="40" t="s">
        <v>728</v>
      </c>
      <c r="H509" s="56"/>
    </row>
    <row r="510" spans="1:8">
      <c r="A510" s="23" t="s">
        <v>546</v>
      </c>
      <c r="B510" s="62" t="s">
        <v>623</v>
      </c>
      <c r="C510" s="40" t="s">
        <v>727</v>
      </c>
      <c r="H510" s="56"/>
    </row>
    <row r="511" spans="1:8">
      <c r="A511" s="23" t="s">
        <v>546</v>
      </c>
      <c r="B511" s="62" t="s">
        <v>623</v>
      </c>
      <c r="C511" s="40" t="s">
        <v>726</v>
      </c>
      <c r="H511" s="56"/>
    </row>
    <row r="512" spans="1:8">
      <c r="A512" s="23" t="s">
        <v>546</v>
      </c>
      <c r="B512" s="62" t="s">
        <v>623</v>
      </c>
      <c r="C512" s="40" t="s">
        <v>725</v>
      </c>
      <c r="H512" s="56"/>
    </row>
    <row r="513" spans="1:8">
      <c r="A513" s="23" t="s">
        <v>546</v>
      </c>
      <c r="B513" s="62" t="s">
        <v>623</v>
      </c>
      <c r="C513" s="40" t="s">
        <v>724</v>
      </c>
      <c r="H513" s="56"/>
    </row>
    <row r="514" spans="1:8">
      <c r="A514" s="23" t="s">
        <v>546</v>
      </c>
      <c r="B514" s="62" t="s">
        <v>623</v>
      </c>
      <c r="C514" s="40" t="s">
        <v>723</v>
      </c>
      <c r="H514" s="56"/>
    </row>
    <row r="515" spans="1:8">
      <c r="A515" s="23" t="s">
        <v>546</v>
      </c>
      <c r="B515" s="62" t="s">
        <v>623</v>
      </c>
      <c r="C515" s="40" t="s">
        <v>722</v>
      </c>
      <c r="H515" s="56"/>
    </row>
    <row r="516" spans="1:8">
      <c r="A516" s="23" t="s">
        <v>546</v>
      </c>
      <c r="B516" s="62" t="s">
        <v>623</v>
      </c>
      <c r="C516" s="40" t="s">
        <v>721</v>
      </c>
      <c r="H516" s="56"/>
    </row>
    <row r="517" spans="1:8">
      <c r="A517" s="23" t="s">
        <v>546</v>
      </c>
      <c r="B517" s="62" t="s">
        <v>623</v>
      </c>
      <c r="C517" s="40" t="s">
        <v>720</v>
      </c>
      <c r="H517" s="56"/>
    </row>
    <row r="518" spans="1:8">
      <c r="A518" s="23" t="s">
        <v>546</v>
      </c>
      <c r="B518" s="62" t="s">
        <v>623</v>
      </c>
      <c r="C518" s="40" t="s">
        <v>719</v>
      </c>
      <c r="H518" s="56"/>
    </row>
    <row r="519" spans="1:8">
      <c r="A519" s="23" t="s">
        <v>546</v>
      </c>
      <c r="B519" s="62" t="s">
        <v>623</v>
      </c>
      <c r="C519" s="40" t="s">
        <v>718</v>
      </c>
      <c r="H519" s="56"/>
    </row>
    <row r="520" spans="1:8">
      <c r="A520" s="23" t="s">
        <v>546</v>
      </c>
      <c r="B520" s="62" t="s">
        <v>623</v>
      </c>
      <c r="C520" s="40" t="s">
        <v>717</v>
      </c>
      <c r="H520" s="56"/>
    </row>
    <row r="521" spans="1:8">
      <c r="A521" s="23" t="s">
        <v>546</v>
      </c>
      <c r="B521" s="62" t="s">
        <v>623</v>
      </c>
      <c r="C521" s="40" t="s">
        <v>716</v>
      </c>
      <c r="H521" s="56"/>
    </row>
    <row r="522" spans="1:8">
      <c r="A522" s="23" t="s">
        <v>546</v>
      </c>
      <c r="B522" s="62" t="s">
        <v>623</v>
      </c>
      <c r="C522" s="40" t="s">
        <v>715</v>
      </c>
      <c r="H522" s="56"/>
    </row>
    <row r="523" spans="1:8">
      <c r="A523" s="23" t="s">
        <v>546</v>
      </c>
      <c r="B523" s="62" t="s">
        <v>623</v>
      </c>
      <c r="C523" s="40" t="s">
        <v>714</v>
      </c>
      <c r="H523" s="56"/>
    </row>
    <row r="524" spans="1:8">
      <c r="A524" s="23" t="s">
        <v>546</v>
      </c>
      <c r="B524" s="62" t="s">
        <v>623</v>
      </c>
      <c r="C524" s="40" t="s">
        <v>713</v>
      </c>
      <c r="H524" s="56"/>
    </row>
    <row r="525" spans="1:8">
      <c r="A525" s="23" t="s">
        <v>546</v>
      </c>
      <c r="B525" s="62" t="s">
        <v>623</v>
      </c>
      <c r="C525" s="40" t="s">
        <v>712</v>
      </c>
      <c r="H525" s="56"/>
    </row>
    <row r="526" spans="1:8">
      <c r="A526" s="23" t="s">
        <v>546</v>
      </c>
      <c r="B526" s="62" t="s">
        <v>623</v>
      </c>
      <c r="C526" s="40" t="s">
        <v>711</v>
      </c>
      <c r="H526" s="56"/>
    </row>
    <row r="527" spans="1:8">
      <c r="A527" s="23" t="s">
        <v>546</v>
      </c>
      <c r="B527" s="62" t="s">
        <v>623</v>
      </c>
      <c r="C527" s="40" t="s">
        <v>710</v>
      </c>
      <c r="H527" s="56"/>
    </row>
    <row r="528" spans="1:8">
      <c r="A528" s="23" t="s">
        <v>546</v>
      </c>
      <c r="B528" s="62" t="s">
        <v>623</v>
      </c>
      <c r="C528" s="40" t="s">
        <v>709</v>
      </c>
      <c r="H528" s="56"/>
    </row>
    <row r="529" spans="1:8">
      <c r="A529" s="23" t="s">
        <v>546</v>
      </c>
      <c r="B529" s="62" t="s">
        <v>623</v>
      </c>
      <c r="C529" s="40" t="s">
        <v>708</v>
      </c>
      <c r="H529" s="56"/>
    </row>
    <row r="530" spans="1:8">
      <c r="A530" s="23" t="s">
        <v>546</v>
      </c>
      <c r="B530" s="62" t="s">
        <v>623</v>
      </c>
      <c r="C530" s="40" t="s">
        <v>707</v>
      </c>
      <c r="H530" s="56"/>
    </row>
    <row r="531" spans="1:8">
      <c r="A531" s="23" t="s">
        <v>546</v>
      </c>
      <c r="B531" s="62" t="s">
        <v>623</v>
      </c>
      <c r="C531" s="40" t="s">
        <v>706</v>
      </c>
      <c r="H531" s="56"/>
    </row>
    <row r="532" spans="1:8">
      <c r="A532" s="23" t="s">
        <v>546</v>
      </c>
      <c r="B532" s="62" t="s">
        <v>623</v>
      </c>
      <c r="C532" s="40" t="s">
        <v>705</v>
      </c>
      <c r="H532" s="56"/>
    </row>
    <row r="533" spans="1:8">
      <c r="A533" s="23" t="s">
        <v>546</v>
      </c>
      <c r="B533" s="62" t="s">
        <v>623</v>
      </c>
      <c r="C533" s="40" t="s">
        <v>704</v>
      </c>
      <c r="H533" s="56"/>
    </row>
    <row r="534" spans="1:8">
      <c r="A534" s="23" t="s">
        <v>546</v>
      </c>
      <c r="B534" s="62" t="s">
        <v>623</v>
      </c>
      <c r="C534" s="40" t="s">
        <v>703</v>
      </c>
      <c r="H534" s="56"/>
    </row>
    <row r="535" spans="1:8">
      <c r="A535" s="23" t="s">
        <v>546</v>
      </c>
      <c r="B535" s="62" t="s">
        <v>623</v>
      </c>
      <c r="C535" s="40" t="s">
        <v>702</v>
      </c>
      <c r="H535" s="56"/>
    </row>
    <row r="536" spans="1:8">
      <c r="A536" s="23" t="s">
        <v>546</v>
      </c>
      <c r="B536" s="62" t="s">
        <v>623</v>
      </c>
      <c r="C536" s="40" t="s">
        <v>701</v>
      </c>
      <c r="H536" s="56"/>
    </row>
    <row r="537" spans="1:8">
      <c r="A537" s="23" t="s">
        <v>546</v>
      </c>
      <c r="B537" s="62" t="s">
        <v>623</v>
      </c>
      <c r="C537" s="40" t="s">
        <v>700</v>
      </c>
      <c r="H537" s="56"/>
    </row>
    <row r="538" spans="1:8">
      <c r="A538" s="23" t="s">
        <v>546</v>
      </c>
      <c r="B538" s="62" t="s">
        <v>623</v>
      </c>
      <c r="C538" s="40" t="s">
        <v>699</v>
      </c>
      <c r="H538" s="56"/>
    </row>
    <row r="539" spans="1:8">
      <c r="A539" s="23" t="s">
        <v>546</v>
      </c>
      <c r="B539" s="62" t="s">
        <v>623</v>
      </c>
      <c r="C539" s="40" t="s">
        <v>698</v>
      </c>
      <c r="H539" s="56"/>
    </row>
    <row r="540" spans="1:8">
      <c r="A540" s="23" t="s">
        <v>546</v>
      </c>
      <c r="B540" s="62" t="s">
        <v>623</v>
      </c>
      <c r="C540" s="40" t="s">
        <v>697</v>
      </c>
      <c r="H540" s="56"/>
    </row>
    <row r="541" spans="1:8">
      <c r="A541" s="23" t="s">
        <v>546</v>
      </c>
      <c r="B541" s="62" t="s">
        <v>623</v>
      </c>
      <c r="C541" s="40" t="s">
        <v>696</v>
      </c>
      <c r="H541" s="56"/>
    </row>
    <row r="542" spans="1:8">
      <c r="A542" s="23" t="s">
        <v>546</v>
      </c>
      <c r="B542" s="62" t="s">
        <v>623</v>
      </c>
      <c r="C542" s="40" t="s">
        <v>695</v>
      </c>
      <c r="H542" s="56"/>
    </row>
    <row r="543" spans="1:8">
      <c r="A543" s="23" t="s">
        <v>546</v>
      </c>
      <c r="B543" s="62" t="s">
        <v>623</v>
      </c>
      <c r="C543" s="40" t="s">
        <v>694</v>
      </c>
      <c r="H543" s="56"/>
    </row>
    <row r="544" spans="1:8">
      <c r="A544" s="23" t="s">
        <v>546</v>
      </c>
      <c r="B544" s="62" t="s">
        <v>623</v>
      </c>
      <c r="C544" s="40" t="s">
        <v>693</v>
      </c>
      <c r="H544" s="56"/>
    </row>
    <row r="545" spans="1:8">
      <c r="A545" s="23" t="s">
        <v>546</v>
      </c>
      <c r="B545" s="62" t="s">
        <v>623</v>
      </c>
      <c r="C545" s="40" t="s">
        <v>692</v>
      </c>
      <c r="H545" s="56"/>
    </row>
    <row r="546" spans="1:8">
      <c r="A546" s="23" t="s">
        <v>546</v>
      </c>
      <c r="B546" s="62" t="s">
        <v>623</v>
      </c>
      <c r="C546" s="40" t="s">
        <v>691</v>
      </c>
      <c r="H546" s="56"/>
    </row>
    <row r="547" spans="1:8">
      <c r="A547" s="23" t="s">
        <v>546</v>
      </c>
      <c r="B547" s="62" t="s">
        <v>623</v>
      </c>
      <c r="C547" s="40" t="s">
        <v>690</v>
      </c>
      <c r="H547" s="56"/>
    </row>
    <row r="548" spans="1:8">
      <c r="A548" s="23" t="s">
        <v>546</v>
      </c>
      <c r="B548" s="62" t="s">
        <v>623</v>
      </c>
      <c r="C548" s="40" t="s">
        <v>689</v>
      </c>
      <c r="H548" s="56"/>
    </row>
    <row r="549" spans="1:8">
      <c r="A549" s="23" t="s">
        <v>546</v>
      </c>
      <c r="B549" s="62" t="s">
        <v>623</v>
      </c>
      <c r="C549" s="40" t="s">
        <v>688</v>
      </c>
      <c r="H549" s="56"/>
    </row>
    <row r="550" spans="1:8">
      <c r="A550" s="23" t="s">
        <v>546</v>
      </c>
      <c r="B550" s="62" t="s">
        <v>623</v>
      </c>
      <c r="C550" s="40" t="s">
        <v>687</v>
      </c>
      <c r="H550" s="56"/>
    </row>
    <row r="551" spans="1:8">
      <c r="A551" s="23" t="s">
        <v>546</v>
      </c>
      <c r="B551" s="62" t="s">
        <v>623</v>
      </c>
      <c r="C551" s="40" t="s">
        <v>686</v>
      </c>
      <c r="H551" s="56"/>
    </row>
    <row r="552" spans="1:8">
      <c r="A552" s="23" t="s">
        <v>546</v>
      </c>
      <c r="B552" s="62" t="s">
        <v>623</v>
      </c>
      <c r="C552" s="40" t="s">
        <v>685</v>
      </c>
      <c r="H552" s="56"/>
    </row>
    <row r="553" spans="1:8">
      <c r="A553" s="23" t="s">
        <v>546</v>
      </c>
      <c r="B553" s="62" t="s">
        <v>623</v>
      </c>
      <c r="C553" s="40" t="s">
        <v>684</v>
      </c>
      <c r="H553" s="56"/>
    </row>
    <row r="554" spans="1:8">
      <c r="A554" s="23" t="s">
        <v>546</v>
      </c>
      <c r="B554" s="62" t="s">
        <v>623</v>
      </c>
      <c r="C554" s="40" t="s">
        <v>683</v>
      </c>
      <c r="H554" s="56"/>
    </row>
    <row r="555" spans="1:8">
      <c r="A555" s="23" t="s">
        <v>546</v>
      </c>
      <c r="B555" s="62" t="s">
        <v>623</v>
      </c>
      <c r="C555" s="40" t="s">
        <v>682</v>
      </c>
      <c r="H555" s="56"/>
    </row>
    <row r="556" spans="1:8">
      <c r="A556" s="23" t="s">
        <v>546</v>
      </c>
      <c r="B556" s="62" t="s">
        <v>623</v>
      </c>
      <c r="C556" s="40" t="s">
        <v>681</v>
      </c>
      <c r="H556" s="56"/>
    </row>
    <row r="557" spans="1:8">
      <c r="A557" s="23" t="s">
        <v>546</v>
      </c>
      <c r="B557" s="62" t="s">
        <v>623</v>
      </c>
      <c r="C557" s="40" t="s">
        <v>680</v>
      </c>
      <c r="H557" s="56"/>
    </row>
    <row r="558" spans="1:8">
      <c r="A558" s="23" t="s">
        <v>546</v>
      </c>
      <c r="B558" s="62" t="s">
        <v>623</v>
      </c>
      <c r="C558" s="40" t="s">
        <v>679</v>
      </c>
      <c r="H558" s="56"/>
    </row>
    <row r="559" spans="1:8">
      <c r="A559" s="23" t="s">
        <v>546</v>
      </c>
      <c r="B559" s="62" t="s">
        <v>623</v>
      </c>
      <c r="C559" s="40" t="s">
        <v>678</v>
      </c>
      <c r="H559" s="56"/>
    </row>
    <row r="560" spans="1:8">
      <c r="A560" s="23" t="s">
        <v>546</v>
      </c>
      <c r="B560" s="62" t="s">
        <v>623</v>
      </c>
      <c r="C560" s="40" t="s">
        <v>677</v>
      </c>
      <c r="H560" s="56"/>
    </row>
    <row r="561" spans="1:8">
      <c r="A561" s="23" t="s">
        <v>546</v>
      </c>
      <c r="B561" s="62" t="s">
        <v>623</v>
      </c>
      <c r="C561" s="40" t="s">
        <v>676</v>
      </c>
      <c r="H561" s="56"/>
    </row>
    <row r="562" spans="1:8">
      <c r="A562" s="23" t="s">
        <v>546</v>
      </c>
      <c r="B562" s="62" t="s">
        <v>623</v>
      </c>
      <c r="C562" s="40" t="s">
        <v>675</v>
      </c>
      <c r="H562" s="56"/>
    </row>
    <row r="563" spans="1:8">
      <c r="A563" s="23" t="s">
        <v>546</v>
      </c>
      <c r="B563" s="62" t="s">
        <v>623</v>
      </c>
      <c r="C563" s="40" t="s">
        <v>674</v>
      </c>
      <c r="H563" s="56"/>
    </row>
    <row r="564" spans="1:8">
      <c r="A564" s="23" t="s">
        <v>546</v>
      </c>
      <c r="B564" s="62" t="s">
        <v>623</v>
      </c>
      <c r="C564" s="40" t="s">
        <v>673</v>
      </c>
      <c r="H564" s="56"/>
    </row>
    <row r="565" spans="1:8">
      <c r="A565" s="23" t="s">
        <v>546</v>
      </c>
      <c r="B565" s="62" t="s">
        <v>623</v>
      </c>
      <c r="C565" s="40" t="s">
        <v>672</v>
      </c>
      <c r="H565" s="56"/>
    </row>
    <row r="566" spans="1:8">
      <c r="A566" s="23" t="s">
        <v>546</v>
      </c>
      <c r="B566" s="62" t="s">
        <v>623</v>
      </c>
      <c r="C566" s="40" t="s">
        <v>671</v>
      </c>
      <c r="H566" s="56"/>
    </row>
    <row r="567" spans="1:8">
      <c r="A567" s="23" t="s">
        <v>546</v>
      </c>
      <c r="B567" s="62" t="s">
        <v>623</v>
      </c>
      <c r="C567" s="40" t="s">
        <v>670</v>
      </c>
      <c r="H567" s="56"/>
    </row>
    <row r="568" spans="1:8">
      <c r="A568" s="23" t="s">
        <v>546</v>
      </c>
      <c r="B568" s="62" t="s">
        <v>623</v>
      </c>
      <c r="C568" s="40" t="s">
        <v>669</v>
      </c>
      <c r="H568" s="56"/>
    </row>
    <row r="569" spans="1:8">
      <c r="A569" s="23" t="s">
        <v>546</v>
      </c>
      <c r="B569" s="62" t="s">
        <v>623</v>
      </c>
      <c r="C569" s="40" t="s">
        <v>668</v>
      </c>
      <c r="H569" s="56"/>
    </row>
    <row r="570" spans="1:8">
      <c r="A570" s="23" t="s">
        <v>546</v>
      </c>
      <c r="B570" s="62" t="s">
        <v>623</v>
      </c>
      <c r="C570" s="40" t="s">
        <v>667</v>
      </c>
      <c r="H570" s="56"/>
    </row>
    <row r="571" spans="1:8">
      <c r="A571" s="23" t="s">
        <v>546</v>
      </c>
      <c r="B571" s="62" t="s">
        <v>623</v>
      </c>
      <c r="C571" s="40" t="s">
        <v>666</v>
      </c>
      <c r="H571" s="56"/>
    </row>
    <row r="572" spans="1:8">
      <c r="A572" s="23" t="s">
        <v>546</v>
      </c>
      <c r="B572" s="62" t="s">
        <v>623</v>
      </c>
      <c r="C572" s="40" t="s">
        <v>665</v>
      </c>
      <c r="H572" s="56"/>
    </row>
    <row r="573" spans="1:8">
      <c r="A573" s="23" t="s">
        <v>546</v>
      </c>
      <c r="B573" s="62" t="s">
        <v>623</v>
      </c>
      <c r="C573" s="40" t="s">
        <v>664</v>
      </c>
      <c r="H573" s="56"/>
    </row>
    <row r="574" spans="1:8">
      <c r="A574" s="23" t="s">
        <v>546</v>
      </c>
      <c r="B574" s="62" t="s">
        <v>623</v>
      </c>
      <c r="C574" s="40" t="s">
        <v>663</v>
      </c>
      <c r="H574" s="56"/>
    </row>
    <row r="575" spans="1:8">
      <c r="A575" s="23" t="s">
        <v>546</v>
      </c>
      <c r="B575" s="62" t="s">
        <v>623</v>
      </c>
      <c r="C575" s="40" t="s">
        <v>662</v>
      </c>
      <c r="H575" s="56"/>
    </row>
    <row r="576" spans="1:8">
      <c r="A576" s="23" t="s">
        <v>546</v>
      </c>
      <c r="B576" s="62" t="s">
        <v>623</v>
      </c>
      <c r="C576" s="40" t="s">
        <v>661</v>
      </c>
      <c r="H576" s="56"/>
    </row>
    <row r="577" spans="1:8">
      <c r="A577" s="23" t="s">
        <v>546</v>
      </c>
      <c r="B577" s="62" t="s">
        <v>623</v>
      </c>
      <c r="C577" s="40" t="s">
        <v>660</v>
      </c>
      <c r="H577" s="56"/>
    </row>
    <row r="578" spans="1:8">
      <c r="A578" s="23" t="s">
        <v>546</v>
      </c>
      <c r="B578" s="62" t="s">
        <v>623</v>
      </c>
      <c r="C578" s="40" t="s">
        <v>659</v>
      </c>
      <c r="H578" s="56"/>
    </row>
    <row r="579" spans="1:8">
      <c r="A579" s="23" t="s">
        <v>546</v>
      </c>
      <c r="B579" s="62" t="s">
        <v>623</v>
      </c>
      <c r="C579" s="40" t="s">
        <v>658</v>
      </c>
      <c r="H579" s="56"/>
    </row>
    <row r="580" spans="1:8">
      <c r="A580" s="23" t="s">
        <v>546</v>
      </c>
      <c r="B580" s="62" t="s">
        <v>623</v>
      </c>
      <c r="C580" s="40" t="s">
        <v>657</v>
      </c>
      <c r="H580" s="56"/>
    </row>
    <row r="581" spans="1:8">
      <c r="A581" s="23" t="s">
        <v>546</v>
      </c>
      <c r="B581" s="62" t="s">
        <v>623</v>
      </c>
      <c r="C581" s="40" t="s">
        <v>656</v>
      </c>
      <c r="H581" s="56"/>
    </row>
    <row r="582" spans="1:8">
      <c r="A582" s="23" t="s">
        <v>546</v>
      </c>
      <c r="B582" s="62" t="s">
        <v>623</v>
      </c>
      <c r="C582" s="40" t="s">
        <v>655</v>
      </c>
      <c r="H582" s="56"/>
    </row>
    <row r="583" spans="1:8">
      <c r="A583" s="23" t="s">
        <v>546</v>
      </c>
      <c r="B583" s="62" t="s">
        <v>623</v>
      </c>
      <c r="C583" s="40" t="s">
        <v>654</v>
      </c>
      <c r="H583" s="56"/>
    </row>
    <row r="584" spans="1:8">
      <c r="A584" s="23" t="s">
        <v>546</v>
      </c>
      <c r="B584" s="62" t="s">
        <v>623</v>
      </c>
      <c r="C584" s="40" t="s">
        <v>653</v>
      </c>
      <c r="H584" s="56"/>
    </row>
    <row r="585" spans="1:8">
      <c r="A585" s="23" t="s">
        <v>546</v>
      </c>
      <c r="B585" s="62" t="s">
        <v>623</v>
      </c>
      <c r="C585" s="40" t="s">
        <v>652</v>
      </c>
      <c r="H585" s="56"/>
    </row>
    <row r="586" spans="1:8">
      <c r="A586" s="23" t="s">
        <v>546</v>
      </c>
      <c r="B586" s="62" t="s">
        <v>623</v>
      </c>
      <c r="C586" s="40" t="s">
        <v>651</v>
      </c>
      <c r="H586" s="56"/>
    </row>
    <row r="587" spans="1:8">
      <c r="A587" s="23" t="s">
        <v>546</v>
      </c>
      <c r="B587" s="62" t="s">
        <v>623</v>
      </c>
      <c r="C587" s="40" t="s">
        <v>650</v>
      </c>
      <c r="H587" s="56"/>
    </row>
    <row r="588" spans="1:8">
      <c r="A588" s="23" t="s">
        <v>546</v>
      </c>
      <c r="B588" s="62" t="s">
        <v>623</v>
      </c>
      <c r="C588" s="40" t="s">
        <v>649</v>
      </c>
      <c r="H588" s="56"/>
    </row>
    <row r="589" spans="1:8">
      <c r="A589" s="23" t="s">
        <v>546</v>
      </c>
      <c r="B589" s="62" t="s">
        <v>623</v>
      </c>
      <c r="C589" s="40" t="s">
        <v>648</v>
      </c>
      <c r="H589" s="56"/>
    </row>
    <row r="590" spans="1:8">
      <c r="A590" s="23" t="s">
        <v>546</v>
      </c>
      <c r="B590" s="62" t="s">
        <v>623</v>
      </c>
      <c r="C590" s="40" t="s">
        <v>647</v>
      </c>
      <c r="H590" s="56"/>
    </row>
    <row r="591" spans="1:8">
      <c r="A591" s="23" t="s">
        <v>546</v>
      </c>
      <c r="B591" s="62" t="s">
        <v>623</v>
      </c>
      <c r="C591" s="40" t="s">
        <v>646</v>
      </c>
      <c r="H591" s="56"/>
    </row>
    <row r="592" spans="1:8">
      <c r="A592" s="23" t="s">
        <v>546</v>
      </c>
      <c r="B592" s="62" t="s">
        <v>623</v>
      </c>
      <c r="C592" s="40" t="s">
        <v>645</v>
      </c>
      <c r="H592" s="56"/>
    </row>
    <row r="593" spans="1:8">
      <c r="A593" s="23" t="s">
        <v>546</v>
      </c>
      <c r="B593" s="62" t="s">
        <v>623</v>
      </c>
      <c r="C593" s="40" t="s">
        <v>644</v>
      </c>
      <c r="H593" s="56"/>
    </row>
    <row r="594" spans="1:8">
      <c r="A594" s="23" t="s">
        <v>546</v>
      </c>
      <c r="B594" s="62" t="s">
        <v>623</v>
      </c>
      <c r="C594" s="40" t="s">
        <v>643</v>
      </c>
      <c r="H594" s="56"/>
    </row>
    <row r="595" spans="1:8">
      <c r="A595" s="23" t="s">
        <v>546</v>
      </c>
      <c r="B595" s="62" t="s">
        <v>623</v>
      </c>
      <c r="C595" s="40" t="s">
        <v>642</v>
      </c>
      <c r="H595" s="56"/>
    </row>
    <row r="596" spans="1:8">
      <c r="A596" s="23" t="s">
        <v>546</v>
      </c>
      <c r="B596" s="62" t="s">
        <v>623</v>
      </c>
      <c r="C596" s="40" t="s">
        <v>641</v>
      </c>
      <c r="H596" s="56"/>
    </row>
    <row r="597" spans="1:8">
      <c r="A597" s="23" t="s">
        <v>546</v>
      </c>
      <c r="B597" s="62" t="s">
        <v>623</v>
      </c>
      <c r="C597" s="40" t="s">
        <v>640</v>
      </c>
      <c r="H597" s="56"/>
    </row>
    <row r="598" spans="1:8">
      <c r="A598" s="23" t="s">
        <v>546</v>
      </c>
      <c r="B598" s="62" t="s">
        <v>623</v>
      </c>
      <c r="C598" s="40" t="s">
        <v>639</v>
      </c>
      <c r="H598" s="56"/>
    </row>
    <row r="599" spans="1:8">
      <c r="A599" s="23" t="s">
        <v>546</v>
      </c>
      <c r="B599" s="62" t="s">
        <v>623</v>
      </c>
      <c r="C599" s="40" t="s">
        <v>638</v>
      </c>
      <c r="H599" s="56"/>
    </row>
    <row r="600" spans="1:8">
      <c r="A600" s="23" t="s">
        <v>546</v>
      </c>
      <c r="B600" s="62" t="s">
        <v>623</v>
      </c>
      <c r="C600" s="40" t="s">
        <v>637</v>
      </c>
      <c r="H600" s="56"/>
    </row>
    <row r="601" spans="1:8">
      <c r="A601" s="23" t="s">
        <v>546</v>
      </c>
      <c r="B601" s="62" t="s">
        <v>623</v>
      </c>
      <c r="C601" s="40" t="s">
        <v>636</v>
      </c>
      <c r="H601" s="56"/>
    </row>
    <row r="602" spans="1:8">
      <c r="A602" s="23" t="s">
        <v>546</v>
      </c>
      <c r="B602" s="62" t="s">
        <v>623</v>
      </c>
      <c r="C602" s="40" t="s">
        <v>635</v>
      </c>
      <c r="H602" s="56"/>
    </row>
    <row r="603" spans="1:8">
      <c r="A603" s="23" t="s">
        <v>546</v>
      </c>
      <c r="B603" s="62" t="s">
        <v>623</v>
      </c>
      <c r="C603" s="40" t="s">
        <v>634</v>
      </c>
      <c r="H603" s="56"/>
    </row>
    <row r="604" spans="1:8">
      <c r="A604" s="23" t="s">
        <v>546</v>
      </c>
      <c r="B604" s="62" t="s">
        <v>623</v>
      </c>
      <c r="C604" s="40" t="s">
        <v>633</v>
      </c>
      <c r="H604" s="56"/>
    </row>
    <row r="605" spans="1:8">
      <c r="A605" s="23" t="s">
        <v>546</v>
      </c>
      <c r="B605" s="62" t="s">
        <v>623</v>
      </c>
      <c r="C605" s="40" t="s">
        <v>632</v>
      </c>
      <c r="H605" s="56"/>
    </row>
    <row r="606" spans="1:8">
      <c r="A606" s="23" t="s">
        <v>546</v>
      </c>
      <c r="B606" s="62" t="s">
        <v>623</v>
      </c>
      <c r="C606" s="40" t="s">
        <v>631</v>
      </c>
      <c r="H606" s="56"/>
    </row>
    <row r="607" spans="1:8">
      <c r="A607" s="23" t="s">
        <v>546</v>
      </c>
      <c r="B607" s="62" t="s">
        <v>623</v>
      </c>
      <c r="C607" s="40" t="s">
        <v>630</v>
      </c>
      <c r="H607" s="56"/>
    </row>
    <row r="608" spans="1:8">
      <c r="A608" s="23" t="s">
        <v>546</v>
      </c>
      <c r="B608" s="62" t="s">
        <v>623</v>
      </c>
      <c r="C608" s="40" t="s">
        <v>629</v>
      </c>
      <c r="H608" s="56"/>
    </row>
    <row r="609" spans="1:8">
      <c r="A609" s="23" t="s">
        <v>546</v>
      </c>
      <c r="B609" s="62" t="s">
        <v>623</v>
      </c>
      <c r="C609" s="40" t="s">
        <v>628</v>
      </c>
      <c r="H609" s="56"/>
    </row>
    <row r="610" spans="1:8">
      <c r="A610" s="23" t="s">
        <v>546</v>
      </c>
      <c r="B610" s="62" t="s">
        <v>623</v>
      </c>
      <c r="C610" s="40" t="s">
        <v>627</v>
      </c>
      <c r="H610" s="56"/>
    </row>
    <row r="611" spans="1:8">
      <c r="A611" s="23" t="s">
        <v>546</v>
      </c>
      <c r="B611" s="62" t="s">
        <v>623</v>
      </c>
      <c r="C611" s="40" t="s">
        <v>626</v>
      </c>
      <c r="G611" s="24">
        <v>40005</v>
      </c>
      <c r="H611" s="56"/>
    </row>
    <row r="612" spans="1:8">
      <c r="A612" s="23" t="s">
        <v>546</v>
      </c>
      <c r="B612" s="62" t="s">
        <v>623</v>
      </c>
      <c r="C612" s="40" t="s">
        <v>625</v>
      </c>
      <c r="H612" s="56"/>
    </row>
    <row r="613" spans="1:8">
      <c r="A613" s="23" t="s">
        <v>546</v>
      </c>
      <c r="B613" s="62" t="s">
        <v>623</v>
      </c>
      <c r="C613" s="40" t="s">
        <v>624</v>
      </c>
      <c r="H613" s="56"/>
    </row>
    <row r="614" spans="1:8">
      <c r="A614" s="23" t="s">
        <v>546</v>
      </c>
      <c r="B614" s="62" t="s">
        <v>623</v>
      </c>
      <c r="C614" s="40" t="s">
        <v>622</v>
      </c>
      <c r="H614" s="56"/>
    </row>
    <row r="615" spans="1:8">
      <c r="A615" s="49" t="s">
        <v>543</v>
      </c>
      <c r="B615" s="49" t="s">
        <v>621</v>
      </c>
      <c r="C615" s="49">
        <v>1</v>
      </c>
      <c r="D615" s="23" t="s">
        <v>563</v>
      </c>
      <c r="G615" s="24">
        <v>39959</v>
      </c>
      <c r="H615" s="56">
        <v>2</v>
      </c>
    </row>
    <row r="616" spans="1:8">
      <c r="A616" s="23" t="s">
        <v>543</v>
      </c>
      <c r="B616" s="23" t="s">
        <v>621</v>
      </c>
      <c r="C616" s="49">
        <v>2</v>
      </c>
      <c r="D616" s="23" t="s">
        <v>563</v>
      </c>
      <c r="G616" s="24">
        <v>39960</v>
      </c>
      <c r="H616" s="56">
        <v>2</v>
      </c>
    </row>
    <row r="617" spans="1:8">
      <c r="A617" s="23" t="s">
        <v>543</v>
      </c>
      <c r="B617" s="23" t="s">
        <v>621</v>
      </c>
      <c r="C617" s="49">
        <v>3</v>
      </c>
      <c r="D617" s="23" t="s">
        <v>563</v>
      </c>
      <c r="G617" s="24">
        <v>39961</v>
      </c>
      <c r="H617" s="56">
        <v>2</v>
      </c>
    </row>
    <row r="618" spans="1:8">
      <c r="A618" s="23" t="s">
        <v>545</v>
      </c>
      <c r="B618" s="49" t="s">
        <v>620</v>
      </c>
      <c r="C618" s="26" t="s">
        <v>619</v>
      </c>
      <c r="D618" s="23" t="s">
        <v>563</v>
      </c>
      <c r="E618" s="25">
        <v>40277</v>
      </c>
      <c r="F618" s="25">
        <v>40277</v>
      </c>
      <c r="G618" s="24">
        <v>40277</v>
      </c>
      <c r="H618" s="56"/>
    </row>
    <row r="619" spans="1:8">
      <c r="A619" s="23" t="s">
        <v>545</v>
      </c>
      <c r="B619" s="49" t="s">
        <v>618</v>
      </c>
      <c r="H619" s="56"/>
    </row>
    <row r="620" spans="1:8">
      <c r="A620" s="23" t="s">
        <v>545</v>
      </c>
      <c r="B620" s="49" t="s">
        <v>617</v>
      </c>
      <c r="H620" s="56"/>
    </row>
    <row r="621" spans="1:8">
      <c r="A621" s="23" t="s">
        <v>545</v>
      </c>
      <c r="B621" s="49" t="s">
        <v>616</v>
      </c>
      <c r="H621" s="56"/>
    </row>
    <row r="622" spans="1:8">
      <c r="A622" s="23" t="s">
        <v>545</v>
      </c>
      <c r="B622" s="49" t="s">
        <v>615</v>
      </c>
      <c r="H622" s="56"/>
    </row>
    <row r="623" spans="1:8">
      <c r="A623" s="23" t="s">
        <v>545</v>
      </c>
      <c r="B623" s="49" t="s">
        <v>614</v>
      </c>
      <c r="H623" s="56"/>
    </row>
    <row r="624" spans="1:8">
      <c r="A624" s="23" t="s">
        <v>545</v>
      </c>
      <c r="B624" s="49" t="s">
        <v>613</v>
      </c>
      <c r="H624" s="56"/>
    </row>
    <row r="625" spans="1:8">
      <c r="A625" s="23" t="s">
        <v>545</v>
      </c>
      <c r="B625" s="49" t="s">
        <v>612</v>
      </c>
      <c r="H625" s="56"/>
    </row>
    <row r="626" spans="1:8">
      <c r="A626" s="23" t="s">
        <v>545</v>
      </c>
      <c r="B626" s="49" t="s">
        <v>611</v>
      </c>
      <c r="H626" s="56"/>
    </row>
    <row r="627" spans="1:8">
      <c r="A627" s="23" t="s">
        <v>545</v>
      </c>
      <c r="B627" s="49" t="s">
        <v>610</v>
      </c>
      <c r="H627" s="56"/>
    </row>
    <row r="628" spans="1:8">
      <c r="A628" s="23" t="s">
        <v>545</v>
      </c>
      <c r="B628" s="49" t="s">
        <v>609</v>
      </c>
      <c r="H628" s="56"/>
    </row>
    <row r="629" spans="1:8">
      <c r="A629" s="23" t="s">
        <v>545</v>
      </c>
      <c r="B629" s="49" t="s">
        <v>608</v>
      </c>
      <c r="H629" s="56"/>
    </row>
    <row r="630" spans="1:8">
      <c r="A630" s="23" t="s">
        <v>545</v>
      </c>
      <c r="B630" s="49" t="s">
        <v>607</v>
      </c>
      <c r="H630" s="56"/>
    </row>
    <row r="631" spans="1:8">
      <c r="A631" s="23" t="s">
        <v>545</v>
      </c>
      <c r="B631" s="49" t="s">
        <v>606</v>
      </c>
      <c r="H631" s="56"/>
    </row>
    <row r="632" spans="1:8">
      <c r="A632" s="23" t="s">
        <v>545</v>
      </c>
      <c r="B632" s="49" t="s">
        <v>605</v>
      </c>
      <c r="H632" s="56"/>
    </row>
    <row r="633" spans="1:8">
      <c r="A633" s="23" t="s">
        <v>545</v>
      </c>
      <c r="B633" s="49" t="s">
        <v>604</v>
      </c>
      <c r="H633" s="56"/>
    </row>
    <row r="634" spans="1:8">
      <c r="A634" s="23" t="s">
        <v>545</v>
      </c>
      <c r="B634" s="49" t="s">
        <v>603</v>
      </c>
      <c r="H634" s="56"/>
    </row>
    <row r="635" spans="1:8">
      <c r="A635" s="23" t="s">
        <v>545</v>
      </c>
      <c r="B635" s="49" t="s">
        <v>602</v>
      </c>
      <c r="H635" s="56"/>
    </row>
    <row r="636" spans="1:8">
      <c r="A636" s="23" t="s">
        <v>545</v>
      </c>
      <c r="B636" s="49" t="s">
        <v>601</v>
      </c>
      <c r="H636" s="56"/>
    </row>
    <row r="637" spans="1:8">
      <c r="A637" s="23" t="s">
        <v>545</v>
      </c>
      <c r="B637" s="49" t="s">
        <v>600</v>
      </c>
      <c r="H637" s="56"/>
    </row>
    <row r="638" spans="1:8">
      <c r="A638" s="23" t="s">
        <v>545</v>
      </c>
      <c r="B638" s="49" t="s">
        <v>599</v>
      </c>
      <c r="H638" s="56"/>
    </row>
    <row r="639" spans="1:8">
      <c r="A639" s="23" t="s">
        <v>545</v>
      </c>
      <c r="B639" s="49" t="s">
        <v>598</v>
      </c>
      <c r="H639" s="56"/>
    </row>
    <row r="640" spans="1:8">
      <c r="A640" s="23" t="s">
        <v>545</v>
      </c>
      <c r="B640" s="49" t="s">
        <v>597</v>
      </c>
      <c r="H640" s="56"/>
    </row>
    <row r="641" spans="1:8">
      <c r="A641" s="23" t="s">
        <v>545</v>
      </c>
      <c r="B641" s="49" t="s">
        <v>596</v>
      </c>
      <c r="H641" s="56"/>
    </row>
    <row r="642" spans="1:8">
      <c r="A642" s="23" t="s">
        <v>545</v>
      </c>
      <c r="B642" s="49" t="s">
        <v>595</v>
      </c>
      <c r="H642" s="56"/>
    </row>
    <row r="643" spans="1:8">
      <c r="A643" s="23" t="s">
        <v>545</v>
      </c>
      <c r="B643" s="49" t="s">
        <v>594</v>
      </c>
      <c r="H643" s="56"/>
    </row>
    <row r="644" spans="1:8">
      <c r="A644" s="23" t="s">
        <v>545</v>
      </c>
      <c r="B644" s="49" t="s">
        <v>593</v>
      </c>
      <c r="H644" s="56"/>
    </row>
    <row r="645" spans="1:8">
      <c r="A645" s="23" t="s">
        <v>545</v>
      </c>
      <c r="B645" s="49" t="s">
        <v>592</v>
      </c>
      <c r="H645" s="56"/>
    </row>
    <row r="646" spans="1:8">
      <c r="A646" s="23" t="s">
        <v>545</v>
      </c>
      <c r="B646" s="49" t="s">
        <v>591</v>
      </c>
      <c r="H646" s="56"/>
    </row>
    <row r="647" spans="1:8">
      <c r="A647" s="23" t="s">
        <v>545</v>
      </c>
      <c r="B647" s="49" t="s">
        <v>590</v>
      </c>
      <c r="H647" s="56"/>
    </row>
    <row r="648" spans="1:8">
      <c r="A648" s="23" t="s">
        <v>545</v>
      </c>
      <c r="B648" s="49" t="s">
        <v>589</v>
      </c>
      <c r="H648" s="56"/>
    </row>
    <row r="649" spans="1:8">
      <c r="A649" s="23" t="s">
        <v>545</v>
      </c>
      <c r="B649" s="49" t="s">
        <v>588</v>
      </c>
      <c r="H649" s="56"/>
    </row>
    <row r="650" spans="1:8">
      <c r="A650" s="23" t="s">
        <v>545</v>
      </c>
      <c r="B650" s="49" t="s">
        <v>587</v>
      </c>
      <c r="H650" s="56"/>
    </row>
    <row r="651" spans="1:8">
      <c r="A651" s="23" t="s">
        <v>545</v>
      </c>
      <c r="B651" s="49" t="s">
        <v>586</v>
      </c>
      <c r="H651" s="56"/>
    </row>
    <row r="652" spans="1:8">
      <c r="A652" s="23" t="s">
        <v>545</v>
      </c>
      <c r="B652" s="49" t="s">
        <v>585</v>
      </c>
      <c r="H652" s="56"/>
    </row>
    <row r="653" spans="1:8">
      <c r="A653" s="23" t="s">
        <v>545</v>
      </c>
      <c r="B653" s="49" t="s">
        <v>584</v>
      </c>
      <c r="H653" s="56"/>
    </row>
    <row r="654" spans="1:8">
      <c r="A654" s="23" t="s">
        <v>545</v>
      </c>
      <c r="B654" s="49" t="s">
        <v>583</v>
      </c>
      <c r="H654" s="56"/>
    </row>
    <row r="655" spans="1:8">
      <c r="A655" s="23" t="s">
        <v>545</v>
      </c>
      <c r="B655" s="49" t="s">
        <v>582</v>
      </c>
      <c r="H655" s="56"/>
    </row>
    <row r="656" spans="1:8">
      <c r="A656" s="23" t="s">
        <v>545</v>
      </c>
      <c r="B656" s="49" t="s">
        <v>581</v>
      </c>
      <c r="H656" s="56"/>
    </row>
    <row r="657" spans="1:8">
      <c r="A657" s="23" t="s">
        <v>545</v>
      </c>
      <c r="B657" s="49" t="s">
        <v>580</v>
      </c>
      <c r="H657" s="56"/>
    </row>
    <row r="658" spans="1:8">
      <c r="A658" s="23" t="s">
        <v>545</v>
      </c>
      <c r="B658" s="49" t="s">
        <v>579</v>
      </c>
      <c r="H658" s="56"/>
    </row>
    <row r="659" spans="1:8">
      <c r="A659" s="23" t="s">
        <v>545</v>
      </c>
      <c r="B659" s="34" t="s">
        <v>533</v>
      </c>
      <c r="C659" s="40" t="s">
        <v>578</v>
      </c>
      <c r="D659" s="61" t="s">
        <v>563</v>
      </c>
      <c r="E659" s="57" t="s">
        <v>562</v>
      </c>
      <c r="F659" s="57" t="s">
        <v>562</v>
      </c>
      <c r="G659" s="24">
        <v>39945</v>
      </c>
      <c r="H659" s="58">
        <v>1</v>
      </c>
    </row>
    <row r="660" spans="1:8">
      <c r="A660" s="23" t="s">
        <v>545</v>
      </c>
      <c r="B660" s="34" t="s">
        <v>533</v>
      </c>
      <c r="C660" s="40" t="s">
        <v>577</v>
      </c>
      <c r="D660" s="61" t="s">
        <v>563</v>
      </c>
      <c r="E660" s="57" t="s">
        <v>562</v>
      </c>
      <c r="F660" s="57" t="s">
        <v>562</v>
      </c>
      <c r="G660" s="24">
        <v>39946</v>
      </c>
      <c r="H660" s="58">
        <v>2</v>
      </c>
    </row>
    <row r="661" spans="1:8">
      <c r="A661" s="23" t="s">
        <v>545</v>
      </c>
      <c r="B661" s="34" t="s">
        <v>533</v>
      </c>
      <c r="C661" s="60" t="s">
        <v>576</v>
      </c>
      <c r="D661" s="23" t="s">
        <v>563</v>
      </c>
      <c r="E661" s="57" t="s">
        <v>562</v>
      </c>
      <c r="F661" s="57" t="s">
        <v>562</v>
      </c>
      <c r="G661" s="24">
        <v>39951</v>
      </c>
      <c r="H661" s="56">
        <v>2</v>
      </c>
    </row>
    <row r="662" spans="1:8">
      <c r="A662" s="23" t="s">
        <v>545</v>
      </c>
      <c r="B662" s="34" t="s">
        <v>533</v>
      </c>
      <c r="C662" s="60" t="s">
        <v>575</v>
      </c>
      <c r="D662" s="23" t="s">
        <v>563</v>
      </c>
      <c r="E662" s="57" t="s">
        <v>562</v>
      </c>
      <c r="F662" s="57" t="s">
        <v>562</v>
      </c>
      <c r="G662" s="24">
        <v>39952</v>
      </c>
      <c r="H662" s="56">
        <v>2</v>
      </c>
    </row>
    <row r="663" spans="1:8">
      <c r="A663" s="23" t="s">
        <v>545</v>
      </c>
      <c r="B663" s="34" t="s">
        <v>533</v>
      </c>
      <c r="C663" s="26" t="s">
        <v>574</v>
      </c>
      <c r="D663" s="23" t="s">
        <v>563</v>
      </c>
      <c r="E663" s="57" t="s">
        <v>562</v>
      </c>
      <c r="F663" s="57" t="s">
        <v>562</v>
      </c>
      <c r="G663" s="24">
        <v>39958</v>
      </c>
      <c r="H663" s="56">
        <v>2</v>
      </c>
    </row>
    <row r="664" spans="1:8">
      <c r="A664" s="23" t="s">
        <v>545</v>
      </c>
      <c r="B664" s="34" t="s">
        <v>533</v>
      </c>
      <c r="C664" s="26" t="s">
        <v>573</v>
      </c>
      <c r="D664" s="23" t="s">
        <v>563</v>
      </c>
      <c r="E664" s="57" t="s">
        <v>562</v>
      </c>
      <c r="F664" s="57" t="s">
        <v>562</v>
      </c>
      <c r="G664" s="24">
        <v>40005</v>
      </c>
      <c r="H664" s="56">
        <v>2</v>
      </c>
    </row>
    <row r="665" spans="1:8">
      <c r="A665" s="23" t="s">
        <v>545</v>
      </c>
      <c r="B665" s="34" t="s">
        <v>533</v>
      </c>
      <c r="E665" s="59"/>
      <c r="F665" s="59"/>
      <c r="H665" s="56"/>
    </row>
    <row r="666" spans="1:8">
      <c r="A666" s="23" t="s">
        <v>545</v>
      </c>
      <c r="B666" s="34" t="s">
        <v>533</v>
      </c>
      <c r="H666" s="56"/>
    </row>
    <row r="667" spans="1:8">
      <c r="A667" s="23" t="s">
        <v>545</v>
      </c>
      <c r="B667" s="34" t="s">
        <v>533</v>
      </c>
      <c r="H667" s="56"/>
    </row>
    <row r="668" spans="1:8">
      <c r="A668" s="23" t="s">
        <v>545</v>
      </c>
      <c r="B668" s="34" t="s">
        <v>533</v>
      </c>
      <c r="H668" s="56"/>
    </row>
    <row r="669" spans="1:8">
      <c r="A669" s="23" t="s">
        <v>545</v>
      </c>
      <c r="B669" s="34" t="s">
        <v>533</v>
      </c>
      <c r="H669" s="56"/>
    </row>
    <row r="670" spans="1:8">
      <c r="A670" s="23" t="s">
        <v>545</v>
      </c>
      <c r="B670" s="34" t="s">
        <v>533</v>
      </c>
      <c r="H670" s="56"/>
    </row>
    <row r="671" spans="1:8">
      <c r="A671" s="23" t="s">
        <v>545</v>
      </c>
      <c r="B671" s="34" t="s">
        <v>533</v>
      </c>
      <c r="H671" s="56"/>
    </row>
    <row r="672" spans="1:8">
      <c r="A672" s="23" t="s">
        <v>545</v>
      </c>
      <c r="B672" s="34" t="s">
        <v>533</v>
      </c>
      <c r="H672" s="56"/>
    </row>
    <row r="673" spans="1:8">
      <c r="A673" s="23" t="s">
        <v>545</v>
      </c>
      <c r="B673" s="34" t="s">
        <v>533</v>
      </c>
      <c r="H673" s="56"/>
    </row>
    <row r="674" spans="1:8">
      <c r="A674" s="23" t="s">
        <v>545</v>
      </c>
      <c r="B674" s="34" t="s">
        <v>533</v>
      </c>
      <c r="H674" s="56"/>
    </row>
    <row r="675" spans="1:8">
      <c r="A675" s="23" t="s">
        <v>545</v>
      </c>
      <c r="B675" s="34" t="s">
        <v>533</v>
      </c>
      <c r="H675" s="56"/>
    </row>
    <row r="676" spans="1:8">
      <c r="A676" s="23" t="s">
        <v>545</v>
      </c>
      <c r="B676" s="34" t="s">
        <v>533</v>
      </c>
      <c r="H676" s="56"/>
    </row>
    <row r="677" spans="1:8">
      <c r="A677" s="23" t="s">
        <v>545</v>
      </c>
      <c r="B677" s="34" t="s">
        <v>533</v>
      </c>
      <c r="H677" s="56"/>
    </row>
    <row r="678" spans="1:8">
      <c r="A678" s="23" t="s">
        <v>545</v>
      </c>
      <c r="B678" s="34" t="s">
        <v>533</v>
      </c>
      <c r="H678" s="56"/>
    </row>
    <row r="679" spans="1:8">
      <c r="A679" s="23" t="s">
        <v>545</v>
      </c>
      <c r="B679" s="34" t="s">
        <v>533</v>
      </c>
      <c r="H679" s="56"/>
    </row>
    <row r="680" spans="1:8">
      <c r="A680" s="23" t="s">
        <v>545</v>
      </c>
      <c r="B680" s="34" t="s">
        <v>533</v>
      </c>
      <c r="H680" s="56"/>
    </row>
    <row r="681" spans="1:8">
      <c r="A681" s="23" t="s">
        <v>545</v>
      </c>
      <c r="B681" s="34" t="s">
        <v>533</v>
      </c>
      <c r="H681" s="56"/>
    </row>
    <row r="682" spans="1:8">
      <c r="A682" s="23" t="s">
        <v>545</v>
      </c>
      <c r="B682" s="34" t="s">
        <v>533</v>
      </c>
      <c r="H682" s="56"/>
    </row>
    <row r="683" spans="1:8">
      <c r="A683" s="23" t="s">
        <v>545</v>
      </c>
      <c r="B683" s="34" t="s">
        <v>533</v>
      </c>
      <c r="H683" s="56"/>
    </row>
    <row r="684" spans="1:8">
      <c r="A684" s="23" t="s">
        <v>545</v>
      </c>
      <c r="B684" s="34" t="s">
        <v>533</v>
      </c>
      <c r="H684" s="56"/>
    </row>
    <row r="685" spans="1:8">
      <c r="A685" s="23" t="s">
        <v>545</v>
      </c>
      <c r="B685" s="34" t="s">
        <v>533</v>
      </c>
      <c r="H685" s="56"/>
    </row>
    <row r="686" spans="1:8">
      <c r="A686" s="23" t="s">
        <v>545</v>
      </c>
      <c r="B686" s="34" t="s">
        <v>533</v>
      </c>
      <c r="H686" s="56"/>
    </row>
    <row r="687" spans="1:8">
      <c r="A687" s="23" t="s">
        <v>545</v>
      </c>
      <c r="B687" s="34" t="s">
        <v>533</v>
      </c>
      <c r="H687" s="56"/>
    </row>
    <row r="688" spans="1:8">
      <c r="A688" s="23" t="s">
        <v>545</v>
      </c>
      <c r="B688" s="34" t="s">
        <v>533</v>
      </c>
      <c r="H688" s="56"/>
    </row>
    <row r="689" spans="1:8">
      <c r="A689" s="23" t="s">
        <v>545</v>
      </c>
      <c r="B689" s="34" t="s">
        <v>572</v>
      </c>
      <c r="G689" s="24">
        <v>40005</v>
      </c>
      <c r="H689" s="56"/>
    </row>
    <row r="690" spans="1:8">
      <c r="A690" s="23" t="s">
        <v>545</v>
      </c>
      <c r="B690" s="34" t="s">
        <v>572</v>
      </c>
      <c r="G690" s="24">
        <v>40005</v>
      </c>
      <c r="H690" s="56"/>
    </row>
    <row r="691" spans="1:8">
      <c r="A691" s="23" t="s">
        <v>545</v>
      </c>
      <c r="B691" s="34" t="s">
        <v>529</v>
      </c>
      <c r="C691" s="26" t="s">
        <v>571</v>
      </c>
      <c r="D691" s="23" t="s">
        <v>560</v>
      </c>
      <c r="E691" s="57" t="s">
        <v>562</v>
      </c>
      <c r="F691" s="57" t="s">
        <v>562</v>
      </c>
      <c r="G691" s="24">
        <v>39980</v>
      </c>
      <c r="H691" s="58"/>
    </row>
    <row r="692" spans="1:8">
      <c r="A692" s="23" t="s">
        <v>545</v>
      </c>
      <c r="B692" s="34" t="s">
        <v>529</v>
      </c>
      <c r="C692" s="26" t="s">
        <v>570</v>
      </c>
      <c r="D692" s="23" t="s">
        <v>563</v>
      </c>
      <c r="E692" s="57" t="s">
        <v>562</v>
      </c>
      <c r="F692" s="57" t="s">
        <v>562</v>
      </c>
      <c r="G692" s="24">
        <v>39974</v>
      </c>
      <c r="H692" s="58"/>
    </row>
    <row r="693" spans="1:8">
      <c r="A693" s="23" t="s">
        <v>545</v>
      </c>
      <c r="B693" s="34" t="s">
        <v>529</v>
      </c>
      <c r="C693" s="26" t="s">
        <v>569</v>
      </c>
      <c r="D693" s="23" t="s">
        <v>563</v>
      </c>
      <c r="E693" s="57" t="s">
        <v>562</v>
      </c>
      <c r="F693" s="57" t="s">
        <v>562</v>
      </c>
      <c r="G693" s="24">
        <v>39953</v>
      </c>
      <c r="H693" s="56"/>
    </row>
    <row r="694" spans="1:8">
      <c r="A694" s="23" t="s">
        <v>545</v>
      </c>
      <c r="B694" s="34" t="s">
        <v>529</v>
      </c>
      <c r="E694" s="57" t="s">
        <v>562</v>
      </c>
      <c r="F694" s="57" t="s">
        <v>562</v>
      </c>
      <c r="H694" s="58"/>
    </row>
    <row r="695" spans="1:8">
      <c r="A695" s="23" t="s">
        <v>545</v>
      </c>
      <c r="B695" s="34" t="s">
        <v>529</v>
      </c>
      <c r="E695" s="57" t="s">
        <v>562</v>
      </c>
      <c r="F695" s="57" t="s">
        <v>562</v>
      </c>
      <c r="H695" s="58"/>
    </row>
    <row r="696" spans="1:8">
      <c r="A696" s="23" t="s">
        <v>545</v>
      </c>
      <c r="B696" s="34" t="s">
        <v>529</v>
      </c>
      <c r="E696" s="57" t="s">
        <v>562</v>
      </c>
      <c r="F696" s="57" t="s">
        <v>562</v>
      </c>
      <c r="H696" s="58"/>
    </row>
    <row r="697" spans="1:8">
      <c r="A697" s="23" t="s">
        <v>545</v>
      </c>
      <c r="B697" s="34" t="s">
        <v>529</v>
      </c>
      <c r="E697" s="57" t="s">
        <v>562</v>
      </c>
      <c r="F697" s="57" t="s">
        <v>562</v>
      </c>
      <c r="H697" s="58"/>
    </row>
    <row r="698" spans="1:8">
      <c r="A698" s="23" t="s">
        <v>545</v>
      </c>
      <c r="B698" s="34" t="s">
        <v>529</v>
      </c>
      <c r="E698" s="57" t="s">
        <v>562</v>
      </c>
      <c r="F698" s="57" t="s">
        <v>562</v>
      </c>
      <c r="H698" s="58"/>
    </row>
    <row r="699" spans="1:8">
      <c r="A699" s="23" t="s">
        <v>545</v>
      </c>
      <c r="B699" s="34" t="s">
        <v>529</v>
      </c>
      <c r="H699" s="56"/>
    </row>
    <row r="700" spans="1:8">
      <c r="A700" s="23" t="s">
        <v>545</v>
      </c>
      <c r="B700" s="34" t="s">
        <v>529</v>
      </c>
      <c r="H700" s="56"/>
    </row>
    <row r="701" spans="1:8">
      <c r="A701" s="23" t="s">
        <v>545</v>
      </c>
      <c r="B701" s="34" t="s">
        <v>529</v>
      </c>
      <c r="H701" s="56"/>
    </row>
    <row r="702" spans="1:8">
      <c r="A702" s="23" t="s">
        <v>545</v>
      </c>
      <c r="B702" s="34" t="s">
        <v>529</v>
      </c>
      <c r="H702" s="56"/>
    </row>
    <row r="703" spans="1:8">
      <c r="A703" s="23" t="s">
        <v>545</v>
      </c>
      <c r="B703" s="34" t="s">
        <v>529</v>
      </c>
      <c r="H703" s="56"/>
    </row>
    <row r="704" spans="1:8">
      <c r="A704" s="23" t="s">
        <v>545</v>
      </c>
      <c r="B704" s="34" t="s">
        <v>529</v>
      </c>
      <c r="H704" s="56"/>
    </row>
    <row r="705" spans="1:8">
      <c r="A705" s="23" t="s">
        <v>545</v>
      </c>
      <c r="B705" s="34" t="s">
        <v>529</v>
      </c>
      <c r="H705" s="56"/>
    </row>
    <row r="706" spans="1:8">
      <c r="A706" s="23" t="s">
        <v>545</v>
      </c>
      <c r="B706" s="34" t="s">
        <v>529</v>
      </c>
      <c r="H706" s="56"/>
    </row>
    <row r="707" spans="1:8">
      <c r="A707" s="23" t="s">
        <v>545</v>
      </c>
      <c r="B707" s="34" t="s">
        <v>529</v>
      </c>
      <c r="H707" s="56"/>
    </row>
    <row r="708" spans="1:8">
      <c r="A708" s="23" t="s">
        <v>545</v>
      </c>
      <c r="B708" s="34" t="s">
        <v>529</v>
      </c>
      <c r="H708" s="56"/>
    </row>
    <row r="709" spans="1:8">
      <c r="A709" s="23" t="s">
        <v>545</v>
      </c>
      <c r="B709" s="34" t="s">
        <v>529</v>
      </c>
      <c r="H709" s="56"/>
    </row>
    <row r="710" spans="1:8">
      <c r="A710" s="23" t="s">
        <v>545</v>
      </c>
      <c r="B710" s="34" t="s">
        <v>529</v>
      </c>
      <c r="H710" s="56"/>
    </row>
    <row r="711" spans="1:8">
      <c r="A711" s="23" t="s">
        <v>545</v>
      </c>
      <c r="B711" s="34" t="s">
        <v>529</v>
      </c>
      <c r="H711" s="56"/>
    </row>
    <row r="712" spans="1:8">
      <c r="A712" s="23" t="s">
        <v>545</v>
      </c>
      <c r="B712" s="34" t="s">
        <v>529</v>
      </c>
      <c r="H712" s="56"/>
    </row>
    <row r="713" spans="1:8">
      <c r="A713" s="23" t="s">
        <v>545</v>
      </c>
      <c r="B713" s="34" t="s">
        <v>529</v>
      </c>
      <c r="H713" s="56"/>
    </row>
    <row r="714" spans="1:8">
      <c r="A714" s="23" t="s">
        <v>545</v>
      </c>
      <c r="B714" s="34" t="s">
        <v>529</v>
      </c>
      <c r="H714" s="56"/>
    </row>
    <row r="715" spans="1:8">
      <c r="A715" s="23" t="s">
        <v>545</v>
      </c>
      <c r="B715" s="34" t="s">
        <v>529</v>
      </c>
      <c r="H715" s="56"/>
    </row>
    <row r="716" spans="1:8">
      <c r="A716" s="23" t="s">
        <v>545</v>
      </c>
      <c r="B716" s="34" t="s">
        <v>529</v>
      </c>
      <c r="H716" s="56"/>
    </row>
    <row r="717" spans="1:8">
      <c r="A717" s="23" t="s">
        <v>545</v>
      </c>
      <c r="B717" s="34" t="s">
        <v>529</v>
      </c>
      <c r="H717" s="56"/>
    </row>
    <row r="718" spans="1:8">
      <c r="A718" s="23" t="s">
        <v>545</v>
      </c>
      <c r="B718" s="34" t="s">
        <v>529</v>
      </c>
      <c r="G718" s="24">
        <v>40005</v>
      </c>
      <c r="H718" s="56"/>
    </row>
    <row r="719" spans="1:8">
      <c r="A719" s="23" t="s">
        <v>545</v>
      </c>
      <c r="B719" s="34" t="s">
        <v>529</v>
      </c>
      <c r="H719" s="56"/>
    </row>
    <row r="720" spans="1:8">
      <c r="A720" s="23" t="s">
        <v>545</v>
      </c>
      <c r="B720" s="34" t="s">
        <v>529</v>
      </c>
      <c r="H720" s="56"/>
    </row>
    <row r="721" spans="1:13">
      <c r="A721" s="49" t="s">
        <v>545</v>
      </c>
      <c r="B721" s="23" t="s">
        <v>568</v>
      </c>
      <c r="G721" s="24">
        <v>40005</v>
      </c>
      <c r="H721" s="56"/>
    </row>
    <row r="722" spans="1:13">
      <c r="A722" s="23" t="s">
        <v>545</v>
      </c>
      <c r="B722" s="49" t="s">
        <v>521</v>
      </c>
      <c r="H722" s="56"/>
    </row>
    <row r="723" spans="1:13">
      <c r="A723" s="23" t="s">
        <v>565</v>
      </c>
      <c r="B723" s="49" t="s">
        <v>567</v>
      </c>
      <c r="C723" s="26" t="s">
        <v>566</v>
      </c>
      <c r="D723" s="23" t="s">
        <v>563</v>
      </c>
      <c r="E723" s="57" t="s">
        <v>562</v>
      </c>
      <c r="F723" s="57" t="s">
        <v>562</v>
      </c>
      <c r="G723" s="24">
        <v>39945</v>
      </c>
      <c r="H723" s="58">
        <v>1</v>
      </c>
    </row>
    <row r="724" spans="1:13">
      <c r="A724" s="23" t="s">
        <v>565</v>
      </c>
      <c r="B724" s="49" t="s">
        <v>536</v>
      </c>
      <c r="C724" s="26" t="s">
        <v>564</v>
      </c>
      <c r="D724" s="23" t="s">
        <v>563</v>
      </c>
      <c r="E724" s="57" t="s">
        <v>562</v>
      </c>
      <c r="F724" s="57" t="s">
        <v>562</v>
      </c>
      <c r="H724" s="56"/>
    </row>
    <row r="725" spans="1:13">
      <c r="H725" s="56"/>
    </row>
    <row r="726" spans="1:13">
      <c r="H726" s="56"/>
    </row>
    <row r="727" spans="1:13">
      <c r="H727" s="56"/>
    </row>
    <row r="728" spans="1:13">
      <c r="A728" s="55" t="s">
        <v>561</v>
      </c>
      <c r="B728" s="51"/>
      <c r="C728" s="54"/>
      <c r="D728" s="51"/>
      <c r="E728" s="53"/>
      <c r="F728" s="53"/>
      <c r="G728" s="51"/>
      <c r="H728" s="52">
        <f>SUM(H2:H727)</f>
        <v>20</v>
      </c>
      <c r="I728" s="51"/>
      <c r="J728" s="51"/>
      <c r="K728" s="51"/>
      <c r="L728" s="51"/>
      <c r="M728" s="51"/>
    </row>
    <row r="729" spans="1:13">
      <c r="A729" s="49"/>
      <c r="B729" s="33"/>
      <c r="D729" s="23" t="s">
        <v>560</v>
      </c>
      <c r="M729" s="24"/>
    </row>
    <row r="730" spans="1:13">
      <c r="B730" s="33"/>
      <c r="D730" s="23" t="s">
        <v>559</v>
      </c>
      <c r="M730" s="24"/>
    </row>
    <row r="731" spans="1:13">
      <c r="B731" s="33"/>
      <c r="D731" s="23" t="s">
        <v>558</v>
      </c>
      <c r="M731" s="24"/>
    </row>
    <row r="732" spans="1:13">
      <c r="B732" s="33"/>
      <c r="D732" s="23" t="s">
        <v>557</v>
      </c>
      <c r="M732" s="24"/>
    </row>
    <row r="733" spans="1:13">
      <c r="B733" s="33"/>
      <c r="D733" s="23" t="s">
        <v>556</v>
      </c>
      <c r="M733" s="24"/>
    </row>
    <row r="734" spans="1:13">
      <c r="B734" s="33"/>
      <c r="D734" s="23" t="s">
        <v>555</v>
      </c>
      <c r="M734" s="24"/>
    </row>
    <row r="735" spans="1:13">
      <c r="B735" s="33"/>
      <c r="D735" s="23" t="s">
        <v>554</v>
      </c>
      <c r="M735" s="24"/>
    </row>
    <row r="736" spans="1:13">
      <c r="B736" s="33"/>
      <c r="D736" s="23" t="s">
        <v>553</v>
      </c>
      <c r="M736" s="24"/>
    </row>
    <row r="737" spans="1:13">
      <c r="B737" s="32"/>
      <c r="D737" s="23" t="s">
        <v>552</v>
      </c>
      <c r="M737" s="24"/>
    </row>
    <row r="738" spans="1:13">
      <c r="B738" s="32"/>
      <c r="D738" s="23" t="s">
        <v>551</v>
      </c>
      <c r="M738" s="24"/>
    </row>
    <row r="739" spans="1:13">
      <c r="B739" s="32"/>
      <c r="D739" s="23" t="s">
        <v>550</v>
      </c>
      <c r="M739" s="24"/>
    </row>
    <row r="740" spans="1:13">
      <c r="B740" s="32"/>
      <c r="D740" s="23" t="s">
        <v>549</v>
      </c>
      <c r="M740" s="24"/>
    </row>
    <row r="741" spans="1:13">
      <c r="B741" s="32"/>
      <c r="D741" s="23" t="s">
        <v>548</v>
      </c>
      <c r="M741" s="24"/>
    </row>
    <row r="742" spans="1:13">
      <c r="B742" s="32"/>
      <c r="M742" s="50"/>
    </row>
    <row r="743" spans="1:13">
      <c r="B743" s="32"/>
      <c r="M743" s="24"/>
    </row>
    <row r="744" spans="1:13">
      <c r="B744" s="32"/>
      <c r="M744" s="24"/>
    </row>
    <row r="745" spans="1:13">
      <c r="B745" s="32"/>
      <c r="D745" s="49" t="s">
        <v>547</v>
      </c>
      <c r="M745" s="24"/>
    </row>
    <row r="746" spans="1:13">
      <c r="A746" s="48" t="s">
        <v>546</v>
      </c>
      <c r="B746" s="48" t="s">
        <v>545</v>
      </c>
      <c r="C746" s="47" t="s">
        <v>544</v>
      </c>
      <c r="D746" s="46"/>
      <c r="E746" s="45" t="s">
        <v>543</v>
      </c>
      <c r="F746" s="44"/>
      <c r="G746" s="43" t="s">
        <v>542</v>
      </c>
      <c r="H746" s="43" t="s">
        <v>541</v>
      </c>
      <c r="I746" s="42"/>
      <c r="J746" s="41" t="s">
        <v>540</v>
      </c>
      <c r="K746" s="41"/>
      <c r="M746" s="24"/>
    </row>
    <row r="747" spans="1:13">
      <c r="A747" s="34" t="s">
        <v>539</v>
      </c>
      <c r="B747" s="35" t="s">
        <v>538</v>
      </c>
      <c r="C747" s="40"/>
      <c r="E747" s="38" t="s">
        <v>537</v>
      </c>
      <c r="G747" s="39" t="s">
        <v>536</v>
      </c>
      <c r="J747" s="23" t="s">
        <v>535</v>
      </c>
      <c r="M747" s="24"/>
    </row>
    <row r="748" spans="1:13">
      <c r="A748" s="34" t="s">
        <v>534</v>
      </c>
      <c r="B748" s="35" t="s">
        <v>533</v>
      </c>
      <c r="E748" s="38" t="s">
        <v>532</v>
      </c>
      <c r="G748" s="37" t="s">
        <v>339</v>
      </c>
      <c r="J748" s="34" t="s">
        <v>531</v>
      </c>
      <c r="K748" s="34"/>
      <c r="M748" s="24"/>
    </row>
    <row r="749" spans="1:13">
      <c r="A749" s="34" t="s">
        <v>530</v>
      </c>
      <c r="B749" s="35" t="s">
        <v>529</v>
      </c>
      <c r="M749" s="24"/>
    </row>
    <row r="750" spans="1:13">
      <c r="A750" s="34" t="s">
        <v>528</v>
      </c>
      <c r="B750" s="35" t="s">
        <v>527</v>
      </c>
      <c r="M750" s="36"/>
    </row>
    <row r="751" spans="1:13">
      <c r="A751" s="34" t="s">
        <v>526</v>
      </c>
      <c r="B751" s="35" t="s">
        <v>525</v>
      </c>
      <c r="M751" s="24"/>
    </row>
    <row r="752" spans="1:13">
      <c r="A752" s="34" t="s">
        <v>524</v>
      </c>
      <c r="B752" s="35" t="s">
        <v>523</v>
      </c>
      <c r="M752" s="24"/>
    </row>
    <row r="753" spans="1:13">
      <c r="A753" s="34" t="s">
        <v>522</v>
      </c>
      <c r="B753" s="33" t="s">
        <v>521</v>
      </c>
      <c r="M753" s="24"/>
    </row>
    <row r="754" spans="1:13">
      <c r="A754" s="34" t="s">
        <v>520</v>
      </c>
      <c r="B754" s="33" t="s">
        <v>519</v>
      </c>
      <c r="M754" s="24"/>
    </row>
    <row r="755" spans="1:13">
      <c r="B755" s="33" t="s">
        <v>518</v>
      </c>
      <c r="M755" s="24"/>
    </row>
    <row r="756" spans="1:13">
      <c r="B756" s="33" t="s">
        <v>517</v>
      </c>
      <c r="M756" s="24"/>
    </row>
    <row r="757" spans="1:13">
      <c r="B757" s="33" t="s">
        <v>516</v>
      </c>
      <c r="M757" s="24"/>
    </row>
    <row r="758" spans="1:13">
      <c r="A758" s="34" t="s">
        <v>515</v>
      </c>
      <c r="B758" s="33" t="s">
        <v>514</v>
      </c>
      <c r="M758" s="24"/>
    </row>
    <row r="759" spans="1:13">
      <c r="B759" s="32" t="s">
        <v>513</v>
      </c>
      <c r="M759" s="24"/>
    </row>
    <row r="760" spans="1:13">
      <c r="B760" s="32"/>
      <c r="M760" s="24"/>
    </row>
    <row r="761" spans="1:13">
      <c r="B761" s="32"/>
      <c r="M761" s="24"/>
    </row>
    <row r="762" spans="1:13">
      <c r="B762" s="32"/>
      <c r="M762" s="24"/>
    </row>
    <row r="763" spans="1:13">
      <c r="A763" s="27"/>
      <c r="B763" s="31"/>
      <c r="C763" s="30"/>
      <c r="D763" s="27"/>
      <c r="E763" s="29"/>
      <c r="F763" s="29"/>
      <c r="G763" s="28"/>
      <c r="H763" s="27"/>
      <c r="I763" s="27"/>
      <c r="J763" s="27"/>
      <c r="K763" s="27"/>
      <c r="M763" s="24"/>
    </row>
    <row r="764" spans="1:13">
      <c r="C764" s="23"/>
      <c r="G764" s="23"/>
      <c r="M764" s="24"/>
    </row>
    <row r="765" spans="1:13">
      <c r="C765" s="23"/>
      <c r="G765" s="23"/>
      <c r="M765" s="24"/>
    </row>
    <row r="766" spans="1:13">
      <c r="C766" s="23"/>
      <c r="G766" s="23"/>
      <c r="M766" s="24"/>
    </row>
    <row r="767" spans="1:13">
      <c r="C767" s="23"/>
      <c r="G767" s="23"/>
      <c r="M767" s="24"/>
    </row>
    <row r="768" spans="1:13">
      <c r="C768" s="23"/>
      <c r="G768" s="23"/>
      <c r="M768" s="24"/>
    </row>
    <row r="769" spans="3:13">
      <c r="C769" s="23"/>
      <c r="G769" s="23"/>
      <c r="M769" s="24"/>
    </row>
    <row r="770" spans="3:13">
      <c r="C770" s="23"/>
      <c r="G770" s="23"/>
      <c r="M770" s="24"/>
    </row>
    <row r="771" spans="3:13">
      <c r="C771" s="23"/>
      <c r="G771" s="23"/>
      <c r="M771" s="24"/>
    </row>
    <row r="772" spans="3:13">
      <c r="C772" s="23"/>
      <c r="G772" s="23"/>
      <c r="M772" s="24"/>
    </row>
    <row r="773" spans="3:13">
      <c r="C773" s="23"/>
      <c r="G773" s="23"/>
      <c r="M773" s="24"/>
    </row>
    <row r="774" spans="3:13">
      <c r="C774" s="23"/>
      <c r="G774" s="23"/>
      <c r="M774" s="24"/>
    </row>
    <row r="775" spans="3:13">
      <c r="C775" s="23"/>
      <c r="G775" s="23"/>
      <c r="M775" s="24"/>
    </row>
    <row r="776" spans="3:13">
      <c r="C776" s="23"/>
      <c r="G776" s="23"/>
      <c r="M776" s="24"/>
    </row>
    <row r="777" spans="3:13">
      <c r="C777" s="23"/>
      <c r="G777" s="23"/>
      <c r="M777" s="24"/>
    </row>
    <row r="778" spans="3:13">
      <c r="C778" s="23"/>
      <c r="G778" s="23"/>
      <c r="M778" s="24"/>
    </row>
    <row r="779" spans="3:13">
      <c r="C779" s="23"/>
      <c r="G779" s="23"/>
      <c r="M779" s="24"/>
    </row>
    <row r="780" spans="3:13">
      <c r="C780" s="23"/>
      <c r="G780" s="23"/>
      <c r="M780" s="24"/>
    </row>
    <row r="781" spans="3:13">
      <c r="C781" s="23"/>
      <c r="G781" s="23"/>
      <c r="M781" s="24"/>
    </row>
    <row r="782" spans="3:13">
      <c r="C782" s="23"/>
      <c r="G782" s="23"/>
      <c r="M782" s="24"/>
    </row>
    <row r="783" spans="3:13">
      <c r="C783" s="23"/>
      <c r="G783" s="23"/>
      <c r="M783" s="24"/>
    </row>
    <row r="784" spans="3:13">
      <c r="C784" s="23"/>
      <c r="G784" s="23"/>
      <c r="M784" s="24"/>
    </row>
    <row r="785" spans="3:13">
      <c r="C785" s="23"/>
      <c r="G785" s="23"/>
      <c r="M785" s="24"/>
    </row>
    <row r="786" spans="3:13">
      <c r="C786" s="23"/>
      <c r="G786" s="23"/>
      <c r="M786" s="24"/>
    </row>
    <row r="787" spans="3:13">
      <c r="C787" s="23"/>
      <c r="G787" s="23"/>
      <c r="M787" s="24"/>
    </row>
    <row r="788" spans="3:13">
      <c r="C788" s="23"/>
      <c r="G788" s="23"/>
      <c r="M788" s="24"/>
    </row>
    <row r="789" spans="3:13">
      <c r="C789" s="23"/>
      <c r="G789" s="23"/>
      <c r="M789" s="24"/>
    </row>
    <row r="790" spans="3:13">
      <c r="C790" s="23"/>
      <c r="G790" s="23"/>
      <c r="M790" s="24"/>
    </row>
    <row r="791" spans="3:13">
      <c r="C791" s="23"/>
      <c r="G791" s="23"/>
      <c r="M791" s="24"/>
    </row>
    <row r="792" spans="3:13">
      <c r="C792" s="23"/>
      <c r="G792" s="23"/>
      <c r="M792" s="24"/>
    </row>
    <row r="793" spans="3:13">
      <c r="C793" s="23"/>
      <c r="G793" s="23"/>
      <c r="M793" s="24"/>
    </row>
    <row r="794" spans="3:13">
      <c r="C794" s="23"/>
      <c r="G794" s="23"/>
      <c r="M794" s="24"/>
    </row>
    <row r="795" spans="3:13">
      <c r="C795" s="23"/>
      <c r="G795" s="23"/>
      <c r="M795" s="24"/>
    </row>
    <row r="796" spans="3:13">
      <c r="C796" s="23"/>
      <c r="G796" s="23"/>
      <c r="M796" s="24"/>
    </row>
    <row r="797" spans="3:13">
      <c r="C797" s="23"/>
      <c r="G797" s="23"/>
      <c r="M797" s="24"/>
    </row>
    <row r="798" spans="3:13">
      <c r="C798" s="23"/>
      <c r="G798" s="23"/>
      <c r="M798" s="24"/>
    </row>
    <row r="799" spans="3:13">
      <c r="C799" s="23"/>
      <c r="G799" s="23"/>
      <c r="M799" s="24"/>
    </row>
    <row r="800" spans="3:13">
      <c r="C800" s="23"/>
      <c r="G800" s="23"/>
      <c r="M800" s="24"/>
    </row>
    <row r="801" spans="3:13">
      <c r="C801" s="23"/>
      <c r="G801" s="23"/>
      <c r="M801" s="24"/>
    </row>
    <row r="802" spans="3:13">
      <c r="C802" s="23"/>
      <c r="G802" s="23"/>
      <c r="M802" s="24"/>
    </row>
    <row r="803" spans="3:13">
      <c r="C803" s="23"/>
      <c r="G803" s="23"/>
      <c r="M803" s="24"/>
    </row>
    <row r="804" spans="3:13">
      <c r="C804" s="23"/>
      <c r="G804" s="23"/>
      <c r="M804" s="24"/>
    </row>
    <row r="805" spans="3:13">
      <c r="C805" s="23"/>
      <c r="G805" s="23"/>
      <c r="M805" s="24"/>
    </row>
    <row r="806" spans="3:13">
      <c r="C806" s="23"/>
      <c r="G806" s="23"/>
      <c r="M806" s="24"/>
    </row>
    <row r="807" spans="3:13">
      <c r="C807" s="23"/>
      <c r="G807" s="23"/>
      <c r="M807" s="24"/>
    </row>
    <row r="808" spans="3:13">
      <c r="C808" s="23"/>
      <c r="G808" s="23"/>
      <c r="M808" s="24"/>
    </row>
    <row r="809" spans="3:13">
      <c r="C809" s="23"/>
      <c r="G809" s="23"/>
      <c r="M809" s="24"/>
    </row>
  </sheetData>
  <autoFilter ref="A1:L724" xr:uid="{00000000-0009-0000-0000-000002000000}"/>
  <phoneticPr fontId="12"/>
  <conditionalFormatting sqref="B753:B754 B62:B63 B514:B520 B343:B348 B379:B384 B363:B368 B371:B376 B387:B392 B395:B400 B415:B424 B403:B412 B439:B444 B427:B436 B447:B452 B455:B460 B474:B482 B463:B471 B485:B493 B505:B511 B496:B502 B523:B531 B6 B2 B534:B724">
    <cfRule type="cellIs" dxfId="7" priority="1" stopIfTrue="1" operator="equal">
      <formula>3</formula>
    </cfRule>
    <cfRule type="cellIs" dxfId="6" priority="2" stopIfTrue="1" operator="equal">
      <formula>5</formula>
    </cfRule>
  </conditionalFormatting>
  <dataValidations count="4">
    <dataValidation type="list" allowBlank="1" showInputMessage="1" showErrorMessage="1" sqref="A2:A727" xr:uid="{00000000-0002-0000-0200-000003000000}">
      <formula1>$A$746:$J$746</formula1>
    </dataValidation>
    <dataValidation type="list" allowBlank="1" showInputMessage="1" showErrorMessage="1" sqref="J141:K141 D2:D727" xr:uid="{00000000-0002-0000-0200-000002000000}">
      <formula1>$D$729:$D$745</formula1>
    </dataValidation>
    <dataValidation type="list" allowBlank="1" showInputMessage="1" showErrorMessage="1" sqref="B2:B727" xr:uid="{00000000-0002-0000-0200-000001000000}">
      <formula1>INDIRECT(A2)</formula1>
    </dataValidation>
    <dataValidation type="list" allowBlank="1" showInputMessage="1" showErrorMessage="1" sqref="B753:B754" xr:uid="{00000000-0002-0000-0200-000000000000}">
      <formula1>INDIRECT(A758)</formula1>
    </dataValidation>
  </dataValidations>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3073" r:id="rId4" name="CommandButton_WBSTools">
          <controlPr defaultSize="0" autoLine="0" r:id="rId5">
            <anchor moveWithCells="1">
              <from>
                <xdr:col>1</xdr:col>
                <xdr:colOff>323850</xdr:colOff>
                <xdr:row>0</xdr:row>
                <xdr:rowOff>0</xdr:rowOff>
              </from>
              <to>
                <xdr:col>1</xdr:col>
                <xdr:colOff>904875</xdr:colOff>
                <xdr:row>1</xdr:row>
                <xdr:rowOff>0</xdr:rowOff>
              </to>
            </anchor>
          </controlPr>
        </control>
      </mc:Choice>
      <mc:Fallback>
        <control shapeId="3073" r:id="rId4" name="CommandButton_WBSTools"/>
      </mc:Fallback>
    </mc:AlternateContent>
  </control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88197-E615-4916-B00F-CCDA70659264}">
  <dimension ref="A2:IU1133"/>
  <sheetViews>
    <sheetView zoomScale="75" zoomScaleNormal="75" workbookViewId="0">
      <pane xSplit="9" ySplit="2" topLeftCell="J1068" activePane="bottomRight" state="frozen"/>
      <selection activeCell="C18" sqref="C18"/>
      <selection pane="topRight" activeCell="C18" sqref="C18"/>
      <selection pane="bottomLeft" activeCell="C18" sqref="C18"/>
      <selection pane="bottomRight" activeCell="C18" sqref="C18"/>
    </sheetView>
  </sheetViews>
  <sheetFormatPr defaultColWidth="9.25" defaultRowHeight="14.25"/>
  <cols>
    <col min="1" max="1" width="15" style="207" customWidth="1"/>
    <col min="2" max="2" width="12.875" style="206" customWidth="1"/>
    <col min="3" max="3" width="17.75" style="200" customWidth="1"/>
    <col min="4" max="4" width="19.25" style="205" customWidth="1"/>
    <col min="5" max="5" width="8.25" style="200" customWidth="1"/>
    <col min="6" max="6" width="8.5" style="200" customWidth="1"/>
    <col min="7" max="7" width="18" style="205" customWidth="1"/>
    <col min="8" max="8" width="9.25" style="200" customWidth="1"/>
    <col min="9" max="9" width="8.25" style="200" customWidth="1"/>
    <col min="10" max="10" width="14.875" style="205" customWidth="1"/>
    <col min="11" max="11" width="8.75" style="204" customWidth="1"/>
    <col min="12" max="12" width="13.5" style="200" customWidth="1"/>
    <col min="13" max="13" width="12" style="203" customWidth="1"/>
    <col min="14" max="14" width="15.875" style="200" customWidth="1"/>
    <col min="15" max="15" width="7.625" style="200" customWidth="1"/>
    <col min="16" max="18" width="17.625" style="200" customWidth="1"/>
    <col min="19" max="19" width="25.625" style="200" customWidth="1"/>
    <col min="20" max="20" width="9.25" style="202"/>
    <col min="21" max="21" width="10.75" style="200" customWidth="1"/>
    <col min="22" max="23" width="9.25" style="201"/>
    <col min="24" max="24" width="11.75" style="201" customWidth="1"/>
    <col min="25" max="26" width="9.25" style="200"/>
    <col min="27" max="27" width="4" style="200" customWidth="1"/>
    <col min="28" max="28" width="18.5" style="200" customWidth="1"/>
    <col min="29" max="29" width="41.875" style="200" customWidth="1"/>
    <col min="30" max="35" width="9.25" style="200"/>
    <col min="36" max="36" width="3.75" style="200" customWidth="1"/>
    <col min="37" max="16384" width="9.25" style="200"/>
  </cols>
  <sheetData>
    <row r="2" spans="1:36">
      <c r="A2" s="260" t="s">
        <v>5927</v>
      </c>
      <c r="B2" s="259" t="s">
        <v>6598</v>
      </c>
      <c r="C2" s="204" t="s">
        <v>6597</v>
      </c>
      <c r="D2" s="204" t="s">
        <v>6596</v>
      </c>
      <c r="E2" s="204" t="s">
        <v>6595</v>
      </c>
      <c r="F2" s="204" t="s">
        <v>5994</v>
      </c>
      <c r="G2" s="204" t="s">
        <v>6594</v>
      </c>
      <c r="H2" s="204" t="s">
        <v>6593</v>
      </c>
      <c r="I2" s="204" t="s">
        <v>5993</v>
      </c>
      <c r="J2" s="259" t="s">
        <v>6592</v>
      </c>
      <c r="K2" s="259" t="s">
        <v>6153</v>
      </c>
      <c r="L2" s="259" t="s">
        <v>6591</v>
      </c>
      <c r="M2" s="212" t="s">
        <v>6590</v>
      </c>
      <c r="N2" s="204" t="s">
        <v>6589</v>
      </c>
      <c r="O2" s="204" t="s">
        <v>6588</v>
      </c>
      <c r="P2" s="204" t="s">
        <v>6587</v>
      </c>
      <c r="Q2" s="204" t="s">
        <v>6586</v>
      </c>
      <c r="R2" s="204" t="s">
        <v>6585</v>
      </c>
      <c r="S2" s="204" t="s">
        <v>5798</v>
      </c>
      <c r="T2" s="232"/>
      <c r="U2" s="204"/>
      <c r="V2" s="258"/>
      <c r="W2" s="258"/>
      <c r="X2" s="258"/>
      <c r="Y2" s="204"/>
      <c r="Z2" s="204"/>
      <c r="AA2" s="204"/>
      <c r="AB2" s="204"/>
      <c r="AC2" s="204"/>
      <c r="AD2" s="204"/>
      <c r="AE2" s="204"/>
      <c r="AF2" s="204"/>
      <c r="AG2" s="204"/>
      <c r="AH2" s="204"/>
      <c r="AI2" s="204"/>
      <c r="AJ2" s="204"/>
    </row>
    <row r="3" spans="1:36">
      <c r="A3" s="207">
        <v>37987</v>
      </c>
      <c r="B3" s="206">
        <v>1</v>
      </c>
      <c r="C3" s="200" t="s">
        <v>6584</v>
      </c>
      <c r="D3" s="205" t="s">
        <v>6575</v>
      </c>
      <c r="E3" s="204" t="s">
        <v>6145</v>
      </c>
      <c r="F3" s="204">
        <v>0</v>
      </c>
      <c r="H3" s="204"/>
      <c r="I3" s="204"/>
      <c r="M3" s="212"/>
      <c r="N3" s="204"/>
      <c r="O3" s="204"/>
      <c r="P3" s="204"/>
      <c r="Q3" s="204"/>
      <c r="R3" s="204"/>
      <c r="S3" s="204"/>
      <c r="U3" s="204"/>
      <c r="V3" s="258"/>
      <c r="W3" s="258"/>
      <c r="X3" s="258"/>
    </row>
    <row r="4" spans="1:36">
      <c r="A4" s="207">
        <v>37987</v>
      </c>
      <c r="B4" s="206">
        <v>1</v>
      </c>
      <c r="E4" s="204"/>
      <c r="F4" s="204"/>
      <c r="G4" s="206" t="s">
        <v>6574</v>
      </c>
      <c r="H4" s="204" t="s">
        <v>6145</v>
      </c>
      <c r="I4" s="204">
        <v>0</v>
      </c>
      <c r="M4" s="212"/>
      <c r="N4" s="204"/>
      <c r="O4" s="204"/>
      <c r="P4" s="204"/>
      <c r="Q4" s="204"/>
      <c r="R4" s="204"/>
      <c r="S4" s="204"/>
      <c r="U4" s="204"/>
      <c r="V4" s="258"/>
      <c r="W4" s="258"/>
      <c r="X4" s="258"/>
    </row>
    <row r="5" spans="1:36">
      <c r="A5" s="207">
        <v>37987</v>
      </c>
      <c r="B5" s="206">
        <v>2</v>
      </c>
      <c r="C5" s="200" t="s">
        <v>6583</v>
      </c>
      <c r="D5" s="217" t="s">
        <v>6572</v>
      </c>
      <c r="E5" s="204" t="s">
        <v>6141</v>
      </c>
      <c r="F5" s="204">
        <v>0</v>
      </c>
      <c r="I5" s="204"/>
      <c r="M5" s="212"/>
      <c r="N5" s="204"/>
      <c r="O5" s="204"/>
      <c r="P5" s="204"/>
      <c r="Q5" s="204"/>
      <c r="R5" s="204"/>
      <c r="S5" s="204"/>
      <c r="U5" s="204"/>
      <c r="V5" s="258"/>
      <c r="W5" s="258"/>
      <c r="X5" s="258"/>
    </row>
    <row r="6" spans="1:36">
      <c r="A6" s="207">
        <v>37987</v>
      </c>
      <c r="B6" s="206">
        <v>2</v>
      </c>
      <c r="E6" s="204"/>
      <c r="F6" s="204"/>
      <c r="G6" s="217" t="s">
        <v>6571</v>
      </c>
      <c r="H6" s="204" t="s">
        <v>6141</v>
      </c>
      <c r="I6" s="204">
        <v>0</v>
      </c>
      <c r="M6" s="212"/>
      <c r="N6" s="204"/>
      <c r="O6" s="204"/>
      <c r="P6" s="204"/>
      <c r="Q6" s="204"/>
      <c r="R6" s="204"/>
      <c r="S6" s="204"/>
      <c r="U6" s="204"/>
      <c r="V6" s="258"/>
      <c r="W6" s="258"/>
      <c r="X6" s="258"/>
    </row>
    <row r="7" spans="1:36">
      <c r="A7" s="207">
        <v>37987</v>
      </c>
      <c r="B7" s="206">
        <v>3</v>
      </c>
      <c r="C7" s="206" t="s">
        <v>6582</v>
      </c>
      <c r="D7" s="217" t="s">
        <v>6569</v>
      </c>
      <c r="E7" s="259" t="s">
        <v>6567</v>
      </c>
      <c r="F7" s="204">
        <v>0</v>
      </c>
      <c r="H7" s="204"/>
      <c r="I7" s="204"/>
      <c r="M7" s="212"/>
      <c r="N7" s="204"/>
      <c r="O7" s="204"/>
      <c r="P7" s="204"/>
      <c r="Q7" s="204"/>
      <c r="R7" s="204"/>
      <c r="S7" s="204"/>
      <c r="U7" s="204"/>
      <c r="V7" s="258"/>
      <c r="W7" s="258"/>
      <c r="X7" s="258"/>
    </row>
    <row r="8" spans="1:36">
      <c r="A8" s="207">
        <v>37987</v>
      </c>
      <c r="B8" s="206">
        <v>3</v>
      </c>
      <c r="E8" s="204"/>
      <c r="F8" s="204"/>
      <c r="G8" s="217" t="s">
        <v>6568</v>
      </c>
      <c r="H8" s="259" t="s">
        <v>6567</v>
      </c>
      <c r="I8" s="204">
        <v>0</v>
      </c>
      <c r="M8" s="212"/>
      <c r="N8" s="204"/>
      <c r="O8" s="204"/>
      <c r="P8" s="204"/>
      <c r="Q8" s="204"/>
      <c r="R8" s="204"/>
      <c r="S8" s="204"/>
      <c r="U8" s="204"/>
      <c r="V8" s="258"/>
      <c r="W8" s="258"/>
      <c r="X8" s="258"/>
    </row>
    <row r="9" spans="1:36">
      <c r="A9" s="207">
        <v>38353</v>
      </c>
      <c r="B9" s="206">
        <v>1</v>
      </c>
      <c r="C9" s="206" t="s">
        <v>6581</v>
      </c>
      <c r="D9" s="205" t="s">
        <v>6575</v>
      </c>
      <c r="E9" s="204" t="s">
        <v>6145</v>
      </c>
      <c r="F9" s="204">
        <v>0</v>
      </c>
      <c r="H9" s="204"/>
      <c r="I9" s="204"/>
      <c r="M9" s="212"/>
      <c r="N9" s="204"/>
      <c r="O9" s="204"/>
      <c r="P9" s="204"/>
      <c r="Q9" s="204"/>
      <c r="R9" s="204"/>
      <c r="S9" s="204"/>
      <c r="U9" s="204"/>
      <c r="V9" s="258"/>
      <c r="W9" s="258"/>
      <c r="X9" s="258"/>
    </row>
    <row r="10" spans="1:36">
      <c r="A10" s="207">
        <v>38353</v>
      </c>
      <c r="B10" s="206">
        <v>1</v>
      </c>
      <c r="E10" s="204"/>
      <c r="F10" s="204"/>
      <c r="G10" s="206" t="s">
        <v>6574</v>
      </c>
      <c r="H10" s="204" t="s">
        <v>6145</v>
      </c>
      <c r="I10" s="204">
        <v>0</v>
      </c>
      <c r="M10" s="212"/>
      <c r="N10" s="204"/>
      <c r="O10" s="204"/>
      <c r="P10" s="204"/>
      <c r="Q10" s="204"/>
      <c r="R10" s="204"/>
      <c r="S10" s="204"/>
      <c r="U10" s="204"/>
      <c r="V10" s="258"/>
      <c r="W10" s="258"/>
      <c r="X10" s="258"/>
    </row>
    <row r="11" spans="1:36">
      <c r="A11" s="207">
        <v>38353</v>
      </c>
      <c r="B11" s="206">
        <v>2</v>
      </c>
      <c r="C11" s="206" t="s">
        <v>6580</v>
      </c>
      <c r="D11" s="217" t="s">
        <v>6572</v>
      </c>
      <c r="E11" s="204" t="s">
        <v>6141</v>
      </c>
      <c r="F11" s="204">
        <v>0</v>
      </c>
      <c r="I11" s="204"/>
      <c r="M11" s="212"/>
      <c r="N11" s="204"/>
      <c r="O11" s="204"/>
      <c r="P11" s="204"/>
      <c r="Q11" s="204"/>
      <c r="R11" s="204"/>
      <c r="S11" s="204"/>
      <c r="U11" s="204"/>
      <c r="V11" s="258"/>
      <c r="W11" s="258"/>
      <c r="X11" s="258"/>
    </row>
    <row r="12" spans="1:36">
      <c r="A12" s="207">
        <v>38353</v>
      </c>
      <c r="B12" s="206">
        <v>2</v>
      </c>
      <c r="E12" s="204"/>
      <c r="F12" s="204"/>
      <c r="G12" s="217" t="s">
        <v>6571</v>
      </c>
      <c r="H12" s="204" t="s">
        <v>6141</v>
      </c>
      <c r="I12" s="204">
        <v>0</v>
      </c>
      <c r="M12" s="212"/>
      <c r="N12" s="204"/>
      <c r="O12" s="204"/>
      <c r="P12" s="204"/>
      <c r="Q12" s="204"/>
      <c r="R12" s="204"/>
      <c r="S12" s="204"/>
      <c r="U12" s="204"/>
      <c r="V12" s="258"/>
      <c r="W12" s="258"/>
      <c r="X12" s="258"/>
    </row>
    <row r="13" spans="1:36">
      <c r="A13" s="207">
        <v>38353</v>
      </c>
      <c r="B13" s="206">
        <v>3</v>
      </c>
      <c r="C13" s="206" t="s">
        <v>6579</v>
      </c>
      <c r="D13" s="217" t="s">
        <v>6569</v>
      </c>
      <c r="E13" s="259" t="s">
        <v>6567</v>
      </c>
      <c r="F13" s="204">
        <v>0</v>
      </c>
      <c r="H13" s="204"/>
      <c r="I13" s="204"/>
      <c r="M13" s="212"/>
      <c r="N13" s="204"/>
      <c r="O13" s="204"/>
      <c r="P13" s="204"/>
      <c r="Q13" s="204"/>
      <c r="R13" s="204"/>
      <c r="S13" s="204"/>
      <c r="U13" s="204"/>
      <c r="V13" s="258"/>
      <c r="W13" s="258"/>
      <c r="X13" s="258"/>
    </row>
    <row r="14" spans="1:36">
      <c r="A14" s="207">
        <v>38353</v>
      </c>
      <c r="B14" s="206">
        <v>3</v>
      </c>
      <c r="E14" s="204"/>
      <c r="F14" s="204"/>
      <c r="G14" s="217" t="s">
        <v>6568</v>
      </c>
      <c r="H14" s="259" t="s">
        <v>6567</v>
      </c>
      <c r="I14" s="204">
        <v>0</v>
      </c>
      <c r="M14" s="212"/>
      <c r="N14" s="204"/>
      <c r="O14" s="204"/>
      <c r="P14" s="204"/>
      <c r="Q14" s="204"/>
      <c r="R14" s="204"/>
      <c r="S14" s="204"/>
      <c r="U14" s="204"/>
      <c r="V14" s="258"/>
      <c r="W14" s="258"/>
      <c r="X14" s="258"/>
    </row>
    <row r="15" spans="1:36">
      <c r="A15" s="207">
        <v>38687</v>
      </c>
      <c r="B15" s="206">
        <v>1</v>
      </c>
      <c r="C15" s="200" t="s">
        <v>5917</v>
      </c>
      <c r="D15" s="217" t="s">
        <v>6578</v>
      </c>
      <c r="E15" s="204" t="s">
        <v>6145</v>
      </c>
      <c r="F15" s="204">
        <v>100</v>
      </c>
      <c r="M15" s="212"/>
      <c r="N15" s="204"/>
      <c r="O15" s="204"/>
      <c r="P15" s="204"/>
      <c r="Q15" s="204"/>
      <c r="R15" s="204"/>
      <c r="S15" s="204"/>
      <c r="U15" s="204"/>
      <c r="V15" s="258"/>
      <c r="W15" s="258"/>
      <c r="X15" s="258"/>
    </row>
    <row r="16" spans="1:36">
      <c r="A16" s="207">
        <v>38687</v>
      </c>
      <c r="B16" s="206">
        <v>1</v>
      </c>
      <c r="E16" s="204"/>
      <c r="F16" s="204"/>
      <c r="G16" s="217" t="s">
        <v>6577</v>
      </c>
      <c r="H16" s="204" t="s">
        <v>6145</v>
      </c>
      <c r="I16" s="204">
        <v>100</v>
      </c>
      <c r="M16" s="212"/>
      <c r="N16" s="204"/>
      <c r="O16" s="204"/>
      <c r="P16" s="204"/>
      <c r="Q16" s="204"/>
      <c r="R16" s="204"/>
      <c r="S16" s="204"/>
      <c r="U16" s="204"/>
      <c r="V16" s="258"/>
      <c r="W16" s="258"/>
      <c r="X16" s="258"/>
    </row>
    <row r="17" spans="1:24">
      <c r="A17" s="207">
        <v>38687</v>
      </c>
      <c r="B17" s="206">
        <v>2</v>
      </c>
      <c r="C17" s="200" t="s">
        <v>5916</v>
      </c>
      <c r="D17" s="205" t="s">
        <v>6170</v>
      </c>
      <c r="E17" s="204" t="s">
        <v>6145</v>
      </c>
      <c r="F17" s="204">
        <v>60</v>
      </c>
      <c r="H17" s="204"/>
      <c r="I17" s="204"/>
      <c r="M17" s="212"/>
      <c r="N17" s="204"/>
      <c r="O17" s="204"/>
      <c r="P17" s="204"/>
      <c r="Q17" s="204"/>
      <c r="R17" s="204"/>
      <c r="S17" s="204"/>
      <c r="U17" s="204"/>
      <c r="V17" s="258"/>
      <c r="W17" s="258"/>
      <c r="X17" s="258"/>
    </row>
    <row r="18" spans="1:24">
      <c r="A18" s="207">
        <v>38687</v>
      </c>
      <c r="B18" s="206">
        <v>2</v>
      </c>
      <c r="E18" s="204"/>
      <c r="F18" s="204"/>
      <c r="G18" s="217" t="s">
        <v>6577</v>
      </c>
      <c r="H18" s="204" t="s">
        <v>6145</v>
      </c>
      <c r="I18" s="204">
        <v>60</v>
      </c>
      <c r="M18" s="212"/>
      <c r="N18" s="204"/>
      <c r="O18" s="204"/>
      <c r="P18" s="204"/>
      <c r="Q18" s="204"/>
      <c r="R18" s="204"/>
      <c r="S18" s="204"/>
      <c r="U18" s="204"/>
      <c r="V18" s="258"/>
      <c r="W18" s="258"/>
      <c r="X18" s="258"/>
    </row>
    <row r="19" spans="1:24">
      <c r="A19" s="207">
        <v>38718</v>
      </c>
      <c r="B19" s="206">
        <v>1</v>
      </c>
      <c r="C19" s="206" t="s">
        <v>6576</v>
      </c>
      <c r="D19" s="205" t="s">
        <v>6575</v>
      </c>
      <c r="E19" s="204" t="s">
        <v>6145</v>
      </c>
      <c r="F19" s="204">
        <v>0</v>
      </c>
      <c r="H19" s="204"/>
      <c r="I19" s="204"/>
      <c r="M19" s="212"/>
      <c r="N19" s="204"/>
      <c r="O19" s="204"/>
      <c r="P19" s="204"/>
      <c r="Q19" s="204"/>
      <c r="R19" s="204"/>
      <c r="S19" s="204"/>
      <c r="U19" s="204"/>
      <c r="V19" s="258"/>
      <c r="W19" s="258"/>
      <c r="X19" s="258"/>
    </row>
    <row r="20" spans="1:24">
      <c r="A20" s="207">
        <v>38718</v>
      </c>
      <c r="B20" s="206">
        <v>1</v>
      </c>
      <c r="E20" s="204"/>
      <c r="F20" s="204"/>
      <c r="G20" s="206" t="s">
        <v>6574</v>
      </c>
      <c r="H20" s="204" t="s">
        <v>6145</v>
      </c>
      <c r="I20" s="204">
        <v>0</v>
      </c>
      <c r="M20" s="212"/>
      <c r="N20" s="204"/>
      <c r="O20" s="204"/>
      <c r="P20" s="204"/>
      <c r="Q20" s="204"/>
      <c r="R20" s="204"/>
      <c r="S20" s="204"/>
      <c r="U20" s="204"/>
      <c r="V20" s="258"/>
      <c r="W20" s="258"/>
      <c r="X20" s="258"/>
    </row>
    <row r="21" spans="1:24">
      <c r="A21" s="207">
        <v>38718</v>
      </c>
      <c r="B21" s="206">
        <v>2</v>
      </c>
      <c r="C21" s="206" t="s">
        <v>6573</v>
      </c>
      <c r="D21" s="217" t="s">
        <v>6572</v>
      </c>
      <c r="E21" s="204" t="s">
        <v>6141</v>
      </c>
      <c r="F21" s="204">
        <v>0</v>
      </c>
      <c r="I21" s="204"/>
      <c r="M21" s="212"/>
      <c r="N21" s="204"/>
      <c r="O21" s="204"/>
      <c r="P21" s="204"/>
      <c r="Q21" s="204"/>
      <c r="R21" s="204"/>
      <c r="S21" s="204"/>
      <c r="U21" s="204"/>
      <c r="V21" s="258"/>
      <c r="W21" s="258"/>
      <c r="X21" s="258"/>
    </row>
    <row r="22" spans="1:24">
      <c r="A22" s="207">
        <v>38718</v>
      </c>
      <c r="B22" s="206">
        <v>2</v>
      </c>
      <c r="E22" s="204"/>
      <c r="F22" s="204"/>
      <c r="G22" s="217" t="s">
        <v>6571</v>
      </c>
      <c r="H22" s="204" t="s">
        <v>6141</v>
      </c>
      <c r="I22" s="204">
        <v>0</v>
      </c>
      <c r="M22" s="212"/>
      <c r="N22" s="204"/>
      <c r="O22" s="204"/>
      <c r="P22" s="204"/>
      <c r="Q22" s="204"/>
      <c r="R22" s="204"/>
      <c r="S22" s="204"/>
      <c r="U22" s="204"/>
      <c r="V22" s="258"/>
      <c r="W22" s="258"/>
      <c r="X22" s="258"/>
    </row>
    <row r="23" spans="1:24">
      <c r="A23" s="207">
        <v>38718</v>
      </c>
      <c r="B23" s="206">
        <v>3</v>
      </c>
      <c r="C23" s="206" t="s">
        <v>6570</v>
      </c>
      <c r="D23" s="217" t="s">
        <v>6569</v>
      </c>
      <c r="E23" s="259" t="s">
        <v>6567</v>
      </c>
      <c r="F23" s="204">
        <v>0</v>
      </c>
      <c r="H23" s="204"/>
      <c r="I23" s="204"/>
      <c r="M23" s="212"/>
      <c r="N23" s="204"/>
      <c r="O23" s="204"/>
      <c r="P23" s="204"/>
      <c r="Q23" s="204"/>
      <c r="R23" s="204"/>
      <c r="S23" s="204"/>
      <c r="U23" s="204"/>
      <c r="V23" s="258"/>
      <c r="W23" s="258"/>
      <c r="X23" s="258"/>
    </row>
    <row r="24" spans="1:24">
      <c r="A24" s="207">
        <v>38718</v>
      </c>
      <c r="B24" s="206">
        <v>3</v>
      </c>
      <c r="E24" s="204"/>
      <c r="F24" s="204"/>
      <c r="G24" s="217" t="s">
        <v>6568</v>
      </c>
      <c r="H24" s="259" t="s">
        <v>6567</v>
      </c>
      <c r="I24" s="204">
        <v>0</v>
      </c>
      <c r="M24" s="212"/>
      <c r="N24" s="204"/>
      <c r="O24" s="204"/>
      <c r="P24" s="204"/>
      <c r="Q24" s="204"/>
      <c r="R24" s="204"/>
      <c r="S24" s="204"/>
      <c r="U24" s="204"/>
      <c r="V24" s="258"/>
      <c r="W24" s="258"/>
      <c r="X24" s="258"/>
    </row>
    <row r="25" spans="1:24">
      <c r="D25" s="200"/>
      <c r="E25" s="204"/>
      <c r="F25" s="204"/>
      <c r="H25" s="204"/>
      <c r="I25" s="204"/>
      <c r="M25" s="212"/>
      <c r="N25" s="204"/>
      <c r="O25" s="204"/>
      <c r="P25" s="204"/>
      <c r="Q25" s="204"/>
      <c r="R25" s="204"/>
      <c r="S25" s="204"/>
      <c r="U25" s="204"/>
      <c r="V25" s="258"/>
      <c r="W25" s="258"/>
      <c r="X25" s="258"/>
    </row>
    <row r="26" spans="1:24">
      <c r="D26" s="200"/>
      <c r="E26" s="204"/>
      <c r="F26" s="204"/>
      <c r="H26" s="204"/>
      <c r="I26" s="204"/>
      <c r="M26" s="212"/>
      <c r="N26" s="204"/>
      <c r="O26" s="204"/>
      <c r="P26" s="204"/>
      <c r="Q26" s="204"/>
      <c r="R26" s="204"/>
      <c r="S26" s="204"/>
      <c r="U26" s="204"/>
      <c r="V26" s="258"/>
      <c r="W26" s="258"/>
      <c r="X26" s="258"/>
    </row>
    <row r="27" spans="1:24">
      <c r="A27" s="207">
        <v>38732</v>
      </c>
      <c r="C27" s="200" t="s">
        <v>6566</v>
      </c>
      <c r="D27" s="205" t="s">
        <v>6165</v>
      </c>
      <c r="E27" s="204" t="s">
        <v>6145</v>
      </c>
      <c r="F27" s="204">
        <v>40</v>
      </c>
      <c r="G27" s="205" t="s">
        <v>6162</v>
      </c>
      <c r="H27" s="204" t="s">
        <v>6145</v>
      </c>
      <c r="I27" s="204">
        <v>40</v>
      </c>
      <c r="M27" s="212"/>
      <c r="N27" s="204"/>
      <c r="O27" s="204"/>
      <c r="P27" s="204"/>
      <c r="Q27" s="204"/>
      <c r="R27" s="204"/>
      <c r="S27" s="204"/>
      <c r="U27" s="204"/>
      <c r="V27" s="258"/>
      <c r="W27" s="258"/>
      <c r="X27" s="258"/>
    </row>
    <row r="28" spans="1:24">
      <c r="A28" s="207">
        <v>38732</v>
      </c>
      <c r="C28" s="200" t="s">
        <v>6565</v>
      </c>
      <c r="D28" s="205" t="s">
        <v>6165</v>
      </c>
      <c r="E28" s="204" t="s">
        <v>6145</v>
      </c>
      <c r="F28" s="204">
        <v>44</v>
      </c>
      <c r="G28" s="205" t="s">
        <v>6162</v>
      </c>
      <c r="H28" s="204" t="s">
        <v>6145</v>
      </c>
      <c r="I28" s="204">
        <v>44</v>
      </c>
      <c r="M28" s="212"/>
      <c r="N28" s="204"/>
      <c r="O28" s="204"/>
      <c r="P28" s="204"/>
      <c r="Q28" s="204"/>
      <c r="R28" s="204"/>
      <c r="S28" s="204"/>
      <c r="U28" s="204"/>
      <c r="V28" s="258"/>
      <c r="W28" s="258"/>
      <c r="X28" s="258"/>
    </row>
    <row r="29" spans="1:24">
      <c r="A29" s="207">
        <v>38732</v>
      </c>
      <c r="C29" s="200" t="s">
        <v>6564</v>
      </c>
      <c r="D29" s="205" t="s">
        <v>6165</v>
      </c>
      <c r="E29" s="204" t="s">
        <v>6145</v>
      </c>
      <c r="F29" s="204">
        <v>15</v>
      </c>
      <c r="G29" s="205" t="s">
        <v>6162</v>
      </c>
      <c r="H29" s="204" t="s">
        <v>6145</v>
      </c>
      <c r="I29" s="204">
        <v>15</v>
      </c>
      <c r="M29" s="212"/>
      <c r="N29" s="204"/>
      <c r="O29" s="204"/>
      <c r="P29" s="204"/>
      <c r="Q29" s="204"/>
      <c r="R29" s="204"/>
      <c r="S29" s="204"/>
      <c r="U29" s="204"/>
      <c r="V29" s="258"/>
      <c r="W29" s="258"/>
      <c r="X29" s="258"/>
    </row>
    <row r="30" spans="1:24">
      <c r="A30" s="207">
        <v>38732</v>
      </c>
      <c r="C30" s="200" t="s">
        <v>6563</v>
      </c>
      <c r="D30" s="205" t="s">
        <v>6165</v>
      </c>
      <c r="E30" s="204" t="s">
        <v>6145</v>
      </c>
      <c r="F30" s="204">
        <v>8</v>
      </c>
      <c r="G30" s="205" t="s">
        <v>6162</v>
      </c>
      <c r="H30" s="204" t="s">
        <v>6145</v>
      </c>
      <c r="I30" s="204">
        <v>8</v>
      </c>
      <c r="M30" s="212"/>
      <c r="N30" s="204"/>
      <c r="O30" s="204"/>
      <c r="P30" s="204"/>
      <c r="Q30" s="204"/>
      <c r="R30" s="204"/>
      <c r="S30" s="204"/>
      <c r="U30" s="204"/>
      <c r="V30" s="258"/>
      <c r="W30" s="258"/>
      <c r="X30" s="258"/>
    </row>
    <row r="31" spans="1:24">
      <c r="A31" s="207">
        <v>38921</v>
      </c>
      <c r="C31" s="200" t="s">
        <v>6562</v>
      </c>
      <c r="D31" s="205" t="s">
        <v>6174</v>
      </c>
      <c r="E31" s="204" t="s">
        <v>6141</v>
      </c>
      <c r="F31" s="204"/>
      <c r="G31" s="205" t="s">
        <v>6542</v>
      </c>
      <c r="H31" s="204" t="s">
        <v>6141</v>
      </c>
      <c r="I31" s="204"/>
      <c r="J31" s="205" t="s">
        <v>6174</v>
      </c>
      <c r="K31" s="204" t="s">
        <v>6141</v>
      </c>
      <c r="M31" s="212"/>
      <c r="N31" s="204"/>
      <c r="O31" s="204"/>
      <c r="P31" s="204"/>
      <c r="Q31" s="204"/>
      <c r="R31" s="204"/>
      <c r="S31" s="204"/>
      <c r="U31" s="204"/>
      <c r="V31" s="258"/>
      <c r="W31" s="258"/>
      <c r="X31" s="258"/>
    </row>
    <row r="32" spans="1:24">
      <c r="A32" s="254">
        <v>39080</v>
      </c>
      <c r="C32" s="200" t="s">
        <v>5979</v>
      </c>
      <c r="D32" s="205" t="s">
        <v>6162</v>
      </c>
      <c r="E32" s="204" t="s">
        <v>6145</v>
      </c>
      <c r="F32" s="200">
        <v>12800</v>
      </c>
      <c r="G32" s="205" t="s">
        <v>6102</v>
      </c>
      <c r="H32" s="204" t="s">
        <v>6145</v>
      </c>
      <c r="I32" s="200">
        <v>12800</v>
      </c>
      <c r="J32" s="205" t="s">
        <v>6162</v>
      </c>
      <c r="K32" s="204" t="s">
        <v>6145</v>
      </c>
    </row>
    <row r="33" spans="1:13">
      <c r="A33" s="254">
        <v>39080</v>
      </c>
      <c r="C33" s="200" t="s">
        <v>5979</v>
      </c>
      <c r="D33" s="205" t="s">
        <v>6189</v>
      </c>
      <c r="E33" s="204" t="s">
        <v>6141</v>
      </c>
      <c r="F33" s="200">
        <v>100000</v>
      </c>
      <c r="G33" s="205" t="s">
        <v>6102</v>
      </c>
      <c r="H33" s="204" t="s">
        <v>6145</v>
      </c>
      <c r="I33" s="200">
        <v>12800</v>
      </c>
      <c r="J33" s="205" t="s">
        <v>6189</v>
      </c>
      <c r="K33" s="204" t="s">
        <v>6145</v>
      </c>
    </row>
    <row r="34" spans="1:13">
      <c r="A34" s="207">
        <v>39083</v>
      </c>
      <c r="C34" s="200" t="s">
        <v>6561</v>
      </c>
      <c r="D34" s="205" t="s">
        <v>6174</v>
      </c>
      <c r="E34" s="204" t="s">
        <v>6141</v>
      </c>
      <c r="G34" s="205" t="s">
        <v>6542</v>
      </c>
      <c r="H34" s="204" t="s">
        <v>6141</v>
      </c>
      <c r="J34" s="205" t="s">
        <v>6174</v>
      </c>
      <c r="K34" s="204" t="s">
        <v>6141</v>
      </c>
    </row>
    <row r="35" spans="1:13">
      <c r="A35" s="254">
        <v>39090</v>
      </c>
      <c r="C35" s="200" t="s">
        <v>5972</v>
      </c>
      <c r="D35" s="205" t="s">
        <v>6560</v>
      </c>
      <c r="E35" s="204" t="s">
        <v>6141</v>
      </c>
      <c r="F35" s="200">
        <v>31800</v>
      </c>
      <c r="G35" s="205" t="s">
        <v>6189</v>
      </c>
      <c r="H35" s="204" t="s">
        <v>6141</v>
      </c>
      <c r="I35" s="200">
        <v>31800</v>
      </c>
      <c r="J35" s="205" t="s">
        <v>6189</v>
      </c>
    </row>
    <row r="36" spans="1:13">
      <c r="A36" s="254">
        <v>39090</v>
      </c>
      <c r="C36" s="200" t="s">
        <v>5903</v>
      </c>
      <c r="D36" s="205" t="s">
        <v>6556</v>
      </c>
      <c r="E36" s="204" t="s">
        <v>6141</v>
      </c>
      <c r="F36" s="200">
        <v>191</v>
      </c>
      <c r="G36" s="205" t="s">
        <v>6189</v>
      </c>
      <c r="H36" s="204" t="s">
        <v>6141</v>
      </c>
      <c r="I36" s="200">
        <v>191</v>
      </c>
      <c r="J36" s="205" t="s">
        <v>6189</v>
      </c>
    </row>
    <row r="37" spans="1:13">
      <c r="A37" s="254">
        <v>39090</v>
      </c>
      <c r="C37" s="200" t="s">
        <v>5837</v>
      </c>
      <c r="D37" s="205" t="s">
        <v>6556</v>
      </c>
      <c r="E37" s="204" t="s">
        <v>6141</v>
      </c>
      <c r="F37" s="200">
        <v>88</v>
      </c>
      <c r="G37" s="205" t="s">
        <v>6189</v>
      </c>
      <c r="H37" s="204" t="s">
        <v>6141</v>
      </c>
      <c r="I37" s="200">
        <v>88</v>
      </c>
      <c r="J37" s="205" t="s">
        <v>6189</v>
      </c>
    </row>
    <row r="38" spans="1:13">
      <c r="A38" s="254">
        <v>39090</v>
      </c>
      <c r="C38" s="200" t="s">
        <v>5902</v>
      </c>
      <c r="D38" s="205" t="s">
        <v>6556</v>
      </c>
      <c r="E38" s="204" t="s">
        <v>6141</v>
      </c>
      <c r="F38" s="200">
        <v>98</v>
      </c>
      <c r="G38" s="205" t="s">
        <v>6189</v>
      </c>
      <c r="H38" s="204" t="s">
        <v>6141</v>
      </c>
      <c r="I38" s="200">
        <v>98</v>
      </c>
      <c r="J38" s="205" t="s">
        <v>6189</v>
      </c>
    </row>
    <row r="39" spans="1:13">
      <c r="A39" s="254">
        <v>39090</v>
      </c>
      <c r="C39" s="200" t="s">
        <v>5896</v>
      </c>
      <c r="D39" s="205" t="s">
        <v>6556</v>
      </c>
      <c r="E39" s="204" t="s">
        <v>6141</v>
      </c>
      <c r="F39" s="200">
        <v>106</v>
      </c>
      <c r="G39" s="205" t="s">
        <v>6189</v>
      </c>
      <c r="H39" s="204" t="s">
        <v>6141</v>
      </c>
      <c r="I39" s="200">
        <v>106</v>
      </c>
      <c r="J39" s="205" t="s">
        <v>6189</v>
      </c>
    </row>
    <row r="40" spans="1:13">
      <c r="A40" s="254">
        <v>39090</v>
      </c>
      <c r="C40" s="200" t="s">
        <v>5834</v>
      </c>
      <c r="D40" s="205" t="s">
        <v>6556</v>
      </c>
      <c r="E40" s="204" t="s">
        <v>6141</v>
      </c>
      <c r="F40" s="200">
        <v>250</v>
      </c>
      <c r="G40" s="205" t="s">
        <v>6189</v>
      </c>
      <c r="H40" s="204" t="s">
        <v>6141</v>
      </c>
      <c r="I40" s="200">
        <v>250</v>
      </c>
      <c r="J40" s="205" t="s">
        <v>6189</v>
      </c>
      <c r="M40" s="203">
        <v>67467</v>
      </c>
    </row>
    <row r="41" spans="1:13">
      <c r="A41" s="254">
        <v>39091</v>
      </c>
      <c r="C41" s="200" t="s">
        <v>5901</v>
      </c>
      <c r="D41" s="205" t="s">
        <v>6556</v>
      </c>
      <c r="E41" s="204" t="s">
        <v>6141</v>
      </c>
      <c r="F41" s="200">
        <v>66</v>
      </c>
      <c r="G41" s="205" t="s">
        <v>6189</v>
      </c>
      <c r="H41" s="204" t="s">
        <v>6141</v>
      </c>
      <c r="I41" s="200">
        <v>66</v>
      </c>
      <c r="J41" s="205" t="s">
        <v>6189</v>
      </c>
    </row>
    <row r="42" spans="1:13">
      <c r="A42" s="254">
        <v>39091</v>
      </c>
      <c r="C42" s="200" t="s">
        <v>5900</v>
      </c>
      <c r="D42" s="205" t="s">
        <v>6556</v>
      </c>
      <c r="E42" s="204" t="s">
        <v>6141</v>
      </c>
      <c r="F42" s="200">
        <v>240</v>
      </c>
      <c r="G42" s="205" t="s">
        <v>6189</v>
      </c>
      <c r="H42" s="204" t="s">
        <v>6141</v>
      </c>
      <c r="I42" s="200">
        <v>240</v>
      </c>
      <c r="J42" s="205" t="s">
        <v>6189</v>
      </c>
    </row>
    <row r="43" spans="1:13">
      <c r="A43" s="254">
        <v>39092</v>
      </c>
      <c r="C43" s="200" t="s">
        <v>5899</v>
      </c>
      <c r="D43" s="205" t="s">
        <v>6556</v>
      </c>
      <c r="E43" s="204" t="s">
        <v>6141</v>
      </c>
      <c r="F43" s="200">
        <v>398</v>
      </c>
      <c r="G43" s="205" t="s">
        <v>6189</v>
      </c>
      <c r="H43" s="204" t="s">
        <v>6141</v>
      </c>
      <c r="I43" s="200">
        <v>398</v>
      </c>
      <c r="J43" s="205" t="s">
        <v>6189</v>
      </c>
    </row>
    <row r="44" spans="1:13">
      <c r="A44" s="254">
        <v>39092</v>
      </c>
      <c r="C44" s="200" t="s">
        <v>5898</v>
      </c>
      <c r="D44" s="205" t="s">
        <v>6556</v>
      </c>
      <c r="E44" s="204" t="s">
        <v>6141</v>
      </c>
      <c r="F44" s="200">
        <v>278</v>
      </c>
      <c r="G44" s="205" t="s">
        <v>6189</v>
      </c>
      <c r="H44" s="204" t="s">
        <v>6141</v>
      </c>
      <c r="I44" s="200">
        <v>278</v>
      </c>
      <c r="J44" s="205" t="s">
        <v>6189</v>
      </c>
    </row>
    <row r="45" spans="1:13">
      <c r="A45" s="254">
        <v>39092</v>
      </c>
      <c r="C45" s="200" t="s">
        <v>5837</v>
      </c>
      <c r="D45" s="205" t="s">
        <v>6556</v>
      </c>
      <c r="E45" s="204" t="s">
        <v>6141</v>
      </c>
      <c r="F45" s="200">
        <v>69</v>
      </c>
      <c r="G45" s="205" t="s">
        <v>6189</v>
      </c>
      <c r="H45" s="204" t="s">
        <v>6141</v>
      </c>
      <c r="I45" s="200">
        <v>69</v>
      </c>
      <c r="J45" s="205" t="s">
        <v>6189</v>
      </c>
    </row>
    <row r="46" spans="1:13">
      <c r="A46" s="254">
        <v>39092</v>
      </c>
      <c r="C46" s="200" t="s">
        <v>5859</v>
      </c>
      <c r="D46" s="205" t="s">
        <v>6556</v>
      </c>
      <c r="E46" s="204" t="s">
        <v>6141</v>
      </c>
      <c r="F46" s="200">
        <v>148</v>
      </c>
      <c r="G46" s="205" t="s">
        <v>6189</v>
      </c>
      <c r="H46" s="204" t="s">
        <v>6141</v>
      </c>
      <c r="I46" s="200">
        <v>148</v>
      </c>
      <c r="J46" s="205" t="s">
        <v>6189</v>
      </c>
      <c r="M46" s="203">
        <v>66268</v>
      </c>
    </row>
    <row r="47" spans="1:13">
      <c r="A47" s="254">
        <v>39093</v>
      </c>
      <c r="C47" s="200" t="s">
        <v>5834</v>
      </c>
      <c r="D47" s="205" t="s">
        <v>6556</v>
      </c>
      <c r="E47" s="204" t="s">
        <v>6141</v>
      </c>
      <c r="F47" s="200">
        <v>290</v>
      </c>
      <c r="G47" s="205" t="s">
        <v>6189</v>
      </c>
      <c r="H47" s="204" t="s">
        <v>6141</v>
      </c>
      <c r="I47" s="200">
        <v>290</v>
      </c>
      <c r="J47" s="205" t="s">
        <v>6189</v>
      </c>
    </row>
    <row r="48" spans="1:13">
      <c r="A48" s="254">
        <v>39093</v>
      </c>
      <c r="C48" s="200" t="s">
        <v>5896</v>
      </c>
      <c r="D48" s="205" t="s">
        <v>6556</v>
      </c>
      <c r="E48" s="204" t="s">
        <v>6141</v>
      </c>
      <c r="F48" s="200">
        <v>80</v>
      </c>
      <c r="G48" s="205" t="s">
        <v>6189</v>
      </c>
      <c r="H48" s="204" t="s">
        <v>6141</v>
      </c>
      <c r="I48" s="200">
        <v>80</v>
      </c>
      <c r="J48" s="205" t="s">
        <v>6189</v>
      </c>
    </row>
    <row r="49" spans="1:13">
      <c r="A49" s="254">
        <v>39093</v>
      </c>
      <c r="C49" s="200" t="s">
        <v>5837</v>
      </c>
      <c r="D49" s="205" t="s">
        <v>6556</v>
      </c>
      <c r="E49" s="204" t="s">
        <v>6141</v>
      </c>
      <c r="F49" s="200">
        <v>85</v>
      </c>
      <c r="G49" s="205" t="s">
        <v>6189</v>
      </c>
      <c r="H49" s="204" t="s">
        <v>6141</v>
      </c>
      <c r="I49" s="200">
        <v>85</v>
      </c>
      <c r="J49" s="205" t="s">
        <v>6189</v>
      </c>
      <c r="M49" s="203">
        <v>65813</v>
      </c>
    </row>
    <row r="50" spans="1:13">
      <c r="A50" s="254">
        <v>39094</v>
      </c>
      <c r="C50" s="200" t="s">
        <v>5834</v>
      </c>
      <c r="D50" s="205" t="s">
        <v>6556</v>
      </c>
      <c r="E50" s="204" t="s">
        <v>6141</v>
      </c>
      <c r="F50" s="200">
        <v>225</v>
      </c>
      <c r="G50" s="205" t="s">
        <v>6189</v>
      </c>
      <c r="H50" s="204" t="s">
        <v>6141</v>
      </c>
      <c r="I50" s="200">
        <v>225</v>
      </c>
      <c r="J50" s="205" t="s">
        <v>6189</v>
      </c>
    </row>
    <row r="51" spans="1:13">
      <c r="A51" s="254">
        <v>39094</v>
      </c>
      <c r="C51" s="200" t="s">
        <v>5895</v>
      </c>
      <c r="D51" s="205" t="s">
        <v>6556</v>
      </c>
      <c r="E51" s="204" t="s">
        <v>6141</v>
      </c>
      <c r="F51" s="200">
        <v>130</v>
      </c>
      <c r="G51" s="205" t="s">
        <v>6189</v>
      </c>
      <c r="H51" s="204" t="s">
        <v>6141</v>
      </c>
      <c r="I51" s="200">
        <v>130</v>
      </c>
      <c r="J51" s="205" t="s">
        <v>6189</v>
      </c>
    </row>
    <row r="52" spans="1:13">
      <c r="A52" s="254">
        <v>39094</v>
      </c>
      <c r="C52" s="200" t="s">
        <v>5829</v>
      </c>
      <c r="D52" s="205" t="s">
        <v>6556</v>
      </c>
      <c r="E52" s="204" t="s">
        <v>6141</v>
      </c>
      <c r="F52" s="200">
        <v>114</v>
      </c>
      <c r="G52" s="205" t="s">
        <v>6189</v>
      </c>
      <c r="H52" s="204" t="s">
        <v>6141</v>
      </c>
      <c r="I52" s="200">
        <v>114</v>
      </c>
      <c r="J52" s="205" t="s">
        <v>6189</v>
      </c>
    </row>
    <row r="53" spans="1:13">
      <c r="A53" s="254">
        <v>39095</v>
      </c>
      <c r="C53" s="200" t="s">
        <v>5970</v>
      </c>
      <c r="D53" s="205" t="s">
        <v>6101</v>
      </c>
      <c r="E53" s="204" t="s">
        <v>6141</v>
      </c>
      <c r="F53" s="200">
        <v>33500</v>
      </c>
      <c r="G53" s="205" t="s">
        <v>6189</v>
      </c>
      <c r="H53" s="204" t="s">
        <v>6141</v>
      </c>
      <c r="I53" s="200">
        <v>33500</v>
      </c>
      <c r="J53" s="205" t="s">
        <v>6189</v>
      </c>
    </row>
    <row r="54" spans="1:13">
      <c r="A54" s="254">
        <v>39095</v>
      </c>
      <c r="C54" s="200" t="s">
        <v>5859</v>
      </c>
      <c r="D54" s="205" t="s">
        <v>6556</v>
      </c>
      <c r="E54" s="204" t="s">
        <v>6141</v>
      </c>
      <c r="F54" s="200">
        <v>185</v>
      </c>
      <c r="G54" s="205" t="s">
        <v>6189</v>
      </c>
      <c r="H54" s="204" t="s">
        <v>6141</v>
      </c>
      <c r="I54" s="200">
        <v>185</v>
      </c>
      <c r="J54" s="205" t="s">
        <v>6189</v>
      </c>
    </row>
    <row r="55" spans="1:13">
      <c r="A55" s="254">
        <v>39095</v>
      </c>
      <c r="C55" s="200" t="s">
        <v>2343</v>
      </c>
      <c r="D55" s="205" t="s">
        <v>6556</v>
      </c>
      <c r="E55" s="204" t="s">
        <v>6141</v>
      </c>
      <c r="F55" s="200">
        <v>58</v>
      </c>
      <c r="G55" s="205" t="s">
        <v>6189</v>
      </c>
      <c r="H55" s="204" t="s">
        <v>6141</v>
      </c>
      <c r="I55" s="200">
        <v>58</v>
      </c>
      <c r="J55" s="205" t="s">
        <v>6189</v>
      </c>
    </row>
    <row r="56" spans="1:13">
      <c r="A56" s="254">
        <v>39095</v>
      </c>
      <c r="C56" s="200" t="s">
        <v>5894</v>
      </c>
      <c r="D56" s="205" t="s">
        <v>6556</v>
      </c>
      <c r="E56" s="204" t="s">
        <v>6141</v>
      </c>
      <c r="F56" s="200">
        <v>348</v>
      </c>
      <c r="G56" s="205" t="s">
        <v>6189</v>
      </c>
      <c r="H56" s="204" t="s">
        <v>6141</v>
      </c>
      <c r="I56" s="200">
        <v>348</v>
      </c>
      <c r="J56" s="205" t="s">
        <v>6189</v>
      </c>
    </row>
    <row r="57" spans="1:13">
      <c r="A57" s="254">
        <v>39095</v>
      </c>
      <c r="C57" s="200" t="s">
        <v>5893</v>
      </c>
      <c r="D57" s="205" t="s">
        <v>6556</v>
      </c>
      <c r="E57" s="204" t="s">
        <v>6141</v>
      </c>
      <c r="F57" s="200">
        <v>218</v>
      </c>
      <c r="G57" s="205" t="s">
        <v>6189</v>
      </c>
      <c r="H57" s="204" t="s">
        <v>6141</v>
      </c>
      <c r="I57" s="200">
        <v>218</v>
      </c>
      <c r="J57" s="205" t="s">
        <v>6189</v>
      </c>
    </row>
    <row r="58" spans="1:13">
      <c r="A58" s="254">
        <v>39095</v>
      </c>
      <c r="C58" s="200" t="s">
        <v>5892</v>
      </c>
      <c r="D58" s="205" t="s">
        <v>6556</v>
      </c>
      <c r="E58" s="204" t="s">
        <v>6141</v>
      </c>
      <c r="F58" s="200">
        <v>298</v>
      </c>
      <c r="G58" s="205" t="s">
        <v>6189</v>
      </c>
      <c r="H58" s="204" t="s">
        <v>6141</v>
      </c>
      <c r="I58" s="200">
        <v>298</v>
      </c>
      <c r="J58" s="205" t="s">
        <v>6189</v>
      </c>
    </row>
    <row r="59" spans="1:13">
      <c r="A59" s="254">
        <v>39095</v>
      </c>
      <c r="C59" s="200" t="s">
        <v>5881</v>
      </c>
      <c r="D59" s="205" t="s">
        <v>6556</v>
      </c>
      <c r="E59" s="204" t="s">
        <v>6141</v>
      </c>
      <c r="F59" s="200">
        <v>100</v>
      </c>
      <c r="G59" s="205" t="s">
        <v>6189</v>
      </c>
      <c r="H59" s="204" t="s">
        <v>6141</v>
      </c>
      <c r="I59" s="200">
        <v>100</v>
      </c>
      <c r="J59" s="205" t="s">
        <v>6189</v>
      </c>
    </row>
    <row r="60" spans="1:13">
      <c r="A60" s="254">
        <v>39095</v>
      </c>
      <c r="C60" s="200" t="s">
        <v>5891</v>
      </c>
      <c r="D60" s="205" t="s">
        <v>6556</v>
      </c>
      <c r="E60" s="204" t="s">
        <v>6141</v>
      </c>
      <c r="F60" s="200">
        <v>111</v>
      </c>
      <c r="G60" s="205" t="s">
        <v>6189</v>
      </c>
      <c r="H60" s="204" t="s">
        <v>6141</v>
      </c>
      <c r="I60" s="200">
        <v>111</v>
      </c>
      <c r="J60" s="205" t="s">
        <v>6189</v>
      </c>
    </row>
    <row r="61" spans="1:13">
      <c r="A61" s="254">
        <v>39095</v>
      </c>
      <c r="C61" s="200" t="s">
        <v>5863</v>
      </c>
      <c r="D61" s="205" t="s">
        <v>6556</v>
      </c>
      <c r="E61" s="204" t="s">
        <v>6141</v>
      </c>
      <c r="F61" s="200">
        <v>60</v>
      </c>
      <c r="G61" s="205" t="s">
        <v>6189</v>
      </c>
      <c r="H61" s="204" t="s">
        <v>6141</v>
      </c>
      <c r="I61" s="200">
        <v>60</v>
      </c>
      <c r="J61" s="205" t="s">
        <v>6189</v>
      </c>
    </row>
    <row r="62" spans="1:13">
      <c r="A62" s="254">
        <v>39095</v>
      </c>
      <c r="C62" s="200" t="s">
        <v>5866</v>
      </c>
      <c r="D62" s="205" t="s">
        <v>6556</v>
      </c>
      <c r="E62" s="204" t="s">
        <v>6141</v>
      </c>
      <c r="F62" s="200">
        <v>780</v>
      </c>
      <c r="G62" s="205" t="s">
        <v>6189</v>
      </c>
      <c r="H62" s="204" t="s">
        <v>6141</v>
      </c>
      <c r="I62" s="200">
        <v>780</v>
      </c>
      <c r="J62" s="205" t="s">
        <v>6189</v>
      </c>
      <c r="M62" s="203">
        <v>29686</v>
      </c>
    </row>
    <row r="63" spans="1:13">
      <c r="A63" s="254">
        <v>39097</v>
      </c>
      <c r="C63" s="200" t="s">
        <v>5844</v>
      </c>
      <c r="D63" s="205" t="s">
        <v>6556</v>
      </c>
      <c r="E63" s="204" t="s">
        <v>6141</v>
      </c>
      <c r="F63" s="200">
        <v>148</v>
      </c>
      <c r="G63" s="205" t="s">
        <v>6189</v>
      </c>
      <c r="H63" s="204" t="s">
        <v>6141</v>
      </c>
      <c r="I63" s="200">
        <v>148</v>
      </c>
      <c r="J63" s="205" t="s">
        <v>6189</v>
      </c>
    </row>
    <row r="64" spans="1:13">
      <c r="A64" s="254">
        <v>39097</v>
      </c>
      <c r="C64" s="200" t="s">
        <v>5864</v>
      </c>
      <c r="D64" s="205" t="s">
        <v>6556</v>
      </c>
      <c r="E64" s="204" t="s">
        <v>6141</v>
      </c>
      <c r="F64" s="200">
        <v>128</v>
      </c>
      <c r="G64" s="205" t="s">
        <v>6189</v>
      </c>
      <c r="H64" s="204" t="s">
        <v>6141</v>
      </c>
      <c r="I64" s="200">
        <v>128</v>
      </c>
      <c r="J64" s="205" t="s">
        <v>6189</v>
      </c>
    </row>
    <row r="65" spans="1:13">
      <c r="A65" s="254">
        <v>39097</v>
      </c>
      <c r="C65" s="200" t="s">
        <v>5854</v>
      </c>
      <c r="D65" s="205" t="s">
        <v>6556</v>
      </c>
      <c r="E65" s="204" t="s">
        <v>6141</v>
      </c>
      <c r="F65" s="200">
        <v>136</v>
      </c>
      <c r="G65" s="205" t="s">
        <v>6189</v>
      </c>
      <c r="H65" s="204" t="s">
        <v>6141</v>
      </c>
      <c r="I65" s="200">
        <v>136</v>
      </c>
      <c r="J65" s="205" t="s">
        <v>6189</v>
      </c>
    </row>
    <row r="66" spans="1:13">
      <c r="A66" s="254">
        <v>39097</v>
      </c>
      <c r="C66" s="200" t="s">
        <v>5859</v>
      </c>
      <c r="D66" s="205" t="s">
        <v>6556</v>
      </c>
      <c r="E66" s="204" t="s">
        <v>6141</v>
      </c>
      <c r="F66" s="200">
        <v>174</v>
      </c>
      <c r="G66" s="205" t="s">
        <v>6189</v>
      </c>
      <c r="H66" s="204" t="s">
        <v>6141</v>
      </c>
      <c r="I66" s="200">
        <v>174</v>
      </c>
      <c r="J66" s="205" t="s">
        <v>6189</v>
      </c>
    </row>
    <row r="67" spans="1:13">
      <c r="A67" s="254">
        <v>39097</v>
      </c>
      <c r="C67" s="200" t="s">
        <v>5823</v>
      </c>
      <c r="D67" s="205" t="s">
        <v>6556</v>
      </c>
      <c r="E67" s="204" t="s">
        <v>6141</v>
      </c>
      <c r="F67" s="200">
        <v>80</v>
      </c>
      <c r="G67" s="205" t="s">
        <v>6189</v>
      </c>
      <c r="H67" s="204" t="s">
        <v>6141</v>
      </c>
      <c r="I67" s="200">
        <v>80</v>
      </c>
      <c r="J67" s="205" t="s">
        <v>6189</v>
      </c>
    </row>
    <row r="68" spans="1:13">
      <c r="A68" s="254">
        <v>39099</v>
      </c>
      <c r="C68" s="200" t="s">
        <v>5870</v>
      </c>
      <c r="D68" s="205" t="s">
        <v>6556</v>
      </c>
      <c r="E68" s="204" t="s">
        <v>6141</v>
      </c>
      <c r="F68" s="200">
        <v>198</v>
      </c>
      <c r="G68" s="205" t="s">
        <v>6189</v>
      </c>
      <c r="H68" s="204" t="s">
        <v>6141</v>
      </c>
      <c r="I68" s="200">
        <v>198</v>
      </c>
      <c r="J68" s="205" t="s">
        <v>6189</v>
      </c>
    </row>
    <row r="69" spans="1:13">
      <c r="A69" s="254">
        <v>39099</v>
      </c>
      <c r="C69" s="200" t="s">
        <v>5834</v>
      </c>
      <c r="D69" s="205" t="s">
        <v>6556</v>
      </c>
      <c r="E69" s="204" t="s">
        <v>6141</v>
      </c>
      <c r="F69" s="200">
        <v>225</v>
      </c>
      <c r="G69" s="205" t="s">
        <v>6189</v>
      </c>
      <c r="H69" s="204" t="s">
        <v>6141</v>
      </c>
      <c r="I69" s="200">
        <v>225</v>
      </c>
      <c r="J69" s="205" t="s">
        <v>6189</v>
      </c>
    </row>
    <row r="70" spans="1:13">
      <c r="A70" s="254">
        <v>39099</v>
      </c>
      <c r="C70" s="200" t="s">
        <v>2343</v>
      </c>
      <c r="D70" s="205" t="s">
        <v>6556</v>
      </c>
      <c r="E70" s="204" t="s">
        <v>6141</v>
      </c>
      <c r="F70" s="200">
        <v>98</v>
      </c>
      <c r="G70" s="205" t="s">
        <v>6189</v>
      </c>
      <c r="H70" s="204" t="s">
        <v>6141</v>
      </c>
      <c r="I70" s="200">
        <v>98</v>
      </c>
      <c r="J70" s="205" t="s">
        <v>6189</v>
      </c>
    </row>
    <row r="71" spans="1:13">
      <c r="A71" s="254">
        <v>39101</v>
      </c>
      <c r="C71" s="200" t="s">
        <v>5886</v>
      </c>
      <c r="D71" s="205" t="s">
        <v>6556</v>
      </c>
      <c r="E71" s="204" t="s">
        <v>6141</v>
      </c>
      <c r="F71" s="200">
        <v>128</v>
      </c>
      <c r="G71" s="205" t="s">
        <v>6189</v>
      </c>
      <c r="H71" s="204" t="s">
        <v>6141</v>
      </c>
      <c r="I71" s="200">
        <v>128</v>
      </c>
      <c r="J71" s="205" t="s">
        <v>6189</v>
      </c>
    </row>
    <row r="72" spans="1:13">
      <c r="A72" s="254">
        <v>39101</v>
      </c>
      <c r="C72" s="200" t="s">
        <v>5885</v>
      </c>
      <c r="D72" s="205" t="s">
        <v>6556</v>
      </c>
      <c r="E72" s="204" t="s">
        <v>6141</v>
      </c>
      <c r="F72" s="200">
        <v>117</v>
      </c>
      <c r="G72" s="205" t="s">
        <v>6189</v>
      </c>
      <c r="H72" s="204" t="s">
        <v>6141</v>
      </c>
      <c r="I72" s="200">
        <v>117</v>
      </c>
      <c r="J72" s="205" t="s">
        <v>6189</v>
      </c>
    </row>
    <row r="73" spans="1:13">
      <c r="A73" s="254">
        <v>39101</v>
      </c>
      <c r="C73" s="200" t="s">
        <v>5859</v>
      </c>
      <c r="D73" s="205" t="s">
        <v>6556</v>
      </c>
      <c r="E73" s="204" t="s">
        <v>6141</v>
      </c>
      <c r="F73" s="200">
        <v>262</v>
      </c>
      <c r="G73" s="205" t="s">
        <v>6189</v>
      </c>
      <c r="H73" s="204" t="s">
        <v>6141</v>
      </c>
      <c r="I73" s="200">
        <v>262</v>
      </c>
      <c r="J73" s="205" t="s">
        <v>6189</v>
      </c>
    </row>
    <row r="74" spans="1:13">
      <c r="A74" s="254">
        <v>39102</v>
      </c>
      <c r="C74" s="200" t="s">
        <v>5863</v>
      </c>
      <c r="D74" s="205" t="s">
        <v>6556</v>
      </c>
      <c r="E74" s="204" t="s">
        <v>6141</v>
      </c>
      <c r="F74" s="200">
        <v>128</v>
      </c>
      <c r="G74" s="205" t="s">
        <v>6189</v>
      </c>
      <c r="H74" s="204" t="s">
        <v>6141</v>
      </c>
      <c r="I74" s="200">
        <v>128</v>
      </c>
      <c r="J74" s="205" t="s">
        <v>6189</v>
      </c>
    </row>
    <row r="75" spans="1:13">
      <c r="A75" s="254">
        <v>39102</v>
      </c>
      <c r="C75" s="200" t="s">
        <v>5884</v>
      </c>
      <c r="D75" s="205" t="s">
        <v>6556</v>
      </c>
      <c r="E75" s="204" t="s">
        <v>6141</v>
      </c>
      <c r="F75" s="200">
        <v>190</v>
      </c>
      <c r="G75" s="205" t="s">
        <v>6189</v>
      </c>
      <c r="H75" s="204" t="s">
        <v>6141</v>
      </c>
      <c r="I75" s="200">
        <v>190</v>
      </c>
      <c r="J75" s="205" t="s">
        <v>6189</v>
      </c>
    </row>
    <row r="76" spans="1:13">
      <c r="A76" s="254">
        <v>39102</v>
      </c>
      <c r="C76" s="200" t="s">
        <v>5834</v>
      </c>
      <c r="D76" s="205" t="s">
        <v>6556</v>
      </c>
      <c r="E76" s="204" t="s">
        <v>6141</v>
      </c>
      <c r="F76" s="200">
        <v>199</v>
      </c>
      <c r="G76" s="205" t="s">
        <v>6189</v>
      </c>
      <c r="H76" s="204" t="s">
        <v>6141</v>
      </c>
      <c r="I76" s="200">
        <v>199</v>
      </c>
      <c r="J76" s="205" t="s">
        <v>6189</v>
      </c>
    </row>
    <row r="77" spans="1:13">
      <c r="A77" s="254">
        <v>39102</v>
      </c>
      <c r="C77" s="200" t="s">
        <v>5866</v>
      </c>
      <c r="D77" s="205" t="s">
        <v>6556</v>
      </c>
      <c r="E77" s="204" t="s">
        <v>6141</v>
      </c>
      <c r="F77" s="200">
        <v>1680</v>
      </c>
      <c r="G77" s="205" t="s">
        <v>6189</v>
      </c>
      <c r="H77" s="204" t="s">
        <v>6141</v>
      </c>
      <c r="I77" s="200">
        <v>1680</v>
      </c>
      <c r="J77" s="205" t="s">
        <v>6189</v>
      </c>
      <c r="M77" s="203">
        <v>25795</v>
      </c>
    </row>
    <row r="78" spans="1:13">
      <c r="A78" s="254">
        <v>39108</v>
      </c>
      <c r="C78" s="200" t="s">
        <v>5881</v>
      </c>
      <c r="D78" s="205" t="s">
        <v>6556</v>
      </c>
      <c r="E78" s="204" t="s">
        <v>6141</v>
      </c>
      <c r="F78" s="200">
        <v>250</v>
      </c>
      <c r="G78" s="205" t="s">
        <v>6189</v>
      </c>
      <c r="H78" s="204" t="s">
        <v>6141</v>
      </c>
      <c r="I78" s="200">
        <v>250</v>
      </c>
      <c r="J78" s="205" t="s">
        <v>6189</v>
      </c>
    </row>
    <row r="79" spans="1:13">
      <c r="A79" s="254">
        <v>39108</v>
      </c>
      <c r="C79" s="200" t="s">
        <v>2343</v>
      </c>
      <c r="D79" s="205" t="s">
        <v>6556</v>
      </c>
      <c r="E79" s="204" t="s">
        <v>6141</v>
      </c>
      <c r="F79" s="200">
        <v>98</v>
      </c>
      <c r="G79" s="205" t="s">
        <v>6189</v>
      </c>
      <c r="H79" s="204" t="s">
        <v>6141</v>
      </c>
      <c r="I79" s="200">
        <v>98</v>
      </c>
      <c r="J79" s="205" t="s">
        <v>6189</v>
      </c>
    </row>
    <row r="80" spans="1:13">
      <c r="A80" s="254">
        <v>39108</v>
      </c>
      <c r="C80" s="200" t="s">
        <v>5823</v>
      </c>
      <c r="D80" s="205" t="s">
        <v>6556</v>
      </c>
      <c r="E80" s="204" t="s">
        <v>6141</v>
      </c>
      <c r="F80" s="200">
        <v>81</v>
      </c>
      <c r="G80" s="205" t="s">
        <v>6189</v>
      </c>
      <c r="H80" s="204" t="s">
        <v>6141</v>
      </c>
      <c r="I80" s="200">
        <v>81</v>
      </c>
      <c r="J80" s="205" t="s">
        <v>6189</v>
      </c>
    </row>
    <row r="81" spans="1:16">
      <c r="A81" s="254">
        <v>39108</v>
      </c>
      <c r="C81" s="200" t="s">
        <v>5873</v>
      </c>
      <c r="D81" s="205" t="s">
        <v>6556</v>
      </c>
      <c r="E81" s="204" t="s">
        <v>6141</v>
      </c>
      <c r="F81" s="200">
        <v>262</v>
      </c>
      <c r="G81" s="205" t="s">
        <v>6189</v>
      </c>
      <c r="H81" s="204" t="s">
        <v>6141</v>
      </c>
      <c r="I81" s="200">
        <v>262</v>
      </c>
      <c r="J81" s="205" t="s">
        <v>6189</v>
      </c>
      <c r="M81" s="203">
        <v>691</v>
      </c>
    </row>
    <row r="82" spans="1:16">
      <c r="A82" s="254">
        <v>39110</v>
      </c>
      <c r="C82" s="200" t="s">
        <v>5961</v>
      </c>
      <c r="D82" s="205" t="s">
        <v>6174</v>
      </c>
      <c r="E82" s="204" t="s">
        <v>6141</v>
      </c>
      <c r="F82" s="200">
        <v>50000</v>
      </c>
      <c r="G82" s="205" t="s">
        <v>6189</v>
      </c>
      <c r="H82" s="204" t="s">
        <v>6141</v>
      </c>
      <c r="I82" s="200">
        <v>50000</v>
      </c>
      <c r="J82" s="205" t="s">
        <v>6174</v>
      </c>
    </row>
    <row r="83" spans="1:16">
      <c r="A83" s="254">
        <v>39110</v>
      </c>
      <c r="C83" s="200" t="s">
        <v>5960</v>
      </c>
      <c r="D83" s="205" t="s">
        <v>6101</v>
      </c>
      <c r="E83" s="204" t="s">
        <v>6141</v>
      </c>
      <c r="F83" s="200">
        <v>1500</v>
      </c>
      <c r="G83" s="205" t="s">
        <v>6189</v>
      </c>
      <c r="H83" s="204" t="s">
        <v>6141</v>
      </c>
      <c r="I83" s="200">
        <v>1500</v>
      </c>
      <c r="J83" s="205" t="s">
        <v>6189</v>
      </c>
    </row>
    <row r="84" spans="1:16">
      <c r="A84" s="254">
        <v>39111</v>
      </c>
      <c r="C84" s="200" t="s">
        <v>5880</v>
      </c>
      <c r="D84" s="205" t="s">
        <v>6556</v>
      </c>
      <c r="E84" s="204" t="s">
        <v>6141</v>
      </c>
      <c r="F84" s="200">
        <v>253</v>
      </c>
      <c r="G84" s="205" t="s">
        <v>6189</v>
      </c>
      <c r="H84" s="204" t="s">
        <v>6141</v>
      </c>
      <c r="I84" s="200">
        <v>253</v>
      </c>
      <c r="J84" s="205" t="s">
        <v>6189</v>
      </c>
    </row>
    <row r="85" spans="1:16">
      <c r="A85" s="254">
        <v>39111</v>
      </c>
      <c r="C85" s="200" t="s">
        <v>5879</v>
      </c>
      <c r="D85" s="205" t="s">
        <v>6556</v>
      </c>
      <c r="E85" s="204" t="s">
        <v>6141</v>
      </c>
      <c r="F85" s="200">
        <v>98</v>
      </c>
      <c r="G85" s="205" t="s">
        <v>6189</v>
      </c>
      <c r="H85" s="204" t="s">
        <v>6141</v>
      </c>
      <c r="I85" s="200">
        <v>98</v>
      </c>
      <c r="J85" s="205" t="s">
        <v>6189</v>
      </c>
      <c r="M85" s="203">
        <v>351</v>
      </c>
    </row>
    <row r="86" spans="1:16">
      <c r="A86" s="254">
        <v>39111</v>
      </c>
      <c r="C86" s="200" t="s">
        <v>5834</v>
      </c>
      <c r="D86" s="205" t="s">
        <v>6556</v>
      </c>
      <c r="E86" s="204" t="s">
        <v>6141</v>
      </c>
      <c r="F86" s="200">
        <v>199</v>
      </c>
      <c r="G86" s="205" t="s">
        <v>6189</v>
      </c>
      <c r="H86" s="204" t="s">
        <v>6141</v>
      </c>
      <c r="I86" s="200">
        <v>199</v>
      </c>
      <c r="J86" s="205" t="s">
        <v>6189</v>
      </c>
    </row>
    <row r="87" spans="1:16">
      <c r="A87" s="254">
        <v>39113</v>
      </c>
      <c r="C87" s="200" t="s">
        <v>5965</v>
      </c>
      <c r="D87" s="205" t="s">
        <v>6189</v>
      </c>
      <c r="E87" s="204" t="s">
        <v>6141</v>
      </c>
      <c r="F87" s="200">
        <v>22489</v>
      </c>
      <c r="G87" s="205" t="s">
        <v>6557</v>
      </c>
      <c r="H87" s="204" t="s">
        <v>6145</v>
      </c>
      <c r="I87" s="200">
        <v>1443.28</v>
      </c>
      <c r="J87" s="205" t="s">
        <v>6189</v>
      </c>
      <c r="P87" s="200">
        <v>6.4177</v>
      </c>
    </row>
    <row r="88" spans="1:16">
      <c r="A88" s="254">
        <v>39113</v>
      </c>
      <c r="C88" s="200" t="s">
        <v>5877</v>
      </c>
      <c r="D88" s="205" t="s">
        <v>6556</v>
      </c>
      <c r="E88" s="204" t="s">
        <v>6141</v>
      </c>
      <c r="F88" s="200">
        <v>190</v>
      </c>
      <c r="G88" s="205" t="s">
        <v>6189</v>
      </c>
      <c r="H88" s="204" t="s">
        <v>6141</v>
      </c>
      <c r="I88" s="200">
        <v>190</v>
      </c>
      <c r="J88" s="205" t="s">
        <v>6189</v>
      </c>
    </row>
    <row r="89" spans="1:16">
      <c r="A89" s="254">
        <v>39113</v>
      </c>
      <c r="C89" s="200" t="s">
        <v>5854</v>
      </c>
      <c r="D89" s="205" t="s">
        <v>6556</v>
      </c>
      <c r="E89" s="204" t="s">
        <v>6141</v>
      </c>
      <c r="F89" s="200">
        <v>74</v>
      </c>
      <c r="G89" s="205" t="s">
        <v>6189</v>
      </c>
      <c r="H89" s="204" t="s">
        <v>6141</v>
      </c>
      <c r="I89" s="200">
        <v>74</v>
      </c>
      <c r="J89" s="205" t="s">
        <v>6189</v>
      </c>
      <c r="M89" s="257">
        <v>-4720.94628916902</v>
      </c>
    </row>
    <row r="90" spans="1:16">
      <c r="A90" s="254">
        <v>39115</v>
      </c>
      <c r="C90" s="200" t="s">
        <v>5876</v>
      </c>
      <c r="D90" s="205" t="s">
        <v>6556</v>
      </c>
      <c r="E90" s="204" t="s">
        <v>6141</v>
      </c>
      <c r="F90" s="200">
        <v>76</v>
      </c>
      <c r="G90" s="205" t="s">
        <v>6189</v>
      </c>
      <c r="H90" s="204" t="s">
        <v>6141</v>
      </c>
      <c r="I90" s="200">
        <v>76</v>
      </c>
      <c r="J90" s="205" t="s">
        <v>6189</v>
      </c>
    </row>
    <row r="91" spans="1:16">
      <c r="A91" s="254">
        <v>39115</v>
      </c>
      <c r="C91" s="200" t="s">
        <v>5859</v>
      </c>
      <c r="D91" s="205" t="s">
        <v>6556</v>
      </c>
      <c r="E91" s="204" t="s">
        <v>6141</v>
      </c>
      <c r="F91" s="200">
        <v>323</v>
      </c>
      <c r="G91" s="205" t="s">
        <v>6189</v>
      </c>
      <c r="H91" s="204" t="s">
        <v>6141</v>
      </c>
      <c r="I91" s="200">
        <v>323</v>
      </c>
      <c r="J91" s="205" t="s">
        <v>6189</v>
      </c>
    </row>
    <row r="92" spans="1:16">
      <c r="A92" s="254">
        <v>39115</v>
      </c>
      <c r="C92" s="200" t="s">
        <v>5875</v>
      </c>
      <c r="D92" s="205" t="s">
        <v>6556</v>
      </c>
      <c r="E92" s="204" t="s">
        <v>6141</v>
      </c>
      <c r="F92" s="200">
        <v>294</v>
      </c>
      <c r="G92" s="205" t="s">
        <v>6189</v>
      </c>
      <c r="H92" s="204" t="s">
        <v>6141</v>
      </c>
      <c r="I92" s="200">
        <v>294</v>
      </c>
      <c r="J92" s="205" t="s">
        <v>6189</v>
      </c>
      <c r="M92" s="203">
        <v>693</v>
      </c>
    </row>
    <row r="93" spans="1:16">
      <c r="A93" s="254">
        <v>39117</v>
      </c>
      <c r="C93" s="200" t="s">
        <v>5874</v>
      </c>
      <c r="D93" s="205" t="s">
        <v>6556</v>
      </c>
      <c r="E93" s="204" t="s">
        <v>6141</v>
      </c>
      <c r="F93" s="200">
        <v>118</v>
      </c>
      <c r="G93" s="205" t="s">
        <v>6189</v>
      </c>
      <c r="H93" s="204" t="s">
        <v>6141</v>
      </c>
      <c r="I93" s="200">
        <v>118</v>
      </c>
      <c r="J93" s="205" t="s">
        <v>6189</v>
      </c>
    </row>
    <row r="94" spans="1:16">
      <c r="A94" s="254">
        <v>39117</v>
      </c>
      <c r="C94" s="200" t="s">
        <v>5844</v>
      </c>
      <c r="D94" s="205" t="s">
        <v>6556</v>
      </c>
      <c r="E94" s="204" t="s">
        <v>6141</v>
      </c>
      <c r="F94" s="200">
        <v>95</v>
      </c>
      <c r="G94" s="205" t="s">
        <v>6189</v>
      </c>
      <c r="H94" s="204" t="s">
        <v>6141</v>
      </c>
      <c r="I94" s="200">
        <v>95</v>
      </c>
      <c r="J94" s="205" t="s">
        <v>6189</v>
      </c>
    </row>
    <row r="95" spans="1:16">
      <c r="A95" s="254">
        <v>39117</v>
      </c>
      <c r="C95" s="200" t="s">
        <v>2343</v>
      </c>
      <c r="D95" s="205" t="s">
        <v>6556</v>
      </c>
      <c r="E95" s="204" t="s">
        <v>6141</v>
      </c>
      <c r="F95" s="200">
        <v>105</v>
      </c>
      <c r="G95" s="205" t="s">
        <v>6189</v>
      </c>
      <c r="H95" s="204" t="s">
        <v>6141</v>
      </c>
      <c r="I95" s="200">
        <v>105</v>
      </c>
      <c r="J95" s="205" t="s">
        <v>6189</v>
      </c>
    </row>
    <row r="96" spans="1:16">
      <c r="A96" s="254">
        <v>39117</v>
      </c>
      <c r="C96" s="200" t="s">
        <v>5873</v>
      </c>
      <c r="D96" s="205" t="s">
        <v>6556</v>
      </c>
      <c r="E96" s="204" t="s">
        <v>6141</v>
      </c>
      <c r="F96" s="200">
        <v>95</v>
      </c>
      <c r="G96" s="205" t="s">
        <v>6189</v>
      </c>
      <c r="H96" s="204" t="s">
        <v>6141</v>
      </c>
      <c r="I96" s="200">
        <v>95</v>
      </c>
      <c r="J96" s="205" t="s">
        <v>6189</v>
      </c>
    </row>
    <row r="97" spans="1:16">
      <c r="A97" s="254">
        <v>39117</v>
      </c>
      <c r="C97" s="200" t="s">
        <v>2430</v>
      </c>
      <c r="D97" s="205" t="s">
        <v>6556</v>
      </c>
      <c r="E97" s="204" t="s">
        <v>6141</v>
      </c>
      <c r="F97" s="200">
        <v>50</v>
      </c>
      <c r="G97" s="205" t="s">
        <v>6189</v>
      </c>
      <c r="H97" s="204" t="s">
        <v>6141</v>
      </c>
      <c r="I97" s="200">
        <v>50</v>
      </c>
      <c r="J97" s="205" t="s">
        <v>6189</v>
      </c>
      <c r="M97" s="203">
        <v>463</v>
      </c>
    </row>
    <row r="98" spans="1:16">
      <c r="A98" s="254">
        <v>39118</v>
      </c>
      <c r="C98" s="200" t="s">
        <v>5834</v>
      </c>
      <c r="D98" s="205" t="s">
        <v>6556</v>
      </c>
      <c r="E98" s="204" t="s">
        <v>6141</v>
      </c>
      <c r="F98" s="200">
        <v>262</v>
      </c>
      <c r="G98" s="205" t="s">
        <v>6189</v>
      </c>
      <c r="H98" s="204" t="s">
        <v>6141</v>
      </c>
      <c r="I98" s="200">
        <v>262</v>
      </c>
      <c r="J98" s="205" t="s">
        <v>6189</v>
      </c>
    </row>
    <row r="99" spans="1:16">
      <c r="A99" s="254">
        <v>39118</v>
      </c>
      <c r="C99" s="200" t="s">
        <v>5829</v>
      </c>
      <c r="D99" s="205" t="s">
        <v>6556</v>
      </c>
      <c r="E99" s="204" t="s">
        <v>6141</v>
      </c>
      <c r="F99" s="200">
        <v>80</v>
      </c>
      <c r="G99" s="205" t="s">
        <v>6189</v>
      </c>
      <c r="H99" s="204" t="s">
        <v>6141</v>
      </c>
      <c r="I99" s="200">
        <v>80</v>
      </c>
      <c r="J99" s="205" t="s">
        <v>6189</v>
      </c>
    </row>
    <row r="100" spans="1:16">
      <c r="A100" s="254">
        <v>39119</v>
      </c>
      <c r="C100" s="200" t="s">
        <v>5846</v>
      </c>
      <c r="D100" s="205" t="s">
        <v>6556</v>
      </c>
      <c r="E100" s="204" t="s">
        <v>6141</v>
      </c>
      <c r="F100" s="200">
        <v>38</v>
      </c>
      <c r="G100" s="205" t="s">
        <v>6189</v>
      </c>
      <c r="H100" s="204" t="s">
        <v>6141</v>
      </c>
      <c r="I100" s="200">
        <v>38</v>
      </c>
      <c r="J100" s="205" t="s">
        <v>6189</v>
      </c>
    </row>
    <row r="101" spans="1:16">
      <c r="A101" s="254">
        <v>39119</v>
      </c>
      <c r="C101" s="200" t="s">
        <v>5829</v>
      </c>
      <c r="D101" s="205" t="s">
        <v>6556</v>
      </c>
      <c r="E101" s="204" t="s">
        <v>6141</v>
      </c>
      <c r="F101" s="200">
        <v>75</v>
      </c>
      <c r="G101" s="205" t="s">
        <v>6189</v>
      </c>
      <c r="H101" s="204" t="s">
        <v>6141</v>
      </c>
      <c r="I101" s="200">
        <v>75</v>
      </c>
      <c r="J101" s="205" t="s">
        <v>6189</v>
      </c>
    </row>
    <row r="102" spans="1:16">
      <c r="A102" s="254">
        <v>39119</v>
      </c>
      <c r="C102" s="200" t="s">
        <v>5872</v>
      </c>
      <c r="D102" s="205" t="s">
        <v>6556</v>
      </c>
      <c r="E102" s="204" t="s">
        <v>6141</v>
      </c>
      <c r="F102" s="200">
        <v>290</v>
      </c>
      <c r="G102" s="205" t="s">
        <v>6189</v>
      </c>
      <c r="H102" s="204" t="s">
        <v>6141</v>
      </c>
      <c r="I102" s="200">
        <v>290</v>
      </c>
      <c r="J102" s="205" t="s">
        <v>6189</v>
      </c>
      <c r="M102" s="203">
        <v>403</v>
      </c>
    </row>
    <row r="103" spans="1:16">
      <c r="A103" s="254">
        <v>39121</v>
      </c>
      <c r="C103" s="200" t="s">
        <v>5963</v>
      </c>
      <c r="D103" s="205" t="s">
        <v>6189</v>
      </c>
      <c r="E103" s="204" t="s">
        <v>6141</v>
      </c>
      <c r="F103" s="200">
        <v>4730</v>
      </c>
      <c r="G103" s="205" t="s">
        <v>6557</v>
      </c>
      <c r="H103" s="204" t="s">
        <v>6145</v>
      </c>
      <c r="I103" s="200">
        <v>304.95999999999998</v>
      </c>
      <c r="J103" s="205" t="s">
        <v>6189</v>
      </c>
      <c r="P103" s="200">
        <v>6.4473000000000003</v>
      </c>
    </row>
    <row r="104" spans="1:16">
      <c r="A104" s="254">
        <v>39122</v>
      </c>
      <c r="C104" s="200" t="s">
        <v>5871</v>
      </c>
      <c r="D104" s="205" t="s">
        <v>6556</v>
      </c>
      <c r="E104" s="204" t="s">
        <v>6141</v>
      </c>
      <c r="F104" s="200">
        <v>96</v>
      </c>
      <c r="G104" s="205" t="s">
        <v>6189</v>
      </c>
      <c r="H104" s="204" t="s">
        <v>6141</v>
      </c>
      <c r="I104" s="200">
        <v>96</v>
      </c>
      <c r="J104" s="205" t="s">
        <v>6189</v>
      </c>
    </row>
    <row r="105" spans="1:16">
      <c r="A105" s="254">
        <v>39122</v>
      </c>
      <c r="C105" s="200" t="s">
        <v>5870</v>
      </c>
      <c r="D105" s="205" t="s">
        <v>6556</v>
      </c>
      <c r="E105" s="204" t="s">
        <v>6141</v>
      </c>
      <c r="F105" s="200">
        <v>170</v>
      </c>
      <c r="G105" s="205" t="s">
        <v>6189</v>
      </c>
      <c r="H105" s="204" t="s">
        <v>6141</v>
      </c>
      <c r="I105" s="200">
        <v>170</v>
      </c>
      <c r="J105" s="205" t="s">
        <v>6189</v>
      </c>
      <c r="M105" s="203">
        <v>266</v>
      </c>
    </row>
    <row r="106" spans="1:16">
      <c r="A106" s="254">
        <v>39123</v>
      </c>
      <c r="C106" s="200" t="s">
        <v>5854</v>
      </c>
      <c r="D106" s="205" t="s">
        <v>6556</v>
      </c>
      <c r="E106" s="204" t="s">
        <v>6141</v>
      </c>
      <c r="F106" s="200">
        <v>99</v>
      </c>
      <c r="G106" s="205" t="s">
        <v>6189</v>
      </c>
      <c r="H106" s="204" t="s">
        <v>6141</v>
      </c>
      <c r="I106" s="200">
        <v>99</v>
      </c>
      <c r="J106" s="205" t="s">
        <v>6189</v>
      </c>
    </row>
    <row r="107" spans="1:16">
      <c r="A107" s="254">
        <v>39123</v>
      </c>
      <c r="C107" s="200" t="s">
        <v>5854</v>
      </c>
      <c r="D107" s="205" t="s">
        <v>6556</v>
      </c>
      <c r="E107" s="204" t="s">
        <v>6141</v>
      </c>
      <c r="F107" s="200">
        <v>79</v>
      </c>
      <c r="G107" s="205" t="s">
        <v>6189</v>
      </c>
      <c r="H107" s="204" t="s">
        <v>6141</v>
      </c>
      <c r="I107" s="200">
        <v>79</v>
      </c>
      <c r="J107" s="205" t="s">
        <v>6189</v>
      </c>
    </row>
    <row r="108" spans="1:16">
      <c r="A108" s="254">
        <v>39123</v>
      </c>
      <c r="C108" s="200" t="s">
        <v>5859</v>
      </c>
      <c r="D108" s="205" t="s">
        <v>6556</v>
      </c>
      <c r="E108" s="204" t="s">
        <v>6141</v>
      </c>
      <c r="F108" s="200">
        <v>199</v>
      </c>
      <c r="G108" s="205" t="s">
        <v>6189</v>
      </c>
      <c r="H108" s="204" t="s">
        <v>6141</v>
      </c>
      <c r="I108" s="200">
        <v>199</v>
      </c>
      <c r="J108" s="205" t="s">
        <v>6189</v>
      </c>
    </row>
    <row r="109" spans="1:16">
      <c r="A109" s="254">
        <v>39123</v>
      </c>
      <c r="C109" s="200" t="s">
        <v>5869</v>
      </c>
      <c r="D109" s="205" t="s">
        <v>6556</v>
      </c>
      <c r="E109" s="204" t="s">
        <v>6141</v>
      </c>
      <c r="F109" s="200">
        <v>222</v>
      </c>
      <c r="G109" s="205" t="s">
        <v>6189</v>
      </c>
      <c r="H109" s="204" t="s">
        <v>6141</v>
      </c>
      <c r="I109" s="200">
        <v>222</v>
      </c>
      <c r="J109" s="205" t="s">
        <v>6189</v>
      </c>
    </row>
    <row r="110" spans="1:16">
      <c r="A110" s="254">
        <v>39123</v>
      </c>
      <c r="C110" s="200" t="s">
        <v>5868</v>
      </c>
      <c r="D110" s="205" t="s">
        <v>6556</v>
      </c>
      <c r="E110" s="204" t="s">
        <v>6141</v>
      </c>
      <c r="F110" s="200">
        <v>298</v>
      </c>
      <c r="G110" s="205" t="s">
        <v>6189</v>
      </c>
      <c r="H110" s="204" t="s">
        <v>6141</v>
      </c>
      <c r="I110" s="200">
        <v>298</v>
      </c>
      <c r="J110" s="205" t="s">
        <v>6189</v>
      </c>
      <c r="M110" s="257">
        <v>-3054.94628916902</v>
      </c>
    </row>
    <row r="111" spans="1:16">
      <c r="A111" s="254">
        <v>39125</v>
      </c>
      <c r="C111" s="200" t="s">
        <v>5866</v>
      </c>
      <c r="D111" s="205" t="s">
        <v>6556</v>
      </c>
      <c r="E111" s="204" t="s">
        <v>6141</v>
      </c>
      <c r="F111" s="200">
        <v>1490</v>
      </c>
      <c r="G111" s="205" t="s">
        <v>6189</v>
      </c>
      <c r="H111" s="204" t="s">
        <v>6141</v>
      </c>
      <c r="I111" s="200">
        <v>1490</v>
      </c>
      <c r="J111" s="205" t="s">
        <v>6189</v>
      </c>
    </row>
    <row r="112" spans="1:16">
      <c r="A112" s="254">
        <v>39125</v>
      </c>
      <c r="C112" s="200" t="s">
        <v>5865</v>
      </c>
      <c r="D112" s="205" t="s">
        <v>6556</v>
      </c>
      <c r="E112" s="204" t="s">
        <v>6141</v>
      </c>
      <c r="F112" s="200">
        <v>138</v>
      </c>
      <c r="G112" s="205" t="s">
        <v>6189</v>
      </c>
      <c r="H112" s="204" t="s">
        <v>6141</v>
      </c>
      <c r="I112" s="200">
        <v>138</v>
      </c>
      <c r="J112" s="205" t="s">
        <v>6189</v>
      </c>
    </row>
    <row r="113" spans="1:13">
      <c r="A113" s="254">
        <v>39125</v>
      </c>
      <c r="C113" s="200" t="s">
        <v>2340</v>
      </c>
      <c r="D113" s="205" t="s">
        <v>6556</v>
      </c>
      <c r="E113" s="204" t="s">
        <v>6141</v>
      </c>
      <c r="F113" s="200">
        <v>198</v>
      </c>
      <c r="G113" s="205" t="s">
        <v>6189</v>
      </c>
      <c r="H113" s="204" t="s">
        <v>6141</v>
      </c>
      <c r="I113" s="200">
        <v>198</v>
      </c>
      <c r="J113" s="205" t="s">
        <v>6189</v>
      </c>
      <c r="M113" s="203">
        <v>1826</v>
      </c>
    </row>
    <row r="114" spans="1:13">
      <c r="A114" s="254">
        <v>39125</v>
      </c>
      <c r="C114" s="200" t="s">
        <v>5961</v>
      </c>
      <c r="D114" s="205" t="s">
        <v>6174</v>
      </c>
      <c r="E114" s="204" t="s">
        <v>6141</v>
      </c>
      <c r="F114" s="200">
        <v>36000</v>
      </c>
      <c r="G114" s="205" t="s">
        <v>6189</v>
      </c>
      <c r="H114" s="204" t="s">
        <v>6141</v>
      </c>
      <c r="I114" s="200">
        <v>36000</v>
      </c>
      <c r="J114" s="205" t="s">
        <v>6174</v>
      </c>
    </row>
    <row r="115" spans="1:13">
      <c r="A115" s="254">
        <v>39125</v>
      </c>
      <c r="C115" s="200" t="s">
        <v>5960</v>
      </c>
      <c r="D115" s="205" t="s">
        <v>6101</v>
      </c>
      <c r="E115" s="204" t="s">
        <v>6141</v>
      </c>
      <c r="F115" s="200">
        <v>1080</v>
      </c>
      <c r="G115" s="205" t="s">
        <v>6189</v>
      </c>
      <c r="H115" s="204" t="s">
        <v>6141</v>
      </c>
      <c r="I115" s="200">
        <v>1080</v>
      </c>
      <c r="J115" s="205" t="s">
        <v>6189</v>
      </c>
    </row>
    <row r="116" spans="1:13">
      <c r="A116" s="254">
        <v>39127</v>
      </c>
      <c r="C116" s="200" t="s">
        <v>2968</v>
      </c>
      <c r="D116" s="205" t="s">
        <v>6101</v>
      </c>
      <c r="E116" s="204" t="s">
        <v>6141</v>
      </c>
      <c r="F116" s="200">
        <v>28</v>
      </c>
      <c r="G116" s="205" t="s">
        <v>6189</v>
      </c>
      <c r="H116" s="204" t="s">
        <v>6141</v>
      </c>
      <c r="I116" s="200">
        <v>28</v>
      </c>
      <c r="J116" s="205" t="s">
        <v>6189</v>
      </c>
    </row>
    <row r="117" spans="1:13">
      <c r="A117" s="254">
        <v>39128</v>
      </c>
      <c r="C117" s="200" t="s">
        <v>5963</v>
      </c>
      <c r="D117" s="205" t="s">
        <v>6189</v>
      </c>
      <c r="E117" s="204" t="s">
        <v>6141</v>
      </c>
      <c r="F117" s="200">
        <v>37108</v>
      </c>
      <c r="G117" s="205" t="s">
        <v>6557</v>
      </c>
      <c r="H117" s="204" t="s">
        <v>6145</v>
      </c>
      <c r="I117" s="200">
        <v>2404.04</v>
      </c>
      <c r="J117" s="205" t="s">
        <v>6189</v>
      </c>
    </row>
    <row r="118" spans="1:13">
      <c r="A118" s="254">
        <v>39131</v>
      </c>
      <c r="C118" s="200" t="s">
        <v>2335</v>
      </c>
      <c r="D118" s="205" t="s">
        <v>6556</v>
      </c>
      <c r="E118" s="204" t="s">
        <v>6141</v>
      </c>
      <c r="F118" s="200">
        <v>298</v>
      </c>
      <c r="G118" s="205" t="s">
        <v>6189</v>
      </c>
      <c r="H118" s="204" t="s">
        <v>6141</v>
      </c>
      <c r="I118" s="200">
        <v>298</v>
      </c>
      <c r="J118" s="205" t="s">
        <v>6189</v>
      </c>
    </row>
    <row r="119" spans="1:13">
      <c r="A119" s="254">
        <v>39131</v>
      </c>
      <c r="C119" s="200" t="s">
        <v>5864</v>
      </c>
      <c r="D119" s="205" t="s">
        <v>6556</v>
      </c>
      <c r="E119" s="204" t="s">
        <v>6141</v>
      </c>
      <c r="F119" s="200">
        <v>128</v>
      </c>
      <c r="G119" s="205" t="s">
        <v>6189</v>
      </c>
      <c r="H119" s="204" t="s">
        <v>6141</v>
      </c>
      <c r="I119" s="200">
        <v>128</v>
      </c>
      <c r="J119" s="205" t="s">
        <v>6189</v>
      </c>
    </row>
    <row r="120" spans="1:13">
      <c r="A120" s="254">
        <v>39131</v>
      </c>
      <c r="C120" s="200" t="s">
        <v>5823</v>
      </c>
      <c r="D120" s="205" t="s">
        <v>6556</v>
      </c>
      <c r="E120" s="204" t="s">
        <v>6141</v>
      </c>
      <c r="F120" s="200">
        <v>82</v>
      </c>
      <c r="G120" s="205" t="s">
        <v>6189</v>
      </c>
      <c r="H120" s="204" t="s">
        <v>6141</v>
      </c>
      <c r="I120" s="200">
        <v>82</v>
      </c>
      <c r="J120" s="205" t="s">
        <v>6189</v>
      </c>
    </row>
    <row r="121" spans="1:13">
      <c r="A121" s="254">
        <v>39131</v>
      </c>
      <c r="C121" s="200" t="s">
        <v>5863</v>
      </c>
      <c r="D121" s="205" t="s">
        <v>6556</v>
      </c>
      <c r="E121" s="204" t="s">
        <v>6141</v>
      </c>
      <c r="F121" s="200">
        <v>128</v>
      </c>
      <c r="G121" s="205" t="s">
        <v>6189</v>
      </c>
      <c r="H121" s="204" t="s">
        <v>6141</v>
      </c>
      <c r="I121" s="200">
        <v>128</v>
      </c>
      <c r="J121" s="205" t="s">
        <v>6189</v>
      </c>
    </row>
    <row r="122" spans="1:13">
      <c r="A122" s="254">
        <v>39131</v>
      </c>
      <c r="C122" s="200" t="s">
        <v>5862</v>
      </c>
      <c r="D122" s="205" t="s">
        <v>6556</v>
      </c>
      <c r="E122" s="204" t="s">
        <v>6141</v>
      </c>
      <c r="F122" s="200">
        <v>298</v>
      </c>
      <c r="G122" s="205" t="s">
        <v>6189</v>
      </c>
      <c r="H122" s="204" t="s">
        <v>6141</v>
      </c>
      <c r="I122" s="200">
        <v>298</v>
      </c>
      <c r="J122" s="205" t="s">
        <v>6189</v>
      </c>
      <c r="M122" s="203">
        <v>934</v>
      </c>
    </row>
    <row r="123" spans="1:13">
      <c r="A123" s="254">
        <v>39132</v>
      </c>
      <c r="C123" s="200" t="s">
        <v>2416</v>
      </c>
      <c r="D123" s="205" t="s">
        <v>6556</v>
      </c>
      <c r="E123" s="204" t="s">
        <v>6141</v>
      </c>
      <c r="F123" s="200">
        <v>149</v>
      </c>
      <c r="G123" s="205" t="s">
        <v>6189</v>
      </c>
      <c r="H123" s="204" t="s">
        <v>6141</v>
      </c>
      <c r="I123" s="200">
        <v>149</v>
      </c>
      <c r="J123" s="205" t="s">
        <v>6189</v>
      </c>
    </row>
    <row r="124" spans="1:13">
      <c r="A124" s="254">
        <v>39132</v>
      </c>
      <c r="C124" s="200" t="s">
        <v>5829</v>
      </c>
      <c r="D124" s="205" t="s">
        <v>6556</v>
      </c>
      <c r="E124" s="204" t="s">
        <v>6141</v>
      </c>
      <c r="F124" s="200">
        <v>50</v>
      </c>
      <c r="G124" s="205" t="s">
        <v>6189</v>
      </c>
      <c r="H124" s="204" t="s">
        <v>6141</v>
      </c>
      <c r="I124" s="200">
        <v>50</v>
      </c>
      <c r="J124" s="205" t="s">
        <v>6189</v>
      </c>
    </row>
    <row r="125" spans="1:13">
      <c r="A125" s="254">
        <v>39132</v>
      </c>
      <c r="C125" s="200" t="s">
        <v>2330</v>
      </c>
      <c r="D125" s="205" t="s">
        <v>6556</v>
      </c>
      <c r="E125" s="204" t="s">
        <v>6141</v>
      </c>
      <c r="F125" s="200">
        <v>38</v>
      </c>
      <c r="G125" s="205" t="s">
        <v>6189</v>
      </c>
      <c r="H125" s="204" t="s">
        <v>6141</v>
      </c>
      <c r="I125" s="200">
        <v>38</v>
      </c>
      <c r="J125" s="205" t="s">
        <v>6189</v>
      </c>
      <c r="M125" s="257">
        <v>-6051.94628916902</v>
      </c>
    </row>
    <row r="126" spans="1:13">
      <c r="A126" s="254">
        <v>39134</v>
      </c>
      <c r="C126" s="200" t="s">
        <v>5861</v>
      </c>
      <c r="D126" s="205" t="s">
        <v>6556</v>
      </c>
      <c r="E126" s="204" t="s">
        <v>6141</v>
      </c>
      <c r="F126" s="200">
        <v>98</v>
      </c>
      <c r="G126" s="205" t="s">
        <v>6189</v>
      </c>
      <c r="H126" s="204" t="s">
        <v>6141</v>
      </c>
      <c r="I126" s="200">
        <v>98</v>
      </c>
      <c r="J126" s="205" t="s">
        <v>6189</v>
      </c>
    </row>
    <row r="127" spans="1:13">
      <c r="A127" s="254">
        <v>39135</v>
      </c>
      <c r="C127" s="200" t="s">
        <v>5860</v>
      </c>
      <c r="D127" s="205" t="s">
        <v>6556</v>
      </c>
      <c r="E127" s="204" t="s">
        <v>6141</v>
      </c>
      <c r="F127" s="200">
        <v>127</v>
      </c>
      <c r="G127" s="205" t="s">
        <v>6189</v>
      </c>
      <c r="H127" s="204" t="s">
        <v>6141</v>
      </c>
      <c r="I127" s="200">
        <v>127</v>
      </c>
      <c r="J127" s="205" t="s">
        <v>6189</v>
      </c>
    </row>
    <row r="128" spans="1:13">
      <c r="A128" s="254">
        <v>39135</v>
      </c>
      <c r="C128" s="200" t="s">
        <v>5859</v>
      </c>
      <c r="D128" s="205" t="s">
        <v>6556</v>
      </c>
      <c r="E128" s="204" t="s">
        <v>6141</v>
      </c>
      <c r="F128" s="200">
        <v>134</v>
      </c>
      <c r="G128" s="205" t="s">
        <v>6189</v>
      </c>
      <c r="H128" s="204" t="s">
        <v>6141</v>
      </c>
      <c r="I128" s="200">
        <v>134</v>
      </c>
      <c r="J128" s="205" t="s">
        <v>6189</v>
      </c>
    </row>
    <row r="129" spans="1:13">
      <c r="A129" s="254">
        <v>39135</v>
      </c>
      <c r="C129" s="200" t="s">
        <v>5858</v>
      </c>
      <c r="D129" s="205" t="s">
        <v>6556</v>
      </c>
      <c r="E129" s="204" t="s">
        <v>6141</v>
      </c>
      <c r="F129" s="200">
        <v>120</v>
      </c>
      <c r="G129" s="205" t="s">
        <v>6189</v>
      </c>
      <c r="H129" s="204" t="s">
        <v>6141</v>
      </c>
      <c r="I129" s="200">
        <v>120</v>
      </c>
      <c r="J129" s="205" t="s">
        <v>6189</v>
      </c>
      <c r="M129" s="203">
        <v>381</v>
      </c>
    </row>
    <row r="130" spans="1:13">
      <c r="A130" s="254">
        <v>39136</v>
      </c>
      <c r="C130" s="200" t="s">
        <v>5854</v>
      </c>
      <c r="D130" s="205" t="s">
        <v>6556</v>
      </c>
      <c r="E130" s="204" t="s">
        <v>6141</v>
      </c>
      <c r="F130" s="200">
        <v>124</v>
      </c>
      <c r="G130" s="205" t="s">
        <v>6189</v>
      </c>
      <c r="H130" s="204" t="s">
        <v>6141</v>
      </c>
      <c r="I130" s="200">
        <v>124</v>
      </c>
      <c r="J130" s="205" t="s">
        <v>6189</v>
      </c>
    </row>
    <row r="131" spans="1:13">
      <c r="A131" s="254">
        <v>39136</v>
      </c>
      <c r="C131" s="200" t="s">
        <v>5857</v>
      </c>
      <c r="D131" s="205" t="s">
        <v>6556</v>
      </c>
      <c r="E131" s="204" t="s">
        <v>6141</v>
      </c>
      <c r="F131" s="200">
        <v>398</v>
      </c>
      <c r="G131" s="205" t="s">
        <v>6189</v>
      </c>
      <c r="H131" s="204" t="s">
        <v>6141</v>
      </c>
      <c r="I131" s="200">
        <v>398</v>
      </c>
      <c r="J131" s="205" t="s">
        <v>6189</v>
      </c>
      <c r="M131" s="203">
        <v>522</v>
      </c>
    </row>
    <row r="132" spans="1:13">
      <c r="A132" s="254">
        <v>39137</v>
      </c>
      <c r="C132" s="200" t="s">
        <v>5856</v>
      </c>
      <c r="D132" s="205" t="s">
        <v>6556</v>
      </c>
      <c r="E132" s="204" t="s">
        <v>6141</v>
      </c>
      <c r="F132" s="200">
        <v>1000</v>
      </c>
      <c r="G132" s="205" t="s">
        <v>6189</v>
      </c>
      <c r="H132" s="204" t="s">
        <v>6141</v>
      </c>
      <c r="I132" s="200">
        <v>1000</v>
      </c>
      <c r="J132" s="205" t="s">
        <v>6189</v>
      </c>
    </row>
    <row r="133" spans="1:13">
      <c r="A133" s="254">
        <v>39137</v>
      </c>
      <c r="C133" s="200" t="s">
        <v>5855</v>
      </c>
      <c r="D133" s="205" t="s">
        <v>6556</v>
      </c>
      <c r="E133" s="204" t="s">
        <v>6141</v>
      </c>
      <c r="F133" s="200">
        <v>90</v>
      </c>
      <c r="G133" s="205" t="s">
        <v>6189</v>
      </c>
      <c r="H133" s="204" t="s">
        <v>6141</v>
      </c>
      <c r="I133" s="200">
        <v>90</v>
      </c>
      <c r="J133" s="205" t="s">
        <v>6189</v>
      </c>
    </row>
    <row r="134" spans="1:13">
      <c r="A134" s="254">
        <v>39137</v>
      </c>
      <c r="C134" s="200" t="s">
        <v>5854</v>
      </c>
      <c r="D134" s="205" t="s">
        <v>6556</v>
      </c>
      <c r="E134" s="204" t="s">
        <v>6141</v>
      </c>
      <c r="F134" s="200">
        <v>49</v>
      </c>
      <c r="G134" s="205" t="s">
        <v>6189</v>
      </c>
      <c r="H134" s="204" t="s">
        <v>6141</v>
      </c>
      <c r="I134" s="200">
        <v>49</v>
      </c>
      <c r="J134" s="205" t="s">
        <v>6189</v>
      </c>
    </row>
    <row r="135" spans="1:13">
      <c r="A135" s="254">
        <v>39137</v>
      </c>
      <c r="C135" s="200" t="s">
        <v>5853</v>
      </c>
      <c r="D135" s="205" t="s">
        <v>6556</v>
      </c>
      <c r="E135" s="204" t="s">
        <v>6141</v>
      </c>
      <c r="F135" s="200">
        <v>98</v>
      </c>
      <c r="G135" s="205" t="s">
        <v>6189</v>
      </c>
      <c r="H135" s="204" t="s">
        <v>6141</v>
      </c>
      <c r="I135" s="200">
        <v>98</v>
      </c>
      <c r="J135" s="205" t="s">
        <v>6189</v>
      </c>
      <c r="M135" s="203">
        <v>1237</v>
      </c>
    </row>
    <row r="136" spans="1:13">
      <c r="A136" s="254">
        <v>39137</v>
      </c>
      <c r="C136" s="200" t="s">
        <v>5852</v>
      </c>
      <c r="D136" s="205" t="s">
        <v>6556</v>
      </c>
      <c r="E136" s="204" t="s">
        <v>6141</v>
      </c>
      <c r="F136" s="200">
        <v>3990</v>
      </c>
      <c r="G136" s="205" t="s">
        <v>6189</v>
      </c>
      <c r="H136" s="204" t="s">
        <v>6141</v>
      </c>
      <c r="I136" s="200">
        <v>3990</v>
      </c>
      <c r="J136" s="205" t="s">
        <v>6189</v>
      </c>
    </row>
    <row r="137" spans="1:13">
      <c r="A137" s="254">
        <v>39138</v>
      </c>
      <c r="C137" s="200" t="s">
        <v>5850</v>
      </c>
      <c r="D137" s="205" t="s">
        <v>6556</v>
      </c>
      <c r="E137" s="204" t="s">
        <v>6141</v>
      </c>
      <c r="F137" s="200">
        <v>50</v>
      </c>
      <c r="G137" s="205" t="s">
        <v>6189</v>
      </c>
      <c r="H137" s="204" t="s">
        <v>6141</v>
      </c>
      <c r="I137" s="200">
        <v>50</v>
      </c>
      <c r="J137" s="205" t="s">
        <v>6189</v>
      </c>
    </row>
    <row r="138" spans="1:13">
      <c r="A138" s="254">
        <v>39138</v>
      </c>
      <c r="C138" s="200" t="s">
        <v>5849</v>
      </c>
      <c r="D138" s="205" t="s">
        <v>6556</v>
      </c>
      <c r="E138" s="204" t="s">
        <v>6141</v>
      </c>
      <c r="F138" s="200">
        <v>50</v>
      </c>
      <c r="G138" s="205" t="s">
        <v>6189</v>
      </c>
      <c r="H138" s="204" t="s">
        <v>6141</v>
      </c>
      <c r="I138" s="200">
        <v>50</v>
      </c>
      <c r="J138" s="205" t="s">
        <v>6189</v>
      </c>
    </row>
    <row r="139" spans="1:13">
      <c r="A139" s="254">
        <v>39138</v>
      </c>
      <c r="C139" s="200" t="s">
        <v>5848</v>
      </c>
      <c r="D139" s="205" t="s">
        <v>6556</v>
      </c>
      <c r="E139" s="204" t="s">
        <v>6141</v>
      </c>
      <c r="F139" s="200">
        <v>150</v>
      </c>
      <c r="G139" s="205" t="s">
        <v>6189</v>
      </c>
      <c r="H139" s="204" t="s">
        <v>6141</v>
      </c>
      <c r="I139" s="200">
        <v>150</v>
      </c>
      <c r="J139" s="205" t="s">
        <v>6189</v>
      </c>
      <c r="M139" s="203">
        <v>250</v>
      </c>
    </row>
    <row r="140" spans="1:13">
      <c r="A140" s="254">
        <v>39138</v>
      </c>
      <c r="C140" s="200" t="s">
        <v>5954</v>
      </c>
      <c r="D140" s="205" t="s">
        <v>6556</v>
      </c>
      <c r="E140" s="204" t="s">
        <v>6141</v>
      </c>
      <c r="F140" s="200">
        <v>36000</v>
      </c>
      <c r="G140" s="205" t="s">
        <v>6189</v>
      </c>
      <c r="H140" s="204" t="s">
        <v>6141</v>
      </c>
      <c r="I140" s="200">
        <v>36000</v>
      </c>
      <c r="J140" s="205" t="s">
        <v>6189</v>
      </c>
    </row>
    <row r="141" spans="1:13">
      <c r="A141" s="254">
        <v>39138</v>
      </c>
      <c r="C141" s="200" t="s">
        <v>5958</v>
      </c>
      <c r="D141" s="205" t="s">
        <v>6556</v>
      </c>
      <c r="E141" s="204" t="s">
        <v>6141</v>
      </c>
      <c r="F141" s="200">
        <v>1080</v>
      </c>
      <c r="G141" s="205" t="s">
        <v>6189</v>
      </c>
      <c r="H141" s="204" t="s">
        <v>6141</v>
      </c>
      <c r="I141" s="200">
        <v>1080</v>
      </c>
      <c r="J141" s="205" t="s">
        <v>6189</v>
      </c>
    </row>
    <row r="142" spans="1:13">
      <c r="A142" s="254">
        <v>39141</v>
      </c>
      <c r="C142" s="200" t="s">
        <v>5963</v>
      </c>
      <c r="D142" s="205" t="s">
        <v>6556</v>
      </c>
      <c r="E142" s="204" t="s">
        <v>6141</v>
      </c>
      <c r="F142" s="200">
        <v>41970</v>
      </c>
      <c r="G142" s="205" t="s">
        <v>6559</v>
      </c>
      <c r="H142" s="204" t="s">
        <v>6145</v>
      </c>
      <c r="I142" s="200">
        <v>2763.68</v>
      </c>
      <c r="J142" s="205" t="s">
        <v>6189</v>
      </c>
    </row>
    <row r="143" spans="1:13">
      <c r="A143" s="254">
        <v>39141</v>
      </c>
      <c r="C143" s="200" t="s">
        <v>5834</v>
      </c>
      <c r="D143" s="205" t="s">
        <v>6556</v>
      </c>
      <c r="E143" s="204" t="s">
        <v>6141</v>
      </c>
      <c r="F143" s="200">
        <v>225</v>
      </c>
      <c r="G143" s="205" t="s">
        <v>6189</v>
      </c>
      <c r="H143" s="204" t="s">
        <v>6141</v>
      </c>
      <c r="I143" s="200">
        <v>225</v>
      </c>
      <c r="J143" s="205" t="s">
        <v>6189</v>
      </c>
      <c r="M143" s="257">
        <v>-7864.94628916902</v>
      </c>
    </row>
    <row r="144" spans="1:13">
      <c r="A144" s="254">
        <v>39142</v>
      </c>
      <c r="C144" s="200" t="s">
        <v>5846</v>
      </c>
      <c r="D144" s="205" t="s">
        <v>6556</v>
      </c>
      <c r="E144" s="204" t="s">
        <v>6141</v>
      </c>
      <c r="F144" s="200">
        <v>38</v>
      </c>
      <c r="G144" s="205" t="s">
        <v>6189</v>
      </c>
      <c r="H144" s="204" t="s">
        <v>6141</v>
      </c>
      <c r="I144" s="200">
        <v>38</v>
      </c>
      <c r="J144" s="205" t="s">
        <v>6189</v>
      </c>
    </row>
    <row r="145" spans="1:13">
      <c r="A145" s="254">
        <v>39142</v>
      </c>
      <c r="C145" s="200" t="s">
        <v>5845</v>
      </c>
      <c r="D145" s="205" t="s">
        <v>6556</v>
      </c>
      <c r="E145" s="204" t="s">
        <v>6141</v>
      </c>
      <c r="F145" s="200">
        <v>256</v>
      </c>
      <c r="G145" s="205" t="s">
        <v>6189</v>
      </c>
      <c r="H145" s="204" t="s">
        <v>6141</v>
      </c>
      <c r="I145" s="200">
        <v>256</v>
      </c>
      <c r="J145" s="205" t="s">
        <v>6189</v>
      </c>
    </row>
    <row r="146" spans="1:13">
      <c r="A146" s="254">
        <v>39144</v>
      </c>
      <c r="C146" s="200" t="s">
        <v>5844</v>
      </c>
      <c r="D146" s="205" t="s">
        <v>6556</v>
      </c>
      <c r="E146" s="204" t="s">
        <v>6141</v>
      </c>
      <c r="F146" s="200">
        <v>129</v>
      </c>
      <c r="G146" s="205" t="s">
        <v>6189</v>
      </c>
      <c r="H146" s="204" t="s">
        <v>6141</v>
      </c>
      <c r="I146" s="200">
        <v>129</v>
      </c>
      <c r="J146" s="205" t="s">
        <v>6189</v>
      </c>
    </row>
    <row r="147" spans="1:13">
      <c r="A147" s="254">
        <v>39144</v>
      </c>
      <c r="C147" s="200" t="s">
        <v>5823</v>
      </c>
      <c r="D147" s="205" t="s">
        <v>6556</v>
      </c>
      <c r="E147" s="204" t="s">
        <v>6141</v>
      </c>
      <c r="F147" s="200">
        <v>70</v>
      </c>
      <c r="G147" s="205" t="s">
        <v>6189</v>
      </c>
      <c r="H147" s="204" t="s">
        <v>6141</v>
      </c>
      <c r="I147" s="200">
        <v>70</v>
      </c>
      <c r="J147" s="205" t="s">
        <v>6189</v>
      </c>
    </row>
    <row r="148" spans="1:13">
      <c r="A148" s="254">
        <v>39145</v>
      </c>
      <c r="C148" s="200" t="s">
        <v>5837</v>
      </c>
      <c r="D148" s="205" t="s">
        <v>6556</v>
      </c>
      <c r="E148" s="204" t="s">
        <v>6141</v>
      </c>
      <c r="F148" s="200">
        <v>31</v>
      </c>
      <c r="G148" s="205" t="s">
        <v>6189</v>
      </c>
      <c r="H148" s="204" t="s">
        <v>6141</v>
      </c>
      <c r="I148" s="200">
        <v>31</v>
      </c>
      <c r="J148" s="205" t="s">
        <v>6189</v>
      </c>
    </row>
    <row r="149" spans="1:13">
      <c r="A149" s="254">
        <v>39145</v>
      </c>
      <c r="C149" s="200" t="s">
        <v>5837</v>
      </c>
      <c r="D149" s="205" t="s">
        <v>6556</v>
      </c>
      <c r="E149" s="204" t="s">
        <v>6141</v>
      </c>
      <c r="F149" s="200">
        <v>22</v>
      </c>
      <c r="G149" s="205" t="s">
        <v>6189</v>
      </c>
      <c r="H149" s="204" t="s">
        <v>6141</v>
      </c>
      <c r="I149" s="200">
        <v>22</v>
      </c>
      <c r="J149" s="205" t="s">
        <v>6189</v>
      </c>
    </row>
    <row r="150" spans="1:13">
      <c r="A150" s="254">
        <v>39145</v>
      </c>
      <c r="C150" s="200" t="s">
        <v>5837</v>
      </c>
      <c r="D150" s="205" t="s">
        <v>6556</v>
      </c>
      <c r="E150" s="204" t="s">
        <v>6141</v>
      </c>
      <c r="F150" s="200">
        <v>24</v>
      </c>
      <c r="G150" s="205" t="s">
        <v>6189</v>
      </c>
      <c r="H150" s="204" t="s">
        <v>6141</v>
      </c>
      <c r="I150" s="200">
        <v>24</v>
      </c>
      <c r="J150" s="205" t="s">
        <v>6189</v>
      </c>
    </row>
    <row r="151" spans="1:13">
      <c r="A151" s="254">
        <v>39145</v>
      </c>
      <c r="C151" s="200" t="s">
        <v>5837</v>
      </c>
      <c r="D151" s="205" t="s">
        <v>6556</v>
      </c>
      <c r="E151" s="204" t="s">
        <v>6141</v>
      </c>
      <c r="F151" s="200">
        <v>26</v>
      </c>
      <c r="G151" s="205" t="s">
        <v>6189</v>
      </c>
      <c r="H151" s="204" t="s">
        <v>6141</v>
      </c>
      <c r="I151" s="200">
        <v>26</v>
      </c>
      <c r="J151" s="205" t="s">
        <v>6189</v>
      </c>
    </row>
    <row r="152" spans="1:13">
      <c r="A152" s="254">
        <v>39145</v>
      </c>
      <c r="C152" s="200" t="s">
        <v>5837</v>
      </c>
      <c r="D152" s="205" t="s">
        <v>6556</v>
      </c>
      <c r="E152" s="204" t="s">
        <v>6141</v>
      </c>
      <c r="F152" s="200">
        <v>73</v>
      </c>
      <c r="G152" s="205" t="s">
        <v>6189</v>
      </c>
      <c r="H152" s="204" t="s">
        <v>6141</v>
      </c>
      <c r="I152" s="200">
        <v>73</v>
      </c>
      <c r="J152" s="205" t="s">
        <v>6189</v>
      </c>
      <c r="M152" s="203">
        <v>176</v>
      </c>
    </row>
    <row r="153" spans="1:13">
      <c r="A153" s="254">
        <v>39146</v>
      </c>
      <c r="C153" s="200" t="s">
        <v>5834</v>
      </c>
      <c r="D153" s="205" t="s">
        <v>6556</v>
      </c>
      <c r="E153" s="204" t="s">
        <v>6141</v>
      </c>
      <c r="F153" s="200">
        <v>249</v>
      </c>
      <c r="G153" s="205" t="s">
        <v>6189</v>
      </c>
      <c r="H153" s="204" t="s">
        <v>6141</v>
      </c>
      <c r="I153" s="200">
        <v>249</v>
      </c>
      <c r="J153" s="205" t="s">
        <v>6189</v>
      </c>
    </row>
    <row r="154" spans="1:13">
      <c r="A154" s="254">
        <v>39146</v>
      </c>
      <c r="C154" s="200" t="s">
        <v>5843</v>
      </c>
      <c r="D154" s="205" t="s">
        <v>6556</v>
      </c>
      <c r="E154" s="204" t="s">
        <v>6141</v>
      </c>
      <c r="F154" s="200">
        <v>228</v>
      </c>
      <c r="G154" s="205" t="s">
        <v>6189</v>
      </c>
      <c r="H154" s="204" t="s">
        <v>6141</v>
      </c>
      <c r="I154" s="200">
        <v>228</v>
      </c>
      <c r="J154" s="205" t="s">
        <v>6189</v>
      </c>
      <c r="M154" s="203">
        <v>477</v>
      </c>
    </row>
    <row r="155" spans="1:13">
      <c r="A155" s="254">
        <v>39147</v>
      </c>
      <c r="C155" s="200" t="s">
        <v>5837</v>
      </c>
      <c r="D155" s="205" t="s">
        <v>6556</v>
      </c>
      <c r="E155" s="204" t="s">
        <v>6141</v>
      </c>
      <c r="F155" s="200">
        <v>24</v>
      </c>
      <c r="G155" s="205" t="s">
        <v>6189</v>
      </c>
      <c r="H155" s="204" t="s">
        <v>6141</v>
      </c>
      <c r="I155" s="200">
        <v>24</v>
      </c>
      <c r="J155" s="205" t="s">
        <v>6189</v>
      </c>
    </row>
    <row r="156" spans="1:13">
      <c r="A156" s="254">
        <v>39147</v>
      </c>
      <c r="C156" s="200" t="s">
        <v>5837</v>
      </c>
      <c r="D156" s="205" t="s">
        <v>6556</v>
      </c>
      <c r="E156" s="204" t="s">
        <v>6141</v>
      </c>
      <c r="F156" s="200">
        <v>24</v>
      </c>
      <c r="G156" s="205" t="s">
        <v>6189</v>
      </c>
      <c r="H156" s="204" t="s">
        <v>6141</v>
      </c>
      <c r="I156" s="200">
        <v>24</v>
      </c>
      <c r="J156" s="205" t="s">
        <v>6189</v>
      </c>
    </row>
    <row r="157" spans="1:13">
      <c r="A157" s="254">
        <v>39147</v>
      </c>
      <c r="C157" s="200" t="s">
        <v>5837</v>
      </c>
      <c r="D157" s="205" t="s">
        <v>6556</v>
      </c>
      <c r="E157" s="204" t="s">
        <v>6141</v>
      </c>
      <c r="F157" s="200">
        <v>24</v>
      </c>
      <c r="G157" s="205" t="s">
        <v>6189</v>
      </c>
      <c r="H157" s="204" t="s">
        <v>6141</v>
      </c>
      <c r="I157" s="200">
        <v>24</v>
      </c>
      <c r="J157" s="205" t="s">
        <v>6189</v>
      </c>
    </row>
    <row r="158" spans="1:13">
      <c r="A158" s="254">
        <v>39147</v>
      </c>
      <c r="C158" s="200" t="s">
        <v>5841</v>
      </c>
      <c r="D158" s="205" t="s">
        <v>6556</v>
      </c>
      <c r="E158" s="204" t="s">
        <v>6141</v>
      </c>
      <c r="F158" s="200">
        <v>80</v>
      </c>
      <c r="G158" s="205" t="s">
        <v>6189</v>
      </c>
      <c r="H158" s="204" t="s">
        <v>6141</v>
      </c>
      <c r="I158" s="200">
        <v>80</v>
      </c>
      <c r="J158" s="205" t="s">
        <v>6189</v>
      </c>
    </row>
    <row r="159" spans="1:13">
      <c r="A159" s="254">
        <v>39147</v>
      </c>
      <c r="C159" s="200" t="s">
        <v>5840</v>
      </c>
      <c r="D159" s="205" t="s">
        <v>6556</v>
      </c>
      <c r="E159" s="204" t="s">
        <v>6141</v>
      </c>
      <c r="F159" s="200">
        <v>120</v>
      </c>
      <c r="G159" s="205" t="s">
        <v>6189</v>
      </c>
      <c r="H159" s="204" t="s">
        <v>6141</v>
      </c>
      <c r="I159" s="200">
        <v>120</v>
      </c>
      <c r="J159" s="205" t="s">
        <v>6189</v>
      </c>
      <c r="M159" s="203">
        <v>272</v>
      </c>
    </row>
    <row r="160" spans="1:13">
      <c r="A160" s="254">
        <v>39151</v>
      </c>
      <c r="C160" s="200" t="s">
        <v>5954</v>
      </c>
      <c r="D160" s="205" t="s">
        <v>6556</v>
      </c>
      <c r="E160" s="204" t="s">
        <v>6141</v>
      </c>
      <c r="F160" s="200">
        <v>36000</v>
      </c>
      <c r="G160" s="205" t="s">
        <v>6189</v>
      </c>
      <c r="H160" s="204" t="s">
        <v>6141</v>
      </c>
      <c r="I160" s="200">
        <v>36000</v>
      </c>
      <c r="J160" s="205" t="s">
        <v>6189</v>
      </c>
    </row>
    <row r="161" spans="1:13">
      <c r="A161" s="254">
        <v>39151</v>
      </c>
      <c r="C161" s="200" t="s">
        <v>5952</v>
      </c>
      <c r="D161" s="205" t="s">
        <v>6101</v>
      </c>
      <c r="E161" s="204" t="s">
        <v>6141</v>
      </c>
      <c r="F161" s="200">
        <v>1080</v>
      </c>
      <c r="G161" s="205" t="s">
        <v>6189</v>
      </c>
      <c r="H161" s="204" t="s">
        <v>6141</v>
      </c>
      <c r="I161" s="200">
        <v>1080</v>
      </c>
      <c r="J161" s="205" t="s">
        <v>6189</v>
      </c>
    </row>
    <row r="162" spans="1:13">
      <c r="A162" s="254">
        <v>39152</v>
      </c>
      <c r="C162" s="200" t="s">
        <v>5834</v>
      </c>
      <c r="D162" s="205" t="s">
        <v>6556</v>
      </c>
      <c r="E162" s="204" t="s">
        <v>6141</v>
      </c>
      <c r="F162" s="200">
        <v>199</v>
      </c>
      <c r="G162" s="205" t="s">
        <v>6189</v>
      </c>
      <c r="H162" s="204" t="s">
        <v>6141</v>
      </c>
      <c r="I162" s="200">
        <v>199</v>
      </c>
      <c r="J162" s="205" t="s">
        <v>6189</v>
      </c>
    </row>
    <row r="163" spans="1:13">
      <c r="A163" s="254">
        <v>39152</v>
      </c>
      <c r="C163" s="200" t="s">
        <v>5839</v>
      </c>
      <c r="D163" s="205" t="s">
        <v>6556</v>
      </c>
      <c r="E163" s="204" t="s">
        <v>6141</v>
      </c>
      <c r="F163" s="200">
        <v>149</v>
      </c>
      <c r="G163" s="205" t="s">
        <v>6189</v>
      </c>
      <c r="H163" s="204" t="s">
        <v>6141</v>
      </c>
      <c r="I163" s="200">
        <v>149</v>
      </c>
      <c r="J163" s="205" t="s">
        <v>6189</v>
      </c>
    </row>
    <row r="164" spans="1:13">
      <c r="A164" s="254">
        <v>39152</v>
      </c>
      <c r="C164" s="200" t="s">
        <v>5838</v>
      </c>
      <c r="D164" s="205" t="s">
        <v>6556</v>
      </c>
      <c r="E164" s="204" t="s">
        <v>6141</v>
      </c>
      <c r="F164" s="200">
        <v>81</v>
      </c>
      <c r="G164" s="205" t="s">
        <v>6189</v>
      </c>
      <c r="H164" s="204" t="s">
        <v>6141</v>
      </c>
      <c r="I164" s="200">
        <v>81</v>
      </c>
      <c r="J164" s="205" t="s">
        <v>6189</v>
      </c>
      <c r="M164" s="203">
        <v>429</v>
      </c>
    </row>
    <row r="165" spans="1:13">
      <c r="A165" s="254">
        <v>39153</v>
      </c>
      <c r="C165" s="200" t="s">
        <v>5837</v>
      </c>
      <c r="D165" s="205" t="s">
        <v>6556</v>
      </c>
      <c r="E165" s="204" t="s">
        <v>6141</v>
      </c>
      <c r="F165" s="200">
        <v>20</v>
      </c>
      <c r="G165" s="205" t="s">
        <v>6189</v>
      </c>
      <c r="H165" s="204" t="s">
        <v>6141</v>
      </c>
      <c r="I165" s="200">
        <v>20</v>
      </c>
      <c r="J165" s="205" t="s">
        <v>6189</v>
      </c>
    </row>
    <row r="166" spans="1:13">
      <c r="A166" s="254">
        <v>39153</v>
      </c>
      <c r="C166" s="200" t="s">
        <v>5837</v>
      </c>
      <c r="D166" s="205" t="s">
        <v>6556</v>
      </c>
      <c r="E166" s="204" t="s">
        <v>6141</v>
      </c>
      <c r="F166" s="200">
        <v>27</v>
      </c>
      <c r="G166" s="205" t="s">
        <v>6189</v>
      </c>
      <c r="H166" s="204" t="s">
        <v>6141</v>
      </c>
      <c r="I166" s="200">
        <v>27</v>
      </c>
      <c r="J166" s="205" t="s">
        <v>6189</v>
      </c>
    </row>
    <row r="167" spans="1:13">
      <c r="A167" s="254">
        <v>39153</v>
      </c>
      <c r="C167" s="200" t="s">
        <v>5837</v>
      </c>
      <c r="D167" s="205" t="s">
        <v>6556</v>
      </c>
      <c r="E167" s="204" t="s">
        <v>6141</v>
      </c>
      <c r="F167" s="200">
        <v>48</v>
      </c>
      <c r="G167" s="205" t="s">
        <v>6189</v>
      </c>
      <c r="H167" s="204" t="s">
        <v>6141</v>
      </c>
      <c r="I167" s="200">
        <v>48</v>
      </c>
      <c r="J167" s="205" t="s">
        <v>6189</v>
      </c>
    </row>
    <row r="168" spans="1:13">
      <c r="A168" s="254">
        <v>39153</v>
      </c>
      <c r="C168" s="200" t="s">
        <v>5837</v>
      </c>
      <c r="D168" s="205" t="s">
        <v>6556</v>
      </c>
      <c r="E168" s="204" t="s">
        <v>6141</v>
      </c>
      <c r="F168" s="200">
        <v>20</v>
      </c>
      <c r="G168" s="205" t="s">
        <v>6189</v>
      </c>
      <c r="H168" s="204" t="s">
        <v>6141</v>
      </c>
      <c r="I168" s="200">
        <v>20</v>
      </c>
      <c r="J168" s="205" t="s">
        <v>6189</v>
      </c>
      <c r="M168" s="203">
        <v>115</v>
      </c>
    </row>
    <row r="169" spans="1:13">
      <c r="A169" s="254">
        <v>39153</v>
      </c>
      <c r="C169" s="200" t="s">
        <v>5836</v>
      </c>
      <c r="D169" s="205" t="s">
        <v>6556</v>
      </c>
      <c r="E169" s="204" t="s">
        <v>6141</v>
      </c>
      <c r="F169" s="200">
        <v>98</v>
      </c>
      <c r="G169" s="205" t="s">
        <v>6189</v>
      </c>
      <c r="H169" s="204" t="s">
        <v>6141</v>
      </c>
      <c r="I169" s="200">
        <v>98</v>
      </c>
      <c r="J169" s="205" t="s">
        <v>6189</v>
      </c>
      <c r="M169" s="253">
        <v>-47004.946289168998</v>
      </c>
    </row>
    <row r="170" spans="1:13">
      <c r="A170" s="254">
        <v>39154</v>
      </c>
      <c r="C170" s="200" t="s">
        <v>6558</v>
      </c>
      <c r="D170" s="205" t="s">
        <v>6557</v>
      </c>
      <c r="E170" s="204" t="s">
        <v>6141</v>
      </c>
      <c r="F170" s="200">
        <v>2000</v>
      </c>
      <c r="G170" s="205" t="s">
        <v>6102</v>
      </c>
      <c r="H170" s="204" t="s">
        <v>6145</v>
      </c>
      <c r="I170" s="200">
        <v>2000</v>
      </c>
      <c r="J170" s="205" t="s">
        <v>6189</v>
      </c>
    </row>
    <row r="171" spans="1:13">
      <c r="A171" s="254">
        <v>39155</v>
      </c>
      <c r="C171" s="200" t="s">
        <v>5835</v>
      </c>
      <c r="D171" s="205" t="s">
        <v>6556</v>
      </c>
      <c r="E171" s="204" t="s">
        <v>6141</v>
      </c>
      <c r="F171" s="200">
        <v>62</v>
      </c>
      <c r="G171" s="205" t="s">
        <v>6189</v>
      </c>
      <c r="H171" s="204" t="s">
        <v>6141</v>
      </c>
      <c r="I171" s="200">
        <v>62</v>
      </c>
      <c r="J171" s="205" t="s">
        <v>6189</v>
      </c>
    </row>
    <row r="172" spans="1:13">
      <c r="A172" s="254">
        <v>39155</v>
      </c>
      <c r="C172" s="200" t="s">
        <v>2968</v>
      </c>
      <c r="D172" s="205" t="s">
        <v>6556</v>
      </c>
      <c r="E172" s="204" t="s">
        <v>6141</v>
      </c>
      <c r="F172" s="200">
        <v>36</v>
      </c>
      <c r="G172" s="205" t="s">
        <v>6189</v>
      </c>
      <c r="H172" s="204" t="s">
        <v>6141</v>
      </c>
      <c r="I172" s="200">
        <v>36</v>
      </c>
      <c r="J172" s="205" t="s">
        <v>6189</v>
      </c>
    </row>
    <row r="173" spans="1:13">
      <c r="A173" s="254">
        <v>39156</v>
      </c>
      <c r="C173" s="200" t="s">
        <v>5950</v>
      </c>
      <c r="D173" s="205" t="s">
        <v>6189</v>
      </c>
      <c r="E173" s="204" t="s">
        <v>6141</v>
      </c>
      <c r="F173" s="200">
        <v>44990</v>
      </c>
      <c r="G173" s="205" t="s">
        <v>6557</v>
      </c>
      <c r="H173" s="204" t="s">
        <v>6145</v>
      </c>
      <c r="I173" s="200">
        <v>2982.93</v>
      </c>
      <c r="J173" s="205" t="s">
        <v>6189</v>
      </c>
    </row>
    <row r="174" spans="1:13">
      <c r="A174" s="254">
        <v>39156</v>
      </c>
      <c r="C174" s="200" t="s">
        <v>5834</v>
      </c>
      <c r="D174" s="205" t="s">
        <v>6556</v>
      </c>
      <c r="E174" s="204" t="s">
        <v>6141</v>
      </c>
      <c r="F174" s="200">
        <v>168</v>
      </c>
      <c r="G174" s="205" t="s">
        <v>6189</v>
      </c>
      <c r="H174" s="204" t="s">
        <v>6141</v>
      </c>
      <c r="I174" s="200">
        <v>168</v>
      </c>
      <c r="J174" s="205" t="s">
        <v>6189</v>
      </c>
    </row>
    <row r="175" spans="1:13">
      <c r="A175" s="254">
        <v>39156</v>
      </c>
      <c r="C175" s="200" t="s">
        <v>5827</v>
      </c>
      <c r="D175" s="205" t="s">
        <v>6556</v>
      </c>
      <c r="E175" s="204" t="s">
        <v>6141</v>
      </c>
      <c r="F175" s="200">
        <v>96</v>
      </c>
      <c r="G175" s="205" t="s">
        <v>6189</v>
      </c>
      <c r="H175" s="204" t="s">
        <v>6141</v>
      </c>
      <c r="I175" s="200">
        <v>96</v>
      </c>
      <c r="J175" s="205" t="s">
        <v>6189</v>
      </c>
      <c r="M175" s="203">
        <v>264</v>
      </c>
    </row>
    <row r="176" spans="1:13">
      <c r="A176" s="254">
        <v>39159</v>
      </c>
      <c r="C176" s="200" t="s">
        <v>5944</v>
      </c>
      <c r="D176" s="205" t="s">
        <v>6556</v>
      </c>
      <c r="E176" s="204" t="s">
        <v>6141</v>
      </c>
      <c r="F176" s="200">
        <v>31320</v>
      </c>
      <c r="G176" s="205" t="s">
        <v>6189</v>
      </c>
      <c r="H176" s="204" t="s">
        <v>6141</v>
      </c>
      <c r="I176" s="200">
        <v>31320</v>
      </c>
      <c r="J176" s="205" t="s">
        <v>6189</v>
      </c>
    </row>
    <row r="177" spans="1:13">
      <c r="A177" s="254">
        <v>39159</v>
      </c>
      <c r="C177" s="200" t="s">
        <v>5832</v>
      </c>
      <c r="D177" s="205" t="s">
        <v>6556</v>
      </c>
      <c r="E177" s="204" t="s">
        <v>6141</v>
      </c>
      <c r="F177" s="200">
        <v>598</v>
      </c>
      <c r="G177" s="205" t="s">
        <v>6189</v>
      </c>
      <c r="H177" s="204" t="s">
        <v>6141</v>
      </c>
      <c r="I177" s="200">
        <v>598</v>
      </c>
      <c r="J177" s="205" t="s">
        <v>6189</v>
      </c>
    </row>
    <row r="178" spans="1:13">
      <c r="A178" s="254">
        <v>39159</v>
      </c>
      <c r="C178" s="200" t="s">
        <v>5831</v>
      </c>
      <c r="D178" s="205" t="s">
        <v>6556</v>
      </c>
      <c r="E178" s="204" t="s">
        <v>6141</v>
      </c>
      <c r="F178" s="200">
        <v>100</v>
      </c>
      <c r="G178" s="205" t="s">
        <v>6189</v>
      </c>
      <c r="H178" s="204" t="s">
        <v>6141</v>
      </c>
      <c r="I178" s="200">
        <v>100</v>
      </c>
      <c r="J178" s="205" t="s">
        <v>6189</v>
      </c>
    </row>
    <row r="179" spans="1:13">
      <c r="A179" s="254">
        <v>39159</v>
      </c>
      <c r="C179" s="200" t="s">
        <v>5818</v>
      </c>
      <c r="D179" s="205" t="s">
        <v>6556</v>
      </c>
      <c r="E179" s="204" t="s">
        <v>6141</v>
      </c>
      <c r="F179" s="200">
        <v>178</v>
      </c>
      <c r="G179" s="205" t="s">
        <v>6189</v>
      </c>
      <c r="H179" s="204" t="s">
        <v>6141</v>
      </c>
      <c r="I179" s="200">
        <v>178</v>
      </c>
      <c r="J179" s="205" t="s">
        <v>6189</v>
      </c>
    </row>
    <row r="180" spans="1:13">
      <c r="A180" s="254">
        <v>39159</v>
      </c>
      <c r="C180" s="200" t="s">
        <v>5830</v>
      </c>
      <c r="D180" s="205" t="s">
        <v>6556</v>
      </c>
      <c r="E180" s="204" t="s">
        <v>6141</v>
      </c>
      <c r="F180" s="200">
        <v>70</v>
      </c>
      <c r="G180" s="205" t="s">
        <v>6189</v>
      </c>
      <c r="H180" s="204" t="s">
        <v>6141</v>
      </c>
      <c r="I180" s="200">
        <v>70</v>
      </c>
      <c r="J180" s="205" t="s">
        <v>6189</v>
      </c>
      <c r="M180" s="203">
        <v>946</v>
      </c>
    </row>
    <row r="181" spans="1:13">
      <c r="A181" s="254">
        <v>39159</v>
      </c>
      <c r="C181" s="200" t="s">
        <v>5829</v>
      </c>
      <c r="D181" s="205" t="s">
        <v>6556</v>
      </c>
      <c r="E181" s="204" t="s">
        <v>6141</v>
      </c>
      <c r="F181" s="200">
        <v>70</v>
      </c>
      <c r="G181" s="205" t="s">
        <v>6189</v>
      </c>
      <c r="H181" s="204" t="s">
        <v>6141</v>
      </c>
      <c r="I181" s="200">
        <v>70</v>
      </c>
      <c r="J181" s="205" t="s">
        <v>6189</v>
      </c>
    </row>
    <row r="182" spans="1:13">
      <c r="A182" s="254">
        <v>39159</v>
      </c>
      <c r="C182" s="200" t="s">
        <v>5829</v>
      </c>
      <c r="D182" s="205" t="s">
        <v>6556</v>
      </c>
      <c r="E182" s="204" t="s">
        <v>6141</v>
      </c>
      <c r="F182" s="200">
        <v>100</v>
      </c>
      <c r="G182" s="205" t="s">
        <v>6189</v>
      </c>
      <c r="H182" s="204" t="s">
        <v>6141</v>
      </c>
      <c r="I182" s="200">
        <v>100</v>
      </c>
      <c r="J182" s="205" t="s">
        <v>6189</v>
      </c>
    </row>
    <row r="183" spans="1:13">
      <c r="A183" s="254">
        <v>39159</v>
      </c>
      <c r="C183" s="200" t="s">
        <v>5828</v>
      </c>
      <c r="D183" s="205" t="s">
        <v>6556</v>
      </c>
      <c r="E183" s="204" t="s">
        <v>6141</v>
      </c>
      <c r="F183" s="200">
        <v>112</v>
      </c>
      <c r="G183" s="205" t="s">
        <v>6189</v>
      </c>
      <c r="H183" s="204" t="s">
        <v>6141</v>
      </c>
      <c r="I183" s="200">
        <v>112</v>
      </c>
      <c r="J183" s="205" t="s">
        <v>6189</v>
      </c>
    </row>
    <row r="184" spans="1:13">
      <c r="A184" s="254">
        <v>39159</v>
      </c>
      <c r="C184" s="200" t="s">
        <v>5827</v>
      </c>
      <c r="D184" s="205" t="s">
        <v>6556</v>
      </c>
      <c r="E184" s="204" t="s">
        <v>6141</v>
      </c>
      <c r="F184" s="200">
        <v>156</v>
      </c>
      <c r="G184" s="205" t="s">
        <v>6189</v>
      </c>
      <c r="H184" s="204" t="s">
        <v>6141</v>
      </c>
      <c r="I184" s="200">
        <v>156</v>
      </c>
      <c r="J184" s="205" t="s">
        <v>6189</v>
      </c>
      <c r="M184" s="253">
        <v>-35080.946289168998</v>
      </c>
    </row>
    <row r="185" spans="1:13">
      <c r="A185" s="254">
        <v>39160</v>
      </c>
      <c r="C185" s="200" t="s">
        <v>2330</v>
      </c>
      <c r="D185" s="205" t="s">
        <v>6556</v>
      </c>
      <c r="E185" s="204" t="s">
        <v>6141</v>
      </c>
      <c r="F185" s="200">
        <v>57</v>
      </c>
      <c r="G185" s="205" t="s">
        <v>6189</v>
      </c>
      <c r="H185" s="204" t="s">
        <v>6141</v>
      </c>
      <c r="I185" s="200">
        <v>57</v>
      </c>
      <c r="J185" s="205" t="s">
        <v>6189</v>
      </c>
    </row>
    <row r="186" spans="1:13">
      <c r="A186" s="254">
        <v>39160</v>
      </c>
      <c r="C186" s="200" t="s">
        <v>5826</v>
      </c>
      <c r="D186" s="205" t="s">
        <v>6556</v>
      </c>
      <c r="E186" s="204" t="s">
        <v>6141</v>
      </c>
      <c r="F186" s="200">
        <v>120</v>
      </c>
      <c r="G186" s="205" t="s">
        <v>6189</v>
      </c>
      <c r="H186" s="204" t="s">
        <v>6141</v>
      </c>
      <c r="I186" s="200">
        <v>120</v>
      </c>
      <c r="J186" s="205" t="s">
        <v>6189</v>
      </c>
      <c r="M186" s="203">
        <v>177</v>
      </c>
    </row>
    <row r="187" spans="1:13">
      <c r="A187" s="254">
        <v>39163</v>
      </c>
      <c r="C187" s="200" t="s">
        <v>5823</v>
      </c>
      <c r="D187" s="205" t="s">
        <v>6556</v>
      </c>
      <c r="E187" s="204" t="s">
        <v>6141</v>
      </c>
      <c r="F187" s="200">
        <v>42</v>
      </c>
      <c r="G187" s="205" t="s">
        <v>6189</v>
      </c>
      <c r="H187" s="204" t="s">
        <v>6141</v>
      </c>
      <c r="I187" s="200">
        <v>42</v>
      </c>
      <c r="J187" s="205" t="s">
        <v>6189</v>
      </c>
    </row>
    <row r="188" spans="1:13">
      <c r="A188" s="254">
        <v>39163</v>
      </c>
      <c r="C188" s="200" t="s">
        <v>5822</v>
      </c>
      <c r="D188" s="205" t="s">
        <v>6556</v>
      </c>
      <c r="E188" s="204" t="s">
        <v>6141</v>
      </c>
      <c r="F188" s="200">
        <v>56</v>
      </c>
      <c r="G188" s="205" t="s">
        <v>6189</v>
      </c>
      <c r="H188" s="204" t="s">
        <v>6141</v>
      </c>
      <c r="I188" s="200">
        <v>56</v>
      </c>
      <c r="J188" s="205" t="s">
        <v>6189</v>
      </c>
    </row>
    <row r="189" spans="1:13">
      <c r="A189" s="254">
        <v>39163</v>
      </c>
      <c r="C189" s="200" t="s">
        <v>5821</v>
      </c>
      <c r="D189" s="205" t="s">
        <v>6556</v>
      </c>
      <c r="E189" s="204" t="s">
        <v>6141</v>
      </c>
      <c r="F189" s="200">
        <v>30</v>
      </c>
      <c r="G189" s="205" t="s">
        <v>6189</v>
      </c>
      <c r="H189" s="204" t="s">
        <v>6141</v>
      </c>
      <c r="I189" s="200">
        <v>30</v>
      </c>
      <c r="J189" s="205" t="s">
        <v>6189</v>
      </c>
    </row>
    <row r="190" spans="1:13">
      <c r="A190" s="254">
        <v>39163</v>
      </c>
      <c r="C190" s="200" t="s">
        <v>5820</v>
      </c>
      <c r="D190" s="205" t="s">
        <v>6556</v>
      </c>
      <c r="E190" s="204" t="s">
        <v>6141</v>
      </c>
      <c r="F190" s="200">
        <v>30</v>
      </c>
      <c r="G190" s="205" t="s">
        <v>6189</v>
      </c>
      <c r="H190" s="204" t="s">
        <v>6141</v>
      </c>
      <c r="I190" s="200">
        <v>30</v>
      </c>
      <c r="J190" s="205" t="s">
        <v>6189</v>
      </c>
    </row>
    <row r="191" spans="1:13">
      <c r="A191" s="254">
        <v>39163</v>
      </c>
      <c r="C191" s="200" t="s">
        <v>5819</v>
      </c>
      <c r="D191" s="205" t="s">
        <v>6556</v>
      </c>
      <c r="E191" s="204" t="s">
        <v>6141</v>
      </c>
      <c r="F191" s="200">
        <v>52</v>
      </c>
      <c r="G191" s="205" t="s">
        <v>6189</v>
      </c>
      <c r="H191" s="204" t="s">
        <v>6141</v>
      </c>
      <c r="I191" s="200">
        <v>52</v>
      </c>
      <c r="J191" s="205" t="s">
        <v>6189</v>
      </c>
      <c r="M191" s="203">
        <v>210</v>
      </c>
    </row>
    <row r="192" spans="1:13">
      <c r="A192" s="254">
        <v>39164</v>
      </c>
      <c r="C192" s="200" t="s">
        <v>5818</v>
      </c>
      <c r="D192" s="205" t="s">
        <v>6556</v>
      </c>
      <c r="E192" s="204" t="s">
        <v>6141</v>
      </c>
      <c r="F192" s="200">
        <v>52</v>
      </c>
      <c r="G192" s="205" t="s">
        <v>6189</v>
      </c>
      <c r="H192" s="204" t="s">
        <v>6141</v>
      </c>
      <c r="I192" s="200">
        <v>52</v>
      </c>
      <c r="J192" s="205" t="s">
        <v>6189</v>
      </c>
    </row>
    <row r="193" spans="1:255">
      <c r="A193" s="254">
        <v>39164</v>
      </c>
      <c r="C193" s="200" t="s">
        <v>5817</v>
      </c>
      <c r="D193" s="205" t="s">
        <v>6556</v>
      </c>
      <c r="E193" s="204" t="s">
        <v>6141</v>
      </c>
      <c r="F193" s="200">
        <v>93</v>
      </c>
      <c r="G193" s="205" t="s">
        <v>6189</v>
      </c>
      <c r="H193" s="204" t="s">
        <v>6141</v>
      </c>
      <c r="I193" s="200">
        <v>93</v>
      </c>
      <c r="J193" s="205" t="s">
        <v>6189</v>
      </c>
    </row>
    <row r="194" spans="1:255">
      <c r="A194" s="254">
        <v>39166</v>
      </c>
      <c r="C194" s="200" t="s">
        <v>5810</v>
      </c>
      <c r="D194" s="205" t="s">
        <v>6556</v>
      </c>
      <c r="E194" s="204" t="s">
        <v>6141</v>
      </c>
      <c r="F194" s="200">
        <v>1480</v>
      </c>
      <c r="G194" s="205" t="s">
        <v>6189</v>
      </c>
      <c r="H194" s="204" t="s">
        <v>6141</v>
      </c>
      <c r="I194" s="200">
        <v>1480</v>
      </c>
      <c r="J194" s="205" t="s">
        <v>6189</v>
      </c>
    </row>
    <row r="195" spans="1:255">
      <c r="A195" s="254">
        <v>39166</v>
      </c>
      <c r="C195" s="200" t="s">
        <v>5809</v>
      </c>
      <c r="D195" s="205" t="s">
        <v>6556</v>
      </c>
      <c r="E195" s="204" t="s">
        <v>6141</v>
      </c>
      <c r="F195" s="200">
        <v>988</v>
      </c>
      <c r="G195" s="205" t="s">
        <v>6189</v>
      </c>
      <c r="H195" s="204" t="s">
        <v>6141</v>
      </c>
      <c r="I195" s="200">
        <v>988</v>
      </c>
      <c r="J195" s="205" t="s">
        <v>6189</v>
      </c>
      <c r="M195" s="203">
        <v>2468</v>
      </c>
    </row>
    <row r="196" spans="1:255">
      <c r="A196" s="254">
        <v>39172</v>
      </c>
      <c r="C196" s="200" t="s">
        <v>5942</v>
      </c>
      <c r="D196" s="205" t="s">
        <v>6556</v>
      </c>
      <c r="E196" s="204" t="s">
        <v>6141</v>
      </c>
      <c r="F196" s="200">
        <v>7192</v>
      </c>
      <c r="G196" s="205" t="s">
        <v>6189</v>
      </c>
      <c r="H196" s="204" t="s">
        <v>6141</v>
      </c>
      <c r="I196" s="200">
        <v>7192</v>
      </c>
      <c r="J196" s="205" t="s">
        <v>6189</v>
      </c>
    </row>
    <row r="197" spans="1:255">
      <c r="A197" s="254">
        <v>39172</v>
      </c>
      <c r="C197" s="200" t="s">
        <v>5808</v>
      </c>
      <c r="D197" s="205" t="s">
        <v>6556</v>
      </c>
      <c r="E197" s="204" t="s">
        <v>6141</v>
      </c>
      <c r="F197" s="200">
        <v>328</v>
      </c>
      <c r="G197" s="205" t="s">
        <v>6189</v>
      </c>
      <c r="H197" s="204" t="s">
        <v>6141</v>
      </c>
      <c r="I197" s="200">
        <v>328</v>
      </c>
      <c r="J197" s="205" t="s">
        <v>6189</v>
      </c>
    </row>
    <row r="198" spans="1:255">
      <c r="A198" s="254">
        <v>39172</v>
      </c>
      <c r="C198" s="200" t="s">
        <v>5808</v>
      </c>
      <c r="D198" s="205" t="s">
        <v>6556</v>
      </c>
      <c r="E198" s="204" t="s">
        <v>6141</v>
      </c>
      <c r="F198" s="200">
        <v>398</v>
      </c>
      <c r="G198" s="205" t="s">
        <v>6189</v>
      </c>
      <c r="H198" s="204" t="s">
        <v>6141</v>
      </c>
      <c r="I198" s="200">
        <v>398</v>
      </c>
      <c r="J198" s="205" t="s">
        <v>6189</v>
      </c>
    </row>
    <row r="199" spans="1:255">
      <c r="A199" s="254">
        <v>39172</v>
      </c>
      <c r="C199" s="200" t="s">
        <v>5807</v>
      </c>
      <c r="D199" s="205" t="s">
        <v>6556</v>
      </c>
      <c r="E199" s="204" t="s">
        <v>6141</v>
      </c>
      <c r="F199" s="200">
        <v>620</v>
      </c>
      <c r="G199" s="205" t="s">
        <v>6189</v>
      </c>
      <c r="H199" s="204" t="s">
        <v>6141</v>
      </c>
      <c r="I199" s="200">
        <v>620</v>
      </c>
      <c r="J199" s="205" t="s">
        <v>6189</v>
      </c>
    </row>
    <row r="200" spans="1:255">
      <c r="A200" s="254">
        <v>39172</v>
      </c>
      <c r="C200" s="200" t="s">
        <v>5806</v>
      </c>
      <c r="D200" s="205" t="s">
        <v>6556</v>
      </c>
      <c r="E200" s="204" t="s">
        <v>6141</v>
      </c>
      <c r="F200" s="200">
        <v>298</v>
      </c>
      <c r="G200" s="205" t="s">
        <v>6189</v>
      </c>
      <c r="H200" s="204" t="s">
        <v>6141</v>
      </c>
      <c r="I200" s="200">
        <v>298</v>
      </c>
      <c r="J200" s="205" t="s">
        <v>6189</v>
      </c>
      <c r="M200" s="253">
        <v>-46916.946289168998</v>
      </c>
      <c r="S200" s="200" t="s">
        <v>6555</v>
      </c>
    </row>
    <row r="201" spans="1:255">
      <c r="A201" s="254"/>
      <c r="E201" s="204"/>
      <c r="H201" s="204"/>
    </row>
    <row r="202" spans="1:255">
      <c r="A202" s="254">
        <v>39429</v>
      </c>
      <c r="C202" s="200" t="s">
        <v>6546</v>
      </c>
      <c r="E202" s="204"/>
      <c r="F202" s="200">
        <v>303</v>
      </c>
      <c r="H202" s="204"/>
      <c r="I202" s="200">
        <v>303</v>
      </c>
    </row>
    <row r="203" spans="1:255">
      <c r="A203" s="207">
        <v>39448</v>
      </c>
      <c r="C203" s="200" t="s">
        <v>6554</v>
      </c>
      <c r="D203" s="205" t="s">
        <v>6162</v>
      </c>
      <c r="E203" s="204" t="s">
        <v>6145</v>
      </c>
      <c r="G203" s="205" t="s">
        <v>6544</v>
      </c>
      <c r="H203" s="204" t="s">
        <v>6145</v>
      </c>
      <c r="J203" s="205" t="s">
        <v>6162</v>
      </c>
      <c r="K203" s="204" t="s">
        <v>6145</v>
      </c>
    </row>
    <row r="204" spans="1:255">
      <c r="A204" s="207">
        <v>39455</v>
      </c>
      <c r="C204" s="18" t="s">
        <v>6546</v>
      </c>
      <c r="D204" s="18"/>
      <c r="E204" s="204" t="s">
        <v>6145</v>
      </c>
      <c r="F204" s="18">
        <v>14</v>
      </c>
      <c r="G204" s="205" t="s">
        <v>6103</v>
      </c>
      <c r="H204" s="204" t="s">
        <v>6145</v>
      </c>
      <c r="I204" s="18">
        <v>14</v>
      </c>
      <c r="J204" s="20"/>
      <c r="K204" s="73"/>
      <c r="L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c r="DP204" s="18"/>
      <c r="DQ204" s="18"/>
      <c r="DR204" s="18"/>
      <c r="DS204" s="18"/>
      <c r="DT204" s="18"/>
      <c r="DU204" s="18"/>
      <c r="DV204" s="18"/>
      <c r="DW204" s="18"/>
      <c r="DX204" s="18"/>
      <c r="DY204" s="18"/>
      <c r="DZ204" s="18"/>
      <c r="EA204" s="18"/>
      <c r="EB204" s="18"/>
      <c r="EC204" s="18"/>
      <c r="ED204" s="18"/>
      <c r="EE204" s="18"/>
      <c r="EF204" s="18"/>
      <c r="EG204" s="18"/>
      <c r="EH204" s="18"/>
      <c r="EI204" s="18"/>
      <c r="EJ204" s="18"/>
      <c r="EK204" s="18"/>
      <c r="EL204" s="18"/>
      <c r="EM204" s="18"/>
      <c r="EN204" s="18"/>
      <c r="EO204" s="18"/>
      <c r="EP204" s="18"/>
      <c r="EQ204" s="18"/>
      <c r="ER204" s="18"/>
      <c r="ES204" s="18"/>
      <c r="ET204" s="18"/>
      <c r="EU204" s="18"/>
      <c r="EV204" s="18"/>
      <c r="EW204" s="18"/>
      <c r="EX204" s="18"/>
      <c r="EY204" s="18"/>
      <c r="EZ204" s="18"/>
      <c r="FA204" s="18"/>
      <c r="FB204" s="18"/>
      <c r="FC204" s="18"/>
      <c r="FD204" s="18"/>
      <c r="FE204" s="18"/>
      <c r="FF204" s="18"/>
      <c r="FG204" s="18"/>
      <c r="FH204" s="18"/>
      <c r="FI204" s="18"/>
      <c r="FJ204" s="18"/>
      <c r="FK204" s="18"/>
      <c r="FL204" s="18"/>
      <c r="FM204" s="18"/>
      <c r="FN204" s="18"/>
      <c r="FO204" s="18"/>
      <c r="FP204" s="18"/>
      <c r="FQ204" s="18"/>
      <c r="FR204" s="18"/>
      <c r="FS204" s="18"/>
      <c r="FT204" s="18"/>
      <c r="FU204" s="18"/>
      <c r="FV204" s="18"/>
      <c r="FW204" s="18"/>
      <c r="FX204" s="18"/>
      <c r="FY204" s="18"/>
      <c r="FZ204" s="18"/>
      <c r="GA204" s="18"/>
      <c r="GB204" s="18"/>
      <c r="GC204" s="18"/>
      <c r="GD204" s="18"/>
      <c r="GE204" s="18"/>
      <c r="GF204" s="18"/>
      <c r="GG204" s="18"/>
      <c r="GH204" s="18"/>
      <c r="GI204" s="18"/>
      <c r="GJ204" s="18"/>
      <c r="GK204" s="18"/>
      <c r="GL204" s="18"/>
      <c r="GM204" s="18"/>
      <c r="GN204" s="18"/>
      <c r="GO204" s="18"/>
      <c r="GP204" s="18"/>
      <c r="GQ204" s="18"/>
      <c r="GR204" s="18"/>
      <c r="GS204" s="18"/>
      <c r="GT204" s="18"/>
      <c r="GU204" s="18"/>
      <c r="GV204" s="18"/>
      <c r="GW204" s="18"/>
      <c r="GX204" s="18"/>
      <c r="GY204" s="18"/>
      <c r="GZ204" s="18"/>
      <c r="HA204" s="18"/>
      <c r="HB204" s="18"/>
      <c r="HC204" s="18"/>
      <c r="HD204" s="18"/>
      <c r="HE204" s="18"/>
      <c r="HF204" s="18"/>
      <c r="HG204" s="18"/>
      <c r="HH204" s="18"/>
      <c r="HI204" s="18"/>
      <c r="HJ204" s="18"/>
      <c r="HK204" s="18"/>
      <c r="HL204" s="18"/>
      <c r="HM204" s="18"/>
      <c r="HN204" s="18"/>
      <c r="HO204" s="18"/>
      <c r="HP204" s="18"/>
      <c r="HQ204" s="18"/>
      <c r="HR204" s="18"/>
      <c r="HS204" s="18"/>
      <c r="HT204" s="18"/>
      <c r="HU204" s="18"/>
      <c r="HV204" s="18"/>
      <c r="HW204" s="18"/>
      <c r="HX204" s="18"/>
      <c r="HY204" s="18"/>
      <c r="HZ204" s="18"/>
      <c r="IA204" s="18"/>
      <c r="IB204" s="18"/>
      <c r="IC204" s="18"/>
      <c r="ID204" s="18"/>
      <c r="IE204" s="18"/>
      <c r="IF204" s="18"/>
      <c r="IG204" s="18"/>
      <c r="IH204" s="18"/>
      <c r="II204" s="18"/>
      <c r="IJ204" s="18"/>
      <c r="IK204" s="18"/>
      <c r="IL204" s="18"/>
      <c r="IM204" s="18"/>
      <c r="IN204" s="18"/>
      <c r="IO204" s="18"/>
      <c r="IP204" s="18"/>
      <c r="IQ204" s="18"/>
      <c r="IR204" s="18"/>
      <c r="IS204" s="18"/>
      <c r="IT204" s="18"/>
      <c r="IU204" s="18"/>
    </row>
    <row r="205" spans="1:255">
      <c r="A205" s="254">
        <v>39475</v>
      </c>
      <c r="C205" s="200" t="s">
        <v>6551</v>
      </c>
      <c r="D205" s="205" t="s">
        <v>6103</v>
      </c>
      <c r="E205" s="204"/>
      <c r="F205" s="200">
        <v>317</v>
      </c>
      <c r="G205" s="205" t="s">
        <v>6550</v>
      </c>
      <c r="H205" s="204" t="s">
        <v>6145</v>
      </c>
      <c r="I205" s="200">
        <v>317</v>
      </c>
    </row>
    <row r="206" spans="1:255">
      <c r="A206" s="256">
        <v>39475</v>
      </c>
      <c r="B206" s="18"/>
      <c r="C206" s="18" t="s">
        <v>6553</v>
      </c>
      <c r="D206" s="18"/>
      <c r="E206" s="18"/>
      <c r="F206" s="18">
        <v>300</v>
      </c>
      <c r="G206" s="205" t="s">
        <v>6103</v>
      </c>
      <c r="H206" s="204" t="s">
        <v>6145</v>
      </c>
      <c r="I206" s="18">
        <v>300</v>
      </c>
      <c r="J206" s="20"/>
      <c r="K206" s="73"/>
      <c r="L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c r="DP206" s="18"/>
      <c r="DQ206" s="18"/>
      <c r="DR206" s="18"/>
      <c r="DS206" s="18"/>
      <c r="DT206" s="18"/>
      <c r="DU206" s="18"/>
      <c r="DV206" s="18"/>
      <c r="DW206" s="18"/>
      <c r="DX206" s="18"/>
      <c r="DY206" s="18"/>
      <c r="DZ206" s="18"/>
      <c r="EA206" s="18"/>
      <c r="EB206" s="18"/>
      <c r="EC206" s="18"/>
      <c r="ED206" s="18"/>
      <c r="EE206" s="18"/>
      <c r="EF206" s="18"/>
      <c r="EG206" s="18"/>
      <c r="EH206" s="18"/>
      <c r="EI206" s="18"/>
      <c r="EJ206" s="18"/>
      <c r="EK206" s="18"/>
      <c r="EL206" s="18"/>
      <c r="EM206" s="18"/>
      <c r="EN206" s="18"/>
      <c r="EO206" s="18"/>
      <c r="EP206" s="18"/>
      <c r="EQ206" s="18"/>
      <c r="ER206" s="18"/>
      <c r="ES206" s="18"/>
      <c r="ET206" s="18"/>
      <c r="EU206" s="18"/>
      <c r="EV206" s="18"/>
      <c r="EW206" s="18"/>
      <c r="EX206" s="18"/>
      <c r="EY206" s="18"/>
      <c r="EZ206" s="18"/>
      <c r="FA206" s="18"/>
      <c r="FB206" s="18"/>
      <c r="FC206" s="18"/>
      <c r="FD206" s="18"/>
      <c r="FE206" s="18"/>
      <c r="FF206" s="18"/>
      <c r="FG206" s="18"/>
      <c r="FH206" s="18"/>
      <c r="FI206" s="18"/>
      <c r="FJ206" s="18"/>
      <c r="FK206" s="18"/>
      <c r="FL206" s="18"/>
      <c r="FM206" s="18"/>
      <c r="FN206" s="18"/>
      <c r="FO206" s="18"/>
      <c r="FP206" s="18"/>
      <c r="FQ206" s="18"/>
      <c r="FR206" s="18"/>
      <c r="FS206" s="18"/>
      <c r="FT206" s="18"/>
      <c r="FU206" s="18"/>
      <c r="FV206" s="18"/>
      <c r="FW206" s="18"/>
      <c r="FX206" s="18"/>
      <c r="FY206" s="18"/>
      <c r="FZ206" s="18"/>
      <c r="GA206" s="18"/>
      <c r="GB206" s="18"/>
      <c r="GC206" s="18"/>
      <c r="GD206" s="18"/>
      <c r="GE206" s="18"/>
      <c r="GF206" s="18"/>
      <c r="GG206" s="18"/>
      <c r="GH206" s="18"/>
      <c r="GI206" s="18"/>
      <c r="GJ206" s="18"/>
      <c r="GK206" s="18"/>
      <c r="GL206" s="18"/>
      <c r="GM206" s="18"/>
      <c r="GN206" s="18"/>
      <c r="GO206" s="18"/>
      <c r="GP206" s="18"/>
      <c r="GQ206" s="18"/>
      <c r="GR206" s="18"/>
      <c r="GS206" s="18"/>
      <c r="GT206" s="18"/>
      <c r="GU206" s="18"/>
      <c r="GV206" s="18"/>
      <c r="GW206" s="18"/>
      <c r="GX206" s="18"/>
      <c r="GY206" s="18"/>
      <c r="GZ206" s="18"/>
      <c r="HA206" s="18"/>
      <c r="HB206" s="18"/>
      <c r="HC206" s="18"/>
      <c r="HD206" s="18"/>
      <c r="HE206" s="18"/>
      <c r="HF206" s="18"/>
      <c r="HG206" s="18"/>
      <c r="HH206" s="18"/>
      <c r="HI206" s="18"/>
      <c r="HJ206" s="18"/>
      <c r="HK206" s="18"/>
      <c r="HL206" s="18"/>
      <c r="HM206" s="18"/>
      <c r="HN206" s="18"/>
      <c r="HO206" s="18"/>
      <c r="HP206" s="18"/>
      <c r="HQ206" s="18"/>
      <c r="HR206" s="18"/>
      <c r="HS206" s="18"/>
      <c r="HT206" s="18"/>
      <c r="HU206" s="18"/>
      <c r="HV206" s="18"/>
      <c r="HW206" s="18"/>
      <c r="HX206" s="18"/>
      <c r="HY206" s="18"/>
      <c r="HZ206" s="18"/>
      <c r="IA206" s="18"/>
      <c r="IB206" s="18"/>
      <c r="IC206" s="18"/>
      <c r="ID206" s="18"/>
      <c r="IE206" s="18"/>
      <c r="IF206" s="18"/>
      <c r="IG206" s="18"/>
      <c r="IH206" s="18"/>
      <c r="II206" s="18"/>
      <c r="IJ206" s="18"/>
      <c r="IK206" s="18"/>
      <c r="IL206" s="18"/>
      <c r="IM206" s="18"/>
      <c r="IN206" s="18"/>
      <c r="IO206" s="18"/>
      <c r="IP206" s="18"/>
      <c r="IQ206" s="18"/>
      <c r="IR206" s="18"/>
      <c r="IS206" s="18"/>
      <c r="IT206" s="18"/>
      <c r="IU206" s="18"/>
    </row>
    <row r="207" spans="1:255">
      <c r="A207" s="256">
        <v>39475</v>
      </c>
      <c r="B207" s="18"/>
      <c r="C207" s="18" t="s">
        <v>6553</v>
      </c>
      <c r="D207" s="18"/>
      <c r="E207" s="18"/>
      <c r="F207" s="18">
        <v>300</v>
      </c>
      <c r="G207" s="205" t="s">
        <v>6103</v>
      </c>
      <c r="H207" s="204" t="s">
        <v>6145</v>
      </c>
      <c r="I207" s="18">
        <v>300</v>
      </c>
      <c r="J207" s="20"/>
      <c r="K207" s="73"/>
      <c r="L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c r="DP207" s="18"/>
      <c r="DQ207" s="18"/>
      <c r="DR207" s="18"/>
      <c r="DS207" s="18"/>
      <c r="DT207" s="18"/>
      <c r="DU207" s="18"/>
      <c r="DV207" s="18"/>
      <c r="DW207" s="18"/>
      <c r="DX207" s="18"/>
      <c r="DY207" s="18"/>
      <c r="DZ207" s="18"/>
      <c r="EA207" s="18"/>
      <c r="EB207" s="18"/>
      <c r="EC207" s="18"/>
      <c r="ED207" s="18"/>
      <c r="EE207" s="18"/>
      <c r="EF207" s="18"/>
      <c r="EG207" s="18"/>
      <c r="EH207" s="18"/>
      <c r="EI207" s="18"/>
      <c r="EJ207" s="18"/>
      <c r="EK207" s="18"/>
      <c r="EL207" s="18"/>
      <c r="EM207" s="18"/>
      <c r="EN207" s="18"/>
      <c r="EO207" s="18"/>
      <c r="EP207" s="18"/>
      <c r="EQ207" s="18"/>
      <c r="ER207" s="18"/>
      <c r="ES207" s="18"/>
      <c r="ET207" s="18"/>
      <c r="EU207" s="18"/>
      <c r="EV207" s="18"/>
      <c r="EW207" s="18"/>
      <c r="EX207" s="18"/>
      <c r="EY207" s="18"/>
      <c r="EZ207" s="18"/>
      <c r="FA207" s="18"/>
      <c r="FB207" s="18"/>
      <c r="FC207" s="18"/>
      <c r="FD207" s="18"/>
      <c r="FE207" s="18"/>
      <c r="FF207" s="18"/>
      <c r="FG207" s="18"/>
      <c r="FH207" s="18"/>
      <c r="FI207" s="18"/>
      <c r="FJ207" s="18"/>
      <c r="FK207" s="18"/>
      <c r="FL207" s="18"/>
      <c r="FM207" s="18"/>
      <c r="FN207" s="18"/>
      <c r="FO207" s="18"/>
      <c r="FP207" s="18"/>
      <c r="FQ207" s="18"/>
      <c r="FR207" s="18"/>
      <c r="FS207" s="18"/>
      <c r="FT207" s="18"/>
      <c r="FU207" s="18"/>
      <c r="FV207" s="18"/>
      <c r="FW207" s="18"/>
      <c r="FX207" s="18"/>
      <c r="FY207" s="18"/>
      <c r="FZ207" s="18"/>
      <c r="GA207" s="18"/>
      <c r="GB207" s="18"/>
      <c r="GC207" s="18"/>
      <c r="GD207" s="18"/>
      <c r="GE207" s="18"/>
      <c r="GF207" s="18"/>
      <c r="GG207" s="18"/>
      <c r="GH207" s="18"/>
      <c r="GI207" s="18"/>
      <c r="GJ207" s="18"/>
      <c r="GK207" s="18"/>
      <c r="GL207" s="18"/>
      <c r="GM207" s="18"/>
      <c r="GN207" s="18"/>
      <c r="GO207" s="18"/>
      <c r="GP207" s="18"/>
      <c r="GQ207" s="18"/>
      <c r="GR207" s="18"/>
      <c r="GS207" s="18"/>
      <c r="GT207" s="18"/>
      <c r="GU207" s="18"/>
      <c r="GV207" s="18"/>
      <c r="GW207" s="18"/>
      <c r="GX207" s="18"/>
      <c r="GY207" s="18"/>
      <c r="GZ207" s="18"/>
      <c r="HA207" s="18"/>
      <c r="HB207" s="18"/>
      <c r="HC207" s="18"/>
      <c r="HD207" s="18"/>
      <c r="HE207" s="18"/>
      <c r="HF207" s="18"/>
      <c r="HG207" s="18"/>
      <c r="HH207" s="18"/>
      <c r="HI207" s="18"/>
      <c r="HJ207" s="18"/>
      <c r="HK207" s="18"/>
      <c r="HL207" s="18"/>
      <c r="HM207" s="18"/>
      <c r="HN207" s="18"/>
      <c r="HO207" s="18"/>
      <c r="HP207" s="18"/>
      <c r="HQ207" s="18"/>
      <c r="HR207" s="18"/>
      <c r="HS207" s="18"/>
      <c r="HT207" s="18"/>
      <c r="HU207" s="18"/>
      <c r="HV207" s="18"/>
      <c r="HW207" s="18"/>
      <c r="HX207" s="18"/>
      <c r="HY207" s="18"/>
      <c r="HZ207" s="18"/>
      <c r="IA207" s="18"/>
      <c r="IB207" s="18"/>
      <c r="IC207" s="18"/>
      <c r="ID207" s="18"/>
      <c r="IE207" s="18"/>
      <c r="IF207" s="18"/>
      <c r="IG207" s="18"/>
      <c r="IH207" s="18"/>
      <c r="II207" s="18"/>
      <c r="IJ207" s="18"/>
      <c r="IK207" s="18"/>
      <c r="IL207" s="18"/>
      <c r="IM207" s="18"/>
      <c r="IN207" s="18"/>
      <c r="IO207" s="18"/>
      <c r="IP207" s="18"/>
      <c r="IQ207" s="18"/>
      <c r="IR207" s="18"/>
      <c r="IS207" s="18"/>
      <c r="IT207" s="18"/>
      <c r="IU207" s="18"/>
    </row>
    <row r="208" spans="1:255">
      <c r="A208" s="256">
        <v>39475</v>
      </c>
      <c r="B208" s="18"/>
      <c r="C208" s="18" t="s">
        <v>6553</v>
      </c>
      <c r="D208" s="18"/>
      <c r="E208" s="18"/>
      <c r="F208" s="18">
        <v>345</v>
      </c>
      <c r="G208" s="205" t="s">
        <v>6103</v>
      </c>
      <c r="H208" s="204" t="s">
        <v>6145</v>
      </c>
      <c r="I208" s="18">
        <v>345</v>
      </c>
      <c r="J208" s="20"/>
      <c r="K208" s="73"/>
      <c r="L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c r="DP208" s="18"/>
      <c r="DQ208" s="18"/>
      <c r="DR208" s="18"/>
      <c r="DS208" s="18"/>
      <c r="DT208" s="18"/>
      <c r="DU208" s="18"/>
      <c r="DV208" s="18"/>
      <c r="DW208" s="18"/>
      <c r="DX208" s="18"/>
      <c r="DY208" s="18"/>
      <c r="DZ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W208" s="18"/>
      <c r="EX208" s="18"/>
      <c r="EY208" s="18"/>
      <c r="EZ208" s="18"/>
      <c r="FA208" s="18"/>
      <c r="FB208" s="18"/>
      <c r="FC208" s="18"/>
      <c r="FD208" s="18"/>
      <c r="FE208" s="18"/>
      <c r="FF208" s="18"/>
      <c r="FG208" s="18"/>
      <c r="FH208" s="18"/>
      <c r="FI208" s="18"/>
      <c r="FJ208" s="18"/>
      <c r="FK208" s="18"/>
      <c r="FL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c r="GI208" s="18"/>
      <c r="GJ208" s="18"/>
      <c r="GK208" s="18"/>
      <c r="GL208" s="18"/>
      <c r="GM208" s="18"/>
      <c r="GN208" s="18"/>
      <c r="GO208" s="18"/>
      <c r="GP208" s="18"/>
      <c r="GQ208" s="18"/>
      <c r="GR208" s="18"/>
      <c r="GS208" s="18"/>
      <c r="GT208" s="18"/>
      <c r="GU208" s="18"/>
      <c r="GV208" s="18"/>
      <c r="GW208" s="18"/>
      <c r="GX208" s="18"/>
      <c r="GY208" s="18"/>
      <c r="GZ208" s="18"/>
      <c r="HA208" s="18"/>
      <c r="HB208" s="18"/>
      <c r="HC208" s="18"/>
      <c r="HD208" s="18"/>
      <c r="HE208" s="18"/>
      <c r="HF208" s="18"/>
      <c r="HG208" s="18"/>
      <c r="HH208" s="18"/>
      <c r="HI208" s="18"/>
      <c r="HJ208" s="18"/>
      <c r="HK208" s="18"/>
      <c r="HL208" s="18"/>
      <c r="HM208" s="18"/>
      <c r="HN208" s="18"/>
      <c r="HO208" s="18"/>
      <c r="HP208" s="18"/>
      <c r="HQ208" s="18"/>
      <c r="HR208" s="18"/>
      <c r="HS208" s="18"/>
      <c r="HT208" s="18"/>
      <c r="HU208" s="18"/>
      <c r="HV208" s="18"/>
      <c r="HW208" s="18"/>
      <c r="HX208" s="18"/>
      <c r="HY208" s="18"/>
      <c r="HZ208" s="18"/>
      <c r="IA208" s="18"/>
      <c r="IB208" s="18"/>
      <c r="IC208" s="18"/>
      <c r="ID208" s="18"/>
      <c r="IE208" s="18"/>
      <c r="IF208" s="18"/>
      <c r="IG208" s="18"/>
      <c r="IH208" s="18"/>
      <c r="II208" s="18"/>
      <c r="IJ208" s="18"/>
      <c r="IK208" s="18"/>
      <c r="IL208" s="18"/>
      <c r="IM208" s="18"/>
      <c r="IN208" s="18"/>
      <c r="IO208" s="18"/>
      <c r="IP208" s="18"/>
      <c r="IQ208" s="18"/>
      <c r="IR208" s="18"/>
      <c r="IS208" s="18"/>
      <c r="IT208" s="18"/>
      <c r="IU208" s="18"/>
    </row>
    <row r="209" spans="1:9">
      <c r="A209" s="254"/>
      <c r="E209" s="204"/>
      <c r="H209" s="204"/>
    </row>
    <row r="210" spans="1:9">
      <c r="A210" s="207">
        <v>39506</v>
      </c>
      <c r="C210" s="200" t="s">
        <v>6551</v>
      </c>
      <c r="D210" s="205" t="s">
        <v>6103</v>
      </c>
      <c r="E210" s="204" t="s">
        <v>6145</v>
      </c>
      <c r="F210" s="200">
        <v>945</v>
      </c>
      <c r="G210" s="205" t="s">
        <v>6550</v>
      </c>
      <c r="H210" s="204" t="s">
        <v>6145</v>
      </c>
      <c r="I210" s="200">
        <v>-945</v>
      </c>
    </row>
    <row r="211" spans="1:9">
      <c r="A211" s="254">
        <v>39506</v>
      </c>
      <c r="C211" s="200" t="s">
        <v>6552</v>
      </c>
      <c r="E211" s="204"/>
      <c r="F211" s="200">
        <v>30</v>
      </c>
      <c r="G211" s="205" t="s">
        <v>6103</v>
      </c>
      <c r="H211" s="204" t="s">
        <v>6145</v>
      </c>
      <c r="I211" s="200">
        <v>30</v>
      </c>
    </row>
    <row r="212" spans="1:9">
      <c r="E212" s="204"/>
      <c r="H212" s="204"/>
    </row>
    <row r="213" spans="1:9">
      <c r="A213" s="207">
        <v>39627</v>
      </c>
      <c r="C213" s="255" t="s">
        <v>6551</v>
      </c>
      <c r="D213" s="205" t="s">
        <v>6103</v>
      </c>
      <c r="E213" s="204" t="s">
        <v>6145</v>
      </c>
      <c r="F213" s="200">
        <v>50</v>
      </c>
      <c r="G213" s="205" t="s">
        <v>6550</v>
      </c>
      <c r="H213" s="204" t="s">
        <v>6145</v>
      </c>
      <c r="I213" s="200">
        <v>50</v>
      </c>
    </row>
    <row r="214" spans="1:9">
      <c r="A214" s="254">
        <v>39585</v>
      </c>
      <c r="C214" s="200" t="s">
        <v>6549</v>
      </c>
      <c r="D214" s="205" t="s">
        <v>6165</v>
      </c>
      <c r="E214" s="204" t="s">
        <v>6145</v>
      </c>
      <c r="F214" s="200">
        <v>50</v>
      </c>
      <c r="G214" s="205" t="s">
        <v>6103</v>
      </c>
      <c r="H214" s="204" t="s">
        <v>6145</v>
      </c>
      <c r="I214" s="200">
        <v>50</v>
      </c>
    </row>
    <row r="215" spans="1:9">
      <c r="A215" s="207">
        <v>39607</v>
      </c>
      <c r="C215" s="255" t="s">
        <v>6551</v>
      </c>
      <c r="D215" s="205" t="s">
        <v>6103</v>
      </c>
      <c r="E215" s="204" t="s">
        <v>6145</v>
      </c>
      <c r="F215" s="200">
        <v>50</v>
      </c>
      <c r="G215" s="205" t="s">
        <v>6550</v>
      </c>
      <c r="H215" s="204" t="s">
        <v>6145</v>
      </c>
      <c r="I215" s="200">
        <v>50</v>
      </c>
    </row>
    <row r="216" spans="1:9">
      <c r="A216" s="254">
        <v>39618</v>
      </c>
      <c r="C216" s="200" t="s">
        <v>6549</v>
      </c>
      <c r="D216" s="205" t="s">
        <v>6165</v>
      </c>
      <c r="E216" s="204" t="s">
        <v>6145</v>
      </c>
      <c r="F216" s="200">
        <v>50</v>
      </c>
      <c r="G216" s="205" t="s">
        <v>6103</v>
      </c>
      <c r="H216" s="204" t="s">
        <v>6145</v>
      </c>
      <c r="I216" s="200">
        <v>50</v>
      </c>
    </row>
    <row r="217" spans="1:9">
      <c r="A217" s="254">
        <v>39624</v>
      </c>
      <c r="C217" s="200" t="s">
        <v>6546</v>
      </c>
      <c r="D217" s="205" t="s">
        <v>6165</v>
      </c>
      <c r="E217" s="204" t="s">
        <v>6145</v>
      </c>
      <c r="F217" s="200">
        <v>332.2</v>
      </c>
      <c r="G217" s="205" t="s">
        <v>6103</v>
      </c>
      <c r="H217" s="204" t="s">
        <v>6145</v>
      </c>
      <c r="I217" s="200">
        <v>332.2</v>
      </c>
    </row>
    <row r="218" spans="1:9">
      <c r="A218" s="254">
        <v>39625</v>
      </c>
      <c r="C218" s="200" t="s">
        <v>6548</v>
      </c>
      <c r="D218" s="205" t="s">
        <v>6170</v>
      </c>
      <c r="E218" s="204" t="s">
        <v>6145</v>
      </c>
      <c r="F218" s="200">
        <v>352</v>
      </c>
      <c r="G218" s="205" t="s">
        <v>6103</v>
      </c>
      <c r="H218" s="204" t="s">
        <v>6145</v>
      </c>
      <c r="I218" s="200">
        <v>352</v>
      </c>
    </row>
    <row r="219" spans="1:9">
      <c r="A219" s="254">
        <v>39684</v>
      </c>
      <c r="C219" s="200" t="s">
        <v>6546</v>
      </c>
      <c r="E219" s="204" t="s">
        <v>6145</v>
      </c>
      <c r="F219" s="200">
        <v>10</v>
      </c>
      <c r="G219" s="205" t="s">
        <v>6103</v>
      </c>
      <c r="H219" s="204" t="s">
        <v>6145</v>
      </c>
      <c r="I219" s="200">
        <v>10</v>
      </c>
    </row>
    <row r="220" spans="1:9">
      <c r="A220" s="254">
        <v>39684</v>
      </c>
      <c r="C220" s="200" t="s">
        <v>6546</v>
      </c>
      <c r="E220" s="204" t="s">
        <v>6145</v>
      </c>
      <c r="F220" s="200">
        <v>15</v>
      </c>
      <c r="G220" s="205" t="s">
        <v>6103</v>
      </c>
      <c r="H220" s="204" t="s">
        <v>6145</v>
      </c>
      <c r="I220" s="200">
        <v>15</v>
      </c>
    </row>
    <row r="221" spans="1:9">
      <c r="A221" s="254">
        <v>39684</v>
      </c>
      <c r="C221" s="200" t="s">
        <v>6546</v>
      </c>
      <c r="E221" s="204" t="s">
        <v>6145</v>
      </c>
      <c r="F221" s="200">
        <v>26</v>
      </c>
      <c r="G221" s="205" t="s">
        <v>6103</v>
      </c>
      <c r="H221" s="204" t="s">
        <v>6145</v>
      </c>
      <c r="I221" s="200">
        <v>26</v>
      </c>
    </row>
    <row r="222" spans="1:9">
      <c r="A222" s="254">
        <v>39684</v>
      </c>
      <c r="C222" s="200" t="s">
        <v>6546</v>
      </c>
      <c r="E222" s="204" t="s">
        <v>6145</v>
      </c>
      <c r="F222" s="200">
        <v>70</v>
      </c>
      <c r="G222" s="205" t="s">
        <v>6103</v>
      </c>
      <c r="H222" s="204" t="s">
        <v>6145</v>
      </c>
      <c r="I222" s="200">
        <v>70</v>
      </c>
    </row>
    <row r="223" spans="1:9">
      <c r="A223" s="254">
        <v>39684</v>
      </c>
      <c r="C223" s="200" t="s">
        <v>6546</v>
      </c>
      <c r="E223" s="204" t="s">
        <v>6145</v>
      </c>
      <c r="F223" s="200">
        <v>83</v>
      </c>
      <c r="G223" s="205" t="s">
        <v>6103</v>
      </c>
      <c r="H223" s="204" t="s">
        <v>6145</v>
      </c>
      <c r="I223" s="200">
        <v>83</v>
      </c>
    </row>
    <row r="224" spans="1:9">
      <c r="A224" s="254">
        <v>39684</v>
      </c>
      <c r="C224" s="200" t="s">
        <v>6546</v>
      </c>
      <c r="E224" s="204" t="s">
        <v>6145</v>
      </c>
      <c r="F224" s="200">
        <v>88</v>
      </c>
      <c r="G224" s="205" t="s">
        <v>6103</v>
      </c>
      <c r="H224" s="204" t="s">
        <v>6145</v>
      </c>
      <c r="I224" s="200">
        <v>88</v>
      </c>
    </row>
    <row r="225" spans="1:9">
      <c r="A225" s="254">
        <v>39696</v>
      </c>
      <c r="C225" s="200" t="s">
        <v>6547</v>
      </c>
      <c r="D225" s="205" t="s">
        <v>6170</v>
      </c>
      <c r="E225" s="204" t="s">
        <v>6145</v>
      </c>
      <c r="F225" s="200">
        <v>47.7</v>
      </c>
      <c r="G225" s="205" t="s">
        <v>6103</v>
      </c>
      <c r="H225" s="204" t="s">
        <v>6145</v>
      </c>
      <c r="I225" s="200">
        <v>47.7</v>
      </c>
    </row>
    <row r="226" spans="1:9">
      <c r="A226" s="207">
        <v>39699</v>
      </c>
      <c r="C226" s="200" t="s">
        <v>6546</v>
      </c>
      <c r="E226" s="204" t="s">
        <v>6145</v>
      </c>
      <c r="F226" s="200">
        <v>70</v>
      </c>
      <c r="G226" s="205" t="s">
        <v>6103</v>
      </c>
      <c r="H226" s="204" t="s">
        <v>6145</v>
      </c>
      <c r="I226" s="200">
        <v>70</v>
      </c>
    </row>
    <row r="227" spans="1:9">
      <c r="A227" s="207">
        <v>39699</v>
      </c>
      <c r="C227" s="200" t="s">
        <v>6546</v>
      </c>
      <c r="E227" s="204" t="s">
        <v>6145</v>
      </c>
      <c r="F227" s="200">
        <v>70</v>
      </c>
      <c r="G227" s="205" t="s">
        <v>6103</v>
      </c>
      <c r="H227" s="204" t="s">
        <v>6145</v>
      </c>
      <c r="I227" s="200">
        <v>70</v>
      </c>
    </row>
    <row r="228" spans="1:9">
      <c r="A228" s="207">
        <v>39699</v>
      </c>
      <c r="C228" s="200" t="s">
        <v>6546</v>
      </c>
      <c r="E228" s="204" t="s">
        <v>6145</v>
      </c>
      <c r="F228" s="200">
        <v>70</v>
      </c>
      <c r="G228" s="205" t="s">
        <v>6103</v>
      </c>
      <c r="H228" s="204" t="s">
        <v>6145</v>
      </c>
      <c r="I228" s="200">
        <v>70</v>
      </c>
    </row>
    <row r="229" spans="1:9">
      <c r="A229" s="207">
        <v>39699</v>
      </c>
      <c r="C229" s="200" t="s">
        <v>6546</v>
      </c>
      <c r="E229" s="204" t="s">
        <v>6145</v>
      </c>
      <c r="F229" s="200">
        <v>70</v>
      </c>
      <c r="G229" s="205" t="s">
        <v>6103</v>
      </c>
      <c r="H229" s="204" t="s">
        <v>6145</v>
      </c>
      <c r="I229" s="200">
        <v>70</v>
      </c>
    </row>
    <row r="230" spans="1:9">
      <c r="A230" s="207">
        <v>39699</v>
      </c>
      <c r="C230" s="200" t="s">
        <v>6546</v>
      </c>
      <c r="E230" s="204" t="s">
        <v>6145</v>
      </c>
      <c r="F230" s="200">
        <v>85</v>
      </c>
      <c r="G230" s="205" t="s">
        <v>6103</v>
      </c>
      <c r="H230" s="204" t="s">
        <v>6145</v>
      </c>
      <c r="I230" s="200">
        <v>85</v>
      </c>
    </row>
    <row r="231" spans="1:9">
      <c r="E231" s="204"/>
      <c r="H231" s="204"/>
    </row>
    <row r="232" spans="1:9">
      <c r="A232" s="254">
        <v>39747</v>
      </c>
      <c r="C232" s="200" t="s">
        <v>6546</v>
      </c>
      <c r="E232" s="204" t="s">
        <v>6145</v>
      </c>
      <c r="F232" s="200">
        <v>20</v>
      </c>
      <c r="G232" s="205" t="s">
        <v>6103</v>
      </c>
      <c r="H232" s="204" t="s">
        <v>6145</v>
      </c>
      <c r="I232" s="200">
        <v>20</v>
      </c>
    </row>
    <row r="233" spans="1:9">
      <c r="A233" s="254">
        <v>39747</v>
      </c>
      <c r="C233" s="200" t="s">
        <v>6546</v>
      </c>
      <c r="E233" s="204" t="s">
        <v>6145</v>
      </c>
      <c r="F233" s="200">
        <v>26</v>
      </c>
      <c r="G233" s="205" t="s">
        <v>6103</v>
      </c>
      <c r="H233" s="204" t="s">
        <v>6145</v>
      </c>
      <c r="I233" s="200">
        <v>26</v>
      </c>
    </row>
    <row r="234" spans="1:9">
      <c r="A234" s="254">
        <v>39747</v>
      </c>
      <c r="C234" s="200" t="s">
        <v>6546</v>
      </c>
      <c r="E234" s="204" t="s">
        <v>6145</v>
      </c>
      <c r="F234" s="200">
        <v>35</v>
      </c>
      <c r="G234" s="205" t="s">
        <v>6103</v>
      </c>
      <c r="H234" s="204" t="s">
        <v>6145</v>
      </c>
      <c r="I234" s="200">
        <v>35</v>
      </c>
    </row>
    <row r="235" spans="1:9">
      <c r="A235" s="254">
        <v>39748</v>
      </c>
      <c r="C235" s="200" t="s">
        <v>6546</v>
      </c>
      <c r="E235" s="204" t="s">
        <v>6145</v>
      </c>
      <c r="F235" s="200">
        <v>10</v>
      </c>
      <c r="G235" s="205" t="s">
        <v>6103</v>
      </c>
      <c r="H235" s="204" t="s">
        <v>6145</v>
      </c>
      <c r="I235" s="200">
        <v>10</v>
      </c>
    </row>
    <row r="236" spans="1:9">
      <c r="A236" s="254">
        <v>39748</v>
      </c>
      <c r="C236" s="200" t="s">
        <v>6546</v>
      </c>
      <c r="E236" s="204" t="s">
        <v>6145</v>
      </c>
      <c r="F236" s="200">
        <v>18</v>
      </c>
      <c r="G236" s="205" t="s">
        <v>6103</v>
      </c>
      <c r="H236" s="204" t="s">
        <v>6145</v>
      </c>
      <c r="I236" s="200">
        <v>18</v>
      </c>
    </row>
    <row r="237" spans="1:9">
      <c r="A237" s="254">
        <v>39748</v>
      </c>
      <c r="C237" s="200" t="s">
        <v>6546</v>
      </c>
      <c r="E237" s="204" t="s">
        <v>6145</v>
      </c>
      <c r="F237" s="200">
        <v>170</v>
      </c>
      <c r="G237" s="205" t="s">
        <v>6103</v>
      </c>
      <c r="H237" s="204" t="s">
        <v>6145</v>
      </c>
      <c r="I237" s="200">
        <v>170</v>
      </c>
    </row>
    <row r="238" spans="1:9">
      <c r="E238" s="204"/>
      <c r="H238" s="204"/>
    </row>
    <row r="239" spans="1:9">
      <c r="E239" s="204"/>
      <c r="H239" s="204"/>
    </row>
    <row r="240" spans="1:9">
      <c r="E240" s="204"/>
      <c r="H240" s="204"/>
    </row>
    <row r="241" spans="1:24">
      <c r="E241" s="204"/>
      <c r="H241" s="204"/>
    </row>
    <row r="242" spans="1:24">
      <c r="A242" s="207">
        <v>39814</v>
      </c>
      <c r="C242" s="200" t="s">
        <v>6545</v>
      </c>
      <c r="D242" s="205" t="s">
        <v>6162</v>
      </c>
      <c r="E242" s="204" t="s">
        <v>6145</v>
      </c>
      <c r="G242" s="205" t="s">
        <v>6544</v>
      </c>
      <c r="H242" s="204" t="s">
        <v>6145</v>
      </c>
      <c r="J242" s="205" t="s">
        <v>6162</v>
      </c>
      <c r="K242" s="204" t="s">
        <v>6145</v>
      </c>
    </row>
    <row r="243" spans="1:24">
      <c r="A243" s="207">
        <v>39814</v>
      </c>
      <c r="C243" s="200" t="s">
        <v>6543</v>
      </c>
      <c r="D243" s="205" t="s">
        <v>6174</v>
      </c>
      <c r="E243" s="204" t="s">
        <v>6141</v>
      </c>
      <c r="G243" s="205" t="s">
        <v>6542</v>
      </c>
      <c r="H243" s="204" t="s">
        <v>6141</v>
      </c>
      <c r="J243" s="205" t="s">
        <v>6174</v>
      </c>
      <c r="K243" s="204" t="s">
        <v>6141</v>
      </c>
      <c r="M243" s="203">
        <v>115</v>
      </c>
    </row>
    <row r="244" spans="1:24">
      <c r="A244" s="207">
        <v>39817</v>
      </c>
      <c r="C244" s="200" t="s">
        <v>6541</v>
      </c>
      <c r="D244" s="205" t="s">
        <v>6174</v>
      </c>
      <c r="E244" s="200" t="s">
        <v>6141</v>
      </c>
      <c r="F244" s="200">
        <v>80000</v>
      </c>
      <c r="G244" s="205" t="s">
        <v>6540</v>
      </c>
      <c r="H244" s="200" t="s">
        <v>6141</v>
      </c>
      <c r="I244" s="200">
        <v>80000</v>
      </c>
      <c r="J244" s="205" t="s">
        <v>6174</v>
      </c>
      <c r="K244" s="204" t="s">
        <v>6141</v>
      </c>
      <c r="L244" s="200">
        <v>80000</v>
      </c>
      <c r="M244" s="253">
        <v>-47004.946289168998</v>
      </c>
    </row>
    <row r="245" spans="1:24">
      <c r="A245" s="207">
        <v>39817</v>
      </c>
      <c r="C245" s="200" t="s">
        <v>6539</v>
      </c>
      <c r="D245" s="205" t="s">
        <v>6176</v>
      </c>
      <c r="E245" s="200" t="s">
        <v>6141</v>
      </c>
      <c r="F245" s="200">
        <v>295</v>
      </c>
      <c r="G245" s="205" t="s">
        <v>6174</v>
      </c>
      <c r="H245" s="200" t="s">
        <v>6141</v>
      </c>
      <c r="I245" s="200">
        <v>295</v>
      </c>
      <c r="J245" s="205" t="s">
        <v>6174</v>
      </c>
      <c r="K245" s="204" t="s">
        <v>6141</v>
      </c>
      <c r="L245" s="200">
        <v>79705</v>
      </c>
    </row>
    <row r="246" spans="1:24">
      <c r="C246" s="200" t="s">
        <v>6530</v>
      </c>
      <c r="D246" s="205" t="s">
        <v>6176</v>
      </c>
      <c r="E246" s="200" t="s">
        <v>6141</v>
      </c>
      <c r="F246" s="200">
        <v>288</v>
      </c>
      <c r="G246" s="205" t="s">
        <v>6174</v>
      </c>
      <c r="H246" s="200" t="s">
        <v>6141</v>
      </c>
      <c r="I246" s="200">
        <v>288</v>
      </c>
      <c r="J246" s="205" t="s">
        <v>6174</v>
      </c>
      <c r="K246" s="204" t="s">
        <v>6141</v>
      </c>
      <c r="L246" s="200">
        <f t="shared" ref="L246:L309" si="0">L245+F246-I246</f>
        <v>79705</v>
      </c>
    </row>
    <row r="247" spans="1:24">
      <c r="A247" s="207">
        <v>39818</v>
      </c>
      <c r="C247" s="200" t="s">
        <v>6538</v>
      </c>
      <c r="D247" s="205" t="s">
        <v>6183</v>
      </c>
      <c r="E247" s="200" t="s">
        <v>6141</v>
      </c>
      <c r="F247" s="200">
        <v>190</v>
      </c>
      <c r="G247" s="205" t="s">
        <v>6174</v>
      </c>
      <c r="H247" s="200" t="s">
        <v>6141</v>
      </c>
      <c r="I247" s="200">
        <v>190</v>
      </c>
      <c r="J247" s="205" t="s">
        <v>6174</v>
      </c>
      <c r="K247" s="204" t="s">
        <v>6141</v>
      </c>
      <c r="L247" s="200">
        <f t="shared" si="0"/>
        <v>79705</v>
      </c>
    </row>
    <row r="248" spans="1:24">
      <c r="C248" s="200" t="s">
        <v>6524</v>
      </c>
      <c r="D248" s="205" t="s">
        <v>6183</v>
      </c>
      <c r="E248" s="200" t="s">
        <v>6141</v>
      </c>
      <c r="F248" s="200">
        <v>1900</v>
      </c>
      <c r="G248" s="205" t="s">
        <v>6174</v>
      </c>
      <c r="H248" s="200" t="s">
        <v>6141</v>
      </c>
      <c r="I248" s="200">
        <v>1900</v>
      </c>
      <c r="J248" s="205" t="s">
        <v>6174</v>
      </c>
      <c r="K248" s="204" t="s">
        <v>6141</v>
      </c>
      <c r="L248" s="200">
        <f t="shared" si="0"/>
        <v>79705</v>
      </c>
    </row>
    <row r="249" spans="1:24">
      <c r="C249" s="200" t="s">
        <v>6515</v>
      </c>
      <c r="D249" s="205" t="s">
        <v>6176</v>
      </c>
      <c r="E249" s="200" t="s">
        <v>6141</v>
      </c>
      <c r="F249" s="200">
        <v>480</v>
      </c>
      <c r="G249" s="205" t="s">
        <v>6174</v>
      </c>
      <c r="H249" s="200" t="s">
        <v>6141</v>
      </c>
      <c r="I249" s="200">
        <v>480</v>
      </c>
      <c r="J249" s="205" t="s">
        <v>6174</v>
      </c>
      <c r="K249" s="204" t="s">
        <v>6141</v>
      </c>
      <c r="L249" s="200">
        <f t="shared" si="0"/>
        <v>79705</v>
      </c>
      <c r="X249" s="201">
        <v>0</v>
      </c>
    </row>
    <row r="250" spans="1:24">
      <c r="A250" s="207">
        <v>39819</v>
      </c>
      <c r="C250" s="200" t="s">
        <v>6537</v>
      </c>
      <c r="D250" s="205" t="s">
        <v>6176</v>
      </c>
      <c r="E250" s="200" t="s">
        <v>6141</v>
      </c>
      <c r="F250" s="200">
        <v>300</v>
      </c>
      <c r="G250" s="205" t="s">
        <v>6174</v>
      </c>
      <c r="H250" s="200" t="s">
        <v>6141</v>
      </c>
      <c r="I250" s="200">
        <v>300</v>
      </c>
      <c r="J250" s="205" t="s">
        <v>6174</v>
      </c>
      <c r="K250" s="204" t="s">
        <v>6141</v>
      </c>
      <c r="L250" s="200">
        <f t="shared" si="0"/>
        <v>79705</v>
      </c>
      <c r="M250" s="203">
        <v>264</v>
      </c>
      <c r="U250" s="220" t="s">
        <v>6536</v>
      </c>
      <c r="V250" s="252">
        <v>0</v>
      </c>
      <c r="W250" s="218">
        <v>100</v>
      </c>
      <c r="X250" s="201">
        <f t="shared" ref="X250:X261" si="1">X249+W250-V250</f>
        <v>100</v>
      </c>
    </row>
    <row r="251" spans="1:24">
      <c r="C251" s="200" t="s">
        <v>6535</v>
      </c>
      <c r="D251" s="205" t="s">
        <v>6183</v>
      </c>
      <c r="E251" s="200" t="s">
        <v>6141</v>
      </c>
      <c r="F251" s="200">
        <f>160+160+190</f>
        <v>510</v>
      </c>
      <c r="G251" s="205" t="s">
        <v>6174</v>
      </c>
      <c r="H251" s="200" t="s">
        <v>6141</v>
      </c>
      <c r="I251" s="200">
        <f>160+160+190</f>
        <v>510</v>
      </c>
      <c r="J251" s="205" t="s">
        <v>6174</v>
      </c>
      <c r="K251" s="204" t="s">
        <v>6141</v>
      </c>
      <c r="L251" s="200">
        <f t="shared" si="0"/>
        <v>79705</v>
      </c>
      <c r="U251" s="220"/>
      <c r="V251" s="219"/>
      <c r="W251" s="218"/>
      <c r="X251" s="201">
        <f t="shared" si="1"/>
        <v>100</v>
      </c>
    </row>
    <row r="252" spans="1:24">
      <c r="C252" s="200" t="s">
        <v>6515</v>
      </c>
      <c r="D252" s="205" t="s">
        <v>6176</v>
      </c>
      <c r="E252" s="200" t="s">
        <v>6141</v>
      </c>
      <c r="F252" s="200">
        <v>400</v>
      </c>
      <c r="G252" s="205" t="s">
        <v>6174</v>
      </c>
      <c r="H252" s="200" t="s">
        <v>6141</v>
      </c>
      <c r="I252" s="200">
        <v>400</v>
      </c>
      <c r="J252" s="205" t="s">
        <v>6174</v>
      </c>
      <c r="K252" s="204" t="s">
        <v>6141</v>
      </c>
      <c r="L252" s="200">
        <f t="shared" si="0"/>
        <v>79705</v>
      </c>
      <c r="U252" s="220"/>
      <c r="V252" s="219"/>
      <c r="W252" s="218"/>
      <c r="X252" s="201">
        <f t="shared" si="1"/>
        <v>100</v>
      </c>
    </row>
    <row r="253" spans="1:24">
      <c r="A253" s="207">
        <v>39820</v>
      </c>
      <c r="C253" s="200" t="s">
        <v>6515</v>
      </c>
      <c r="D253" s="205" t="s">
        <v>6176</v>
      </c>
      <c r="E253" s="200" t="s">
        <v>6141</v>
      </c>
      <c r="F253" s="200">
        <v>390</v>
      </c>
      <c r="G253" s="205" t="s">
        <v>6174</v>
      </c>
      <c r="H253" s="200" t="s">
        <v>6141</v>
      </c>
      <c r="I253" s="200">
        <v>390</v>
      </c>
      <c r="J253" s="205" t="s">
        <v>6174</v>
      </c>
      <c r="K253" s="204" t="s">
        <v>6141</v>
      </c>
      <c r="L253" s="200">
        <f t="shared" si="0"/>
        <v>79705</v>
      </c>
      <c r="U253" s="220"/>
      <c r="V253" s="219"/>
      <c r="W253" s="218"/>
      <c r="X253" s="201">
        <f t="shared" si="1"/>
        <v>100</v>
      </c>
    </row>
    <row r="254" spans="1:24">
      <c r="C254" s="200" t="s">
        <v>6534</v>
      </c>
      <c r="D254" s="205" t="s">
        <v>6176</v>
      </c>
      <c r="E254" s="200" t="s">
        <v>6141</v>
      </c>
      <c r="F254" s="200">
        <v>390</v>
      </c>
      <c r="G254" s="205" t="s">
        <v>6174</v>
      </c>
      <c r="H254" s="200" t="s">
        <v>6141</v>
      </c>
      <c r="I254" s="200">
        <v>390</v>
      </c>
      <c r="J254" s="205" t="s">
        <v>6174</v>
      </c>
      <c r="K254" s="204" t="s">
        <v>6141</v>
      </c>
      <c r="L254" s="200">
        <f t="shared" si="0"/>
        <v>79705</v>
      </c>
      <c r="U254" s="220"/>
      <c r="V254" s="219"/>
      <c r="W254" s="218"/>
      <c r="X254" s="201">
        <f t="shared" si="1"/>
        <v>100</v>
      </c>
    </row>
    <row r="255" spans="1:24">
      <c r="A255" s="207">
        <v>39821</v>
      </c>
      <c r="C255" s="200" t="s">
        <v>6515</v>
      </c>
      <c r="D255" s="205" t="s">
        <v>6176</v>
      </c>
      <c r="E255" s="200" t="s">
        <v>6141</v>
      </c>
      <c r="F255" s="200">
        <v>390</v>
      </c>
      <c r="G255" s="205" t="s">
        <v>6174</v>
      </c>
      <c r="H255" s="200" t="s">
        <v>6141</v>
      </c>
      <c r="I255" s="200">
        <v>390</v>
      </c>
      <c r="J255" s="205" t="s">
        <v>6174</v>
      </c>
      <c r="K255" s="204" t="s">
        <v>6141</v>
      </c>
      <c r="L255" s="200">
        <f t="shared" si="0"/>
        <v>79705</v>
      </c>
      <c r="M255" s="203">
        <v>946</v>
      </c>
      <c r="U255" s="220"/>
      <c r="V255" s="219"/>
      <c r="W255" s="218"/>
      <c r="X255" s="201">
        <f t="shared" si="1"/>
        <v>100</v>
      </c>
    </row>
    <row r="256" spans="1:24">
      <c r="C256" s="200" t="s">
        <v>6530</v>
      </c>
      <c r="D256" s="205" t="s">
        <v>6176</v>
      </c>
      <c r="E256" s="200" t="s">
        <v>6141</v>
      </c>
      <c r="F256" s="200">
        <v>288</v>
      </c>
      <c r="G256" s="205" t="s">
        <v>6174</v>
      </c>
      <c r="H256" s="200" t="s">
        <v>6141</v>
      </c>
      <c r="I256" s="200">
        <v>288</v>
      </c>
      <c r="J256" s="205" t="s">
        <v>6174</v>
      </c>
      <c r="K256" s="204" t="s">
        <v>6141</v>
      </c>
      <c r="L256" s="200">
        <f t="shared" si="0"/>
        <v>79705</v>
      </c>
      <c r="U256" s="220"/>
      <c r="V256" s="219"/>
      <c r="W256" s="218"/>
      <c r="X256" s="201">
        <f t="shared" si="1"/>
        <v>100</v>
      </c>
    </row>
    <row r="257" spans="1:24">
      <c r="C257" s="200" t="s">
        <v>6513</v>
      </c>
      <c r="D257" s="205" t="s">
        <v>6183</v>
      </c>
      <c r="E257" s="200" t="s">
        <v>6141</v>
      </c>
      <c r="F257" s="200">
        <v>310</v>
      </c>
      <c r="G257" s="205" t="s">
        <v>6174</v>
      </c>
      <c r="H257" s="200" t="s">
        <v>6141</v>
      </c>
      <c r="I257" s="200">
        <f>160+150</f>
        <v>310</v>
      </c>
      <c r="J257" s="205" t="s">
        <v>6174</v>
      </c>
      <c r="K257" s="204" t="s">
        <v>6141</v>
      </c>
      <c r="L257" s="200">
        <f t="shared" si="0"/>
        <v>79705</v>
      </c>
      <c r="U257" s="220"/>
      <c r="V257" s="219"/>
      <c r="W257" s="218"/>
      <c r="X257" s="201">
        <f t="shared" si="1"/>
        <v>100</v>
      </c>
    </row>
    <row r="258" spans="1:24">
      <c r="A258" s="207">
        <v>39822</v>
      </c>
      <c r="C258" s="200" t="s">
        <v>6515</v>
      </c>
      <c r="D258" s="205" t="s">
        <v>6176</v>
      </c>
      <c r="E258" s="200" t="s">
        <v>6141</v>
      </c>
      <c r="F258" s="200">
        <v>390</v>
      </c>
      <c r="G258" s="205" t="s">
        <v>6174</v>
      </c>
      <c r="H258" s="200" t="s">
        <v>6141</v>
      </c>
      <c r="I258" s="200">
        <v>390</v>
      </c>
      <c r="J258" s="205" t="s">
        <v>6174</v>
      </c>
      <c r="K258" s="204" t="s">
        <v>6141</v>
      </c>
      <c r="L258" s="200">
        <f t="shared" si="0"/>
        <v>79705</v>
      </c>
      <c r="U258" s="220"/>
      <c r="V258" s="219"/>
      <c r="W258" s="218"/>
      <c r="X258" s="201">
        <f t="shared" si="1"/>
        <v>100</v>
      </c>
    </row>
    <row r="259" spans="1:24">
      <c r="C259" s="200" t="s">
        <v>6533</v>
      </c>
      <c r="D259" s="205" t="s">
        <v>6176</v>
      </c>
      <c r="E259" s="200" t="s">
        <v>6141</v>
      </c>
      <c r="F259" s="200">
        <v>3990</v>
      </c>
      <c r="G259" s="205" t="s">
        <v>6174</v>
      </c>
      <c r="H259" s="200" t="s">
        <v>6141</v>
      </c>
      <c r="I259" s="200">
        <v>3990</v>
      </c>
      <c r="J259" s="205" t="s">
        <v>6174</v>
      </c>
      <c r="K259" s="204" t="s">
        <v>6141</v>
      </c>
      <c r="L259" s="200">
        <f t="shared" si="0"/>
        <v>79705</v>
      </c>
      <c r="M259" s="203">
        <v>-35080.946289168998</v>
      </c>
      <c r="U259" s="220"/>
      <c r="V259" s="219"/>
      <c r="W259" s="218"/>
      <c r="X259" s="201">
        <f t="shared" si="1"/>
        <v>100</v>
      </c>
    </row>
    <row r="260" spans="1:24">
      <c r="C260" s="200" t="s">
        <v>6532</v>
      </c>
      <c r="D260" s="205" t="s">
        <v>6176</v>
      </c>
      <c r="E260" s="200" t="s">
        <v>6141</v>
      </c>
      <c r="F260" s="200">
        <v>1440</v>
      </c>
      <c r="G260" s="205" t="s">
        <v>6174</v>
      </c>
      <c r="H260" s="200" t="s">
        <v>6141</v>
      </c>
      <c r="I260" s="200">
        <v>1440</v>
      </c>
      <c r="J260" s="205" t="s">
        <v>6174</v>
      </c>
      <c r="K260" s="204" t="s">
        <v>6141</v>
      </c>
      <c r="L260" s="200">
        <f t="shared" si="0"/>
        <v>79705</v>
      </c>
      <c r="U260" s="220"/>
      <c r="V260" s="219"/>
      <c r="W260" s="218"/>
      <c r="X260" s="201">
        <f t="shared" si="1"/>
        <v>100</v>
      </c>
    </row>
    <row r="261" spans="1:24">
      <c r="C261" s="200" t="s">
        <v>6531</v>
      </c>
      <c r="D261" s="205" t="s">
        <v>6176</v>
      </c>
      <c r="E261" s="200" t="s">
        <v>6141</v>
      </c>
      <c r="F261" s="200">
        <v>1000</v>
      </c>
      <c r="G261" s="205" t="s">
        <v>6174</v>
      </c>
      <c r="H261" s="200" t="s">
        <v>6141</v>
      </c>
      <c r="I261" s="200">
        <v>1000</v>
      </c>
      <c r="J261" s="205" t="s">
        <v>6174</v>
      </c>
      <c r="K261" s="204" t="s">
        <v>6141</v>
      </c>
      <c r="L261" s="200">
        <f t="shared" si="0"/>
        <v>79705</v>
      </c>
      <c r="M261" s="203">
        <v>177</v>
      </c>
      <c r="U261" s="220"/>
      <c r="V261" s="219"/>
      <c r="W261" s="218"/>
      <c r="X261" s="201">
        <f t="shared" si="1"/>
        <v>100</v>
      </c>
    </row>
    <row r="262" spans="1:24">
      <c r="A262" s="207">
        <v>39824</v>
      </c>
      <c r="C262" s="200" t="s">
        <v>6528</v>
      </c>
      <c r="D262" s="205" t="s">
        <v>6176</v>
      </c>
      <c r="E262" s="200" t="s">
        <v>6141</v>
      </c>
      <c r="F262" s="200">
        <v>176</v>
      </c>
      <c r="G262" s="205" t="s">
        <v>6174</v>
      </c>
      <c r="H262" s="200" t="s">
        <v>6141</v>
      </c>
      <c r="I262" s="200">
        <v>176</v>
      </c>
      <c r="J262" s="205" t="s">
        <v>6174</v>
      </c>
      <c r="K262" s="204" t="s">
        <v>6141</v>
      </c>
      <c r="L262" s="200">
        <f t="shared" si="0"/>
        <v>79705</v>
      </c>
      <c r="U262" s="220"/>
      <c r="V262" s="219"/>
      <c r="W262" s="218"/>
    </row>
    <row r="263" spans="1:24">
      <c r="C263" s="200" t="s">
        <v>6530</v>
      </c>
      <c r="D263" s="205" t="s">
        <v>6176</v>
      </c>
      <c r="E263" s="200" t="s">
        <v>6141</v>
      </c>
      <c r="F263" s="200">
        <v>288</v>
      </c>
      <c r="G263" s="205" t="s">
        <v>6174</v>
      </c>
      <c r="H263" s="200" t="s">
        <v>6141</v>
      </c>
      <c r="I263" s="200">
        <v>288</v>
      </c>
      <c r="J263" s="205" t="s">
        <v>6174</v>
      </c>
      <c r="K263" s="204" t="s">
        <v>6141</v>
      </c>
      <c r="L263" s="200">
        <f t="shared" si="0"/>
        <v>79705</v>
      </c>
      <c r="U263" s="220"/>
      <c r="V263" s="219"/>
      <c r="W263" s="218"/>
    </row>
    <row r="264" spans="1:24">
      <c r="C264" s="200" t="s">
        <v>6529</v>
      </c>
      <c r="D264" s="205" t="s">
        <v>6176</v>
      </c>
      <c r="E264" s="200" t="s">
        <v>6141</v>
      </c>
      <c r="F264" s="200">
        <v>100</v>
      </c>
      <c r="G264" s="205" t="s">
        <v>6174</v>
      </c>
      <c r="H264" s="200" t="s">
        <v>6141</v>
      </c>
      <c r="I264" s="200">
        <v>100</v>
      </c>
      <c r="J264" s="205" t="s">
        <v>6174</v>
      </c>
      <c r="K264" s="204" t="s">
        <v>6141</v>
      </c>
      <c r="L264" s="200">
        <f t="shared" si="0"/>
        <v>79705</v>
      </c>
      <c r="U264" s="220"/>
      <c r="V264" s="219"/>
      <c r="W264" s="218"/>
    </row>
    <row r="265" spans="1:24">
      <c r="A265" s="207">
        <v>39826</v>
      </c>
      <c r="C265" s="200" t="s">
        <v>6528</v>
      </c>
      <c r="D265" s="205" t="s">
        <v>6176</v>
      </c>
      <c r="E265" s="200" t="s">
        <v>6141</v>
      </c>
      <c r="F265" s="200">
        <v>88</v>
      </c>
      <c r="G265" s="205" t="s">
        <v>6174</v>
      </c>
      <c r="H265" s="200" t="s">
        <v>6141</v>
      </c>
      <c r="I265" s="200">
        <v>88</v>
      </c>
      <c r="J265" s="205" t="s">
        <v>6174</v>
      </c>
      <c r="K265" s="204" t="s">
        <v>6141</v>
      </c>
      <c r="L265" s="200">
        <f t="shared" si="0"/>
        <v>79705</v>
      </c>
      <c r="T265" s="202" t="s">
        <v>6527</v>
      </c>
      <c r="U265" s="220"/>
      <c r="V265" s="219"/>
      <c r="W265" s="218"/>
    </row>
    <row r="266" spans="1:24">
      <c r="C266" s="200" t="s">
        <v>6515</v>
      </c>
      <c r="D266" s="205" t="s">
        <v>6176</v>
      </c>
      <c r="E266" s="200" t="s">
        <v>6141</v>
      </c>
      <c r="F266" s="200">
        <v>390</v>
      </c>
      <c r="G266" s="205" t="s">
        <v>6174</v>
      </c>
      <c r="H266" s="200" t="s">
        <v>6141</v>
      </c>
      <c r="I266" s="200">
        <v>390</v>
      </c>
      <c r="J266" s="205" t="s">
        <v>6174</v>
      </c>
      <c r="K266" s="204" t="s">
        <v>6141</v>
      </c>
      <c r="L266" s="200">
        <f t="shared" si="0"/>
        <v>79705</v>
      </c>
      <c r="T266" s="202" t="e">
        <f>SUM(I244:I304)-"$#REF!$#REF!-$#REF!$#REF!"</f>
        <v>#VALUE!</v>
      </c>
      <c r="U266" s="220"/>
      <c r="V266" s="219"/>
      <c r="W266" s="218"/>
    </row>
    <row r="267" spans="1:24">
      <c r="C267" s="200" t="s">
        <v>6524</v>
      </c>
      <c r="D267" s="205" t="s">
        <v>6183</v>
      </c>
      <c r="E267" s="200" t="s">
        <v>6141</v>
      </c>
      <c r="F267" s="200">
        <v>1900</v>
      </c>
      <c r="G267" s="205" t="s">
        <v>6174</v>
      </c>
      <c r="H267" s="200" t="s">
        <v>6141</v>
      </c>
      <c r="I267" s="200">
        <v>1900</v>
      </c>
      <c r="J267" s="205" t="s">
        <v>6174</v>
      </c>
      <c r="K267" s="204" t="s">
        <v>6141</v>
      </c>
      <c r="L267" s="200">
        <f t="shared" si="0"/>
        <v>79705</v>
      </c>
      <c r="U267" s="220"/>
      <c r="V267" s="219"/>
      <c r="W267" s="218"/>
    </row>
    <row r="268" spans="1:24">
      <c r="A268" s="207">
        <v>39827</v>
      </c>
      <c r="C268" s="200" t="s">
        <v>6350</v>
      </c>
      <c r="D268" s="205" t="s">
        <v>6176</v>
      </c>
      <c r="E268" s="200" t="s">
        <v>6141</v>
      </c>
      <c r="F268" s="200">
        <v>105</v>
      </c>
      <c r="G268" s="205" t="s">
        <v>6174</v>
      </c>
      <c r="H268" s="200" t="s">
        <v>6141</v>
      </c>
      <c r="I268" s="200">
        <v>105</v>
      </c>
      <c r="J268" s="205" t="s">
        <v>6174</v>
      </c>
      <c r="K268" s="204" t="s">
        <v>6141</v>
      </c>
      <c r="L268" s="200">
        <f t="shared" si="0"/>
        <v>79705</v>
      </c>
      <c r="U268" s="220"/>
      <c r="V268" s="219"/>
      <c r="W268" s="218"/>
    </row>
    <row r="269" spans="1:24">
      <c r="C269" s="200" t="s">
        <v>6515</v>
      </c>
      <c r="D269" s="205" t="s">
        <v>6176</v>
      </c>
      <c r="E269" s="200" t="s">
        <v>6141</v>
      </c>
      <c r="F269" s="200">
        <v>390</v>
      </c>
      <c r="G269" s="205" t="s">
        <v>6174</v>
      </c>
      <c r="H269" s="200" t="s">
        <v>6141</v>
      </c>
      <c r="I269" s="200">
        <v>390</v>
      </c>
      <c r="J269" s="205" t="s">
        <v>6174</v>
      </c>
      <c r="K269" s="204" t="s">
        <v>6141</v>
      </c>
      <c r="L269" s="200">
        <f t="shared" si="0"/>
        <v>79705</v>
      </c>
      <c r="U269" s="220"/>
      <c r="V269" s="219"/>
      <c r="W269" s="218"/>
    </row>
    <row r="270" spans="1:24">
      <c r="A270" s="207">
        <v>39828</v>
      </c>
      <c r="C270" s="200" t="s">
        <v>5843</v>
      </c>
      <c r="D270" s="205" t="s">
        <v>6176</v>
      </c>
      <c r="E270" s="200" t="s">
        <v>6141</v>
      </c>
      <c r="F270" s="200">
        <v>238</v>
      </c>
      <c r="G270" s="205" t="s">
        <v>6174</v>
      </c>
      <c r="H270" s="200" t="s">
        <v>6141</v>
      </c>
      <c r="I270" s="200">
        <v>238</v>
      </c>
      <c r="J270" s="205" t="s">
        <v>6174</v>
      </c>
      <c r="K270" s="204" t="s">
        <v>6141</v>
      </c>
      <c r="L270" s="200">
        <f t="shared" si="0"/>
        <v>79705</v>
      </c>
      <c r="U270" s="220"/>
      <c r="V270" s="219"/>
      <c r="W270" s="218"/>
    </row>
    <row r="271" spans="1:24">
      <c r="C271" s="200" t="s">
        <v>6515</v>
      </c>
      <c r="D271" s="205" t="s">
        <v>6176</v>
      </c>
      <c r="E271" s="200" t="s">
        <v>6141</v>
      </c>
      <c r="F271" s="200">
        <v>390</v>
      </c>
      <c r="G271" s="205" t="s">
        <v>6174</v>
      </c>
      <c r="H271" s="200" t="s">
        <v>6141</v>
      </c>
      <c r="I271" s="200">
        <v>390</v>
      </c>
      <c r="J271" s="205" t="s">
        <v>6174</v>
      </c>
      <c r="K271" s="204" t="s">
        <v>6141</v>
      </c>
      <c r="L271" s="200">
        <f t="shared" si="0"/>
        <v>79705</v>
      </c>
      <c r="U271" s="220"/>
      <c r="V271" s="219"/>
      <c r="W271" s="218"/>
    </row>
    <row r="272" spans="1:24">
      <c r="A272" s="207">
        <v>39829</v>
      </c>
      <c r="C272" s="200" t="s">
        <v>5861</v>
      </c>
      <c r="D272" s="205" t="s">
        <v>6176</v>
      </c>
      <c r="E272" s="200" t="s">
        <v>6141</v>
      </c>
      <c r="F272" s="200">
        <v>298</v>
      </c>
      <c r="G272" s="205" t="s">
        <v>6174</v>
      </c>
      <c r="H272" s="200" t="s">
        <v>6141</v>
      </c>
      <c r="I272" s="200">
        <v>298</v>
      </c>
      <c r="J272" s="205" t="s">
        <v>6174</v>
      </c>
      <c r="K272" s="204" t="s">
        <v>6141</v>
      </c>
      <c r="L272" s="200">
        <f t="shared" si="0"/>
        <v>79705</v>
      </c>
      <c r="U272" s="220"/>
      <c r="V272" s="219"/>
      <c r="W272" s="218"/>
    </row>
    <row r="273" spans="1:24">
      <c r="C273" s="200" t="s">
        <v>6350</v>
      </c>
      <c r="D273" s="205" t="s">
        <v>6176</v>
      </c>
      <c r="E273" s="200" t="s">
        <v>6141</v>
      </c>
      <c r="F273" s="200">
        <v>160</v>
      </c>
      <c r="G273" s="205" t="s">
        <v>6174</v>
      </c>
      <c r="H273" s="200" t="s">
        <v>6141</v>
      </c>
      <c r="I273" s="200">
        <v>160</v>
      </c>
      <c r="J273" s="205" t="s">
        <v>6174</v>
      </c>
      <c r="K273" s="204" t="s">
        <v>6141</v>
      </c>
      <c r="L273" s="200">
        <f t="shared" si="0"/>
        <v>79705</v>
      </c>
      <c r="U273" s="220"/>
      <c r="V273" s="219"/>
      <c r="W273" s="218"/>
    </row>
    <row r="274" spans="1:24">
      <c r="C274" s="200" t="s">
        <v>6515</v>
      </c>
      <c r="D274" s="205" t="s">
        <v>6176</v>
      </c>
      <c r="E274" s="200" t="s">
        <v>6141</v>
      </c>
      <c r="F274" s="200">
        <v>390</v>
      </c>
      <c r="G274" s="205" t="s">
        <v>6174</v>
      </c>
      <c r="H274" s="200" t="s">
        <v>6141</v>
      </c>
      <c r="I274" s="200">
        <v>390</v>
      </c>
      <c r="J274" s="205" t="s">
        <v>6174</v>
      </c>
      <c r="K274" s="204" t="s">
        <v>6141</v>
      </c>
      <c r="L274" s="200">
        <f t="shared" si="0"/>
        <v>79705</v>
      </c>
      <c r="U274" s="220"/>
      <c r="V274" s="219"/>
      <c r="W274" s="218"/>
    </row>
    <row r="275" spans="1:24">
      <c r="A275" s="207">
        <v>39831</v>
      </c>
      <c r="C275" s="200" t="s">
        <v>6217</v>
      </c>
      <c r="D275" s="205" t="s">
        <v>6176</v>
      </c>
      <c r="E275" s="200" t="s">
        <v>6141</v>
      </c>
      <c r="F275" s="200">
        <v>148</v>
      </c>
      <c r="G275" s="205" t="s">
        <v>6174</v>
      </c>
      <c r="H275" s="200" t="s">
        <v>6141</v>
      </c>
      <c r="I275" s="200">
        <v>148</v>
      </c>
      <c r="J275" s="205" t="s">
        <v>6174</v>
      </c>
      <c r="K275" s="204" t="s">
        <v>6141</v>
      </c>
      <c r="L275" s="200">
        <f t="shared" si="0"/>
        <v>79705</v>
      </c>
      <c r="U275" s="220"/>
      <c r="V275" s="219"/>
      <c r="W275" s="218"/>
    </row>
    <row r="276" spans="1:24">
      <c r="A276" s="207">
        <v>39832</v>
      </c>
      <c r="C276" s="200" t="s">
        <v>6526</v>
      </c>
      <c r="D276" s="205" t="s">
        <v>6176</v>
      </c>
      <c r="E276" s="200" t="s">
        <v>6141</v>
      </c>
      <c r="F276" s="200">
        <v>240</v>
      </c>
      <c r="G276" s="205" t="s">
        <v>6174</v>
      </c>
      <c r="H276" s="200" t="s">
        <v>6141</v>
      </c>
      <c r="I276" s="200">
        <v>240</v>
      </c>
      <c r="J276" s="205" t="s">
        <v>6174</v>
      </c>
      <c r="K276" s="204" t="s">
        <v>6141</v>
      </c>
      <c r="L276" s="200">
        <f t="shared" si="0"/>
        <v>79705</v>
      </c>
      <c r="U276" s="220"/>
      <c r="V276" s="219"/>
      <c r="W276" s="218"/>
    </row>
    <row r="277" spans="1:24">
      <c r="C277" s="200" t="s">
        <v>6515</v>
      </c>
      <c r="D277" s="205" t="s">
        <v>6176</v>
      </c>
      <c r="E277" s="200" t="s">
        <v>6141</v>
      </c>
      <c r="F277" s="200">
        <v>390</v>
      </c>
      <c r="G277" s="205" t="s">
        <v>6174</v>
      </c>
      <c r="H277" s="200" t="s">
        <v>6141</v>
      </c>
      <c r="I277" s="200">
        <v>390</v>
      </c>
      <c r="J277" s="205" t="s">
        <v>6174</v>
      </c>
      <c r="K277" s="204" t="s">
        <v>6141</v>
      </c>
      <c r="L277" s="200">
        <f t="shared" si="0"/>
        <v>79705</v>
      </c>
      <c r="U277" s="242" t="s">
        <v>6525</v>
      </c>
      <c r="V277" s="240"/>
      <c r="W277" s="241">
        <v>300</v>
      </c>
      <c r="X277" s="201">
        <f>X261+W277-V277</f>
        <v>400</v>
      </c>
    </row>
    <row r="278" spans="1:24">
      <c r="A278" s="207">
        <v>39833</v>
      </c>
      <c r="C278" s="200" t="s">
        <v>6217</v>
      </c>
      <c r="D278" s="205" t="s">
        <v>6176</v>
      </c>
      <c r="E278" s="200" t="s">
        <v>6141</v>
      </c>
      <c r="F278" s="200">
        <v>158</v>
      </c>
      <c r="G278" s="205" t="s">
        <v>6174</v>
      </c>
      <c r="H278" s="200" t="s">
        <v>6141</v>
      </c>
      <c r="I278" s="200">
        <v>158</v>
      </c>
      <c r="J278" s="205" t="s">
        <v>6174</v>
      </c>
      <c r="K278" s="204" t="s">
        <v>6141</v>
      </c>
      <c r="L278" s="200">
        <f t="shared" si="0"/>
        <v>79705</v>
      </c>
      <c r="U278" s="242"/>
      <c r="V278" s="240"/>
      <c r="W278" s="241"/>
    </row>
    <row r="279" spans="1:24">
      <c r="C279" s="200" t="s">
        <v>6515</v>
      </c>
      <c r="D279" s="205" t="s">
        <v>6176</v>
      </c>
      <c r="E279" s="200" t="s">
        <v>6141</v>
      </c>
      <c r="F279" s="200">
        <v>390</v>
      </c>
      <c r="G279" s="205" t="s">
        <v>6174</v>
      </c>
      <c r="H279" s="200" t="s">
        <v>6141</v>
      </c>
      <c r="I279" s="200">
        <v>390</v>
      </c>
      <c r="J279" s="205" t="s">
        <v>6174</v>
      </c>
      <c r="K279" s="204" t="s">
        <v>6141</v>
      </c>
      <c r="L279" s="200">
        <f t="shared" si="0"/>
        <v>79705</v>
      </c>
      <c r="U279" s="242"/>
      <c r="V279" s="240"/>
      <c r="W279" s="241"/>
    </row>
    <row r="280" spans="1:24">
      <c r="C280" s="200" t="s">
        <v>6524</v>
      </c>
      <c r="D280" s="205" t="s">
        <v>6183</v>
      </c>
      <c r="E280" s="200" t="s">
        <v>6141</v>
      </c>
      <c r="F280" s="200">
        <v>1600</v>
      </c>
      <c r="G280" s="205" t="s">
        <v>6174</v>
      </c>
      <c r="H280" s="200" t="s">
        <v>6141</v>
      </c>
      <c r="I280" s="200">
        <v>1600</v>
      </c>
      <c r="J280" s="205" t="s">
        <v>6174</v>
      </c>
      <c r="K280" s="204" t="s">
        <v>6141</v>
      </c>
      <c r="L280" s="200">
        <f t="shared" si="0"/>
        <v>79705</v>
      </c>
      <c r="U280" s="220" t="s">
        <v>6523</v>
      </c>
      <c r="V280" s="219"/>
      <c r="W280" s="218">
        <v>6830</v>
      </c>
      <c r="X280" s="201">
        <f>X277+W280-V280</f>
        <v>7230</v>
      </c>
    </row>
    <row r="281" spans="1:24">
      <c r="A281" s="207">
        <v>39834</v>
      </c>
      <c r="C281" s="200" t="s">
        <v>6515</v>
      </c>
      <c r="D281" s="205" t="s">
        <v>6176</v>
      </c>
      <c r="E281" s="200" t="s">
        <v>6141</v>
      </c>
      <c r="F281" s="200">
        <v>390</v>
      </c>
      <c r="G281" s="205" t="s">
        <v>6174</v>
      </c>
      <c r="H281" s="200" t="s">
        <v>6141</v>
      </c>
      <c r="I281" s="200">
        <v>390</v>
      </c>
      <c r="J281" s="205" t="s">
        <v>6174</v>
      </c>
      <c r="K281" s="204" t="s">
        <v>6141</v>
      </c>
      <c r="L281" s="200">
        <f t="shared" si="0"/>
        <v>79705</v>
      </c>
      <c r="U281" s="220"/>
      <c r="V281" s="219"/>
      <c r="W281" s="218"/>
    </row>
    <row r="282" spans="1:24">
      <c r="A282" s="207">
        <v>39835</v>
      </c>
      <c r="C282" s="200" t="s">
        <v>6217</v>
      </c>
      <c r="D282" s="205" t="s">
        <v>6176</v>
      </c>
      <c r="E282" s="200" t="s">
        <v>6141</v>
      </c>
      <c r="F282" s="200">
        <v>168</v>
      </c>
      <c r="G282" s="205" t="s">
        <v>6174</v>
      </c>
      <c r="H282" s="200" t="s">
        <v>6141</v>
      </c>
      <c r="I282" s="200">
        <v>168</v>
      </c>
      <c r="J282" s="205" t="s">
        <v>6174</v>
      </c>
      <c r="K282" s="204" t="s">
        <v>6141</v>
      </c>
      <c r="L282" s="200">
        <f t="shared" si="0"/>
        <v>79705</v>
      </c>
      <c r="U282" s="220"/>
      <c r="V282" s="219"/>
      <c r="W282" s="218"/>
    </row>
    <row r="283" spans="1:24">
      <c r="C283" s="200" t="s">
        <v>2415</v>
      </c>
      <c r="D283" s="205" t="s">
        <v>6176</v>
      </c>
      <c r="E283" s="200" t="s">
        <v>6141</v>
      </c>
      <c r="F283" s="200">
        <v>168</v>
      </c>
      <c r="G283" s="205" t="s">
        <v>6174</v>
      </c>
      <c r="H283" s="200" t="s">
        <v>6141</v>
      </c>
      <c r="I283" s="200">
        <v>168</v>
      </c>
      <c r="J283" s="205" t="s">
        <v>6174</v>
      </c>
      <c r="K283" s="204" t="s">
        <v>6141</v>
      </c>
      <c r="L283" s="200">
        <f t="shared" si="0"/>
        <v>79705</v>
      </c>
      <c r="U283" s="220"/>
      <c r="V283" s="219"/>
      <c r="W283" s="218"/>
    </row>
    <row r="284" spans="1:24">
      <c r="C284" s="200" t="s">
        <v>5830</v>
      </c>
      <c r="D284" s="205" t="s">
        <v>6176</v>
      </c>
      <c r="E284" s="200" t="s">
        <v>6141</v>
      </c>
      <c r="F284" s="200">
        <v>298</v>
      </c>
      <c r="G284" s="205" t="s">
        <v>6174</v>
      </c>
      <c r="H284" s="200" t="s">
        <v>6141</v>
      </c>
      <c r="I284" s="200">
        <v>298</v>
      </c>
      <c r="J284" s="205" t="s">
        <v>6174</v>
      </c>
      <c r="K284" s="204" t="s">
        <v>6141</v>
      </c>
      <c r="L284" s="200">
        <f t="shared" si="0"/>
        <v>79705</v>
      </c>
      <c r="U284" s="220"/>
      <c r="V284" s="219"/>
      <c r="W284" s="218"/>
    </row>
    <row r="285" spans="1:24">
      <c r="C285" s="200" t="s">
        <v>6515</v>
      </c>
      <c r="D285" s="205" t="s">
        <v>6176</v>
      </c>
      <c r="E285" s="200" t="s">
        <v>6141</v>
      </c>
      <c r="F285" s="200">
        <v>390</v>
      </c>
      <c r="G285" s="205" t="s">
        <v>6174</v>
      </c>
      <c r="H285" s="200" t="s">
        <v>6141</v>
      </c>
      <c r="I285" s="200">
        <v>390</v>
      </c>
      <c r="J285" s="205" t="s">
        <v>6174</v>
      </c>
      <c r="K285" s="204" t="s">
        <v>6141</v>
      </c>
      <c r="L285" s="200">
        <f t="shared" si="0"/>
        <v>79705</v>
      </c>
      <c r="U285" s="220"/>
      <c r="V285" s="219"/>
      <c r="W285" s="218"/>
    </row>
    <row r="286" spans="1:24">
      <c r="A286" s="207">
        <v>39836</v>
      </c>
      <c r="C286" s="200" t="s">
        <v>6515</v>
      </c>
      <c r="D286" s="205" t="s">
        <v>6176</v>
      </c>
      <c r="E286" s="200" t="s">
        <v>6141</v>
      </c>
      <c r="F286" s="200">
        <v>390</v>
      </c>
      <c r="G286" s="205" t="s">
        <v>6174</v>
      </c>
      <c r="H286" s="200" t="s">
        <v>6141</v>
      </c>
      <c r="I286" s="200">
        <v>390</v>
      </c>
      <c r="J286" s="205" t="s">
        <v>6174</v>
      </c>
      <c r="K286" s="204" t="s">
        <v>6141</v>
      </c>
      <c r="L286" s="200">
        <f t="shared" si="0"/>
        <v>79705</v>
      </c>
      <c r="U286" s="242" t="s">
        <v>6522</v>
      </c>
      <c r="V286" s="240"/>
      <c r="W286" s="241">
        <v>144932</v>
      </c>
      <c r="X286" s="201">
        <f>X280+W286-V286</f>
        <v>152162</v>
      </c>
    </row>
    <row r="287" spans="1:24">
      <c r="A287" s="207">
        <v>39837</v>
      </c>
      <c r="C287" s="200" t="s">
        <v>6217</v>
      </c>
      <c r="D287" s="205" t="s">
        <v>6176</v>
      </c>
      <c r="E287" s="200" t="s">
        <v>6141</v>
      </c>
      <c r="F287" s="200">
        <v>138</v>
      </c>
      <c r="G287" s="205" t="s">
        <v>6174</v>
      </c>
      <c r="H287" s="200" t="s">
        <v>6141</v>
      </c>
      <c r="I287" s="200">
        <v>138</v>
      </c>
      <c r="J287" s="205" t="s">
        <v>6174</v>
      </c>
      <c r="K287" s="204" t="s">
        <v>6141</v>
      </c>
      <c r="L287" s="200">
        <f t="shared" si="0"/>
        <v>79705</v>
      </c>
      <c r="U287" s="220" t="s">
        <v>6522</v>
      </c>
      <c r="V287" s="219"/>
      <c r="W287" s="218">
        <v>84000</v>
      </c>
      <c r="X287" s="201">
        <f>X286+W287-V287</f>
        <v>236162</v>
      </c>
    </row>
    <row r="288" spans="1:24">
      <c r="A288" s="207">
        <v>39838</v>
      </c>
      <c r="C288" s="200" t="s">
        <v>6521</v>
      </c>
      <c r="D288" s="205" t="s">
        <v>6176</v>
      </c>
      <c r="E288" s="200" t="s">
        <v>6141</v>
      </c>
      <c r="F288" s="200">
        <v>99</v>
      </c>
      <c r="G288" s="205" t="s">
        <v>6174</v>
      </c>
      <c r="H288" s="200" t="s">
        <v>6141</v>
      </c>
      <c r="I288" s="200">
        <v>99</v>
      </c>
      <c r="J288" s="205" t="s">
        <v>6174</v>
      </c>
      <c r="K288" s="204" t="s">
        <v>6141</v>
      </c>
      <c r="L288" s="200">
        <f t="shared" si="0"/>
        <v>79705</v>
      </c>
      <c r="U288" s="220"/>
      <c r="V288" s="219"/>
      <c r="W288" s="218"/>
    </row>
    <row r="289" spans="1:24">
      <c r="C289" s="200" t="s">
        <v>6520</v>
      </c>
      <c r="D289" s="205" t="s">
        <v>6176</v>
      </c>
      <c r="E289" s="200" t="s">
        <v>6141</v>
      </c>
      <c r="F289" s="200">
        <v>125</v>
      </c>
      <c r="G289" s="205" t="s">
        <v>6174</v>
      </c>
      <c r="H289" s="200" t="s">
        <v>6141</v>
      </c>
      <c r="I289" s="200">
        <v>125</v>
      </c>
      <c r="J289" s="205" t="s">
        <v>6174</v>
      </c>
      <c r="K289" s="204" t="s">
        <v>6141</v>
      </c>
      <c r="L289" s="200">
        <f t="shared" si="0"/>
        <v>79705</v>
      </c>
      <c r="U289" s="220"/>
      <c r="V289" s="219"/>
      <c r="W289" s="218"/>
    </row>
    <row r="290" spans="1:24">
      <c r="C290" s="200" t="s">
        <v>6350</v>
      </c>
      <c r="D290" s="205" t="s">
        <v>6176</v>
      </c>
      <c r="E290" s="200" t="s">
        <v>6141</v>
      </c>
      <c r="F290" s="200">
        <v>138</v>
      </c>
      <c r="G290" s="205" t="s">
        <v>6174</v>
      </c>
      <c r="H290" s="200" t="s">
        <v>6141</v>
      </c>
      <c r="I290" s="200">
        <v>138</v>
      </c>
      <c r="J290" s="205" t="s">
        <v>6174</v>
      </c>
      <c r="K290" s="204" t="s">
        <v>6141</v>
      </c>
      <c r="L290" s="200">
        <f t="shared" si="0"/>
        <v>79705</v>
      </c>
      <c r="U290" s="220"/>
      <c r="V290" s="219"/>
      <c r="W290" s="218"/>
    </row>
    <row r="291" spans="1:24">
      <c r="A291" s="207">
        <v>39839</v>
      </c>
      <c r="C291" s="200" t="s">
        <v>6217</v>
      </c>
      <c r="D291" s="205" t="s">
        <v>6176</v>
      </c>
      <c r="E291" s="200" t="s">
        <v>6141</v>
      </c>
      <c r="F291" s="200">
        <v>160</v>
      </c>
      <c r="G291" s="205" t="s">
        <v>6174</v>
      </c>
      <c r="H291" s="200" t="s">
        <v>6141</v>
      </c>
      <c r="I291" s="200">
        <v>160</v>
      </c>
      <c r="J291" s="205" t="s">
        <v>6174</v>
      </c>
      <c r="K291" s="204" t="s">
        <v>6141</v>
      </c>
      <c r="L291" s="200">
        <f t="shared" si="0"/>
        <v>79705</v>
      </c>
      <c r="U291" s="220"/>
      <c r="V291" s="219"/>
      <c r="W291" s="218"/>
    </row>
    <row r="292" spans="1:24">
      <c r="C292" s="200" t="s">
        <v>6515</v>
      </c>
      <c r="D292" s="205" t="s">
        <v>6176</v>
      </c>
      <c r="E292" s="200" t="s">
        <v>6141</v>
      </c>
      <c r="F292" s="200">
        <v>330</v>
      </c>
      <c r="G292" s="205" t="s">
        <v>6174</v>
      </c>
      <c r="H292" s="200" t="s">
        <v>6141</v>
      </c>
      <c r="I292" s="200">
        <v>330</v>
      </c>
      <c r="J292" s="205" t="s">
        <v>6174</v>
      </c>
      <c r="K292" s="204" t="s">
        <v>6141</v>
      </c>
      <c r="L292" s="200">
        <f t="shared" si="0"/>
        <v>79705</v>
      </c>
      <c r="U292" s="220"/>
      <c r="V292" s="219"/>
      <c r="W292" s="218"/>
    </row>
    <row r="293" spans="1:24">
      <c r="A293" s="207">
        <v>39840</v>
      </c>
      <c r="C293" s="200" t="s">
        <v>6515</v>
      </c>
      <c r="D293" s="205" t="s">
        <v>6176</v>
      </c>
      <c r="E293" s="200" t="s">
        <v>6141</v>
      </c>
      <c r="F293" s="200">
        <v>330</v>
      </c>
      <c r="G293" s="205" t="s">
        <v>6174</v>
      </c>
      <c r="H293" s="200" t="s">
        <v>6141</v>
      </c>
      <c r="I293" s="200">
        <v>330</v>
      </c>
      <c r="J293" s="205" t="s">
        <v>6174</v>
      </c>
      <c r="K293" s="204" t="s">
        <v>6141</v>
      </c>
      <c r="L293" s="200">
        <f t="shared" si="0"/>
        <v>79705</v>
      </c>
      <c r="U293" s="245" t="s">
        <v>6519</v>
      </c>
      <c r="V293" s="244">
        <v>50000</v>
      </c>
      <c r="W293" s="243"/>
      <c r="X293" s="201">
        <f>X287+W293-V293</f>
        <v>186162</v>
      </c>
    </row>
    <row r="294" spans="1:24">
      <c r="A294" s="207">
        <v>39841</v>
      </c>
      <c r="C294" s="200" t="s">
        <v>6350</v>
      </c>
      <c r="D294" s="205" t="s">
        <v>6176</v>
      </c>
      <c r="E294" s="200" t="s">
        <v>6141</v>
      </c>
      <c r="F294" s="200">
        <v>138</v>
      </c>
      <c r="G294" s="205" t="s">
        <v>6174</v>
      </c>
      <c r="H294" s="200" t="s">
        <v>6141</v>
      </c>
      <c r="I294" s="200">
        <v>138</v>
      </c>
      <c r="J294" s="205" t="s">
        <v>6174</v>
      </c>
      <c r="K294" s="204" t="s">
        <v>6141</v>
      </c>
      <c r="L294" s="200">
        <f t="shared" si="0"/>
        <v>79705</v>
      </c>
      <c r="U294" s="242"/>
      <c r="V294" s="241"/>
      <c r="W294" s="240"/>
    </row>
    <row r="295" spans="1:24">
      <c r="C295" s="200" t="s">
        <v>6515</v>
      </c>
      <c r="D295" s="205" t="s">
        <v>6176</v>
      </c>
      <c r="E295" s="200" t="s">
        <v>6141</v>
      </c>
      <c r="F295" s="200">
        <v>390</v>
      </c>
      <c r="G295" s="205" t="s">
        <v>6174</v>
      </c>
      <c r="H295" s="200" t="s">
        <v>6141</v>
      </c>
      <c r="I295" s="200">
        <v>390</v>
      </c>
      <c r="J295" s="205" t="s">
        <v>6174</v>
      </c>
      <c r="K295" s="204" t="s">
        <v>6141</v>
      </c>
      <c r="L295" s="200">
        <f t="shared" si="0"/>
        <v>79705</v>
      </c>
      <c r="U295" s="220" t="s">
        <v>6518</v>
      </c>
      <c r="V295" s="218">
        <v>100000</v>
      </c>
      <c r="W295" s="219"/>
      <c r="X295" s="201">
        <f>X293+W295-V295</f>
        <v>86162</v>
      </c>
    </row>
    <row r="296" spans="1:24">
      <c r="C296" s="200" t="s">
        <v>5954</v>
      </c>
      <c r="D296" s="205" t="s">
        <v>6174</v>
      </c>
      <c r="E296" s="200" t="s">
        <v>6141</v>
      </c>
      <c r="F296" s="200">
        <v>100000</v>
      </c>
      <c r="G296" s="205" t="s">
        <v>6182</v>
      </c>
      <c r="H296" s="200" t="s">
        <v>6141</v>
      </c>
      <c r="I296" s="200">
        <v>100000</v>
      </c>
      <c r="J296" s="205" t="s">
        <v>6174</v>
      </c>
      <c r="K296" s="204" t="s">
        <v>6141</v>
      </c>
      <c r="L296" s="200">
        <f t="shared" si="0"/>
        <v>79705</v>
      </c>
      <c r="U296" s="220"/>
      <c r="V296" s="218"/>
      <c r="W296" s="219"/>
    </row>
    <row r="297" spans="1:24">
      <c r="A297" s="207">
        <v>39842</v>
      </c>
      <c r="C297" s="200" t="s">
        <v>6515</v>
      </c>
      <c r="D297" s="205" t="s">
        <v>6176</v>
      </c>
      <c r="E297" s="200" t="s">
        <v>6141</v>
      </c>
      <c r="F297" s="200">
        <v>390</v>
      </c>
      <c r="G297" s="205" t="s">
        <v>6174</v>
      </c>
      <c r="H297" s="200" t="s">
        <v>6141</v>
      </c>
      <c r="I297" s="200">
        <v>390</v>
      </c>
      <c r="J297" s="205" t="s">
        <v>6174</v>
      </c>
      <c r="K297" s="204" t="s">
        <v>6141</v>
      </c>
      <c r="L297" s="200">
        <f t="shared" si="0"/>
        <v>79705</v>
      </c>
      <c r="U297" s="220"/>
      <c r="V297" s="218"/>
      <c r="W297" s="219"/>
    </row>
    <row r="298" spans="1:24">
      <c r="C298" s="200" t="s">
        <v>6517</v>
      </c>
      <c r="D298" s="205" t="s">
        <v>6176</v>
      </c>
      <c r="E298" s="200" t="s">
        <v>6141</v>
      </c>
      <c r="F298" s="200">
        <v>110</v>
      </c>
      <c r="G298" s="205" t="s">
        <v>6174</v>
      </c>
      <c r="H298" s="200" t="s">
        <v>6141</v>
      </c>
      <c r="I298" s="200">
        <v>110</v>
      </c>
      <c r="J298" s="205" t="s">
        <v>6174</v>
      </c>
      <c r="K298" s="204" t="s">
        <v>6141</v>
      </c>
      <c r="L298" s="200">
        <f t="shared" si="0"/>
        <v>79705</v>
      </c>
      <c r="U298" s="220"/>
      <c r="V298" s="218"/>
      <c r="W298" s="219"/>
    </row>
    <row r="299" spans="1:24">
      <c r="C299" s="200" t="s">
        <v>6516</v>
      </c>
      <c r="D299" s="205" t="s">
        <v>6176</v>
      </c>
      <c r="E299" s="200" t="s">
        <v>6141</v>
      </c>
      <c r="F299" s="200">
        <v>100</v>
      </c>
      <c r="G299" s="205" t="s">
        <v>6174</v>
      </c>
      <c r="H299" s="200" t="s">
        <v>6141</v>
      </c>
      <c r="I299" s="200">
        <v>100</v>
      </c>
      <c r="J299" s="205" t="s">
        <v>6174</v>
      </c>
      <c r="K299" s="204" t="s">
        <v>6141</v>
      </c>
      <c r="L299" s="200">
        <f t="shared" si="0"/>
        <v>79705</v>
      </c>
      <c r="U299" s="220"/>
      <c r="V299" s="218"/>
      <c r="W299" s="219"/>
    </row>
    <row r="300" spans="1:24">
      <c r="A300" s="207">
        <v>39843</v>
      </c>
      <c r="C300" s="200" t="s">
        <v>6350</v>
      </c>
      <c r="D300" s="205" t="s">
        <v>6176</v>
      </c>
      <c r="E300" s="200" t="s">
        <v>6141</v>
      </c>
      <c r="F300" s="200">
        <v>160</v>
      </c>
      <c r="G300" s="205" t="s">
        <v>6174</v>
      </c>
      <c r="H300" s="200" t="s">
        <v>6141</v>
      </c>
      <c r="I300" s="200">
        <v>160</v>
      </c>
      <c r="J300" s="205" t="s">
        <v>6174</v>
      </c>
      <c r="K300" s="204" t="s">
        <v>6141</v>
      </c>
      <c r="L300" s="200">
        <f t="shared" si="0"/>
        <v>79705</v>
      </c>
      <c r="U300" s="220"/>
      <c r="V300" s="218"/>
      <c r="W300" s="219"/>
    </row>
    <row r="301" spans="1:24">
      <c r="C301" s="200" t="s">
        <v>6515</v>
      </c>
      <c r="D301" s="205" t="s">
        <v>6176</v>
      </c>
      <c r="E301" s="200" t="s">
        <v>6141</v>
      </c>
      <c r="F301" s="200">
        <v>390</v>
      </c>
      <c r="G301" s="205" t="s">
        <v>6174</v>
      </c>
      <c r="H301" s="200" t="s">
        <v>6141</v>
      </c>
      <c r="I301" s="200">
        <v>390</v>
      </c>
      <c r="J301" s="205" t="s">
        <v>6174</v>
      </c>
      <c r="K301" s="204" t="s">
        <v>6141</v>
      </c>
      <c r="L301" s="200">
        <f t="shared" si="0"/>
        <v>79705</v>
      </c>
      <c r="U301" s="220"/>
      <c r="V301" s="218"/>
      <c r="W301" s="219"/>
    </row>
    <row r="302" spans="1:24">
      <c r="A302" s="207">
        <v>39844</v>
      </c>
      <c r="C302" s="200" t="s">
        <v>5857</v>
      </c>
      <c r="D302" s="205" t="s">
        <v>6176</v>
      </c>
      <c r="E302" s="200" t="s">
        <v>6141</v>
      </c>
      <c r="F302" s="200">
        <v>740</v>
      </c>
      <c r="G302" s="205" t="s">
        <v>6174</v>
      </c>
      <c r="H302" s="200" t="s">
        <v>6141</v>
      </c>
      <c r="I302" s="200">
        <v>740</v>
      </c>
      <c r="J302" s="205" t="s">
        <v>6174</v>
      </c>
      <c r="K302" s="204" t="s">
        <v>6141</v>
      </c>
      <c r="L302" s="200">
        <f t="shared" si="0"/>
        <v>79705</v>
      </c>
      <c r="U302" s="220"/>
      <c r="V302" s="218"/>
      <c r="W302" s="219"/>
    </row>
    <row r="303" spans="1:24">
      <c r="C303" s="200" t="s">
        <v>6514</v>
      </c>
      <c r="D303" s="205" t="s">
        <v>6176</v>
      </c>
      <c r="E303" s="200" t="s">
        <v>6141</v>
      </c>
      <c r="F303" s="200">
        <v>5250</v>
      </c>
      <c r="G303" s="205" t="s">
        <v>6174</v>
      </c>
      <c r="H303" s="200" t="s">
        <v>6141</v>
      </c>
      <c r="I303" s="200">
        <v>5250</v>
      </c>
      <c r="J303" s="205" t="s">
        <v>6174</v>
      </c>
      <c r="K303" s="204" t="s">
        <v>6141</v>
      </c>
      <c r="L303" s="200">
        <f t="shared" si="0"/>
        <v>79705</v>
      </c>
      <c r="U303" s="220"/>
      <c r="V303" s="218"/>
      <c r="W303" s="219"/>
    </row>
    <row r="304" spans="1:24">
      <c r="C304" s="249" t="s">
        <v>6513</v>
      </c>
      <c r="D304" s="251" t="s">
        <v>6183</v>
      </c>
      <c r="E304" s="249" t="s">
        <v>6141</v>
      </c>
      <c r="F304" s="249">
        <v>320</v>
      </c>
      <c r="G304" s="205" t="s">
        <v>6174</v>
      </c>
      <c r="H304" s="200" t="s">
        <v>6141</v>
      </c>
      <c r="I304" s="249">
        <v>320</v>
      </c>
      <c r="J304" s="251" t="s">
        <v>6174</v>
      </c>
      <c r="K304" s="250" t="s">
        <v>6141</v>
      </c>
      <c r="L304" s="200">
        <f t="shared" si="0"/>
        <v>79705</v>
      </c>
      <c r="P304" s="249"/>
      <c r="Q304" s="249"/>
      <c r="R304" s="249"/>
      <c r="U304" s="220"/>
      <c r="V304" s="218"/>
      <c r="W304" s="219"/>
    </row>
    <row r="305" spans="1:24">
      <c r="A305" s="207">
        <v>39845</v>
      </c>
      <c r="C305" s="200" t="s">
        <v>5894</v>
      </c>
      <c r="D305" s="205" t="s">
        <v>6176</v>
      </c>
      <c r="E305" s="200" t="s">
        <v>6141</v>
      </c>
      <c r="F305" s="200">
        <v>438</v>
      </c>
      <c r="G305" s="205" t="s">
        <v>6174</v>
      </c>
      <c r="H305" s="200" t="s">
        <v>6141</v>
      </c>
      <c r="I305" s="200">
        <v>438</v>
      </c>
      <c r="J305" s="205" t="s">
        <v>6174</v>
      </c>
      <c r="K305" s="204" t="s">
        <v>6141</v>
      </c>
      <c r="L305" s="200">
        <f t="shared" si="0"/>
        <v>79705</v>
      </c>
      <c r="U305" s="220"/>
      <c r="V305" s="218"/>
      <c r="W305" s="219"/>
    </row>
    <row r="306" spans="1:24">
      <c r="C306" s="200" t="s">
        <v>6512</v>
      </c>
      <c r="D306" s="205" t="s">
        <v>6176</v>
      </c>
      <c r="E306" s="200" t="s">
        <v>6141</v>
      </c>
      <c r="F306" s="200">
        <v>98</v>
      </c>
      <c r="G306" s="205" t="s">
        <v>6174</v>
      </c>
      <c r="H306" s="200" t="s">
        <v>6141</v>
      </c>
      <c r="I306" s="200">
        <v>98</v>
      </c>
      <c r="J306" s="205" t="s">
        <v>6174</v>
      </c>
      <c r="K306" s="204" t="s">
        <v>6141</v>
      </c>
      <c r="L306" s="200">
        <f t="shared" si="0"/>
        <v>79705</v>
      </c>
      <c r="U306" s="220"/>
      <c r="V306" s="218"/>
      <c r="W306" s="219"/>
    </row>
    <row r="307" spans="1:24">
      <c r="C307" s="200" t="s">
        <v>5844</v>
      </c>
      <c r="D307" s="205" t="s">
        <v>6176</v>
      </c>
      <c r="E307" s="200" t="s">
        <v>6141</v>
      </c>
      <c r="F307" s="200">
        <v>198</v>
      </c>
      <c r="G307" s="205" t="s">
        <v>6174</v>
      </c>
      <c r="H307" s="200" t="s">
        <v>6141</v>
      </c>
      <c r="I307" s="200">
        <v>198</v>
      </c>
      <c r="J307" s="205" t="s">
        <v>6174</v>
      </c>
      <c r="K307" s="204" t="s">
        <v>6141</v>
      </c>
      <c r="L307" s="200">
        <f t="shared" si="0"/>
        <v>79705</v>
      </c>
      <c r="U307" s="220"/>
      <c r="V307" s="218"/>
      <c r="W307" s="219"/>
    </row>
    <row r="308" spans="1:24">
      <c r="C308" s="200" t="s">
        <v>5892</v>
      </c>
      <c r="D308" s="205" t="s">
        <v>6176</v>
      </c>
      <c r="E308" s="200" t="s">
        <v>6141</v>
      </c>
      <c r="F308" s="200">
        <v>128</v>
      </c>
      <c r="G308" s="205" t="s">
        <v>6174</v>
      </c>
      <c r="H308" s="200" t="s">
        <v>6141</v>
      </c>
      <c r="I308" s="200">
        <v>128</v>
      </c>
      <c r="J308" s="205" t="s">
        <v>6174</v>
      </c>
      <c r="K308" s="204" t="s">
        <v>6141</v>
      </c>
      <c r="L308" s="200">
        <f t="shared" si="0"/>
        <v>79705</v>
      </c>
      <c r="U308" s="220"/>
      <c r="V308" s="218"/>
      <c r="W308" s="219"/>
    </row>
    <row r="309" spans="1:24">
      <c r="C309" s="200" t="s">
        <v>6511</v>
      </c>
      <c r="D309" s="205" t="s">
        <v>6176</v>
      </c>
      <c r="E309" s="200" t="s">
        <v>6141</v>
      </c>
      <c r="F309" s="200">
        <v>87</v>
      </c>
      <c r="G309" s="205" t="s">
        <v>6174</v>
      </c>
      <c r="H309" s="200" t="s">
        <v>6141</v>
      </c>
      <c r="I309" s="200">
        <v>87</v>
      </c>
      <c r="J309" s="205" t="s">
        <v>6174</v>
      </c>
      <c r="K309" s="204" t="s">
        <v>6141</v>
      </c>
      <c r="L309" s="200">
        <f t="shared" si="0"/>
        <v>79705</v>
      </c>
      <c r="U309" s="220"/>
      <c r="V309" s="218"/>
      <c r="W309" s="219"/>
    </row>
    <row r="310" spans="1:24">
      <c r="C310" s="221" t="s">
        <v>6510</v>
      </c>
      <c r="D310" s="205" t="s">
        <v>6176</v>
      </c>
      <c r="E310" s="221" t="s">
        <v>6141</v>
      </c>
      <c r="F310" s="221">
        <v>2240</v>
      </c>
      <c r="G310" s="205" t="s">
        <v>6174</v>
      </c>
      <c r="H310" s="200" t="s">
        <v>6141</v>
      </c>
      <c r="I310" s="221">
        <v>2240</v>
      </c>
      <c r="J310" s="223" t="s">
        <v>6174</v>
      </c>
      <c r="K310" s="222" t="s">
        <v>6141</v>
      </c>
      <c r="L310" s="200">
        <f t="shared" ref="L310:L373" si="2">L309+F310-I310</f>
        <v>79705</v>
      </c>
      <c r="P310" s="221"/>
      <c r="Q310" s="221"/>
      <c r="R310" s="221"/>
      <c r="U310" s="220"/>
      <c r="V310" s="218"/>
      <c r="W310" s="219"/>
    </row>
    <row r="311" spans="1:24">
      <c r="C311" s="200" t="s">
        <v>2330</v>
      </c>
      <c r="D311" s="205" t="s">
        <v>6176</v>
      </c>
      <c r="E311" s="200" t="s">
        <v>6141</v>
      </c>
      <c r="F311" s="200">
        <v>28</v>
      </c>
      <c r="G311" s="205" t="s">
        <v>6174</v>
      </c>
      <c r="H311" s="200" t="s">
        <v>6141</v>
      </c>
      <c r="I311" s="200">
        <v>28</v>
      </c>
      <c r="J311" s="205" t="s">
        <v>6174</v>
      </c>
      <c r="K311" s="204" t="s">
        <v>6141</v>
      </c>
      <c r="L311" s="200">
        <f t="shared" si="2"/>
        <v>79705</v>
      </c>
      <c r="U311" s="220"/>
      <c r="V311" s="218"/>
      <c r="W311" s="219"/>
    </row>
    <row r="312" spans="1:24">
      <c r="C312" s="200" t="s">
        <v>6217</v>
      </c>
      <c r="D312" s="205" t="s">
        <v>6176</v>
      </c>
      <c r="E312" s="200" t="s">
        <v>6141</v>
      </c>
      <c r="F312" s="200">
        <v>50</v>
      </c>
      <c r="G312" s="205" t="s">
        <v>6174</v>
      </c>
      <c r="H312" s="200" t="s">
        <v>6141</v>
      </c>
      <c r="I312" s="200">
        <v>50</v>
      </c>
      <c r="J312" s="205" t="s">
        <v>6174</v>
      </c>
      <c r="K312" s="204" t="s">
        <v>6141</v>
      </c>
      <c r="L312" s="200">
        <f t="shared" si="2"/>
        <v>79705</v>
      </c>
      <c r="U312" s="220"/>
      <c r="V312" s="218"/>
      <c r="W312" s="219"/>
    </row>
    <row r="313" spans="1:24">
      <c r="C313" s="200" t="s">
        <v>6232</v>
      </c>
      <c r="D313" s="205" t="s">
        <v>6176</v>
      </c>
      <c r="E313" s="200" t="s">
        <v>6141</v>
      </c>
      <c r="F313" s="200">
        <v>233</v>
      </c>
      <c r="G313" s="205" t="s">
        <v>6174</v>
      </c>
      <c r="H313" s="200" t="s">
        <v>6141</v>
      </c>
      <c r="I313" s="200">
        <v>233</v>
      </c>
      <c r="J313" s="205" t="s">
        <v>6174</v>
      </c>
      <c r="K313" s="204" t="s">
        <v>6141</v>
      </c>
      <c r="L313" s="200">
        <f t="shared" si="2"/>
        <v>79705</v>
      </c>
      <c r="U313" s="220"/>
      <c r="V313" s="218"/>
      <c r="W313" s="219"/>
    </row>
    <row r="314" spans="1:24">
      <c r="C314" s="200" t="s">
        <v>6507</v>
      </c>
      <c r="D314" s="205" t="s">
        <v>6176</v>
      </c>
      <c r="E314" s="200" t="s">
        <v>6141</v>
      </c>
      <c r="F314" s="200">
        <v>300</v>
      </c>
      <c r="G314" s="205" t="s">
        <v>6174</v>
      </c>
      <c r="H314" s="200" t="s">
        <v>6141</v>
      </c>
      <c r="I314" s="200">
        <v>300</v>
      </c>
      <c r="J314" s="205" t="s">
        <v>6174</v>
      </c>
      <c r="K314" s="204" t="s">
        <v>6141</v>
      </c>
      <c r="L314" s="200">
        <f t="shared" si="2"/>
        <v>79705</v>
      </c>
      <c r="U314" s="220"/>
      <c r="V314" s="218"/>
      <c r="W314" s="219"/>
    </row>
    <row r="315" spans="1:24">
      <c r="C315" s="246" t="s">
        <v>6509</v>
      </c>
      <c r="D315" s="248" t="s">
        <v>6183</v>
      </c>
      <c r="E315" s="246" t="s">
        <v>6141</v>
      </c>
      <c r="F315" s="246">
        <v>22000</v>
      </c>
      <c r="G315" s="205" t="s">
        <v>6174</v>
      </c>
      <c r="H315" s="200" t="s">
        <v>6141</v>
      </c>
      <c r="I315" s="246">
        <v>22000</v>
      </c>
      <c r="J315" s="248" t="s">
        <v>6174</v>
      </c>
      <c r="K315" s="247" t="s">
        <v>6141</v>
      </c>
      <c r="L315" s="200">
        <f t="shared" si="2"/>
        <v>79705</v>
      </c>
      <c r="P315" s="246"/>
      <c r="Q315" s="246"/>
      <c r="R315" s="246"/>
      <c r="U315" s="220"/>
      <c r="V315" s="218"/>
      <c r="W315" s="219"/>
    </row>
    <row r="316" spans="1:24">
      <c r="A316" s="207">
        <v>39846</v>
      </c>
      <c r="C316" s="200" t="s">
        <v>6508</v>
      </c>
      <c r="D316" s="205" t="s">
        <v>6176</v>
      </c>
      <c r="E316" s="200" t="s">
        <v>6141</v>
      </c>
      <c r="F316" s="200">
        <v>4700</v>
      </c>
      <c r="G316" s="205" t="s">
        <v>6174</v>
      </c>
      <c r="H316" s="200" t="s">
        <v>6141</v>
      </c>
      <c r="I316" s="200">
        <v>4700</v>
      </c>
      <c r="J316" s="205" t="s">
        <v>6174</v>
      </c>
      <c r="K316" s="204" t="s">
        <v>6141</v>
      </c>
      <c r="L316" s="200">
        <f t="shared" si="2"/>
        <v>79705</v>
      </c>
      <c r="U316" s="220"/>
      <c r="V316" s="218"/>
      <c r="W316" s="219"/>
    </row>
    <row r="317" spans="1:24">
      <c r="C317" s="200" t="s">
        <v>2415</v>
      </c>
      <c r="D317" s="205" t="s">
        <v>6176</v>
      </c>
      <c r="E317" s="200" t="s">
        <v>6141</v>
      </c>
      <c r="F317" s="200">
        <v>177</v>
      </c>
      <c r="G317" s="205" t="s">
        <v>6174</v>
      </c>
      <c r="H317" s="200" t="s">
        <v>6141</v>
      </c>
      <c r="I317" s="200">
        <v>177</v>
      </c>
      <c r="J317" s="205" t="s">
        <v>6174</v>
      </c>
      <c r="K317" s="204" t="s">
        <v>6141</v>
      </c>
      <c r="L317" s="200">
        <f t="shared" si="2"/>
        <v>79705</v>
      </c>
      <c r="U317" s="220"/>
      <c r="V317" s="218"/>
      <c r="W317" s="219"/>
    </row>
    <row r="318" spans="1:24">
      <c r="C318" s="200" t="s">
        <v>6507</v>
      </c>
      <c r="D318" s="205" t="s">
        <v>6176</v>
      </c>
      <c r="E318" s="200" t="s">
        <v>6141</v>
      </c>
      <c r="F318" s="200">
        <v>150</v>
      </c>
      <c r="G318" s="205" t="s">
        <v>6174</v>
      </c>
      <c r="H318" s="200" t="s">
        <v>6141</v>
      </c>
      <c r="I318" s="200">
        <v>150</v>
      </c>
      <c r="J318" s="205" t="s">
        <v>6174</v>
      </c>
      <c r="K318" s="204" t="s">
        <v>6141</v>
      </c>
      <c r="L318" s="200">
        <f t="shared" si="2"/>
        <v>79705</v>
      </c>
      <c r="U318" s="220"/>
      <c r="V318" s="218"/>
      <c r="W318" s="219"/>
    </row>
    <row r="319" spans="1:24">
      <c r="C319" s="200" t="s">
        <v>5880</v>
      </c>
      <c r="D319" s="205" t="s">
        <v>6176</v>
      </c>
      <c r="E319" s="200" t="s">
        <v>6141</v>
      </c>
      <c r="F319" s="200">
        <v>284</v>
      </c>
      <c r="G319" s="205" t="s">
        <v>6174</v>
      </c>
      <c r="H319" s="200" t="s">
        <v>6141</v>
      </c>
      <c r="I319" s="200">
        <v>284</v>
      </c>
      <c r="J319" s="205" t="s">
        <v>6174</v>
      </c>
      <c r="K319" s="204" t="s">
        <v>6141</v>
      </c>
      <c r="L319" s="200">
        <f t="shared" si="2"/>
        <v>79705</v>
      </c>
      <c r="U319" s="220"/>
      <c r="V319" s="218"/>
      <c r="W319" s="219"/>
    </row>
    <row r="320" spans="1:24">
      <c r="C320" s="200" t="s">
        <v>2371</v>
      </c>
      <c r="D320" s="205" t="s">
        <v>6176</v>
      </c>
      <c r="E320" s="200" t="s">
        <v>6141</v>
      </c>
      <c r="F320" s="200">
        <v>1480</v>
      </c>
      <c r="G320" s="205" t="s">
        <v>6174</v>
      </c>
      <c r="H320" s="200" t="s">
        <v>6141</v>
      </c>
      <c r="I320" s="200">
        <v>1480</v>
      </c>
      <c r="J320" s="205" t="s">
        <v>6174</v>
      </c>
      <c r="K320" s="204" t="s">
        <v>6141</v>
      </c>
      <c r="L320" s="200">
        <f t="shared" si="2"/>
        <v>79705</v>
      </c>
      <c r="U320" s="242" t="s">
        <v>6506</v>
      </c>
      <c r="V320" s="240"/>
      <c r="W320" s="241">
        <v>3740</v>
      </c>
      <c r="X320" s="201">
        <f>X295+W320-V320</f>
        <v>89902</v>
      </c>
    </row>
    <row r="321" spans="1:24">
      <c r="A321" s="207">
        <v>39847</v>
      </c>
      <c r="C321" s="200" t="s">
        <v>1474</v>
      </c>
      <c r="D321" s="205" t="s">
        <v>6176</v>
      </c>
      <c r="E321" s="200" t="s">
        <v>6141</v>
      </c>
      <c r="F321" s="200">
        <v>199</v>
      </c>
      <c r="G321" s="205" t="s">
        <v>6174</v>
      </c>
      <c r="H321" s="200" t="s">
        <v>6141</v>
      </c>
      <c r="I321" s="200">
        <v>199</v>
      </c>
      <c r="J321" s="205" t="s">
        <v>6174</v>
      </c>
      <c r="K321" s="204" t="s">
        <v>6141</v>
      </c>
      <c r="L321" s="200">
        <f t="shared" si="2"/>
        <v>79705</v>
      </c>
      <c r="U321" s="220" t="s">
        <v>6505</v>
      </c>
      <c r="V321" s="219"/>
      <c r="W321" s="218">
        <v>22730</v>
      </c>
      <c r="X321" s="201">
        <f>X320+W321-V321</f>
        <v>112632</v>
      </c>
    </row>
    <row r="322" spans="1:24">
      <c r="C322" s="200" t="s">
        <v>2343</v>
      </c>
      <c r="D322" s="205" t="s">
        <v>6176</v>
      </c>
      <c r="E322" s="200" t="s">
        <v>6141</v>
      </c>
      <c r="F322" s="200">
        <v>158</v>
      </c>
      <c r="G322" s="205" t="s">
        <v>6174</v>
      </c>
      <c r="H322" s="200" t="s">
        <v>6141</v>
      </c>
      <c r="I322" s="200">
        <v>158</v>
      </c>
      <c r="J322" s="205" t="s">
        <v>6174</v>
      </c>
      <c r="K322" s="204" t="s">
        <v>6141</v>
      </c>
      <c r="L322" s="200">
        <f t="shared" si="2"/>
        <v>79705</v>
      </c>
      <c r="U322" s="220"/>
      <c r="V322" s="219"/>
      <c r="W322" s="218"/>
    </row>
    <row r="323" spans="1:24">
      <c r="C323" s="200" t="s">
        <v>2324</v>
      </c>
      <c r="D323" s="205" t="s">
        <v>6176</v>
      </c>
      <c r="E323" s="200" t="s">
        <v>6141</v>
      </c>
      <c r="F323" s="200">
        <v>198</v>
      </c>
      <c r="G323" s="205" t="s">
        <v>6174</v>
      </c>
      <c r="H323" s="200" t="s">
        <v>6141</v>
      </c>
      <c r="I323" s="200">
        <v>198</v>
      </c>
      <c r="J323" s="205" t="s">
        <v>6174</v>
      </c>
      <c r="K323" s="204" t="s">
        <v>6141</v>
      </c>
      <c r="L323" s="200">
        <f t="shared" si="2"/>
        <v>79705</v>
      </c>
      <c r="U323" s="220"/>
      <c r="V323" s="219"/>
      <c r="W323" s="218"/>
    </row>
    <row r="324" spans="1:24">
      <c r="C324" s="200" t="s">
        <v>6303</v>
      </c>
      <c r="D324" s="205" t="s">
        <v>6176</v>
      </c>
      <c r="E324" s="200" t="s">
        <v>6141</v>
      </c>
      <c r="F324" s="200">
        <v>215</v>
      </c>
      <c r="G324" s="205" t="s">
        <v>6174</v>
      </c>
      <c r="H324" s="200" t="s">
        <v>6141</v>
      </c>
      <c r="I324" s="200">
        <v>215</v>
      </c>
      <c r="J324" s="205" t="s">
        <v>6174</v>
      </c>
      <c r="K324" s="204" t="s">
        <v>6141</v>
      </c>
      <c r="L324" s="200">
        <f t="shared" si="2"/>
        <v>79705</v>
      </c>
      <c r="U324" s="220"/>
      <c r="V324" s="219"/>
      <c r="W324" s="218"/>
    </row>
    <row r="325" spans="1:24">
      <c r="C325" s="200" t="s">
        <v>5823</v>
      </c>
      <c r="D325" s="205" t="s">
        <v>6176</v>
      </c>
      <c r="E325" s="200" t="s">
        <v>6141</v>
      </c>
      <c r="F325" s="200">
        <v>78</v>
      </c>
      <c r="G325" s="205" t="s">
        <v>6174</v>
      </c>
      <c r="H325" s="200" t="s">
        <v>6141</v>
      </c>
      <c r="I325" s="200">
        <v>78</v>
      </c>
      <c r="J325" s="205" t="s">
        <v>6174</v>
      </c>
      <c r="K325" s="204" t="s">
        <v>6141</v>
      </c>
      <c r="L325" s="200">
        <f t="shared" si="2"/>
        <v>79705</v>
      </c>
      <c r="U325" s="220"/>
      <c r="V325" s="219"/>
      <c r="W325" s="218"/>
    </row>
    <row r="326" spans="1:24">
      <c r="A326" s="207">
        <v>39848</v>
      </c>
      <c r="C326" s="200" t="s">
        <v>2330</v>
      </c>
      <c r="D326" s="205" t="s">
        <v>6176</v>
      </c>
      <c r="E326" s="200" t="s">
        <v>6141</v>
      </c>
      <c r="F326" s="200">
        <v>28</v>
      </c>
      <c r="G326" s="205" t="s">
        <v>6174</v>
      </c>
      <c r="H326" s="200" t="s">
        <v>6141</v>
      </c>
      <c r="I326" s="200">
        <v>28</v>
      </c>
      <c r="J326" s="205" t="s">
        <v>6174</v>
      </c>
      <c r="K326" s="204" t="s">
        <v>6141</v>
      </c>
      <c r="L326" s="200">
        <f t="shared" si="2"/>
        <v>79705</v>
      </c>
      <c r="U326" s="245" t="s">
        <v>6504</v>
      </c>
      <c r="V326" s="244">
        <v>50000</v>
      </c>
      <c r="W326" s="243"/>
      <c r="X326" s="201">
        <f>X321+W326-V326</f>
        <v>62632</v>
      </c>
    </row>
    <row r="327" spans="1:24">
      <c r="C327" s="200" t="s">
        <v>6503</v>
      </c>
      <c r="D327" s="205" t="s">
        <v>6176</v>
      </c>
      <c r="E327" s="200" t="s">
        <v>6141</v>
      </c>
      <c r="F327" s="200">
        <v>97</v>
      </c>
      <c r="G327" s="205" t="s">
        <v>6174</v>
      </c>
      <c r="H327" s="200" t="s">
        <v>6141</v>
      </c>
      <c r="I327" s="200">
        <v>97</v>
      </c>
      <c r="J327" s="205" t="s">
        <v>6174</v>
      </c>
      <c r="K327" s="204" t="s">
        <v>6141</v>
      </c>
      <c r="L327" s="200">
        <f t="shared" si="2"/>
        <v>79705</v>
      </c>
      <c r="U327" s="242"/>
      <c r="V327" s="241"/>
      <c r="W327" s="240"/>
    </row>
    <row r="328" spans="1:24">
      <c r="A328" s="207">
        <v>39852</v>
      </c>
      <c r="C328" s="221" t="s">
        <v>6502</v>
      </c>
      <c r="D328" s="223" t="s">
        <v>6176</v>
      </c>
      <c r="E328" s="221" t="s">
        <v>6141</v>
      </c>
      <c r="F328" s="221">
        <v>23800</v>
      </c>
      <c r="G328" s="205" t="s">
        <v>6174</v>
      </c>
      <c r="H328" s="200" t="s">
        <v>6141</v>
      </c>
      <c r="I328" s="221">
        <v>23800</v>
      </c>
      <c r="J328" s="223" t="s">
        <v>6174</v>
      </c>
      <c r="K328" s="222" t="s">
        <v>6141</v>
      </c>
      <c r="L328" s="200">
        <f t="shared" si="2"/>
        <v>79705</v>
      </c>
      <c r="P328" s="221"/>
      <c r="Q328" s="221"/>
      <c r="R328" s="221"/>
      <c r="U328" s="242"/>
      <c r="V328" s="241"/>
      <c r="W328" s="240"/>
    </row>
    <row r="329" spans="1:24">
      <c r="C329" s="200" t="s">
        <v>5808</v>
      </c>
      <c r="D329" s="205" t="s">
        <v>6176</v>
      </c>
      <c r="E329" s="200" t="s">
        <v>6141</v>
      </c>
      <c r="F329" s="200">
        <v>300</v>
      </c>
      <c r="G329" s="205" t="s">
        <v>6174</v>
      </c>
      <c r="H329" s="200" t="s">
        <v>6141</v>
      </c>
      <c r="I329" s="200">
        <v>300</v>
      </c>
      <c r="J329" s="205" t="s">
        <v>6174</v>
      </c>
      <c r="K329" s="204" t="s">
        <v>6141</v>
      </c>
      <c r="L329" s="200">
        <f t="shared" si="2"/>
        <v>79705</v>
      </c>
      <c r="U329" s="242"/>
      <c r="V329" s="241"/>
      <c r="W329" s="240"/>
    </row>
    <row r="330" spans="1:24">
      <c r="A330" s="207">
        <v>39853</v>
      </c>
      <c r="C330" s="200" t="s">
        <v>6409</v>
      </c>
      <c r="D330" s="205" t="s">
        <v>6176</v>
      </c>
      <c r="E330" s="200" t="s">
        <v>6141</v>
      </c>
      <c r="F330" s="200">
        <v>128</v>
      </c>
      <c r="G330" s="205" t="s">
        <v>6174</v>
      </c>
      <c r="H330" s="200" t="s">
        <v>6141</v>
      </c>
      <c r="I330" s="200">
        <v>128</v>
      </c>
      <c r="J330" s="205" t="s">
        <v>6174</v>
      </c>
      <c r="K330" s="204" t="s">
        <v>6141</v>
      </c>
      <c r="L330" s="200">
        <f t="shared" si="2"/>
        <v>79705</v>
      </c>
      <c r="U330" s="242"/>
      <c r="V330" s="241"/>
      <c r="W330" s="240"/>
    </row>
    <row r="331" spans="1:24">
      <c r="C331" s="200" t="s">
        <v>5859</v>
      </c>
      <c r="D331" s="205" t="s">
        <v>6176</v>
      </c>
      <c r="E331" s="200" t="s">
        <v>6141</v>
      </c>
      <c r="F331" s="200">
        <v>444</v>
      </c>
      <c r="G331" s="205" t="s">
        <v>6174</v>
      </c>
      <c r="H331" s="200" t="s">
        <v>6141</v>
      </c>
      <c r="I331" s="200">
        <v>444</v>
      </c>
      <c r="J331" s="205" t="s">
        <v>6174</v>
      </c>
      <c r="K331" s="204" t="s">
        <v>6141</v>
      </c>
      <c r="L331" s="200">
        <f t="shared" si="2"/>
        <v>79705</v>
      </c>
      <c r="U331" s="242"/>
      <c r="V331" s="241"/>
      <c r="W331" s="240"/>
    </row>
    <row r="332" spans="1:24">
      <c r="A332" s="207">
        <v>39855</v>
      </c>
      <c r="C332" s="200" t="s">
        <v>2330</v>
      </c>
      <c r="D332" s="205" t="s">
        <v>6176</v>
      </c>
      <c r="E332" s="200" t="s">
        <v>6141</v>
      </c>
      <c r="F332" s="200">
        <v>46</v>
      </c>
      <c r="G332" s="205" t="s">
        <v>6174</v>
      </c>
      <c r="H332" s="200" t="s">
        <v>6141</v>
      </c>
      <c r="I332" s="200">
        <v>46</v>
      </c>
      <c r="J332" s="205" t="s">
        <v>6174</v>
      </c>
      <c r="K332" s="204" t="s">
        <v>6141</v>
      </c>
      <c r="L332" s="200">
        <f t="shared" si="2"/>
        <v>79705</v>
      </c>
      <c r="U332" s="242"/>
      <c r="V332" s="241"/>
      <c r="W332" s="240"/>
    </row>
    <row r="333" spans="1:24">
      <c r="C333" s="200" t="s">
        <v>5886</v>
      </c>
      <c r="D333" s="205" t="s">
        <v>6176</v>
      </c>
      <c r="E333" s="200" t="s">
        <v>6141</v>
      </c>
      <c r="F333" s="200">
        <v>98</v>
      </c>
      <c r="G333" s="205" t="s">
        <v>6174</v>
      </c>
      <c r="H333" s="200" t="s">
        <v>6141</v>
      </c>
      <c r="I333" s="200">
        <v>98</v>
      </c>
      <c r="J333" s="205" t="s">
        <v>6174</v>
      </c>
      <c r="K333" s="204" t="s">
        <v>6141</v>
      </c>
      <c r="L333" s="200">
        <f t="shared" si="2"/>
        <v>79705</v>
      </c>
      <c r="T333" s="202" t="s">
        <v>6501</v>
      </c>
      <c r="U333" s="242"/>
      <c r="V333" s="241"/>
      <c r="W333" s="240"/>
    </row>
    <row r="334" spans="1:24">
      <c r="C334" s="221" t="s">
        <v>5942</v>
      </c>
      <c r="D334" s="223" t="s">
        <v>6176</v>
      </c>
      <c r="E334" s="221" t="s">
        <v>6141</v>
      </c>
      <c r="F334" s="221">
        <v>2919</v>
      </c>
      <c r="G334" s="205" t="s">
        <v>6174</v>
      </c>
      <c r="H334" s="200" t="s">
        <v>6141</v>
      </c>
      <c r="I334" s="221">
        <v>2919</v>
      </c>
      <c r="J334" s="223" t="s">
        <v>6174</v>
      </c>
      <c r="K334" s="222" t="s">
        <v>6141</v>
      </c>
      <c r="L334" s="200">
        <f t="shared" si="2"/>
        <v>79705</v>
      </c>
      <c r="P334" s="221"/>
      <c r="Q334" s="221"/>
      <c r="R334" s="221"/>
      <c r="T334" s="202" t="e">
        <f>SUM(I305:I370)-"$#REF!$#REF!-$#REF!$#REF!-$#REF!$#REF!-$#REF!$#REF!"</f>
        <v>#VALUE!</v>
      </c>
      <c r="U334" s="242"/>
      <c r="V334" s="241"/>
      <c r="W334" s="240"/>
    </row>
    <row r="335" spans="1:24">
      <c r="C335" s="200" t="s">
        <v>1475</v>
      </c>
      <c r="D335" s="205" t="s">
        <v>6176</v>
      </c>
      <c r="E335" s="200" t="s">
        <v>6141</v>
      </c>
      <c r="F335" s="200">
        <v>280</v>
      </c>
      <c r="G335" s="205" t="s">
        <v>6174</v>
      </c>
      <c r="H335" s="200" t="s">
        <v>6141</v>
      </c>
      <c r="I335" s="200">
        <v>280</v>
      </c>
      <c r="J335" s="205" t="s">
        <v>6174</v>
      </c>
      <c r="K335" s="204" t="s">
        <v>6141</v>
      </c>
      <c r="L335" s="200">
        <f t="shared" si="2"/>
        <v>79705</v>
      </c>
      <c r="U335" s="242"/>
      <c r="V335" s="241"/>
      <c r="W335" s="240"/>
    </row>
    <row r="336" spans="1:24">
      <c r="A336" s="207">
        <v>39856</v>
      </c>
      <c r="C336" s="200" t="s">
        <v>6500</v>
      </c>
      <c r="D336" s="205" t="s">
        <v>6176</v>
      </c>
      <c r="E336" s="200" t="s">
        <v>6141</v>
      </c>
      <c r="F336" s="200">
        <v>76</v>
      </c>
      <c r="G336" s="205" t="s">
        <v>6174</v>
      </c>
      <c r="H336" s="200" t="s">
        <v>6141</v>
      </c>
      <c r="I336" s="200">
        <v>76</v>
      </c>
      <c r="J336" s="205" t="s">
        <v>6174</v>
      </c>
      <c r="K336" s="204" t="s">
        <v>6141</v>
      </c>
      <c r="L336" s="200">
        <f t="shared" si="2"/>
        <v>79705</v>
      </c>
      <c r="U336" s="242"/>
      <c r="V336" s="241"/>
      <c r="W336" s="240"/>
    </row>
    <row r="337" spans="1:24">
      <c r="C337" s="200" t="s">
        <v>6265</v>
      </c>
      <c r="D337" s="205" t="s">
        <v>6176</v>
      </c>
      <c r="E337" s="200" t="s">
        <v>6141</v>
      </c>
      <c r="F337" s="200">
        <v>150</v>
      </c>
      <c r="G337" s="205" t="s">
        <v>6174</v>
      </c>
      <c r="H337" s="200" t="s">
        <v>6141</v>
      </c>
      <c r="I337" s="200">
        <v>150</v>
      </c>
      <c r="J337" s="205" t="s">
        <v>6174</v>
      </c>
      <c r="K337" s="204" t="s">
        <v>6141</v>
      </c>
      <c r="L337" s="200">
        <f t="shared" si="2"/>
        <v>79705</v>
      </c>
      <c r="U337" s="242"/>
      <c r="V337" s="241"/>
      <c r="W337" s="240"/>
    </row>
    <row r="338" spans="1:24">
      <c r="A338" s="207">
        <v>39858</v>
      </c>
      <c r="C338" s="200" t="s">
        <v>5823</v>
      </c>
      <c r="D338" s="205" t="s">
        <v>6176</v>
      </c>
      <c r="E338" s="200" t="s">
        <v>6141</v>
      </c>
      <c r="F338" s="200">
        <v>57</v>
      </c>
      <c r="G338" s="205" t="s">
        <v>6174</v>
      </c>
      <c r="H338" s="200" t="s">
        <v>6141</v>
      </c>
      <c r="I338" s="200">
        <v>57</v>
      </c>
      <c r="J338" s="205" t="s">
        <v>6174</v>
      </c>
      <c r="K338" s="204" t="s">
        <v>6141</v>
      </c>
      <c r="L338" s="200">
        <f t="shared" si="2"/>
        <v>79705</v>
      </c>
      <c r="U338" s="242"/>
      <c r="V338" s="241"/>
      <c r="W338" s="240"/>
    </row>
    <row r="339" spans="1:24">
      <c r="C339" s="200" t="s">
        <v>6197</v>
      </c>
      <c r="D339" s="205" t="s">
        <v>6176</v>
      </c>
      <c r="E339" s="200" t="s">
        <v>6141</v>
      </c>
      <c r="F339" s="200">
        <v>76</v>
      </c>
      <c r="G339" s="205" t="s">
        <v>6174</v>
      </c>
      <c r="H339" s="200" t="s">
        <v>6141</v>
      </c>
      <c r="I339" s="200">
        <v>76</v>
      </c>
      <c r="J339" s="205" t="s">
        <v>6174</v>
      </c>
      <c r="K339" s="204" t="s">
        <v>6141</v>
      </c>
      <c r="L339" s="200">
        <f t="shared" si="2"/>
        <v>79705</v>
      </c>
      <c r="U339" s="242"/>
      <c r="V339" s="241"/>
      <c r="W339" s="240"/>
    </row>
    <row r="340" spans="1:24">
      <c r="C340" s="200" t="s">
        <v>2415</v>
      </c>
      <c r="D340" s="205" t="s">
        <v>6176</v>
      </c>
      <c r="E340" s="200" t="s">
        <v>6141</v>
      </c>
      <c r="F340" s="200">
        <v>97</v>
      </c>
      <c r="G340" s="205" t="s">
        <v>6174</v>
      </c>
      <c r="H340" s="200" t="s">
        <v>6141</v>
      </c>
      <c r="I340" s="200">
        <v>97</v>
      </c>
      <c r="J340" s="205" t="s">
        <v>6174</v>
      </c>
      <c r="K340" s="204" t="s">
        <v>6141</v>
      </c>
      <c r="L340" s="200">
        <f t="shared" si="2"/>
        <v>79705</v>
      </c>
      <c r="U340" s="242"/>
      <c r="V340" s="241"/>
      <c r="W340" s="240"/>
    </row>
    <row r="341" spans="1:24">
      <c r="A341" s="207">
        <v>39859</v>
      </c>
      <c r="C341" s="200" t="s">
        <v>6499</v>
      </c>
      <c r="D341" s="205" t="s">
        <v>6176</v>
      </c>
      <c r="E341" s="200" t="s">
        <v>6141</v>
      </c>
      <c r="F341" s="200">
        <v>149</v>
      </c>
      <c r="G341" s="205" t="s">
        <v>6174</v>
      </c>
      <c r="H341" s="200" t="s">
        <v>6141</v>
      </c>
      <c r="I341" s="200">
        <v>149</v>
      </c>
      <c r="J341" s="205" t="s">
        <v>6174</v>
      </c>
      <c r="K341" s="204" t="s">
        <v>6141</v>
      </c>
      <c r="L341" s="200">
        <f t="shared" si="2"/>
        <v>79705</v>
      </c>
      <c r="U341" s="220" t="s">
        <v>6498</v>
      </c>
      <c r="V341" s="219"/>
      <c r="W341" s="218">
        <v>500</v>
      </c>
      <c r="X341" s="201">
        <f>X326+W341-V341</f>
        <v>63132</v>
      </c>
    </row>
    <row r="342" spans="1:24">
      <c r="C342" s="200" t="s">
        <v>6473</v>
      </c>
      <c r="D342" s="205" t="s">
        <v>6176</v>
      </c>
      <c r="E342" s="200" t="s">
        <v>6141</v>
      </c>
      <c r="F342" s="200">
        <v>138</v>
      </c>
      <c r="G342" s="205" t="s">
        <v>6174</v>
      </c>
      <c r="H342" s="200" t="s">
        <v>6141</v>
      </c>
      <c r="I342" s="200">
        <v>138</v>
      </c>
      <c r="J342" s="205" t="s">
        <v>6174</v>
      </c>
      <c r="K342" s="204" t="s">
        <v>6141</v>
      </c>
      <c r="L342" s="200">
        <f t="shared" si="2"/>
        <v>79705</v>
      </c>
      <c r="U342" s="220"/>
      <c r="V342" s="219"/>
      <c r="W342" s="218"/>
    </row>
    <row r="343" spans="1:24">
      <c r="C343" s="200" t="s">
        <v>6221</v>
      </c>
      <c r="D343" s="205" t="s">
        <v>6176</v>
      </c>
      <c r="E343" s="200" t="s">
        <v>6141</v>
      </c>
      <c r="F343" s="200">
        <v>78</v>
      </c>
      <c r="G343" s="205" t="s">
        <v>6174</v>
      </c>
      <c r="H343" s="200" t="s">
        <v>6141</v>
      </c>
      <c r="I343" s="200">
        <v>78</v>
      </c>
      <c r="J343" s="205" t="s">
        <v>6174</v>
      </c>
      <c r="K343" s="204" t="s">
        <v>6141</v>
      </c>
      <c r="L343" s="200">
        <f t="shared" si="2"/>
        <v>79705</v>
      </c>
      <c r="U343" s="220"/>
      <c r="V343" s="219"/>
      <c r="W343" s="218"/>
    </row>
    <row r="344" spans="1:24">
      <c r="C344" s="200" t="s">
        <v>6266</v>
      </c>
      <c r="D344" s="205" t="s">
        <v>6176</v>
      </c>
      <c r="E344" s="200" t="s">
        <v>6141</v>
      </c>
      <c r="F344" s="200">
        <v>225</v>
      </c>
      <c r="G344" s="205" t="s">
        <v>6174</v>
      </c>
      <c r="H344" s="200" t="s">
        <v>6141</v>
      </c>
      <c r="I344" s="200">
        <v>225</v>
      </c>
      <c r="J344" s="205" t="s">
        <v>6174</v>
      </c>
      <c r="K344" s="204" t="s">
        <v>6141</v>
      </c>
      <c r="L344" s="200">
        <f t="shared" si="2"/>
        <v>79705</v>
      </c>
      <c r="U344" s="220"/>
      <c r="V344" s="219"/>
      <c r="W344" s="218"/>
    </row>
    <row r="345" spans="1:24">
      <c r="C345" s="200" t="s">
        <v>6497</v>
      </c>
      <c r="D345" s="205" t="s">
        <v>6176</v>
      </c>
      <c r="E345" s="200" t="s">
        <v>6141</v>
      </c>
      <c r="F345" s="200">
        <v>100</v>
      </c>
      <c r="G345" s="205" t="s">
        <v>6174</v>
      </c>
      <c r="H345" s="200" t="s">
        <v>6141</v>
      </c>
      <c r="I345" s="200">
        <v>100</v>
      </c>
      <c r="J345" s="205" t="s">
        <v>6174</v>
      </c>
      <c r="K345" s="204" t="s">
        <v>6141</v>
      </c>
      <c r="L345" s="200">
        <f t="shared" si="2"/>
        <v>79705</v>
      </c>
      <c r="U345" s="220"/>
      <c r="V345" s="219"/>
      <c r="W345" s="218"/>
    </row>
    <row r="346" spans="1:24">
      <c r="A346" s="207">
        <v>39860</v>
      </c>
      <c r="C346" s="200" t="s">
        <v>6266</v>
      </c>
      <c r="D346" s="205" t="s">
        <v>6176</v>
      </c>
      <c r="E346" s="200" t="s">
        <v>6141</v>
      </c>
      <c r="F346" s="200">
        <v>225</v>
      </c>
      <c r="G346" s="205" t="s">
        <v>6174</v>
      </c>
      <c r="H346" s="200" t="s">
        <v>6141</v>
      </c>
      <c r="I346" s="200">
        <v>225</v>
      </c>
      <c r="J346" s="205" t="s">
        <v>6174</v>
      </c>
      <c r="K346" s="204" t="s">
        <v>6141</v>
      </c>
      <c r="L346" s="200">
        <f t="shared" si="2"/>
        <v>79705</v>
      </c>
      <c r="U346" s="220"/>
      <c r="V346" s="219"/>
      <c r="W346" s="218"/>
    </row>
    <row r="347" spans="1:24">
      <c r="A347" s="207">
        <v>39861</v>
      </c>
      <c r="C347" s="200" t="s">
        <v>6266</v>
      </c>
      <c r="D347" s="205" t="s">
        <v>6176</v>
      </c>
      <c r="E347" s="200" t="s">
        <v>6141</v>
      </c>
      <c r="F347" s="200">
        <v>193</v>
      </c>
      <c r="G347" s="205" t="s">
        <v>6174</v>
      </c>
      <c r="H347" s="200" t="s">
        <v>6141</v>
      </c>
      <c r="I347" s="200">
        <v>193</v>
      </c>
      <c r="J347" s="205" t="s">
        <v>6174</v>
      </c>
      <c r="K347" s="204" t="s">
        <v>6141</v>
      </c>
      <c r="L347" s="200">
        <f t="shared" si="2"/>
        <v>79705</v>
      </c>
      <c r="U347" s="220"/>
      <c r="V347" s="219"/>
      <c r="W347" s="218"/>
    </row>
    <row r="348" spans="1:24">
      <c r="A348" s="207">
        <v>39863</v>
      </c>
      <c r="C348" s="200" t="s">
        <v>6266</v>
      </c>
      <c r="D348" s="205" t="s">
        <v>6176</v>
      </c>
      <c r="E348" s="200" t="s">
        <v>6141</v>
      </c>
      <c r="F348" s="200">
        <v>493</v>
      </c>
      <c r="G348" s="205" t="s">
        <v>6174</v>
      </c>
      <c r="H348" s="200" t="s">
        <v>6141</v>
      </c>
      <c r="I348" s="200">
        <v>493</v>
      </c>
      <c r="J348" s="205" t="s">
        <v>6174</v>
      </c>
      <c r="K348" s="204" t="s">
        <v>6141</v>
      </c>
      <c r="L348" s="200">
        <f t="shared" si="2"/>
        <v>79705</v>
      </c>
      <c r="U348" s="220"/>
      <c r="V348" s="219"/>
      <c r="W348" s="218"/>
    </row>
    <row r="349" spans="1:24">
      <c r="A349" s="207">
        <v>39864</v>
      </c>
      <c r="C349" s="200" t="s">
        <v>6496</v>
      </c>
      <c r="D349" s="205" t="s">
        <v>6176</v>
      </c>
      <c r="E349" s="200" t="s">
        <v>6141</v>
      </c>
      <c r="F349" s="200">
        <v>2885</v>
      </c>
      <c r="G349" s="205" t="s">
        <v>6174</v>
      </c>
      <c r="H349" s="200" t="s">
        <v>6141</v>
      </c>
      <c r="I349" s="200">
        <v>2885</v>
      </c>
      <c r="J349" s="205" t="s">
        <v>6174</v>
      </c>
      <c r="K349" s="204" t="s">
        <v>6141</v>
      </c>
      <c r="L349" s="200">
        <f t="shared" si="2"/>
        <v>79705</v>
      </c>
      <c r="U349" s="220"/>
      <c r="V349" s="219"/>
      <c r="W349" s="218"/>
    </row>
    <row r="350" spans="1:24">
      <c r="A350" s="207">
        <v>39865</v>
      </c>
      <c r="C350" s="228" t="s">
        <v>6495</v>
      </c>
      <c r="D350" s="230" t="s">
        <v>6176</v>
      </c>
      <c r="E350" s="228" t="s">
        <v>6141</v>
      </c>
      <c r="F350" s="200">
        <v>1480</v>
      </c>
      <c r="G350" s="205" t="s">
        <v>6174</v>
      </c>
      <c r="H350" s="200" t="s">
        <v>6141</v>
      </c>
      <c r="I350" s="200">
        <v>1480</v>
      </c>
      <c r="J350" s="205" t="s">
        <v>6174</v>
      </c>
      <c r="K350" s="229" t="s">
        <v>6141</v>
      </c>
      <c r="L350" s="200">
        <f t="shared" si="2"/>
        <v>79705</v>
      </c>
      <c r="P350" s="228"/>
      <c r="Q350" s="228"/>
      <c r="R350" s="228"/>
      <c r="U350" s="242" t="s">
        <v>6494</v>
      </c>
      <c r="V350" s="240"/>
      <c r="W350" s="241">
        <v>3</v>
      </c>
      <c r="X350" s="201">
        <f>X341+W350-V350</f>
        <v>63135</v>
      </c>
    </row>
    <row r="351" spans="1:24">
      <c r="C351" s="200" t="s">
        <v>6485</v>
      </c>
      <c r="D351" s="205" t="s">
        <v>6176</v>
      </c>
      <c r="E351" s="200" t="s">
        <v>6141</v>
      </c>
      <c r="F351" s="200">
        <v>327</v>
      </c>
      <c r="G351" s="205" t="s">
        <v>6174</v>
      </c>
      <c r="H351" s="200" t="s">
        <v>6141</v>
      </c>
      <c r="I351" s="200">
        <v>327</v>
      </c>
      <c r="J351" s="205" t="s">
        <v>6174</v>
      </c>
      <c r="K351" s="204" t="s">
        <v>6141</v>
      </c>
      <c r="L351" s="200">
        <f t="shared" si="2"/>
        <v>79705</v>
      </c>
      <c r="U351" s="242"/>
      <c r="V351" s="240"/>
      <c r="W351" s="241"/>
    </row>
    <row r="352" spans="1:24">
      <c r="C352" s="200" t="s">
        <v>6493</v>
      </c>
      <c r="D352" s="205" t="s">
        <v>6176</v>
      </c>
      <c r="E352" s="200" t="s">
        <v>6141</v>
      </c>
      <c r="F352" s="200">
        <v>298</v>
      </c>
      <c r="G352" s="205" t="s">
        <v>6174</v>
      </c>
      <c r="H352" s="200" t="s">
        <v>6141</v>
      </c>
      <c r="I352" s="200">
        <v>298</v>
      </c>
      <c r="J352" s="205" t="s">
        <v>6174</v>
      </c>
      <c r="K352" s="204" t="s">
        <v>6141</v>
      </c>
      <c r="L352" s="200">
        <f t="shared" si="2"/>
        <v>79705</v>
      </c>
      <c r="U352" s="242"/>
      <c r="V352" s="240"/>
      <c r="W352" s="241"/>
    </row>
    <row r="353" spans="1:24">
      <c r="C353" s="200" t="s">
        <v>6492</v>
      </c>
      <c r="D353" s="205" t="s">
        <v>6176</v>
      </c>
      <c r="E353" s="200" t="s">
        <v>6141</v>
      </c>
      <c r="F353" s="200">
        <v>168</v>
      </c>
      <c r="G353" s="205" t="s">
        <v>6174</v>
      </c>
      <c r="H353" s="200" t="s">
        <v>6141</v>
      </c>
      <c r="I353" s="200">
        <v>168</v>
      </c>
      <c r="J353" s="205" t="s">
        <v>6174</v>
      </c>
      <c r="K353" s="204" t="s">
        <v>6141</v>
      </c>
      <c r="L353" s="200">
        <f t="shared" si="2"/>
        <v>79705</v>
      </c>
      <c r="U353" s="242"/>
      <c r="V353" s="240"/>
      <c r="W353" s="241"/>
    </row>
    <row r="354" spans="1:24">
      <c r="A354" s="207">
        <v>39866</v>
      </c>
      <c r="C354" s="200" t="s">
        <v>6266</v>
      </c>
      <c r="D354" s="205" t="s">
        <v>6176</v>
      </c>
      <c r="E354" s="200" t="s">
        <v>6141</v>
      </c>
      <c r="F354" s="200">
        <v>120</v>
      </c>
      <c r="G354" s="205" t="s">
        <v>6174</v>
      </c>
      <c r="H354" s="200" t="s">
        <v>6141</v>
      </c>
      <c r="I354" s="200">
        <v>120</v>
      </c>
      <c r="J354" s="205" t="s">
        <v>6174</v>
      </c>
      <c r="K354" s="204" t="s">
        <v>6141</v>
      </c>
      <c r="L354" s="200">
        <f t="shared" si="2"/>
        <v>79705</v>
      </c>
      <c r="U354" s="220" t="s">
        <v>6491</v>
      </c>
      <c r="V354" s="219"/>
      <c r="W354" s="218">
        <v>146735</v>
      </c>
      <c r="X354" s="201">
        <f>X350+W354-V354</f>
        <v>209870</v>
      </c>
    </row>
    <row r="355" spans="1:24">
      <c r="C355" s="200" t="s">
        <v>6221</v>
      </c>
      <c r="D355" s="205" t="s">
        <v>6176</v>
      </c>
      <c r="E355" s="200" t="s">
        <v>6141</v>
      </c>
      <c r="F355" s="200">
        <v>78</v>
      </c>
      <c r="G355" s="205" t="s">
        <v>6174</v>
      </c>
      <c r="H355" s="200" t="s">
        <v>6141</v>
      </c>
      <c r="I355" s="200">
        <v>78</v>
      </c>
      <c r="J355" s="205" t="s">
        <v>6174</v>
      </c>
      <c r="K355" s="204" t="s">
        <v>6141</v>
      </c>
      <c r="L355" s="200">
        <f t="shared" si="2"/>
        <v>79705</v>
      </c>
      <c r="U355" s="220"/>
      <c r="V355" s="219"/>
      <c r="W355" s="218"/>
    </row>
    <row r="356" spans="1:24">
      <c r="C356" s="200" t="s">
        <v>6210</v>
      </c>
      <c r="D356" s="205" t="s">
        <v>6176</v>
      </c>
      <c r="E356" s="200" t="s">
        <v>6141</v>
      </c>
      <c r="F356" s="200">
        <v>248</v>
      </c>
      <c r="G356" s="205" t="s">
        <v>6174</v>
      </c>
      <c r="H356" s="200" t="s">
        <v>6141</v>
      </c>
      <c r="I356" s="200">
        <v>248</v>
      </c>
      <c r="J356" s="205" t="s">
        <v>6174</v>
      </c>
      <c r="K356" s="204" t="s">
        <v>6141</v>
      </c>
      <c r="L356" s="200">
        <f t="shared" si="2"/>
        <v>79705</v>
      </c>
      <c r="U356" s="220"/>
      <c r="V356" s="219"/>
      <c r="W356" s="218"/>
    </row>
    <row r="357" spans="1:24">
      <c r="C357" s="200" t="s">
        <v>6428</v>
      </c>
      <c r="D357" s="205" t="s">
        <v>6176</v>
      </c>
      <c r="E357" s="200" t="s">
        <v>6141</v>
      </c>
      <c r="F357" s="200">
        <v>50</v>
      </c>
      <c r="G357" s="205" t="s">
        <v>6174</v>
      </c>
      <c r="H357" s="200" t="s">
        <v>6141</v>
      </c>
      <c r="I357" s="200">
        <v>50</v>
      </c>
      <c r="J357" s="205" t="s">
        <v>6174</v>
      </c>
      <c r="K357" s="204" t="s">
        <v>6141</v>
      </c>
      <c r="L357" s="200">
        <f t="shared" si="2"/>
        <v>79705</v>
      </c>
      <c r="U357" s="220"/>
      <c r="V357" s="219"/>
      <c r="W357" s="218"/>
    </row>
    <row r="358" spans="1:24">
      <c r="C358" s="200" t="s">
        <v>6412</v>
      </c>
      <c r="D358" s="205" t="s">
        <v>6176</v>
      </c>
      <c r="E358" s="200" t="s">
        <v>6141</v>
      </c>
      <c r="F358" s="200">
        <v>70</v>
      </c>
      <c r="G358" s="205" t="s">
        <v>6174</v>
      </c>
      <c r="H358" s="200" t="s">
        <v>6141</v>
      </c>
      <c r="I358" s="200">
        <v>70</v>
      </c>
      <c r="J358" s="205" t="s">
        <v>6174</v>
      </c>
      <c r="K358" s="204" t="s">
        <v>6141</v>
      </c>
      <c r="L358" s="200">
        <f t="shared" si="2"/>
        <v>79705</v>
      </c>
      <c r="U358" s="220"/>
      <c r="V358" s="219"/>
      <c r="W358" s="218"/>
    </row>
    <row r="359" spans="1:24">
      <c r="C359" s="200" t="s">
        <v>6490</v>
      </c>
      <c r="D359" s="205" t="s">
        <v>6176</v>
      </c>
      <c r="E359" s="200" t="s">
        <v>6141</v>
      </c>
      <c r="F359" s="200">
        <v>149</v>
      </c>
      <c r="G359" s="205" t="s">
        <v>6174</v>
      </c>
      <c r="H359" s="200" t="s">
        <v>6141</v>
      </c>
      <c r="I359" s="200">
        <v>149</v>
      </c>
      <c r="J359" s="205" t="s">
        <v>6174</v>
      </c>
      <c r="K359" s="204" t="s">
        <v>6141</v>
      </c>
      <c r="L359" s="200">
        <f t="shared" si="2"/>
        <v>79705</v>
      </c>
      <c r="U359" s="242" t="s">
        <v>6489</v>
      </c>
      <c r="V359" s="241">
        <v>150000</v>
      </c>
      <c r="W359" s="240"/>
      <c r="X359" s="201">
        <f>X354+W359-V359</f>
        <v>59870</v>
      </c>
    </row>
    <row r="360" spans="1:24">
      <c r="A360" s="207">
        <v>39868</v>
      </c>
      <c r="C360" s="200" t="s">
        <v>2415</v>
      </c>
      <c r="D360" s="205" t="s">
        <v>6176</v>
      </c>
      <c r="E360" s="200" t="s">
        <v>6141</v>
      </c>
      <c r="F360" s="200">
        <v>194</v>
      </c>
      <c r="G360" s="205" t="s">
        <v>6174</v>
      </c>
      <c r="H360" s="200" t="s">
        <v>6141</v>
      </c>
      <c r="I360" s="200">
        <v>194</v>
      </c>
      <c r="J360" s="205" t="s">
        <v>6174</v>
      </c>
      <c r="K360" s="204" t="s">
        <v>6141</v>
      </c>
      <c r="L360" s="200">
        <f t="shared" si="2"/>
        <v>79705</v>
      </c>
      <c r="U360" s="239"/>
      <c r="V360" s="238"/>
      <c r="W360" s="237"/>
    </row>
    <row r="361" spans="1:24">
      <c r="C361" s="200" t="s">
        <v>6488</v>
      </c>
      <c r="D361" s="205" t="s">
        <v>6176</v>
      </c>
      <c r="E361" s="200" t="s">
        <v>6141</v>
      </c>
      <c r="F361" s="200">
        <v>96</v>
      </c>
      <c r="G361" s="205" t="s">
        <v>6174</v>
      </c>
      <c r="H361" s="200" t="s">
        <v>6141</v>
      </c>
      <c r="I361" s="200">
        <v>96</v>
      </c>
      <c r="J361" s="205" t="s">
        <v>6174</v>
      </c>
      <c r="K361" s="204" t="s">
        <v>6141</v>
      </c>
      <c r="L361" s="200">
        <f t="shared" si="2"/>
        <v>79705</v>
      </c>
      <c r="U361" s="239"/>
      <c r="V361" s="238"/>
      <c r="W361" s="237"/>
    </row>
    <row r="362" spans="1:24">
      <c r="C362" s="200" t="s">
        <v>5823</v>
      </c>
      <c r="D362" s="205" t="s">
        <v>6176</v>
      </c>
      <c r="E362" s="200" t="s">
        <v>6141</v>
      </c>
      <c r="F362" s="200">
        <v>114</v>
      </c>
      <c r="G362" s="205" t="s">
        <v>6174</v>
      </c>
      <c r="H362" s="200" t="s">
        <v>6141</v>
      </c>
      <c r="I362" s="200">
        <v>114</v>
      </c>
      <c r="J362" s="205" t="s">
        <v>6174</v>
      </c>
      <c r="K362" s="204" t="s">
        <v>6141</v>
      </c>
      <c r="L362" s="200">
        <f t="shared" si="2"/>
        <v>79705</v>
      </c>
      <c r="U362" s="239"/>
      <c r="V362" s="238"/>
      <c r="W362" s="237"/>
    </row>
    <row r="363" spans="1:24">
      <c r="C363" s="200" t="s">
        <v>5954</v>
      </c>
      <c r="D363" s="205" t="s">
        <v>6174</v>
      </c>
      <c r="E363" s="200" t="s">
        <v>6141</v>
      </c>
      <c r="F363" s="200">
        <v>150000</v>
      </c>
      <c r="G363" s="205" t="s">
        <v>6174</v>
      </c>
      <c r="H363" s="200" t="s">
        <v>6141</v>
      </c>
      <c r="I363" s="200">
        <v>150000</v>
      </c>
      <c r="J363" s="205" t="s">
        <v>6174</v>
      </c>
      <c r="K363" s="204" t="s">
        <v>6141</v>
      </c>
      <c r="L363" s="200">
        <f t="shared" si="2"/>
        <v>79705</v>
      </c>
      <c r="U363" s="239"/>
      <c r="V363" s="238"/>
      <c r="W363" s="237"/>
    </row>
    <row r="364" spans="1:24">
      <c r="A364" s="207">
        <v>39869</v>
      </c>
      <c r="C364" s="221" t="s">
        <v>6487</v>
      </c>
      <c r="D364" s="205" t="s">
        <v>6176</v>
      </c>
      <c r="E364" s="221" t="s">
        <v>6141</v>
      </c>
      <c r="F364" s="221">
        <v>2000</v>
      </c>
      <c r="G364" s="205" t="s">
        <v>6174</v>
      </c>
      <c r="H364" s="200" t="s">
        <v>6141</v>
      </c>
      <c r="I364" s="221">
        <v>2000</v>
      </c>
      <c r="J364" s="223" t="s">
        <v>6174</v>
      </c>
      <c r="K364" s="222" t="s">
        <v>6141</v>
      </c>
      <c r="L364" s="200">
        <f t="shared" si="2"/>
        <v>79705</v>
      </c>
      <c r="P364" s="221"/>
      <c r="Q364" s="221"/>
      <c r="R364" s="221"/>
      <c r="U364" s="220" t="s">
        <v>6404</v>
      </c>
      <c r="V364" s="219"/>
      <c r="W364" s="218">
        <v>50006</v>
      </c>
      <c r="X364" s="201">
        <f>X359+W364-V364</f>
        <v>109876</v>
      </c>
    </row>
    <row r="365" spans="1:24">
      <c r="C365" s="221" t="s">
        <v>6181</v>
      </c>
      <c r="D365" s="223" t="s">
        <v>6179</v>
      </c>
      <c r="E365" s="221" t="s">
        <v>6141</v>
      </c>
      <c r="F365" s="221">
        <v>200000</v>
      </c>
      <c r="G365" s="205" t="s">
        <v>6174</v>
      </c>
      <c r="H365" s="200" t="s">
        <v>6141</v>
      </c>
      <c r="I365" s="221">
        <v>200000</v>
      </c>
      <c r="J365" s="223" t="s">
        <v>6174</v>
      </c>
      <c r="K365" s="222" t="s">
        <v>6141</v>
      </c>
      <c r="L365" s="200">
        <f t="shared" si="2"/>
        <v>79705</v>
      </c>
      <c r="P365" s="221"/>
      <c r="Q365" s="221"/>
      <c r="R365" s="221"/>
      <c r="U365" s="220"/>
      <c r="V365" s="219"/>
      <c r="W365" s="218"/>
    </row>
    <row r="366" spans="1:24">
      <c r="C366" s="221" t="s">
        <v>6180</v>
      </c>
      <c r="D366" s="223" t="s">
        <v>6179</v>
      </c>
      <c r="E366" s="221" t="s">
        <v>6141</v>
      </c>
      <c r="F366" s="221">
        <v>5500</v>
      </c>
      <c r="G366" s="205" t="s">
        <v>6174</v>
      </c>
      <c r="H366" s="200" t="s">
        <v>6141</v>
      </c>
      <c r="I366" s="221">
        <v>5500</v>
      </c>
      <c r="J366" s="223" t="s">
        <v>6174</v>
      </c>
      <c r="K366" s="222" t="s">
        <v>6141</v>
      </c>
      <c r="L366" s="200">
        <f t="shared" si="2"/>
        <v>79705</v>
      </c>
      <c r="P366" s="221"/>
      <c r="Q366" s="221"/>
      <c r="R366" s="221"/>
      <c r="U366" s="220"/>
      <c r="V366" s="219"/>
      <c r="W366" s="218"/>
    </row>
    <row r="367" spans="1:24">
      <c r="A367" s="207">
        <v>39871</v>
      </c>
      <c r="C367" s="200" t="s">
        <v>6486</v>
      </c>
      <c r="D367" s="205" t="s">
        <v>6176</v>
      </c>
      <c r="E367" s="200" t="s">
        <v>6141</v>
      </c>
      <c r="F367" s="200">
        <v>134</v>
      </c>
      <c r="G367" s="205" t="s">
        <v>6174</v>
      </c>
      <c r="H367" s="200" t="s">
        <v>6141</v>
      </c>
      <c r="I367" s="200">
        <v>134</v>
      </c>
      <c r="J367" s="205" t="s">
        <v>6174</v>
      </c>
      <c r="K367" s="204" t="s">
        <v>6141</v>
      </c>
      <c r="L367" s="200">
        <f t="shared" si="2"/>
        <v>79705</v>
      </c>
      <c r="U367" s="220"/>
      <c r="V367" s="219"/>
      <c r="W367" s="218"/>
    </row>
    <row r="368" spans="1:24">
      <c r="C368" s="200" t="s">
        <v>6454</v>
      </c>
      <c r="D368" s="205" t="s">
        <v>6176</v>
      </c>
      <c r="E368" s="200" t="s">
        <v>6141</v>
      </c>
      <c r="F368" s="200">
        <v>99</v>
      </c>
      <c r="G368" s="205" t="s">
        <v>6174</v>
      </c>
      <c r="H368" s="200" t="s">
        <v>6141</v>
      </c>
      <c r="I368" s="200">
        <v>99</v>
      </c>
      <c r="J368" s="205" t="s">
        <v>6174</v>
      </c>
      <c r="K368" s="204" t="s">
        <v>6141</v>
      </c>
      <c r="L368" s="200">
        <f t="shared" si="2"/>
        <v>79705</v>
      </c>
      <c r="U368" s="220"/>
      <c r="V368" s="219"/>
      <c r="W368" s="218"/>
    </row>
    <row r="369" spans="1:23">
      <c r="C369" s="200" t="s">
        <v>6266</v>
      </c>
      <c r="D369" s="205" t="s">
        <v>6176</v>
      </c>
      <c r="E369" s="200" t="s">
        <v>6141</v>
      </c>
      <c r="F369" s="200">
        <v>320</v>
      </c>
      <c r="G369" s="205" t="s">
        <v>6174</v>
      </c>
      <c r="H369" s="200" t="s">
        <v>6141</v>
      </c>
      <c r="I369" s="200">
        <v>320</v>
      </c>
      <c r="J369" s="205" t="s">
        <v>6174</v>
      </c>
      <c r="K369" s="204" t="s">
        <v>6141</v>
      </c>
      <c r="L369" s="200">
        <f t="shared" si="2"/>
        <v>79705</v>
      </c>
      <c r="U369" s="220"/>
      <c r="V369" s="219"/>
      <c r="W369" s="218"/>
    </row>
    <row r="370" spans="1:23">
      <c r="A370" s="207">
        <v>39872</v>
      </c>
      <c r="C370" s="200" t="s">
        <v>6485</v>
      </c>
      <c r="D370" s="205" t="s">
        <v>6176</v>
      </c>
      <c r="E370" s="200" t="s">
        <v>6141</v>
      </c>
      <c r="F370" s="200">
        <v>830</v>
      </c>
      <c r="G370" s="205" t="s">
        <v>6174</v>
      </c>
      <c r="H370" s="200" t="s">
        <v>6141</v>
      </c>
      <c r="I370" s="200">
        <v>830</v>
      </c>
      <c r="J370" s="205" t="s">
        <v>6174</v>
      </c>
      <c r="K370" s="204" t="s">
        <v>6141</v>
      </c>
      <c r="L370" s="200">
        <f t="shared" si="2"/>
        <v>79705</v>
      </c>
      <c r="U370" s="220"/>
      <c r="V370" s="219"/>
      <c r="W370" s="218"/>
    </row>
    <row r="371" spans="1:23">
      <c r="A371" s="207">
        <v>39874</v>
      </c>
      <c r="C371" s="200" t="s">
        <v>6217</v>
      </c>
      <c r="D371" s="205" t="s">
        <v>6176</v>
      </c>
      <c r="E371" s="200" t="s">
        <v>6141</v>
      </c>
      <c r="F371" s="200">
        <v>300</v>
      </c>
      <c r="G371" s="205" t="s">
        <v>6174</v>
      </c>
      <c r="H371" s="200" t="s">
        <v>6141</v>
      </c>
      <c r="I371" s="200">
        <v>300</v>
      </c>
      <c r="J371" s="205" t="s">
        <v>6174</v>
      </c>
      <c r="K371" s="204" t="s">
        <v>6141</v>
      </c>
      <c r="L371" s="200">
        <f t="shared" si="2"/>
        <v>79705</v>
      </c>
      <c r="U371" s="220"/>
      <c r="V371" s="219"/>
      <c r="W371" s="218"/>
    </row>
    <row r="372" spans="1:23">
      <c r="A372" s="207">
        <v>39876</v>
      </c>
      <c r="C372" s="200" t="s">
        <v>6473</v>
      </c>
      <c r="D372" s="205" t="s">
        <v>6176</v>
      </c>
      <c r="E372" s="200" t="s">
        <v>6141</v>
      </c>
      <c r="F372" s="200">
        <v>196</v>
      </c>
      <c r="G372" s="205" t="s">
        <v>6174</v>
      </c>
      <c r="H372" s="200" t="s">
        <v>6141</v>
      </c>
      <c r="I372" s="200">
        <v>196</v>
      </c>
      <c r="J372" s="205" t="s">
        <v>6174</v>
      </c>
      <c r="K372" s="204" t="s">
        <v>6141</v>
      </c>
      <c r="L372" s="200">
        <f t="shared" si="2"/>
        <v>79705</v>
      </c>
      <c r="U372" s="220"/>
      <c r="V372" s="219"/>
      <c r="W372" s="218"/>
    </row>
    <row r="373" spans="1:23">
      <c r="C373" s="200" t="s">
        <v>6397</v>
      </c>
      <c r="D373" s="205" t="s">
        <v>6176</v>
      </c>
      <c r="E373" s="200" t="s">
        <v>6141</v>
      </c>
      <c r="F373" s="200">
        <v>120</v>
      </c>
      <c r="G373" s="205" t="s">
        <v>6174</v>
      </c>
      <c r="H373" s="200" t="s">
        <v>6141</v>
      </c>
      <c r="I373" s="200">
        <v>120</v>
      </c>
      <c r="J373" s="205" t="s">
        <v>6174</v>
      </c>
      <c r="K373" s="204" t="s">
        <v>6141</v>
      </c>
      <c r="L373" s="200">
        <f t="shared" si="2"/>
        <v>79705</v>
      </c>
      <c r="U373" s="220"/>
      <c r="V373" s="219"/>
      <c r="W373" s="218"/>
    </row>
    <row r="374" spans="1:23">
      <c r="C374" s="200" t="s">
        <v>6484</v>
      </c>
      <c r="D374" s="205" t="s">
        <v>6176</v>
      </c>
      <c r="E374" s="200" t="s">
        <v>6141</v>
      </c>
      <c r="F374" s="200">
        <v>60</v>
      </c>
      <c r="G374" s="205" t="s">
        <v>6174</v>
      </c>
      <c r="H374" s="200" t="s">
        <v>6141</v>
      </c>
      <c r="I374" s="200">
        <v>60</v>
      </c>
      <c r="J374" s="205" t="s">
        <v>6174</v>
      </c>
      <c r="K374" s="204" t="s">
        <v>6141</v>
      </c>
      <c r="L374" s="200">
        <f t="shared" ref="L374:L437" si="3">L373+F374-I374</f>
        <v>79705</v>
      </c>
      <c r="U374" s="220"/>
      <c r="V374" s="219"/>
      <c r="W374" s="218"/>
    </row>
    <row r="375" spans="1:23">
      <c r="C375" s="200" t="s">
        <v>6428</v>
      </c>
      <c r="D375" s="205" t="s">
        <v>6176</v>
      </c>
      <c r="E375" s="200" t="s">
        <v>6141</v>
      </c>
      <c r="F375" s="200">
        <v>50</v>
      </c>
      <c r="G375" s="205" t="s">
        <v>6174</v>
      </c>
      <c r="H375" s="200" t="s">
        <v>6141</v>
      </c>
      <c r="I375" s="200">
        <v>50</v>
      </c>
      <c r="J375" s="205" t="s">
        <v>6174</v>
      </c>
      <c r="K375" s="204" t="s">
        <v>6141</v>
      </c>
      <c r="L375" s="200">
        <f t="shared" si="3"/>
        <v>79705</v>
      </c>
      <c r="U375" s="220"/>
      <c r="V375" s="219"/>
      <c r="W375" s="218"/>
    </row>
    <row r="376" spans="1:23">
      <c r="C376" s="200" t="s">
        <v>6266</v>
      </c>
      <c r="D376" s="205" t="s">
        <v>6176</v>
      </c>
      <c r="E376" s="200" t="s">
        <v>6141</v>
      </c>
      <c r="F376" s="200">
        <v>125</v>
      </c>
      <c r="G376" s="205" t="s">
        <v>6174</v>
      </c>
      <c r="H376" s="200" t="s">
        <v>6141</v>
      </c>
      <c r="I376" s="200">
        <v>125</v>
      </c>
      <c r="J376" s="205" t="s">
        <v>6174</v>
      </c>
      <c r="K376" s="204" t="s">
        <v>6141</v>
      </c>
      <c r="L376" s="200">
        <f t="shared" si="3"/>
        <v>79705</v>
      </c>
      <c r="U376" s="220"/>
      <c r="V376" s="219"/>
      <c r="W376" s="218"/>
    </row>
    <row r="377" spans="1:23">
      <c r="A377" s="207">
        <v>39875</v>
      </c>
      <c r="C377" s="200" t="s">
        <v>5832</v>
      </c>
      <c r="D377" s="205" t="s">
        <v>6176</v>
      </c>
      <c r="E377" s="200" t="s">
        <v>6141</v>
      </c>
      <c r="F377" s="200">
        <v>1048</v>
      </c>
      <c r="G377" s="205" t="s">
        <v>6174</v>
      </c>
      <c r="H377" s="200" t="s">
        <v>6141</v>
      </c>
      <c r="I377" s="200">
        <v>1048</v>
      </c>
      <c r="J377" s="205" t="s">
        <v>6174</v>
      </c>
      <c r="K377" s="204" t="s">
        <v>6141</v>
      </c>
      <c r="L377" s="200">
        <f t="shared" si="3"/>
        <v>79705</v>
      </c>
      <c r="U377" s="220"/>
      <c r="V377" s="219"/>
      <c r="W377" s="218"/>
    </row>
    <row r="378" spans="1:23">
      <c r="C378" s="200" t="s">
        <v>6325</v>
      </c>
      <c r="D378" s="205" t="s">
        <v>6176</v>
      </c>
      <c r="E378" s="200" t="s">
        <v>6141</v>
      </c>
      <c r="F378" s="200">
        <v>98</v>
      </c>
      <c r="G378" s="205" t="s">
        <v>6174</v>
      </c>
      <c r="H378" s="200" t="s">
        <v>6141</v>
      </c>
      <c r="I378" s="200">
        <v>98</v>
      </c>
      <c r="J378" s="205" t="s">
        <v>6174</v>
      </c>
      <c r="K378" s="204" t="s">
        <v>6141</v>
      </c>
      <c r="L378" s="200">
        <f t="shared" si="3"/>
        <v>79705</v>
      </c>
      <c r="U378" s="220"/>
      <c r="V378" s="219"/>
      <c r="W378" s="218"/>
    </row>
    <row r="379" spans="1:23">
      <c r="C379" s="200" t="s">
        <v>6197</v>
      </c>
      <c r="D379" s="205" t="s">
        <v>6176</v>
      </c>
      <c r="E379" s="200" t="s">
        <v>6141</v>
      </c>
      <c r="F379" s="200">
        <v>98</v>
      </c>
      <c r="G379" s="205" t="s">
        <v>6174</v>
      </c>
      <c r="H379" s="200" t="s">
        <v>6141</v>
      </c>
      <c r="I379" s="200">
        <v>98</v>
      </c>
      <c r="J379" s="205" t="s">
        <v>6174</v>
      </c>
      <c r="K379" s="204" t="s">
        <v>6141</v>
      </c>
      <c r="L379" s="200">
        <f t="shared" si="3"/>
        <v>79705</v>
      </c>
      <c r="U379" s="220"/>
      <c r="V379" s="219"/>
      <c r="W379" s="218"/>
    </row>
    <row r="380" spans="1:23">
      <c r="C380" s="200" t="s">
        <v>6483</v>
      </c>
      <c r="D380" s="205" t="s">
        <v>6176</v>
      </c>
      <c r="E380" s="200" t="s">
        <v>6141</v>
      </c>
      <c r="F380" s="200">
        <v>70</v>
      </c>
      <c r="G380" s="205" t="s">
        <v>6174</v>
      </c>
      <c r="H380" s="200" t="s">
        <v>6141</v>
      </c>
      <c r="I380" s="200">
        <v>70</v>
      </c>
      <c r="J380" s="205" t="s">
        <v>6174</v>
      </c>
      <c r="K380" s="204" t="s">
        <v>6141</v>
      </c>
      <c r="L380" s="200">
        <f t="shared" si="3"/>
        <v>79705</v>
      </c>
      <c r="U380" s="220"/>
      <c r="V380" s="219"/>
      <c r="W380" s="218"/>
    </row>
    <row r="381" spans="1:23">
      <c r="C381" s="200" t="s">
        <v>6415</v>
      </c>
      <c r="D381" s="205" t="s">
        <v>6176</v>
      </c>
      <c r="E381" s="200" t="s">
        <v>6141</v>
      </c>
      <c r="F381" s="200">
        <v>50</v>
      </c>
      <c r="G381" s="205" t="s">
        <v>6174</v>
      </c>
      <c r="H381" s="200" t="s">
        <v>6141</v>
      </c>
      <c r="I381" s="200">
        <v>50</v>
      </c>
      <c r="J381" s="205" t="s">
        <v>6174</v>
      </c>
      <c r="K381" s="204" t="s">
        <v>6141</v>
      </c>
      <c r="L381" s="200">
        <f t="shared" si="3"/>
        <v>79705</v>
      </c>
      <c r="U381" s="220"/>
      <c r="V381" s="219"/>
      <c r="W381" s="218"/>
    </row>
    <row r="382" spans="1:23">
      <c r="A382" s="207">
        <v>39879</v>
      </c>
      <c r="C382" s="200" t="s">
        <v>6454</v>
      </c>
      <c r="D382" s="205" t="s">
        <v>6176</v>
      </c>
      <c r="E382" s="200" t="s">
        <v>6141</v>
      </c>
      <c r="F382" s="200">
        <v>100</v>
      </c>
      <c r="G382" s="205" t="s">
        <v>6174</v>
      </c>
      <c r="H382" s="200" t="s">
        <v>6141</v>
      </c>
      <c r="I382" s="200">
        <v>100</v>
      </c>
      <c r="J382" s="205" t="s">
        <v>6174</v>
      </c>
      <c r="K382" s="204" t="s">
        <v>6141</v>
      </c>
      <c r="L382" s="200">
        <f t="shared" si="3"/>
        <v>79705</v>
      </c>
      <c r="U382" s="220"/>
      <c r="V382" s="219"/>
      <c r="W382" s="218"/>
    </row>
    <row r="383" spans="1:23">
      <c r="C383" s="200" t="s">
        <v>6482</v>
      </c>
      <c r="D383" s="205" t="s">
        <v>6176</v>
      </c>
      <c r="E383" s="200" t="s">
        <v>6141</v>
      </c>
      <c r="F383" s="200">
        <v>100</v>
      </c>
      <c r="G383" s="205" t="s">
        <v>6174</v>
      </c>
      <c r="H383" s="200" t="s">
        <v>6141</v>
      </c>
      <c r="I383" s="200">
        <v>100</v>
      </c>
      <c r="J383" s="205" t="s">
        <v>6174</v>
      </c>
      <c r="K383" s="204" t="s">
        <v>6141</v>
      </c>
      <c r="L383" s="200">
        <f t="shared" si="3"/>
        <v>79705</v>
      </c>
      <c r="U383" s="220"/>
      <c r="V383" s="219"/>
      <c r="W383" s="218"/>
    </row>
    <row r="384" spans="1:23">
      <c r="A384" s="207">
        <v>39880</v>
      </c>
      <c r="C384" s="200" t="s">
        <v>6217</v>
      </c>
      <c r="D384" s="205" t="s">
        <v>6176</v>
      </c>
      <c r="E384" s="200" t="s">
        <v>6141</v>
      </c>
      <c r="F384" s="200">
        <v>600</v>
      </c>
      <c r="G384" s="205" t="s">
        <v>6174</v>
      </c>
      <c r="H384" s="200" t="s">
        <v>6141</v>
      </c>
      <c r="I384" s="200">
        <v>600</v>
      </c>
      <c r="J384" s="205" t="s">
        <v>6174</v>
      </c>
      <c r="K384" s="204" t="s">
        <v>6141</v>
      </c>
      <c r="L384" s="200">
        <f t="shared" si="3"/>
        <v>79705</v>
      </c>
      <c r="U384" s="220"/>
      <c r="V384" s="219"/>
      <c r="W384" s="218"/>
    </row>
    <row r="385" spans="1:23">
      <c r="C385" s="200" t="s">
        <v>6481</v>
      </c>
      <c r="D385" s="205" t="s">
        <v>6176</v>
      </c>
      <c r="E385" s="200" t="s">
        <v>6141</v>
      </c>
      <c r="F385" s="200">
        <v>1480</v>
      </c>
      <c r="G385" s="205" t="s">
        <v>6174</v>
      </c>
      <c r="H385" s="200" t="s">
        <v>6141</v>
      </c>
      <c r="I385" s="200">
        <v>1480</v>
      </c>
      <c r="J385" s="205" t="s">
        <v>6174</v>
      </c>
      <c r="K385" s="204" t="s">
        <v>6141</v>
      </c>
      <c r="L385" s="200">
        <f t="shared" si="3"/>
        <v>79705</v>
      </c>
      <c r="U385" s="220"/>
      <c r="V385" s="219"/>
      <c r="W385" s="218"/>
    </row>
    <row r="386" spans="1:23">
      <c r="A386" s="207">
        <v>39881</v>
      </c>
      <c r="C386" s="200" t="s">
        <v>5831</v>
      </c>
      <c r="D386" s="205" t="s">
        <v>6176</v>
      </c>
      <c r="E386" s="200" t="s">
        <v>6141</v>
      </c>
      <c r="F386" s="200">
        <v>498</v>
      </c>
      <c r="G386" s="205" t="s">
        <v>6174</v>
      </c>
      <c r="H386" s="200" t="s">
        <v>6141</v>
      </c>
      <c r="I386" s="200">
        <v>498</v>
      </c>
      <c r="J386" s="205" t="s">
        <v>6174</v>
      </c>
      <c r="K386" s="204" t="s">
        <v>6141</v>
      </c>
      <c r="L386" s="200">
        <f t="shared" si="3"/>
        <v>79705</v>
      </c>
      <c r="U386" s="220"/>
      <c r="V386" s="219"/>
      <c r="W386" s="218"/>
    </row>
    <row r="387" spans="1:23">
      <c r="C387" s="200" t="s">
        <v>6480</v>
      </c>
      <c r="D387" s="205" t="s">
        <v>6176</v>
      </c>
      <c r="E387" s="200" t="s">
        <v>6141</v>
      </c>
      <c r="F387" s="200">
        <v>149</v>
      </c>
      <c r="G387" s="205" t="s">
        <v>6174</v>
      </c>
      <c r="H387" s="200" t="s">
        <v>6141</v>
      </c>
      <c r="I387" s="200">
        <v>149</v>
      </c>
      <c r="J387" s="205" t="s">
        <v>6174</v>
      </c>
      <c r="K387" s="204" t="s">
        <v>6141</v>
      </c>
      <c r="L387" s="200">
        <f t="shared" si="3"/>
        <v>79705</v>
      </c>
      <c r="U387" s="220"/>
      <c r="V387" s="219"/>
      <c r="W387" s="218"/>
    </row>
    <row r="388" spans="1:23">
      <c r="C388" s="200" t="s">
        <v>6479</v>
      </c>
      <c r="D388" s="205" t="s">
        <v>6176</v>
      </c>
      <c r="E388" s="200" t="s">
        <v>6141</v>
      </c>
      <c r="F388" s="200">
        <v>126</v>
      </c>
      <c r="G388" s="205" t="s">
        <v>6174</v>
      </c>
      <c r="H388" s="200" t="s">
        <v>6141</v>
      </c>
      <c r="I388" s="200">
        <v>126</v>
      </c>
      <c r="J388" s="205" t="s">
        <v>6174</v>
      </c>
      <c r="K388" s="204" t="s">
        <v>6141</v>
      </c>
      <c r="L388" s="200">
        <f t="shared" si="3"/>
        <v>79705</v>
      </c>
      <c r="U388" s="220"/>
      <c r="V388" s="219"/>
      <c r="W388" s="218"/>
    </row>
    <row r="389" spans="1:23">
      <c r="A389" s="207">
        <v>39884</v>
      </c>
      <c r="C389" s="200" t="s">
        <v>2415</v>
      </c>
      <c r="D389" s="205" t="s">
        <v>6176</v>
      </c>
      <c r="E389" s="200" t="s">
        <v>6141</v>
      </c>
      <c r="F389" s="200">
        <v>98</v>
      </c>
      <c r="G389" s="205" t="s">
        <v>6174</v>
      </c>
      <c r="H389" s="200" t="s">
        <v>6141</v>
      </c>
      <c r="I389" s="200">
        <v>98</v>
      </c>
      <c r="J389" s="205" t="s">
        <v>6174</v>
      </c>
      <c r="K389" s="204" t="s">
        <v>6141</v>
      </c>
      <c r="L389" s="200">
        <f t="shared" si="3"/>
        <v>79705</v>
      </c>
      <c r="U389" s="220"/>
      <c r="V389" s="219"/>
      <c r="W389" s="218"/>
    </row>
    <row r="390" spans="1:23">
      <c r="C390" s="200" t="s">
        <v>2324</v>
      </c>
      <c r="D390" s="205" t="s">
        <v>6176</v>
      </c>
      <c r="E390" s="200" t="s">
        <v>6141</v>
      </c>
      <c r="F390" s="200">
        <v>98</v>
      </c>
      <c r="G390" s="205" t="s">
        <v>6174</v>
      </c>
      <c r="H390" s="200" t="s">
        <v>6141</v>
      </c>
      <c r="I390" s="200">
        <v>98</v>
      </c>
      <c r="J390" s="205" t="s">
        <v>6174</v>
      </c>
      <c r="K390" s="204" t="s">
        <v>6141</v>
      </c>
      <c r="L390" s="200">
        <f t="shared" si="3"/>
        <v>79705</v>
      </c>
      <c r="U390" s="220"/>
      <c r="V390" s="219"/>
      <c r="W390" s="218"/>
    </row>
    <row r="391" spans="1:23">
      <c r="C391" s="200" t="s">
        <v>6442</v>
      </c>
      <c r="D391" s="205" t="s">
        <v>6176</v>
      </c>
      <c r="E391" s="200" t="s">
        <v>6141</v>
      </c>
      <c r="F391" s="200">
        <v>98</v>
      </c>
      <c r="G391" s="205" t="s">
        <v>6174</v>
      </c>
      <c r="H391" s="200" t="s">
        <v>6141</v>
      </c>
      <c r="I391" s="200">
        <v>98</v>
      </c>
      <c r="J391" s="205" t="s">
        <v>6174</v>
      </c>
      <c r="K391" s="204" t="s">
        <v>6141</v>
      </c>
      <c r="L391" s="200">
        <f t="shared" si="3"/>
        <v>79705</v>
      </c>
      <c r="U391" s="220"/>
      <c r="V391" s="219"/>
      <c r="W391" s="218"/>
    </row>
    <row r="392" spans="1:23">
      <c r="C392" s="200" t="s">
        <v>6478</v>
      </c>
      <c r="D392" s="205" t="s">
        <v>6176</v>
      </c>
      <c r="E392" s="200" t="s">
        <v>6141</v>
      </c>
      <c r="F392" s="200">
        <v>168</v>
      </c>
      <c r="G392" s="205" t="s">
        <v>6174</v>
      </c>
      <c r="H392" s="200" t="s">
        <v>6141</v>
      </c>
      <c r="I392" s="200">
        <v>168</v>
      </c>
      <c r="J392" s="205" t="s">
        <v>6174</v>
      </c>
      <c r="K392" s="204" t="s">
        <v>6141</v>
      </c>
      <c r="L392" s="200">
        <f t="shared" si="3"/>
        <v>79705</v>
      </c>
      <c r="U392" s="220"/>
      <c r="V392" s="219"/>
      <c r="W392" s="218"/>
    </row>
    <row r="393" spans="1:23">
      <c r="C393" s="200" t="s">
        <v>6325</v>
      </c>
      <c r="D393" s="205" t="s">
        <v>6176</v>
      </c>
      <c r="E393" s="200" t="s">
        <v>6141</v>
      </c>
      <c r="F393" s="200">
        <v>196</v>
      </c>
      <c r="G393" s="205" t="s">
        <v>6174</v>
      </c>
      <c r="H393" s="200" t="s">
        <v>6141</v>
      </c>
      <c r="I393" s="200">
        <v>196</v>
      </c>
      <c r="J393" s="205" t="s">
        <v>6174</v>
      </c>
      <c r="K393" s="204" t="s">
        <v>6141</v>
      </c>
      <c r="L393" s="200">
        <f t="shared" si="3"/>
        <v>79705</v>
      </c>
      <c r="U393" s="220"/>
      <c r="V393" s="219"/>
      <c r="W393" s="218"/>
    </row>
    <row r="394" spans="1:23">
      <c r="C394" s="200" t="s">
        <v>6197</v>
      </c>
      <c r="D394" s="205" t="s">
        <v>6176</v>
      </c>
      <c r="E394" s="200" t="s">
        <v>6141</v>
      </c>
      <c r="F394" s="200">
        <v>98</v>
      </c>
      <c r="G394" s="205" t="s">
        <v>6174</v>
      </c>
      <c r="H394" s="200" t="s">
        <v>6141</v>
      </c>
      <c r="I394" s="200">
        <v>98</v>
      </c>
      <c r="J394" s="205" t="s">
        <v>6174</v>
      </c>
      <c r="K394" s="204" t="s">
        <v>6141</v>
      </c>
      <c r="L394" s="200">
        <f t="shared" si="3"/>
        <v>79705</v>
      </c>
      <c r="U394" s="220"/>
      <c r="V394" s="219"/>
      <c r="W394" s="218"/>
    </row>
    <row r="395" spans="1:23">
      <c r="C395" s="200" t="s">
        <v>6435</v>
      </c>
      <c r="D395" s="205" t="s">
        <v>6176</v>
      </c>
      <c r="E395" s="200" t="s">
        <v>6141</v>
      </c>
      <c r="F395" s="200">
        <v>98</v>
      </c>
      <c r="G395" s="205" t="s">
        <v>6174</v>
      </c>
      <c r="H395" s="200" t="s">
        <v>6141</v>
      </c>
      <c r="I395" s="200">
        <v>98</v>
      </c>
      <c r="J395" s="205" t="s">
        <v>6174</v>
      </c>
      <c r="K395" s="204" t="s">
        <v>6141</v>
      </c>
      <c r="L395" s="200">
        <f t="shared" si="3"/>
        <v>79705</v>
      </c>
    </row>
    <row r="396" spans="1:23">
      <c r="C396" s="200" t="s">
        <v>6477</v>
      </c>
      <c r="D396" s="205" t="s">
        <v>6176</v>
      </c>
      <c r="E396" s="200" t="s">
        <v>6141</v>
      </c>
      <c r="F396" s="200">
        <v>178</v>
      </c>
      <c r="G396" s="205" t="s">
        <v>6174</v>
      </c>
      <c r="H396" s="200" t="s">
        <v>6141</v>
      </c>
      <c r="I396" s="200">
        <v>178</v>
      </c>
      <c r="J396" s="205" t="s">
        <v>6174</v>
      </c>
      <c r="K396" s="204" t="s">
        <v>6141</v>
      </c>
      <c r="L396" s="200">
        <f t="shared" si="3"/>
        <v>79705</v>
      </c>
      <c r="U396" s="239"/>
      <c r="V396" s="238"/>
      <c r="W396" s="237"/>
    </row>
    <row r="397" spans="1:23">
      <c r="C397" s="200" t="s">
        <v>6476</v>
      </c>
      <c r="D397" s="205" t="s">
        <v>6176</v>
      </c>
      <c r="E397" s="200" t="s">
        <v>6141</v>
      </c>
      <c r="F397" s="200">
        <v>85</v>
      </c>
      <c r="G397" s="205" t="s">
        <v>6174</v>
      </c>
      <c r="H397" s="200" t="s">
        <v>6141</v>
      </c>
      <c r="I397" s="200">
        <v>85</v>
      </c>
      <c r="J397" s="205" t="s">
        <v>6174</v>
      </c>
      <c r="K397" s="204" t="s">
        <v>6141</v>
      </c>
      <c r="L397" s="200">
        <f t="shared" si="3"/>
        <v>79705</v>
      </c>
      <c r="U397" s="239"/>
      <c r="V397" s="238"/>
      <c r="W397" s="237"/>
    </row>
    <row r="398" spans="1:23">
      <c r="C398" s="200" t="s">
        <v>6266</v>
      </c>
      <c r="D398" s="205" t="s">
        <v>6176</v>
      </c>
      <c r="E398" s="200" t="s">
        <v>6141</v>
      </c>
      <c r="F398" s="200">
        <v>175</v>
      </c>
      <c r="G398" s="205" t="s">
        <v>6174</v>
      </c>
      <c r="H398" s="200" t="s">
        <v>6141</v>
      </c>
      <c r="I398" s="200">
        <v>175</v>
      </c>
      <c r="J398" s="205" t="s">
        <v>6174</v>
      </c>
      <c r="K398" s="204" t="s">
        <v>6141</v>
      </c>
      <c r="L398" s="200">
        <f t="shared" si="3"/>
        <v>79705</v>
      </c>
      <c r="U398" s="239"/>
      <c r="V398" s="238"/>
      <c r="W398" s="237"/>
    </row>
    <row r="399" spans="1:23">
      <c r="A399" s="207">
        <v>39885</v>
      </c>
      <c r="C399" s="221" t="s">
        <v>6475</v>
      </c>
      <c r="D399" s="205" t="s">
        <v>6176</v>
      </c>
      <c r="E399" s="200" t="s">
        <v>6141</v>
      </c>
      <c r="F399" s="221">
        <v>278</v>
      </c>
      <c r="G399" s="205" t="s">
        <v>6174</v>
      </c>
      <c r="H399" s="200" t="s">
        <v>6141</v>
      </c>
      <c r="I399" s="221">
        <v>278</v>
      </c>
      <c r="J399" s="223" t="s">
        <v>6174</v>
      </c>
      <c r="K399" s="222" t="s">
        <v>6141</v>
      </c>
      <c r="L399" s="200">
        <f t="shared" si="3"/>
        <v>79705</v>
      </c>
      <c r="P399" s="221"/>
      <c r="Q399" s="221"/>
      <c r="R399" s="221"/>
      <c r="U399" s="239"/>
      <c r="V399" s="238"/>
      <c r="W399" s="237"/>
    </row>
    <row r="400" spans="1:23">
      <c r="C400" s="200" t="s">
        <v>6217</v>
      </c>
      <c r="D400" s="205" t="s">
        <v>6474</v>
      </c>
      <c r="E400" s="200" t="s">
        <v>6141</v>
      </c>
      <c r="F400" s="200">
        <v>600</v>
      </c>
      <c r="I400" s="200">
        <v>600</v>
      </c>
      <c r="L400" s="200">
        <f t="shared" si="3"/>
        <v>79705</v>
      </c>
      <c r="U400" s="239"/>
      <c r="V400" s="238"/>
      <c r="W400" s="237"/>
    </row>
    <row r="401" spans="1:24">
      <c r="A401" s="207">
        <v>39887</v>
      </c>
      <c r="C401" s="200" t="s">
        <v>6473</v>
      </c>
      <c r="D401" s="205" t="s">
        <v>6472</v>
      </c>
      <c r="E401" s="200" t="s">
        <v>6141</v>
      </c>
      <c r="I401" s="200">
        <v>196</v>
      </c>
      <c r="L401" s="200">
        <f t="shared" si="3"/>
        <v>79509</v>
      </c>
      <c r="U401" s="242" t="s">
        <v>6471</v>
      </c>
      <c r="V401" s="241">
        <v>50000</v>
      </c>
      <c r="W401" s="240"/>
      <c r="X401" s="201">
        <f>X364+W401-V401</f>
        <v>59876</v>
      </c>
    </row>
    <row r="402" spans="1:24">
      <c r="F402" s="200">
        <v>50000</v>
      </c>
      <c r="L402" s="200">
        <f t="shared" si="3"/>
        <v>129509</v>
      </c>
      <c r="T402" s="202" t="s">
        <v>6470</v>
      </c>
      <c r="U402" s="242"/>
      <c r="V402" s="241"/>
      <c r="W402" s="240"/>
    </row>
    <row r="403" spans="1:24">
      <c r="A403" s="207">
        <v>39890</v>
      </c>
      <c r="C403" s="200" t="s">
        <v>6362</v>
      </c>
      <c r="I403" s="200">
        <v>600</v>
      </c>
      <c r="L403" s="200">
        <f t="shared" si="3"/>
        <v>128909</v>
      </c>
      <c r="T403" s="202">
        <f>SUM(I371:I439)</f>
        <v>18200</v>
      </c>
      <c r="U403" s="239"/>
      <c r="V403" s="238"/>
      <c r="W403" s="237"/>
    </row>
    <row r="404" spans="1:24">
      <c r="A404" s="207">
        <v>39891</v>
      </c>
      <c r="C404" s="228" t="s">
        <v>6469</v>
      </c>
      <c r="D404" s="230"/>
      <c r="E404" s="228"/>
      <c r="I404" s="200">
        <v>35</v>
      </c>
      <c r="K404" s="229"/>
      <c r="L404" s="200">
        <f t="shared" si="3"/>
        <v>128874</v>
      </c>
      <c r="P404" s="228"/>
      <c r="Q404" s="228"/>
      <c r="R404" s="228"/>
      <c r="U404" s="239"/>
      <c r="V404" s="238"/>
      <c r="W404" s="237"/>
    </row>
    <row r="405" spans="1:24">
      <c r="C405" s="200" t="s">
        <v>6246</v>
      </c>
      <c r="I405" s="200">
        <v>182</v>
      </c>
      <c r="L405" s="200">
        <f t="shared" si="3"/>
        <v>128692</v>
      </c>
      <c r="U405" s="239"/>
      <c r="V405" s="238"/>
      <c r="W405" s="237"/>
    </row>
    <row r="406" spans="1:24">
      <c r="C406" s="200" t="s">
        <v>6197</v>
      </c>
      <c r="I406" s="200">
        <v>98</v>
      </c>
      <c r="L406" s="200">
        <f t="shared" si="3"/>
        <v>128594</v>
      </c>
      <c r="U406" s="239"/>
      <c r="V406" s="238"/>
      <c r="W406" s="237"/>
    </row>
    <row r="407" spans="1:24">
      <c r="C407" s="200" t="s">
        <v>6468</v>
      </c>
      <c r="I407" s="200">
        <v>78</v>
      </c>
      <c r="L407" s="200">
        <f t="shared" si="3"/>
        <v>128516</v>
      </c>
      <c r="U407" s="239"/>
      <c r="V407" s="238"/>
      <c r="W407" s="237"/>
    </row>
    <row r="408" spans="1:24">
      <c r="C408" s="200" t="s">
        <v>6325</v>
      </c>
      <c r="I408" s="200">
        <v>98</v>
      </c>
      <c r="L408" s="200">
        <f t="shared" si="3"/>
        <v>128418</v>
      </c>
      <c r="U408" s="239"/>
      <c r="V408" s="238"/>
      <c r="W408" s="237"/>
    </row>
    <row r="409" spans="1:24">
      <c r="C409" s="200" t="s">
        <v>6442</v>
      </c>
      <c r="I409" s="200">
        <v>98</v>
      </c>
      <c r="L409" s="200">
        <f t="shared" si="3"/>
        <v>128320</v>
      </c>
      <c r="U409" s="239"/>
      <c r="V409" s="238"/>
      <c r="W409" s="237"/>
    </row>
    <row r="410" spans="1:24">
      <c r="C410" s="200" t="s">
        <v>6467</v>
      </c>
      <c r="I410" s="200">
        <v>50</v>
      </c>
      <c r="L410" s="200">
        <f t="shared" si="3"/>
        <v>128270</v>
      </c>
      <c r="U410" s="239"/>
      <c r="V410" s="238"/>
      <c r="W410" s="237"/>
    </row>
    <row r="411" spans="1:24">
      <c r="C411" s="200" t="s">
        <v>6466</v>
      </c>
      <c r="I411" s="200">
        <v>210</v>
      </c>
      <c r="L411" s="200">
        <f t="shared" si="3"/>
        <v>128060</v>
      </c>
      <c r="U411" s="239"/>
      <c r="V411" s="238"/>
      <c r="W411" s="237"/>
    </row>
    <row r="412" spans="1:24">
      <c r="C412" s="200" t="s">
        <v>2339</v>
      </c>
      <c r="I412" s="200">
        <v>30</v>
      </c>
      <c r="L412" s="200">
        <f t="shared" si="3"/>
        <v>128030</v>
      </c>
      <c r="U412" s="239"/>
      <c r="V412" s="238"/>
      <c r="W412" s="237"/>
    </row>
    <row r="413" spans="1:24">
      <c r="C413" s="200" t="s">
        <v>6386</v>
      </c>
      <c r="I413" s="200">
        <v>50</v>
      </c>
      <c r="L413" s="200">
        <f t="shared" si="3"/>
        <v>127980</v>
      </c>
      <c r="U413" s="239"/>
      <c r="V413" s="238"/>
      <c r="W413" s="237"/>
    </row>
    <row r="414" spans="1:24">
      <c r="C414" s="200" t="s">
        <v>6465</v>
      </c>
      <c r="I414" s="200">
        <v>50</v>
      </c>
      <c r="L414" s="200">
        <f t="shared" si="3"/>
        <v>127930</v>
      </c>
      <c r="U414" s="239"/>
      <c r="V414" s="238"/>
      <c r="W414" s="237"/>
    </row>
    <row r="415" spans="1:24">
      <c r="C415" s="200" t="s">
        <v>6221</v>
      </c>
      <c r="I415" s="200">
        <v>50</v>
      </c>
      <c r="L415" s="200">
        <f t="shared" si="3"/>
        <v>127880</v>
      </c>
      <c r="U415" s="220" t="s">
        <v>6464</v>
      </c>
      <c r="V415" s="219"/>
      <c r="W415" s="218">
        <v>238819</v>
      </c>
      <c r="X415" s="201">
        <f>X401+W415-V415</f>
        <v>298695</v>
      </c>
    </row>
    <row r="416" spans="1:24">
      <c r="C416" s="221" t="s">
        <v>6463</v>
      </c>
      <c r="D416" s="223"/>
      <c r="E416" s="221"/>
      <c r="F416" s="221"/>
      <c r="I416" s="221">
        <v>550</v>
      </c>
      <c r="J416" s="223"/>
      <c r="K416" s="222"/>
      <c r="L416" s="200">
        <f t="shared" si="3"/>
        <v>127330</v>
      </c>
      <c r="P416" s="221"/>
      <c r="Q416" s="221"/>
      <c r="R416" s="221"/>
      <c r="X416" s="201">
        <f>X415+W416-V416</f>
        <v>298695</v>
      </c>
    </row>
    <row r="417" spans="1:18">
      <c r="A417" s="207">
        <v>39892</v>
      </c>
      <c r="C417" s="221" t="s">
        <v>6462</v>
      </c>
      <c r="D417" s="223"/>
      <c r="E417" s="221"/>
      <c r="F417" s="221"/>
      <c r="I417" s="221">
        <v>2500</v>
      </c>
      <c r="J417" s="223"/>
      <c r="K417" s="222"/>
      <c r="L417" s="200">
        <f t="shared" si="3"/>
        <v>124830</v>
      </c>
      <c r="P417" s="221"/>
      <c r="Q417" s="221"/>
      <c r="R417" s="221"/>
    </row>
    <row r="418" spans="1:18">
      <c r="A418" s="207">
        <v>39894</v>
      </c>
      <c r="C418" s="200" t="s">
        <v>2330</v>
      </c>
      <c r="I418" s="200">
        <v>28</v>
      </c>
      <c r="L418" s="200">
        <f t="shared" si="3"/>
        <v>124802</v>
      </c>
    </row>
    <row r="419" spans="1:18">
      <c r="C419" s="200" t="s">
        <v>2415</v>
      </c>
      <c r="I419" s="200">
        <v>97</v>
      </c>
      <c r="L419" s="200">
        <f t="shared" si="3"/>
        <v>124705</v>
      </c>
    </row>
    <row r="420" spans="1:18">
      <c r="C420" s="200" t="s">
        <v>6232</v>
      </c>
      <c r="I420" s="200">
        <v>189</v>
      </c>
      <c r="L420" s="200">
        <f t="shared" si="3"/>
        <v>124516</v>
      </c>
    </row>
    <row r="421" spans="1:18">
      <c r="C421" s="200" t="s">
        <v>6232</v>
      </c>
      <c r="I421" s="200">
        <v>144</v>
      </c>
      <c r="L421" s="200">
        <f t="shared" si="3"/>
        <v>124372</v>
      </c>
    </row>
    <row r="422" spans="1:18">
      <c r="C422" s="200" t="s">
        <v>6217</v>
      </c>
      <c r="I422" s="200">
        <v>600</v>
      </c>
      <c r="L422" s="200">
        <f t="shared" si="3"/>
        <v>123772</v>
      </c>
    </row>
    <row r="423" spans="1:18">
      <c r="A423" s="207">
        <v>39896</v>
      </c>
      <c r="C423" s="200" t="s">
        <v>6461</v>
      </c>
      <c r="I423" s="200">
        <v>850</v>
      </c>
      <c r="L423" s="200">
        <f t="shared" si="3"/>
        <v>122922</v>
      </c>
    </row>
    <row r="424" spans="1:18">
      <c r="A424" s="207">
        <v>39897</v>
      </c>
      <c r="C424" s="200" t="s">
        <v>6362</v>
      </c>
      <c r="I424" s="200">
        <v>400</v>
      </c>
      <c r="L424" s="200">
        <f t="shared" si="3"/>
        <v>122522</v>
      </c>
    </row>
    <row r="425" spans="1:18">
      <c r="A425" s="207">
        <v>39898</v>
      </c>
      <c r="C425" s="200" t="s">
        <v>2323</v>
      </c>
      <c r="I425" s="200">
        <v>50</v>
      </c>
      <c r="L425" s="200">
        <f t="shared" si="3"/>
        <v>122472</v>
      </c>
    </row>
    <row r="426" spans="1:18">
      <c r="C426" s="200" t="s">
        <v>2339</v>
      </c>
      <c r="I426" s="200">
        <v>40</v>
      </c>
      <c r="L426" s="200">
        <f t="shared" si="3"/>
        <v>122432</v>
      </c>
    </row>
    <row r="427" spans="1:18">
      <c r="C427" s="200" t="s">
        <v>6197</v>
      </c>
      <c r="I427" s="200">
        <f>98*2</f>
        <v>196</v>
      </c>
      <c r="L427" s="200">
        <f t="shared" si="3"/>
        <v>122236</v>
      </c>
    </row>
    <row r="428" spans="1:18">
      <c r="C428" s="200" t="s">
        <v>6325</v>
      </c>
      <c r="I428" s="200">
        <v>178</v>
      </c>
      <c r="L428" s="200">
        <f t="shared" si="3"/>
        <v>122058</v>
      </c>
    </row>
    <row r="429" spans="1:18">
      <c r="C429" s="228" t="s">
        <v>6460</v>
      </c>
      <c r="D429" s="230"/>
      <c r="E429" s="228"/>
      <c r="I429" s="200">
        <v>50</v>
      </c>
      <c r="K429" s="229"/>
      <c r="L429" s="200">
        <f t="shared" si="3"/>
        <v>122008</v>
      </c>
      <c r="P429" s="228"/>
      <c r="Q429" s="228"/>
      <c r="R429" s="228"/>
    </row>
    <row r="430" spans="1:18">
      <c r="C430" s="200" t="s">
        <v>5880</v>
      </c>
      <c r="I430" s="200">
        <v>267</v>
      </c>
      <c r="L430" s="200">
        <f t="shared" si="3"/>
        <v>121741</v>
      </c>
    </row>
    <row r="431" spans="1:18">
      <c r="C431" s="200" t="s">
        <v>6459</v>
      </c>
      <c r="I431" s="200">
        <v>128</v>
      </c>
      <c r="L431" s="200">
        <f t="shared" si="3"/>
        <v>121613</v>
      </c>
    </row>
    <row r="432" spans="1:18">
      <c r="C432" s="228" t="s">
        <v>6458</v>
      </c>
      <c r="D432" s="230"/>
      <c r="E432" s="228"/>
      <c r="I432" s="200">
        <v>126</v>
      </c>
      <c r="K432" s="229"/>
      <c r="L432" s="200">
        <f t="shared" si="3"/>
        <v>121487</v>
      </c>
      <c r="P432" s="228"/>
      <c r="Q432" s="228"/>
      <c r="R432" s="228"/>
    </row>
    <row r="433" spans="1:18">
      <c r="C433" s="200" t="s">
        <v>6457</v>
      </c>
      <c r="I433" s="200">
        <v>98</v>
      </c>
      <c r="L433" s="200">
        <f t="shared" si="3"/>
        <v>121389</v>
      </c>
    </row>
    <row r="434" spans="1:18">
      <c r="C434" s="200" t="s">
        <v>6456</v>
      </c>
      <c r="I434" s="200">
        <f>19*4</f>
        <v>76</v>
      </c>
      <c r="L434" s="200">
        <f t="shared" si="3"/>
        <v>121313</v>
      </c>
    </row>
    <row r="435" spans="1:18">
      <c r="A435" s="207">
        <v>39900</v>
      </c>
      <c r="C435" s="200" t="s">
        <v>6455</v>
      </c>
      <c r="I435" s="200">
        <v>85</v>
      </c>
      <c r="L435" s="200">
        <f t="shared" si="3"/>
        <v>121228</v>
      </c>
    </row>
    <row r="436" spans="1:18">
      <c r="C436" s="200" t="s">
        <v>6336</v>
      </c>
      <c r="I436" s="200">
        <v>355</v>
      </c>
      <c r="L436" s="200">
        <f t="shared" si="3"/>
        <v>120873</v>
      </c>
    </row>
    <row r="437" spans="1:18">
      <c r="C437" s="200" t="s">
        <v>6454</v>
      </c>
      <c r="I437" s="200">
        <v>200</v>
      </c>
      <c r="L437" s="200">
        <f t="shared" si="3"/>
        <v>120673</v>
      </c>
    </row>
    <row r="438" spans="1:18">
      <c r="A438" s="207">
        <v>39901</v>
      </c>
      <c r="C438" s="200" t="s">
        <v>2415</v>
      </c>
      <c r="I438" s="200">
        <v>95</v>
      </c>
      <c r="L438" s="200">
        <f t="shared" ref="L438:L501" si="4">L437+F438-I438</f>
        <v>120578</v>
      </c>
    </row>
    <row r="439" spans="1:18">
      <c r="A439" s="207">
        <v>39902</v>
      </c>
      <c r="C439" s="200" t="s">
        <v>6453</v>
      </c>
      <c r="I439" s="200">
        <v>1635</v>
      </c>
      <c r="L439" s="200">
        <f t="shared" si="4"/>
        <v>118943</v>
      </c>
    </row>
    <row r="440" spans="1:18">
      <c r="A440" s="207">
        <v>39904</v>
      </c>
      <c r="C440" s="228" t="s">
        <v>6452</v>
      </c>
      <c r="D440" s="230"/>
      <c r="E440" s="228"/>
      <c r="I440" s="200">
        <v>398</v>
      </c>
      <c r="K440" s="229"/>
      <c r="L440" s="200">
        <f t="shared" si="4"/>
        <v>118545</v>
      </c>
      <c r="P440" s="228"/>
      <c r="Q440" s="228"/>
      <c r="R440" s="228"/>
    </row>
    <row r="441" spans="1:18">
      <c r="C441" s="228" t="s">
        <v>6216</v>
      </c>
      <c r="D441" s="230"/>
      <c r="E441" s="228"/>
      <c r="I441" s="200">
        <v>1680</v>
      </c>
      <c r="K441" s="229"/>
      <c r="L441" s="200">
        <f t="shared" si="4"/>
        <v>116865</v>
      </c>
      <c r="P441" s="228"/>
      <c r="Q441" s="228"/>
      <c r="R441" s="228"/>
    </row>
    <row r="442" spans="1:18">
      <c r="C442" s="228" t="s">
        <v>6451</v>
      </c>
      <c r="D442" s="230"/>
      <c r="E442" s="228"/>
      <c r="I442" s="200">
        <v>398</v>
      </c>
      <c r="K442" s="229"/>
      <c r="L442" s="200">
        <f t="shared" si="4"/>
        <v>116467</v>
      </c>
      <c r="P442" s="228"/>
      <c r="Q442" s="228"/>
      <c r="R442" s="228"/>
    </row>
    <row r="443" spans="1:18">
      <c r="C443" s="228" t="s">
        <v>6450</v>
      </c>
      <c r="D443" s="230"/>
      <c r="E443" s="228"/>
      <c r="I443" s="200">
        <v>188</v>
      </c>
      <c r="K443" s="229"/>
      <c r="L443" s="200">
        <f t="shared" si="4"/>
        <v>116279</v>
      </c>
      <c r="P443" s="228"/>
      <c r="Q443" s="228"/>
      <c r="R443" s="228"/>
    </row>
    <row r="444" spans="1:18">
      <c r="A444" s="207">
        <v>39905</v>
      </c>
      <c r="C444" s="234" t="s">
        <v>6449</v>
      </c>
      <c r="D444" s="236"/>
      <c r="E444" s="234"/>
      <c r="F444" s="221"/>
      <c r="I444" s="221">
        <v>3000</v>
      </c>
      <c r="J444" s="223"/>
      <c r="K444" s="235"/>
      <c r="L444" s="200">
        <f t="shared" si="4"/>
        <v>113279</v>
      </c>
      <c r="P444" s="234"/>
      <c r="Q444" s="234"/>
      <c r="R444" s="234"/>
    </row>
    <row r="445" spans="1:18">
      <c r="A445" s="207">
        <v>39907</v>
      </c>
      <c r="C445" s="228" t="s">
        <v>6217</v>
      </c>
      <c r="D445" s="230"/>
      <c r="E445" s="228"/>
      <c r="I445" s="200">
        <v>130</v>
      </c>
      <c r="K445" s="229"/>
      <c r="L445" s="200">
        <f t="shared" si="4"/>
        <v>113149</v>
      </c>
      <c r="P445" s="228"/>
      <c r="Q445" s="228"/>
      <c r="R445" s="228"/>
    </row>
    <row r="446" spans="1:18">
      <c r="C446" s="228" t="s">
        <v>6217</v>
      </c>
      <c r="D446" s="230"/>
      <c r="E446" s="228"/>
      <c r="I446" s="200">
        <v>128</v>
      </c>
      <c r="K446" s="229"/>
      <c r="L446" s="200">
        <f t="shared" si="4"/>
        <v>113021</v>
      </c>
      <c r="P446" s="228"/>
      <c r="Q446" s="228"/>
      <c r="R446" s="228"/>
    </row>
    <row r="447" spans="1:18">
      <c r="C447" s="228" t="s">
        <v>6448</v>
      </c>
      <c r="D447" s="230"/>
      <c r="E447" s="228"/>
      <c r="I447" s="200">
        <v>29</v>
      </c>
      <c r="K447" s="229"/>
      <c r="L447" s="200">
        <f t="shared" si="4"/>
        <v>112992</v>
      </c>
      <c r="P447" s="228"/>
      <c r="Q447" s="228"/>
      <c r="R447" s="228"/>
    </row>
    <row r="448" spans="1:18">
      <c r="C448" s="228" t="s">
        <v>6303</v>
      </c>
      <c r="D448" s="230"/>
      <c r="E448" s="228"/>
      <c r="I448" s="200">
        <v>120</v>
      </c>
      <c r="K448" s="229"/>
      <c r="L448" s="200">
        <f t="shared" si="4"/>
        <v>112872</v>
      </c>
      <c r="P448" s="228"/>
      <c r="Q448" s="228"/>
      <c r="R448" s="228"/>
    </row>
    <row r="449" spans="1:18">
      <c r="C449" s="228" t="s">
        <v>6221</v>
      </c>
      <c r="D449" s="230"/>
      <c r="E449" s="228"/>
      <c r="I449" s="200">
        <v>78</v>
      </c>
      <c r="K449" s="229"/>
      <c r="L449" s="200">
        <f t="shared" si="4"/>
        <v>112794</v>
      </c>
      <c r="P449" s="228"/>
      <c r="Q449" s="228"/>
      <c r="R449" s="228"/>
    </row>
    <row r="450" spans="1:18">
      <c r="C450" s="228" t="s">
        <v>6317</v>
      </c>
      <c r="D450" s="230"/>
      <c r="E450" s="228"/>
      <c r="I450" s="200">
        <v>98</v>
      </c>
      <c r="K450" s="229"/>
      <c r="L450" s="200">
        <f t="shared" si="4"/>
        <v>112696</v>
      </c>
      <c r="P450" s="228"/>
      <c r="Q450" s="228"/>
      <c r="R450" s="228"/>
    </row>
    <row r="451" spans="1:18">
      <c r="C451" s="228" t="s">
        <v>6442</v>
      </c>
      <c r="D451" s="230"/>
      <c r="E451" s="228"/>
      <c r="I451" s="200">
        <v>98</v>
      </c>
      <c r="K451" s="229"/>
      <c r="L451" s="200">
        <f t="shared" si="4"/>
        <v>112598</v>
      </c>
      <c r="P451" s="228"/>
      <c r="Q451" s="228"/>
      <c r="R451" s="228"/>
    </row>
    <row r="452" spans="1:18">
      <c r="A452" s="207">
        <v>39908</v>
      </c>
      <c r="C452" s="200" t="s">
        <v>2415</v>
      </c>
      <c r="I452" s="200">
        <v>95</v>
      </c>
      <c r="L452" s="200">
        <f t="shared" si="4"/>
        <v>112503</v>
      </c>
    </row>
    <row r="453" spans="1:18">
      <c r="C453" s="228" t="s">
        <v>5880</v>
      </c>
      <c r="D453" s="230"/>
      <c r="E453" s="228"/>
      <c r="I453" s="200">
        <v>308</v>
      </c>
      <c r="K453" s="229"/>
      <c r="L453" s="200">
        <f t="shared" si="4"/>
        <v>112195</v>
      </c>
      <c r="P453" s="228"/>
      <c r="Q453" s="228"/>
      <c r="R453" s="228"/>
    </row>
    <row r="454" spans="1:18">
      <c r="A454" s="207">
        <v>39910</v>
      </c>
      <c r="C454" s="234" t="s">
        <v>6447</v>
      </c>
      <c r="D454" s="236"/>
      <c r="E454" s="234"/>
      <c r="F454" s="221"/>
      <c r="I454" s="221">
        <v>3000</v>
      </c>
      <c r="J454" s="223"/>
      <c r="K454" s="235"/>
      <c r="L454" s="200">
        <f t="shared" si="4"/>
        <v>109195</v>
      </c>
      <c r="P454" s="234"/>
      <c r="Q454" s="234"/>
      <c r="R454" s="234"/>
    </row>
    <row r="455" spans="1:18">
      <c r="C455" s="234" t="s">
        <v>6446</v>
      </c>
      <c r="D455" s="236"/>
      <c r="E455" s="234"/>
      <c r="F455" s="221"/>
      <c r="I455" s="221">
        <v>500</v>
      </c>
      <c r="J455" s="223"/>
      <c r="K455" s="235"/>
      <c r="L455" s="200">
        <f t="shared" si="4"/>
        <v>108695</v>
      </c>
      <c r="P455" s="234"/>
      <c r="Q455" s="234"/>
      <c r="R455" s="234"/>
    </row>
    <row r="456" spans="1:18">
      <c r="C456" s="228" t="s">
        <v>2328</v>
      </c>
      <c r="D456" s="230"/>
      <c r="E456" s="228"/>
      <c r="I456" s="200">
        <v>60</v>
      </c>
      <c r="K456" s="229"/>
      <c r="L456" s="200">
        <f t="shared" si="4"/>
        <v>108635</v>
      </c>
      <c r="P456" s="228"/>
      <c r="Q456" s="228"/>
      <c r="R456" s="228"/>
    </row>
    <row r="457" spans="1:18">
      <c r="C457" s="228" t="s">
        <v>6415</v>
      </c>
      <c r="D457" s="230"/>
      <c r="E457" s="228"/>
      <c r="I457" s="200">
        <v>100</v>
      </c>
      <c r="K457" s="229"/>
      <c r="L457" s="200">
        <f t="shared" si="4"/>
        <v>108535</v>
      </c>
      <c r="P457" s="228"/>
      <c r="Q457" s="228"/>
      <c r="R457" s="228"/>
    </row>
    <row r="458" spans="1:18">
      <c r="C458" s="228" t="s">
        <v>6303</v>
      </c>
      <c r="D458" s="230"/>
      <c r="E458" s="228"/>
      <c r="I458" s="200">
        <f>130*2</f>
        <v>260</v>
      </c>
      <c r="K458" s="229"/>
      <c r="L458" s="200">
        <f t="shared" si="4"/>
        <v>108275</v>
      </c>
      <c r="P458" s="228"/>
      <c r="Q458" s="228"/>
      <c r="R458" s="228"/>
    </row>
    <row r="459" spans="1:18">
      <c r="C459" s="228" t="s">
        <v>6445</v>
      </c>
      <c r="D459" s="230"/>
      <c r="E459" s="228"/>
      <c r="I459" s="200">
        <v>80</v>
      </c>
      <c r="K459" s="229"/>
      <c r="L459" s="200">
        <f t="shared" si="4"/>
        <v>108195</v>
      </c>
      <c r="P459" s="228"/>
      <c r="Q459" s="228"/>
      <c r="R459" s="228"/>
    </row>
    <row r="460" spans="1:18">
      <c r="C460" s="228" t="s">
        <v>6444</v>
      </c>
      <c r="D460" s="230"/>
      <c r="E460" s="228"/>
      <c r="I460" s="200">
        <v>100</v>
      </c>
      <c r="K460" s="229"/>
      <c r="L460" s="200">
        <f t="shared" si="4"/>
        <v>108095</v>
      </c>
      <c r="P460" s="228"/>
      <c r="Q460" s="228"/>
      <c r="R460" s="228"/>
    </row>
    <row r="461" spans="1:18">
      <c r="A461" s="207">
        <v>39912</v>
      </c>
      <c r="C461" s="228" t="s">
        <v>2399</v>
      </c>
      <c r="D461" s="230"/>
      <c r="E461" s="228"/>
      <c r="I461" s="200">
        <v>298</v>
      </c>
      <c r="K461" s="229"/>
      <c r="L461" s="200">
        <f t="shared" si="4"/>
        <v>107797</v>
      </c>
      <c r="P461" s="228"/>
      <c r="Q461" s="228"/>
      <c r="R461" s="228"/>
    </row>
    <row r="462" spans="1:18">
      <c r="C462" s="228" t="s">
        <v>6443</v>
      </c>
      <c r="D462" s="230"/>
      <c r="E462" s="228"/>
      <c r="I462" s="200">
        <v>98</v>
      </c>
      <c r="K462" s="229"/>
      <c r="L462" s="200">
        <f t="shared" si="4"/>
        <v>107699</v>
      </c>
      <c r="P462" s="228"/>
      <c r="Q462" s="228"/>
      <c r="R462" s="228"/>
    </row>
    <row r="463" spans="1:18">
      <c r="C463" s="228" t="s">
        <v>6442</v>
      </c>
      <c r="D463" s="230"/>
      <c r="E463" s="228"/>
      <c r="I463" s="200">
        <v>98</v>
      </c>
      <c r="K463" s="229"/>
      <c r="L463" s="200">
        <f t="shared" si="4"/>
        <v>107601</v>
      </c>
      <c r="P463" s="228"/>
      <c r="Q463" s="228"/>
      <c r="R463" s="228"/>
    </row>
    <row r="464" spans="1:18">
      <c r="C464" s="228" t="s">
        <v>6217</v>
      </c>
      <c r="D464" s="230"/>
      <c r="E464" s="228"/>
      <c r="I464" s="200">
        <v>118</v>
      </c>
      <c r="K464" s="229"/>
      <c r="L464" s="200">
        <f t="shared" si="4"/>
        <v>107483</v>
      </c>
      <c r="P464" s="228"/>
      <c r="Q464" s="228"/>
      <c r="R464" s="228"/>
    </row>
    <row r="465" spans="1:20">
      <c r="C465" s="228" t="s">
        <v>5823</v>
      </c>
      <c r="D465" s="230"/>
      <c r="E465" s="228"/>
      <c r="I465" s="200">
        <v>98</v>
      </c>
      <c r="K465" s="229"/>
      <c r="L465" s="200">
        <f t="shared" si="4"/>
        <v>107385</v>
      </c>
      <c r="P465" s="228"/>
      <c r="Q465" s="228"/>
      <c r="R465" s="228"/>
    </row>
    <row r="466" spans="1:20">
      <c r="C466" s="228" t="s">
        <v>4625</v>
      </c>
      <c r="D466" s="230"/>
      <c r="E466" s="228"/>
      <c r="I466" s="200">
        <v>98</v>
      </c>
      <c r="K466" s="229"/>
      <c r="L466" s="200">
        <f t="shared" si="4"/>
        <v>107287</v>
      </c>
      <c r="P466" s="228"/>
      <c r="Q466" s="228"/>
      <c r="R466" s="228"/>
    </row>
    <row r="467" spans="1:20">
      <c r="C467" s="228" t="s">
        <v>6437</v>
      </c>
      <c r="D467" s="230"/>
      <c r="E467" s="228"/>
      <c r="I467" s="200">
        <v>80</v>
      </c>
      <c r="K467" s="229"/>
      <c r="L467" s="200">
        <f t="shared" si="4"/>
        <v>107207</v>
      </c>
      <c r="P467" s="228"/>
      <c r="Q467" s="228"/>
      <c r="R467" s="228"/>
    </row>
    <row r="468" spans="1:20">
      <c r="C468" s="228" t="s">
        <v>6397</v>
      </c>
      <c r="D468" s="230"/>
      <c r="E468" s="228"/>
      <c r="I468" s="200">
        <v>150</v>
      </c>
      <c r="K468" s="229"/>
      <c r="L468" s="200">
        <f t="shared" si="4"/>
        <v>107057</v>
      </c>
      <c r="P468" s="228"/>
      <c r="Q468" s="228"/>
      <c r="R468" s="228"/>
    </row>
    <row r="469" spans="1:20">
      <c r="A469" s="207">
        <v>39914</v>
      </c>
      <c r="C469" s="228" t="s">
        <v>6232</v>
      </c>
      <c r="D469" s="230"/>
      <c r="E469" s="228"/>
      <c r="I469" s="200">
        <v>161</v>
      </c>
      <c r="K469" s="229"/>
      <c r="L469" s="200">
        <f t="shared" si="4"/>
        <v>106896</v>
      </c>
      <c r="P469" s="228"/>
      <c r="Q469" s="228"/>
      <c r="R469" s="228"/>
    </row>
    <row r="470" spans="1:20">
      <c r="C470" s="228" t="s">
        <v>6325</v>
      </c>
      <c r="D470" s="230"/>
      <c r="E470" s="228"/>
      <c r="I470" s="200">
        <v>150</v>
      </c>
      <c r="K470" s="229"/>
      <c r="L470" s="200">
        <f t="shared" si="4"/>
        <v>106746</v>
      </c>
      <c r="P470" s="228"/>
      <c r="Q470" s="228"/>
      <c r="R470" s="228"/>
    </row>
    <row r="471" spans="1:20">
      <c r="C471" s="228" t="s">
        <v>6441</v>
      </c>
      <c r="D471" s="230"/>
      <c r="E471" s="228"/>
      <c r="I471" s="200">
        <v>254</v>
      </c>
      <c r="K471" s="229"/>
      <c r="L471" s="200">
        <f t="shared" si="4"/>
        <v>106492</v>
      </c>
      <c r="P471" s="228"/>
      <c r="Q471" s="228"/>
      <c r="R471" s="228"/>
    </row>
    <row r="472" spans="1:20">
      <c r="C472" s="228" t="s">
        <v>6440</v>
      </c>
      <c r="D472" s="230"/>
      <c r="E472" s="228"/>
      <c r="I472" s="200">
        <v>350</v>
      </c>
      <c r="K472" s="229"/>
      <c r="L472" s="200">
        <f t="shared" si="4"/>
        <v>106142</v>
      </c>
      <c r="P472" s="228"/>
      <c r="Q472" s="228"/>
      <c r="R472" s="228"/>
    </row>
    <row r="473" spans="1:20">
      <c r="A473" s="207">
        <v>39917</v>
      </c>
      <c r="C473" s="228" t="s">
        <v>6439</v>
      </c>
      <c r="D473" s="230"/>
      <c r="E473" s="228"/>
      <c r="I473" s="200">
        <v>99</v>
      </c>
      <c r="K473" s="229"/>
      <c r="L473" s="200">
        <f t="shared" si="4"/>
        <v>106043</v>
      </c>
      <c r="P473" s="228"/>
      <c r="Q473" s="228"/>
      <c r="R473" s="228"/>
    </row>
    <row r="474" spans="1:20">
      <c r="C474" s="228" t="s">
        <v>6438</v>
      </c>
      <c r="D474" s="230"/>
      <c r="E474" s="228"/>
      <c r="I474" s="200">
        <v>50</v>
      </c>
      <c r="K474" s="229"/>
      <c r="L474" s="200">
        <f t="shared" si="4"/>
        <v>105993</v>
      </c>
      <c r="P474" s="228"/>
      <c r="Q474" s="228"/>
      <c r="R474" s="228"/>
    </row>
    <row r="475" spans="1:20">
      <c r="C475" s="228" t="s">
        <v>6417</v>
      </c>
      <c r="D475" s="230"/>
      <c r="E475" s="228"/>
      <c r="I475" s="200">
        <v>60</v>
      </c>
      <c r="K475" s="229"/>
      <c r="L475" s="200">
        <f t="shared" si="4"/>
        <v>105933</v>
      </c>
      <c r="P475" s="228"/>
      <c r="Q475" s="228"/>
      <c r="R475" s="228"/>
    </row>
    <row r="476" spans="1:20">
      <c r="A476" s="207">
        <v>39919</v>
      </c>
      <c r="C476" s="228" t="s">
        <v>6437</v>
      </c>
      <c r="D476" s="230"/>
      <c r="E476" s="228"/>
      <c r="I476" s="200">
        <v>120</v>
      </c>
      <c r="K476" s="229"/>
      <c r="L476" s="200">
        <f t="shared" si="4"/>
        <v>105813</v>
      </c>
      <c r="P476" s="228"/>
      <c r="Q476" s="228"/>
      <c r="R476" s="228"/>
      <c r="T476" s="202" t="s">
        <v>6436</v>
      </c>
    </row>
    <row r="477" spans="1:20">
      <c r="C477" s="228" t="s">
        <v>2323</v>
      </c>
      <c r="D477" s="230"/>
      <c r="E477" s="228"/>
      <c r="I477" s="200">
        <v>44</v>
      </c>
      <c r="K477" s="229"/>
      <c r="L477" s="200">
        <f t="shared" si="4"/>
        <v>105769</v>
      </c>
      <c r="P477" s="228"/>
      <c r="Q477" s="228"/>
      <c r="R477" s="228"/>
    </row>
    <row r="478" spans="1:20">
      <c r="C478" s="228" t="s">
        <v>6435</v>
      </c>
      <c r="D478" s="230"/>
      <c r="E478" s="228"/>
      <c r="I478" s="200">
        <v>78</v>
      </c>
      <c r="K478" s="229"/>
      <c r="L478" s="200">
        <f t="shared" si="4"/>
        <v>105691</v>
      </c>
      <c r="P478" s="228"/>
      <c r="Q478" s="228"/>
      <c r="R478" s="228"/>
    </row>
    <row r="479" spans="1:20">
      <c r="C479" s="228" t="s">
        <v>2375</v>
      </c>
      <c r="D479" s="230"/>
      <c r="E479" s="228"/>
      <c r="I479" s="200">
        <v>158</v>
      </c>
      <c r="K479" s="229"/>
      <c r="L479" s="200">
        <f t="shared" si="4"/>
        <v>105533</v>
      </c>
      <c r="P479" s="228"/>
      <c r="Q479" s="228"/>
      <c r="R479" s="228"/>
    </row>
    <row r="480" spans="1:20">
      <c r="C480" s="228" t="s">
        <v>6434</v>
      </c>
      <c r="D480" s="230"/>
      <c r="E480" s="228"/>
      <c r="I480" s="200">
        <v>50</v>
      </c>
      <c r="K480" s="229"/>
      <c r="L480" s="200">
        <f t="shared" si="4"/>
        <v>105483</v>
      </c>
      <c r="P480" s="228"/>
      <c r="Q480" s="228"/>
      <c r="R480" s="228"/>
    </row>
    <row r="481" spans="1:20">
      <c r="C481" s="228" t="s">
        <v>6424</v>
      </c>
      <c r="D481" s="230"/>
      <c r="E481" s="228"/>
      <c r="I481" s="200">
        <v>196</v>
      </c>
      <c r="K481" s="229"/>
      <c r="L481" s="200">
        <f t="shared" si="4"/>
        <v>105287</v>
      </c>
      <c r="P481" s="228"/>
      <c r="Q481" s="228"/>
      <c r="R481" s="228"/>
    </row>
    <row r="482" spans="1:20">
      <c r="C482" s="228" t="s">
        <v>6221</v>
      </c>
      <c r="D482" s="230"/>
      <c r="E482" s="228"/>
      <c r="I482" s="200">
        <v>98</v>
      </c>
      <c r="K482" s="229"/>
      <c r="L482" s="200">
        <f t="shared" si="4"/>
        <v>105189</v>
      </c>
      <c r="P482" s="228"/>
      <c r="Q482" s="228"/>
      <c r="R482" s="228"/>
      <c r="T482" s="202">
        <f>SUM(I440:I524)</f>
        <v>19436</v>
      </c>
    </row>
    <row r="483" spans="1:20">
      <c r="C483" s="228" t="s">
        <v>6392</v>
      </c>
      <c r="D483" s="230"/>
      <c r="E483" s="228"/>
      <c r="I483" s="200">
        <v>98</v>
      </c>
      <c r="K483" s="229"/>
      <c r="L483" s="200">
        <f t="shared" si="4"/>
        <v>105091</v>
      </c>
      <c r="P483" s="228"/>
      <c r="Q483" s="228"/>
      <c r="R483" s="228"/>
    </row>
    <row r="484" spans="1:20">
      <c r="C484" s="228" t="s">
        <v>6197</v>
      </c>
      <c r="D484" s="230"/>
      <c r="E484" s="228"/>
      <c r="I484" s="200">
        <v>100</v>
      </c>
      <c r="K484" s="229"/>
      <c r="L484" s="200">
        <f t="shared" si="4"/>
        <v>104991</v>
      </c>
      <c r="P484" s="228"/>
      <c r="Q484" s="228"/>
      <c r="R484" s="228"/>
    </row>
    <row r="485" spans="1:20">
      <c r="C485" s="228" t="s">
        <v>2343</v>
      </c>
      <c r="D485" s="230"/>
      <c r="E485" s="228"/>
      <c r="I485" s="200">
        <v>149</v>
      </c>
      <c r="K485" s="229"/>
      <c r="L485" s="200">
        <f t="shared" si="4"/>
        <v>104842</v>
      </c>
      <c r="P485" s="228"/>
      <c r="Q485" s="228"/>
      <c r="R485" s="228"/>
    </row>
    <row r="486" spans="1:20">
      <c r="A486" s="207">
        <v>39920</v>
      </c>
      <c r="C486" s="228" t="s">
        <v>2415</v>
      </c>
      <c r="D486" s="230"/>
      <c r="E486" s="228"/>
      <c r="I486" s="200">
        <v>160</v>
      </c>
      <c r="K486" s="229"/>
      <c r="L486" s="200">
        <f t="shared" si="4"/>
        <v>104682</v>
      </c>
      <c r="P486" s="228"/>
      <c r="Q486" s="228"/>
      <c r="R486" s="228"/>
    </row>
    <row r="487" spans="1:20">
      <c r="C487" s="228" t="s">
        <v>6433</v>
      </c>
      <c r="D487" s="230"/>
      <c r="E487" s="228"/>
      <c r="I487" s="200">
        <v>49</v>
      </c>
      <c r="K487" s="229"/>
      <c r="L487" s="200">
        <f t="shared" si="4"/>
        <v>104633</v>
      </c>
      <c r="P487" s="228"/>
      <c r="Q487" s="228"/>
      <c r="R487" s="228"/>
    </row>
    <row r="488" spans="1:20">
      <c r="C488" s="228" t="s">
        <v>6432</v>
      </c>
      <c r="D488" s="230"/>
      <c r="E488" s="228"/>
      <c r="I488" s="200">
        <v>149</v>
      </c>
      <c r="K488" s="229"/>
      <c r="L488" s="200">
        <f t="shared" si="4"/>
        <v>104484</v>
      </c>
      <c r="P488" s="228"/>
      <c r="Q488" s="228"/>
      <c r="R488" s="228"/>
    </row>
    <row r="489" spans="1:20">
      <c r="C489" s="228" t="s">
        <v>6317</v>
      </c>
      <c r="D489" s="230"/>
      <c r="E489" s="228"/>
      <c r="I489" s="200">
        <v>100</v>
      </c>
      <c r="K489" s="229"/>
      <c r="L489" s="200">
        <f t="shared" si="4"/>
        <v>104384</v>
      </c>
      <c r="P489" s="228"/>
      <c r="Q489" s="228"/>
      <c r="R489" s="228"/>
    </row>
    <row r="490" spans="1:20">
      <c r="C490" s="228" t="s">
        <v>6431</v>
      </c>
      <c r="D490" s="230"/>
      <c r="E490" s="228"/>
      <c r="H490" s="200" t="s">
        <v>6141</v>
      </c>
      <c r="I490" s="200">
        <v>438</v>
      </c>
      <c r="K490" s="229"/>
      <c r="L490" s="200">
        <f t="shared" si="4"/>
        <v>103946</v>
      </c>
      <c r="P490" s="228"/>
      <c r="Q490" s="228"/>
      <c r="R490" s="228"/>
    </row>
    <row r="491" spans="1:20">
      <c r="C491" s="228" t="s">
        <v>6430</v>
      </c>
      <c r="D491" s="230"/>
      <c r="E491" s="228"/>
      <c r="H491" s="200" t="s">
        <v>6141</v>
      </c>
      <c r="I491" s="200">
        <v>118</v>
      </c>
      <c r="K491" s="229"/>
      <c r="L491" s="200">
        <f t="shared" si="4"/>
        <v>103828</v>
      </c>
      <c r="P491" s="228"/>
      <c r="Q491" s="228"/>
      <c r="R491" s="228"/>
    </row>
    <row r="492" spans="1:20">
      <c r="C492" s="228" t="s">
        <v>6429</v>
      </c>
      <c r="D492" s="230"/>
      <c r="E492" s="228"/>
      <c r="I492" s="200">
        <v>118</v>
      </c>
      <c r="K492" s="229"/>
      <c r="L492" s="200">
        <f t="shared" si="4"/>
        <v>103710</v>
      </c>
      <c r="P492" s="228"/>
      <c r="Q492" s="228"/>
      <c r="R492" s="228"/>
    </row>
    <row r="493" spans="1:20">
      <c r="C493" s="228" t="s">
        <v>6428</v>
      </c>
      <c r="D493" s="230"/>
      <c r="E493" s="228"/>
      <c r="I493" s="200">
        <v>29</v>
      </c>
      <c r="K493" s="229"/>
      <c r="L493" s="200">
        <f t="shared" si="4"/>
        <v>103681</v>
      </c>
      <c r="P493" s="228"/>
      <c r="Q493" s="228"/>
      <c r="R493" s="228"/>
    </row>
    <row r="494" spans="1:20">
      <c r="C494" s="228"/>
      <c r="D494" s="230"/>
      <c r="E494" s="228"/>
      <c r="K494" s="229"/>
      <c r="L494" s="200">
        <f t="shared" si="4"/>
        <v>103681</v>
      </c>
      <c r="P494" s="228"/>
      <c r="Q494" s="228"/>
      <c r="R494" s="228"/>
    </row>
    <row r="495" spans="1:20">
      <c r="C495" s="228"/>
      <c r="D495" s="230"/>
      <c r="E495" s="228"/>
      <c r="K495" s="229"/>
      <c r="L495" s="200">
        <f t="shared" si="4"/>
        <v>103681</v>
      </c>
      <c r="P495" s="228"/>
      <c r="Q495" s="228"/>
      <c r="R495" s="228"/>
    </row>
    <row r="496" spans="1:20">
      <c r="A496" s="207">
        <v>39922</v>
      </c>
      <c r="C496" s="228" t="s">
        <v>6427</v>
      </c>
      <c r="D496" s="230"/>
      <c r="E496" s="228"/>
      <c r="I496" s="200">
        <v>180</v>
      </c>
      <c r="K496" s="229"/>
      <c r="L496" s="200">
        <f t="shared" si="4"/>
        <v>103501</v>
      </c>
      <c r="P496" s="228"/>
      <c r="Q496" s="228"/>
      <c r="R496" s="228"/>
    </row>
    <row r="497" spans="1:18">
      <c r="C497" s="228" t="s">
        <v>6392</v>
      </c>
      <c r="D497" s="230"/>
      <c r="E497" s="228"/>
      <c r="I497" s="200">
        <v>240</v>
      </c>
      <c r="K497" s="229"/>
      <c r="L497" s="200">
        <f t="shared" si="4"/>
        <v>103261</v>
      </c>
      <c r="P497" s="228"/>
      <c r="Q497" s="228"/>
      <c r="R497" s="228"/>
    </row>
    <row r="498" spans="1:18">
      <c r="C498" s="228" t="s">
        <v>6426</v>
      </c>
      <c r="D498" s="230"/>
      <c r="E498" s="228"/>
      <c r="I498" s="200">
        <v>100</v>
      </c>
      <c r="K498" s="229"/>
      <c r="L498" s="200">
        <f t="shared" si="4"/>
        <v>103161</v>
      </c>
      <c r="P498" s="228"/>
      <c r="Q498" s="228"/>
      <c r="R498" s="228"/>
    </row>
    <row r="499" spans="1:18">
      <c r="C499" s="228" t="s">
        <v>6425</v>
      </c>
      <c r="D499" s="230"/>
      <c r="E499" s="228"/>
      <c r="I499" s="200">
        <v>100</v>
      </c>
      <c r="K499" s="229"/>
      <c r="L499" s="200">
        <f t="shared" si="4"/>
        <v>103061</v>
      </c>
      <c r="P499" s="228"/>
      <c r="Q499" s="228"/>
      <c r="R499" s="228"/>
    </row>
    <row r="500" spans="1:18">
      <c r="A500" s="207">
        <v>39926</v>
      </c>
      <c r="C500" s="228" t="s">
        <v>6424</v>
      </c>
      <c r="D500" s="230"/>
      <c r="E500" s="228"/>
      <c r="I500" s="200">
        <v>98</v>
      </c>
      <c r="K500" s="229"/>
      <c r="L500" s="200">
        <f t="shared" si="4"/>
        <v>102963</v>
      </c>
      <c r="P500" s="228"/>
      <c r="Q500" s="228"/>
      <c r="R500" s="228"/>
    </row>
    <row r="501" spans="1:18">
      <c r="C501" s="228" t="s">
        <v>2415</v>
      </c>
      <c r="D501" s="230"/>
      <c r="E501" s="228"/>
      <c r="I501" s="200">
        <v>98</v>
      </c>
      <c r="K501" s="229"/>
      <c r="L501" s="200">
        <f t="shared" si="4"/>
        <v>102865</v>
      </c>
      <c r="P501" s="228"/>
      <c r="Q501" s="228"/>
      <c r="R501" s="228"/>
    </row>
    <row r="502" spans="1:18">
      <c r="C502" s="228" t="s">
        <v>6292</v>
      </c>
      <c r="D502" s="230"/>
      <c r="E502" s="228"/>
      <c r="I502" s="200">
        <v>128</v>
      </c>
      <c r="K502" s="229"/>
      <c r="L502" s="200">
        <f t="shared" ref="L502:L565" si="5">L501+F502-I502</f>
        <v>102737</v>
      </c>
      <c r="P502" s="228"/>
      <c r="Q502" s="228"/>
      <c r="R502" s="228"/>
    </row>
    <row r="503" spans="1:18">
      <c r="C503" s="228" t="s">
        <v>6286</v>
      </c>
      <c r="D503" s="230"/>
      <c r="E503" s="228"/>
      <c r="I503" s="200">
        <v>58</v>
      </c>
      <c r="K503" s="229"/>
      <c r="L503" s="200">
        <f t="shared" si="5"/>
        <v>102679</v>
      </c>
      <c r="P503" s="228"/>
      <c r="Q503" s="228"/>
      <c r="R503" s="228"/>
    </row>
    <row r="504" spans="1:18">
      <c r="A504" s="207">
        <v>39928</v>
      </c>
      <c r="C504" s="228" t="s">
        <v>6423</v>
      </c>
      <c r="D504" s="230"/>
      <c r="E504" s="228"/>
      <c r="I504" s="200">
        <v>100</v>
      </c>
      <c r="K504" s="229"/>
      <c r="L504" s="200">
        <f t="shared" si="5"/>
        <v>102579</v>
      </c>
      <c r="P504" s="228"/>
      <c r="Q504" s="228"/>
      <c r="R504" s="228"/>
    </row>
    <row r="505" spans="1:18">
      <c r="C505" s="228" t="s">
        <v>6286</v>
      </c>
      <c r="D505" s="230"/>
      <c r="E505" s="228"/>
      <c r="I505" s="200">
        <v>98</v>
      </c>
      <c r="K505" s="229"/>
      <c r="L505" s="200">
        <f t="shared" si="5"/>
        <v>102481</v>
      </c>
      <c r="P505" s="228"/>
      <c r="Q505" s="228"/>
      <c r="R505" s="228"/>
    </row>
    <row r="506" spans="1:18">
      <c r="C506" s="228" t="s">
        <v>6335</v>
      </c>
      <c r="D506" s="230"/>
      <c r="E506" s="228"/>
      <c r="I506" s="200">
        <v>190</v>
      </c>
      <c r="K506" s="229"/>
      <c r="L506" s="200">
        <f t="shared" si="5"/>
        <v>102291</v>
      </c>
      <c r="P506" s="228"/>
      <c r="Q506" s="228"/>
      <c r="R506" s="228"/>
    </row>
    <row r="507" spans="1:18">
      <c r="C507" s="228" t="s">
        <v>6327</v>
      </c>
      <c r="D507" s="230"/>
      <c r="E507" s="228"/>
      <c r="I507" s="200">
        <v>390</v>
      </c>
      <c r="K507" s="229"/>
      <c r="L507" s="200">
        <f t="shared" si="5"/>
        <v>101901</v>
      </c>
      <c r="P507" s="228"/>
      <c r="Q507" s="228"/>
      <c r="R507" s="228"/>
    </row>
    <row r="508" spans="1:18">
      <c r="A508" s="207">
        <v>39929</v>
      </c>
      <c r="C508" s="228" t="s">
        <v>6325</v>
      </c>
      <c r="D508" s="230"/>
      <c r="E508" s="228"/>
      <c r="I508" s="200">
        <v>97</v>
      </c>
      <c r="K508" s="229"/>
      <c r="L508" s="200">
        <f t="shared" si="5"/>
        <v>101804</v>
      </c>
      <c r="P508" s="228"/>
      <c r="Q508" s="228"/>
      <c r="R508" s="228"/>
    </row>
    <row r="509" spans="1:18">
      <c r="C509" s="228" t="s">
        <v>6416</v>
      </c>
      <c r="D509" s="230"/>
      <c r="E509" s="228"/>
      <c r="I509" s="200">
        <v>98</v>
      </c>
      <c r="K509" s="229"/>
      <c r="L509" s="200">
        <f t="shared" si="5"/>
        <v>101706</v>
      </c>
      <c r="P509" s="228"/>
      <c r="Q509" s="228"/>
      <c r="R509" s="228"/>
    </row>
    <row r="510" spans="1:18">
      <c r="C510" s="228" t="s">
        <v>6422</v>
      </c>
      <c r="D510" s="230"/>
      <c r="E510" s="228"/>
      <c r="I510" s="200">
        <v>98</v>
      </c>
      <c r="K510" s="229"/>
      <c r="L510" s="200">
        <f t="shared" si="5"/>
        <v>101608</v>
      </c>
      <c r="P510" s="228"/>
      <c r="Q510" s="228"/>
      <c r="R510" s="228"/>
    </row>
    <row r="511" spans="1:18">
      <c r="C511" s="228" t="s">
        <v>6421</v>
      </c>
      <c r="D511" s="230"/>
      <c r="E511" s="228"/>
      <c r="I511" s="200">
        <v>300</v>
      </c>
      <c r="K511" s="229"/>
      <c r="L511" s="200">
        <f t="shared" si="5"/>
        <v>101308</v>
      </c>
      <c r="P511" s="228"/>
      <c r="Q511" s="228"/>
      <c r="R511" s="228"/>
    </row>
    <row r="512" spans="1:18">
      <c r="C512" s="228" t="s">
        <v>6420</v>
      </c>
      <c r="D512" s="230"/>
      <c r="E512" s="228"/>
      <c r="I512" s="200">
        <v>98</v>
      </c>
      <c r="K512" s="229"/>
      <c r="L512" s="200">
        <f t="shared" si="5"/>
        <v>101210</v>
      </c>
      <c r="P512" s="228"/>
      <c r="Q512" s="228"/>
      <c r="R512" s="228"/>
    </row>
    <row r="513" spans="1:18">
      <c r="C513" s="228" t="s">
        <v>6419</v>
      </c>
      <c r="D513" s="230"/>
      <c r="E513" s="228"/>
      <c r="I513" s="200">
        <v>130</v>
      </c>
      <c r="K513" s="229"/>
      <c r="L513" s="200">
        <f t="shared" si="5"/>
        <v>101080</v>
      </c>
      <c r="P513" s="228"/>
      <c r="Q513" s="228"/>
      <c r="R513" s="228"/>
    </row>
    <row r="514" spans="1:18">
      <c r="A514" s="207">
        <v>39931</v>
      </c>
      <c r="C514" s="228" t="s">
        <v>6418</v>
      </c>
      <c r="D514" s="230"/>
      <c r="E514" s="228"/>
      <c r="I514" s="200">
        <v>98</v>
      </c>
      <c r="K514" s="229"/>
      <c r="L514" s="200">
        <f t="shared" si="5"/>
        <v>100982</v>
      </c>
      <c r="P514" s="228"/>
      <c r="Q514" s="228"/>
      <c r="R514" s="228"/>
    </row>
    <row r="515" spans="1:18">
      <c r="C515" s="228" t="s">
        <v>6398</v>
      </c>
      <c r="D515" s="230"/>
      <c r="E515" s="228"/>
      <c r="I515" s="200">
        <v>44</v>
      </c>
      <c r="K515" s="229"/>
      <c r="L515" s="200">
        <f t="shared" si="5"/>
        <v>100938</v>
      </c>
      <c r="P515" s="228"/>
      <c r="Q515" s="228"/>
      <c r="R515" s="228"/>
    </row>
    <row r="516" spans="1:18">
      <c r="C516" s="228" t="s">
        <v>6417</v>
      </c>
      <c r="D516" s="230"/>
      <c r="E516" s="228"/>
      <c r="I516" s="200">
        <v>80</v>
      </c>
      <c r="K516" s="229"/>
      <c r="L516" s="200">
        <f t="shared" si="5"/>
        <v>100858</v>
      </c>
      <c r="P516" s="228"/>
      <c r="Q516" s="228"/>
      <c r="R516" s="228"/>
    </row>
    <row r="517" spans="1:18">
      <c r="C517" s="228" t="s">
        <v>6416</v>
      </c>
      <c r="D517" s="230"/>
      <c r="E517" s="228"/>
      <c r="I517" s="200">
        <v>80</v>
      </c>
      <c r="K517" s="229"/>
      <c r="L517" s="200">
        <f t="shared" si="5"/>
        <v>100778</v>
      </c>
      <c r="P517" s="228"/>
      <c r="Q517" s="228"/>
      <c r="R517" s="228"/>
    </row>
    <row r="518" spans="1:18">
      <c r="C518" s="228" t="s">
        <v>6415</v>
      </c>
      <c r="D518" s="230"/>
      <c r="E518" s="228"/>
      <c r="I518" s="200">
        <v>120</v>
      </c>
      <c r="K518" s="229"/>
      <c r="L518" s="200">
        <f t="shared" si="5"/>
        <v>100658</v>
      </c>
      <c r="P518" s="228"/>
      <c r="Q518" s="228"/>
      <c r="R518" s="228"/>
    </row>
    <row r="519" spans="1:18">
      <c r="A519" s="207">
        <v>39933</v>
      </c>
      <c r="C519" s="228" t="s">
        <v>6414</v>
      </c>
      <c r="D519" s="230"/>
      <c r="E519" s="228"/>
      <c r="I519" s="200">
        <v>198</v>
      </c>
      <c r="K519" s="229"/>
      <c r="L519" s="200">
        <f t="shared" si="5"/>
        <v>100460</v>
      </c>
      <c r="P519" s="228"/>
      <c r="Q519" s="228"/>
      <c r="R519" s="228"/>
    </row>
    <row r="520" spans="1:18">
      <c r="C520" s="228" t="s">
        <v>6413</v>
      </c>
      <c r="D520" s="230"/>
      <c r="E520" s="228"/>
      <c r="I520" s="200">
        <v>98</v>
      </c>
      <c r="K520" s="229"/>
      <c r="L520" s="200">
        <f t="shared" si="5"/>
        <v>100362</v>
      </c>
      <c r="P520" s="228"/>
      <c r="Q520" s="228"/>
      <c r="R520" s="228"/>
    </row>
    <row r="521" spans="1:18">
      <c r="C521" s="228" t="s">
        <v>6412</v>
      </c>
      <c r="D521" s="230"/>
      <c r="E521" s="228"/>
      <c r="I521" s="200">
        <v>200</v>
      </c>
      <c r="K521" s="229"/>
      <c r="L521" s="200">
        <f t="shared" si="5"/>
        <v>100162</v>
      </c>
      <c r="P521" s="228"/>
      <c r="Q521" s="228"/>
      <c r="R521" s="228"/>
    </row>
    <row r="522" spans="1:18">
      <c r="C522" s="228" t="s">
        <v>6197</v>
      </c>
      <c r="D522" s="230"/>
      <c r="E522" s="228"/>
      <c r="I522" s="200">
        <v>100</v>
      </c>
      <c r="K522" s="229"/>
      <c r="L522" s="200">
        <f t="shared" si="5"/>
        <v>100062</v>
      </c>
      <c r="P522" s="228"/>
      <c r="Q522" s="228"/>
      <c r="R522" s="228"/>
    </row>
    <row r="523" spans="1:18">
      <c r="C523" s="228" t="s">
        <v>6411</v>
      </c>
      <c r="D523" s="230"/>
      <c r="E523" s="228"/>
      <c r="I523" s="200">
        <v>356</v>
      </c>
      <c r="K523" s="229"/>
      <c r="L523" s="200">
        <f t="shared" si="5"/>
        <v>99706</v>
      </c>
      <c r="P523" s="228"/>
      <c r="Q523" s="228"/>
      <c r="R523" s="228"/>
    </row>
    <row r="524" spans="1:18">
      <c r="C524" s="228" t="s">
        <v>6410</v>
      </c>
      <c r="D524" s="230"/>
      <c r="E524" s="228"/>
      <c r="I524" s="200">
        <v>199</v>
      </c>
      <c r="K524" s="229"/>
      <c r="L524" s="200">
        <f t="shared" si="5"/>
        <v>99507</v>
      </c>
      <c r="P524" s="228"/>
      <c r="Q524" s="228"/>
      <c r="R524" s="228"/>
    </row>
    <row r="525" spans="1:18">
      <c r="A525" s="207">
        <v>39936</v>
      </c>
      <c r="C525" s="228" t="s">
        <v>6325</v>
      </c>
      <c r="D525" s="230"/>
      <c r="E525" s="228"/>
      <c r="I525" s="200">
        <v>98</v>
      </c>
      <c r="K525" s="229"/>
      <c r="L525" s="200">
        <f t="shared" si="5"/>
        <v>99409</v>
      </c>
      <c r="P525" s="228"/>
      <c r="Q525" s="228"/>
      <c r="R525" s="228"/>
    </row>
    <row r="526" spans="1:18">
      <c r="C526" s="228" t="s">
        <v>6409</v>
      </c>
      <c r="D526" s="230"/>
      <c r="E526" s="228"/>
      <c r="I526" s="200">
        <v>98</v>
      </c>
      <c r="K526" s="229"/>
      <c r="L526" s="200">
        <f t="shared" si="5"/>
        <v>99311</v>
      </c>
      <c r="P526" s="228"/>
      <c r="Q526" s="228"/>
      <c r="R526" s="228"/>
    </row>
    <row r="527" spans="1:18">
      <c r="C527" s="228" t="s">
        <v>6408</v>
      </c>
      <c r="D527" s="230"/>
      <c r="E527" s="228"/>
      <c r="I527" s="200">
        <v>57</v>
      </c>
      <c r="K527" s="229"/>
      <c r="L527" s="200">
        <f t="shared" si="5"/>
        <v>99254</v>
      </c>
      <c r="P527" s="228"/>
      <c r="Q527" s="228"/>
      <c r="R527" s="228"/>
    </row>
    <row r="528" spans="1:18">
      <c r="C528" s="228" t="s">
        <v>6407</v>
      </c>
      <c r="D528" s="230"/>
      <c r="E528" s="228"/>
      <c r="I528" s="200">
        <v>28</v>
      </c>
      <c r="K528" s="229"/>
      <c r="L528" s="200">
        <f t="shared" si="5"/>
        <v>99226</v>
      </c>
      <c r="P528" s="228"/>
      <c r="Q528" s="228"/>
      <c r="R528" s="228"/>
    </row>
    <row r="529" spans="1:24">
      <c r="C529" s="228" t="s">
        <v>6406</v>
      </c>
      <c r="D529" s="230"/>
      <c r="E529" s="228"/>
      <c r="I529" s="200">
        <v>88</v>
      </c>
      <c r="K529" s="229"/>
      <c r="L529" s="200">
        <f t="shared" si="5"/>
        <v>99138</v>
      </c>
      <c r="P529" s="228"/>
      <c r="Q529" s="228"/>
      <c r="R529" s="228"/>
    </row>
    <row r="530" spans="1:24">
      <c r="C530" s="228" t="s">
        <v>6393</v>
      </c>
      <c r="D530" s="230"/>
      <c r="E530" s="228"/>
      <c r="I530" s="200">
        <v>205</v>
      </c>
      <c r="K530" s="229"/>
      <c r="L530" s="200">
        <f t="shared" si="5"/>
        <v>98933</v>
      </c>
      <c r="P530" s="228"/>
      <c r="Q530" s="228"/>
      <c r="R530" s="228"/>
    </row>
    <row r="531" spans="1:24">
      <c r="C531" s="228" t="s">
        <v>6327</v>
      </c>
      <c r="D531" s="230"/>
      <c r="E531" s="228"/>
      <c r="I531" s="200">
        <v>144</v>
      </c>
      <c r="K531" s="229"/>
      <c r="L531" s="200">
        <f t="shared" si="5"/>
        <v>98789</v>
      </c>
      <c r="P531" s="228"/>
      <c r="Q531" s="228"/>
      <c r="R531" s="228"/>
    </row>
    <row r="532" spans="1:24">
      <c r="C532" s="228" t="s">
        <v>6327</v>
      </c>
      <c r="D532" s="230"/>
      <c r="E532" s="228"/>
      <c r="I532" s="200">
        <v>123</v>
      </c>
      <c r="K532" s="229"/>
      <c r="L532" s="200">
        <f t="shared" si="5"/>
        <v>98666</v>
      </c>
      <c r="P532" s="228"/>
      <c r="Q532" s="228"/>
      <c r="R532" s="228"/>
    </row>
    <row r="533" spans="1:24">
      <c r="C533" s="228" t="s">
        <v>2415</v>
      </c>
      <c r="D533" s="230"/>
      <c r="E533" s="228"/>
      <c r="I533" s="200">
        <v>134</v>
      </c>
      <c r="K533" s="229"/>
      <c r="L533" s="200">
        <f t="shared" si="5"/>
        <v>98532</v>
      </c>
      <c r="P533" s="228"/>
      <c r="Q533" s="228"/>
      <c r="R533" s="228"/>
    </row>
    <row r="534" spans="1:24">
      <c r="A534" s="207">
        <v>39938</v>
      </c>
      <c r="C534" s="228" t="s">
        <v>6405</v>
      </c>
      <c r="D534" s="230"/>
      <c r="E534" s="228"/>
      <c r="I534" s="200">
        <f>128*4</f>
        <v>512</v>
      </c>
      <c r="K534" s="229"/>
      <c r="L534" s="200">
        <f t="shared" si="5"/>
        <v>98020</v>
      </c>
      <c r="P534" s="228"/>
      <c r="Q534" s="228"/>
      <c r="R534" s="228"/>
      <c r="U534" s="220" t="s">
        <v>6404</v>
      </c>
      <c r="V534" s="219">
        <v>30000</v>
      </c>
      <c r="W534" s="218"/>
      <c r="X534" s="201">
        <f>X529+W534-V534</f>
        <v>-30000</v>
      </c>
    </row>
    <row r="535" spans="1:24">
      <c r="C535" s="228" t="s">
        <v>6390</v>
      </c>
      <c r="D535" s="230"/>
      <c r="E535" s="228"/>
      <c r="I535" s="200">
        <v>100</v>
      </c>
      <c r="K535" s="229"/>
      <c r="L535" s="200">
        <f t="shared" si="5"/>
        <v>97920</v>
      </c>
      <c r="P535" s="228"/>
      <c r="Q535" s="228"/>
      <c r="R535" s="228"/>
    </row>
    <row r="536" spans="1:24">
      <c r="C536" s="228" t="s">
        <v>2338</v>
      </c>
      <c r="D536" s="230"/>
      <c r="E536" s="228"/>
      <c r="I536" s="200">
        <v>200</v>
      </c>
      <c r="K536" s="229"/>
      <c r="L536" s="200">
        <f t="shared" si="5"/>
        <v>97720</v>
      </c>
      <c r="P536" s="228"/>
      <c r="Q536" s="228"/>
      <c r="R536" s="228"/>
    </row>
    <row r="537" spans="1:24">
      <c r="C537" s="228" t="s">
        <v>6286</v>
      </c>
      <c r="D537" s="230"/>
      <c r="E537" s="228"/>
      <c r="I537" s="200">
        <v>120</v>
      </c>
      <c r="K537" s="229"/>
      <c r="L537" s="200">
        <f t="shared" si="5"/>
        <v>97600</v>
      </c>
      <c r="P537" s="228"/>
      <c r="Q537" s="228"/>
      <c r="R537" s="228"/>
    </row>
    <row r="538" spans="1:24">
      <c r="C538" s="228" t="s">
        <v>2346</v>
      </c>
      <c r="D538" s="230"/>
      <c r="E538" s="228"/>
      <c r="I538" s="200">
        <v>240</v>
      </c>
      <c r="K538" s="229"/>
      <c r="L538" s="200">
        <f t="shared" si="5"/>
        <v>97360</v>
      </c>
      <c r="P538" s="228"/>
      <c r="Q538" s="228"/>
      <c r="R538" s="228"/>
    </row>
    <row r="539" spans="1:24">
      <c r="C539" s="228"/>
      <c r="D539" s="230"/>
      <c r="E539" s="228"/>
      <c r="F539" s="200">
        <v>30000</v>
      </c>
      <c r="K539" s="229"/>
      <c r="L539" s="200">
        <f t="shared" si="5"/>
        <v>127360</v>
      </c>
      <c r="P539" s="228"/>
      <c r="Q539" s="228"/>
      <c r="R539" s="228"/>
    </row>
    <row r="540" spans="1:24">
      <c r="C540" s="228" t="s">
        <v>6403</v>
      </c>
      <c r="D540" s="230" t="s">
        <v>6170</v>
      </c>
      <c r="E540" s="228" t="s">
        <v>6141</v>
      </c>
      <c r="F540" s="200">
        <v>30088</v>
      </c>
      <c r="G540" s="205" t="s">
        <v>6174</v>
      </c>
      <c r="H540" s="200" t="s">
        <v>6141</v>
      </c>
      <c r="I540" s="200">
        <v>30088</v>
      </c>
      <c r="K540" s="229"/>
      <c r="L540" s="200">
        <f t="shared" si="5"/>
        <v>127360</v>
      </c>
      <c r="P540" s="228"/>
      <c r="Q540" s="228"/>
      <c r="R540" s="228"/>
    </row>
    <row r="541" spans="1:24">
      <c r="C541" s="228" t="s">
        <v>6403</v>
      </c>
      <c r="D541" s="230" t="s">
        <v>6175</v>
      </c>
      <c r="E541" s="228" t="s">
        <v>6141</v>
      </c>
      <c r="F541" s="200">
        <v>6018</v>
      </c>
      <c r="G541" s="205" t="s">
        <v>6175</v>
      </c>
      <c r="H541" s="200" t="s">
        <v>6141</v>
      </c>
      <c r="I541" s="200">
        <v>6018</v>
      </c>
      <c r="K541" s="229"/>
      <c r="L541" s="200">
        <f t="shared" si="5"/>
        <v>127360</v>
      </c>
      <c r="M541" s="203">
        <v>6018</v>
      </c>
      <c r="P541" s="228"/>
      <c r="Q541" s="228"/>
      <c r="R541" s="228"/>
    </row>
    <row r="542" spans="1:24">
      <c r="C542" s="228" t="s">
        <v>6402</v>
      </c>
      <c r="D542" s="230" t="s">
        <v>6170</v>
      </c>
      <c r="E542" s="228" t="s">
        <v>6141</v>
      </c>
      <c r="F542" s="200">
        <v>1680</v>
      </c>
      <c r="G542" s="205" t="s">
        <v>6175</v>
      </c>
      <c r="H542" s="200" t="s">
        <v>6141</v>
      </c>
      <c r="I542" s="200">
        <v>1680</v>
      </c>
      <c r="K542" s="229"/>
      <c r="L542" s="200">
        <f t="shared" si="5"/>
        <v>127360</v>
      </c>
      <c r="P542" s="228"/>
      <c r="Q542" s="228"/>
      <c r="R542" s="228"/>
    </row>
    <row r="543" spans="1:24">
      <c r="C543" s="228" t="s">
        <v>6402</v>
      </c>
      <c r="D543" s="230" t="s">
        <v>6170</v>
      </c>
      <c r="E543" s="228" t="s">
        <v>6141</v>
      </c>
      <c r="F543" s="200">
        <v>780</v>
      </c>
      <c r="G543" s="205" t="s">
        <v>6175</v>
      </c>
      <c r="H543" s="200" t="s">
        <v>6141</v>
      </c>
      <c r="I543" s="200">
        <v>780</v>
      </c>
      <c r="K543" s="229"/>
      <c r="L543" s="200">
        <f t="shared" si="5"/>
        <v>127360</v>
      </c>
      <c r="M543" s="203">
        <v>3558</v>
      </c>
      <c r="P543" s="228"/>
      <c r="Q543" s="228"/>
      <c r="R543" s="228"/>
    </row>
    <row r="544" spans="1:24">
      <c r="A544" s="207">
        <v>39939</v>
      </c>
      <c r="C544" s="228" t="s">
        <v>6401</v>
      </c>
      <c r="D544" s="230"/>
      <c r="E544" s="228"/>
      <c r="I544" s="200">
        <f>2*118</f>
        <v>236</v>
      </c>
      <c r="K544" s="229"/>
      <c r="L544" s="200">
        <f t="shared" si="5"/>
        <v>127124</v>
      </c>
      <c r="P544" s="228"/>
      <c r="Q544" s="228"/>
      <c r="R544" s="228"/>
    </row>
    <row r="545" spans="1:20">
      <c r="C545" s="228" t="s">
        <v>6400</v>
      </c>
      <c r="D545" s="230"/>
      <c r="E545" s="228"/>
      <c r="I545" s="200">
        <v>1699</v>
      </c>
      <c r="K545" s="229"/>
      <c r="L545" s="200">
        <f t="shared" si="5"/>
        <v>125425</v>
      </c>
      <c r="P545" s="228"/>
      <c r="Q545" s="228"/>
      <c r="R545" s="228"/>
    </row>
    <row r="546" spans="1:20">
      <c r="C546" s="228" t="s">
        <v>6217</v>
      </c>
      <c r="D546" s="230"/>
      <c r="E546" s="228"/>
      <c r="I546" s="200">
        <f>2*61</f>
        <v>122</v>
      </c>
      <c r="K546" s="229"/>
      <c r="L546" s="200">
        <f t="shared" si="5"/>
        <v>125303</v>
      </c>
      <c r="P546" s="228"/>
      <c r="Q546" s="228"/>
      <c r="R546" s="228"/>
    </row>
    <row r="547" spans="1:20">
      <c r="A547" s="207">
        <v>39943</v>
      </c>
      <c r="C547" s="228" t="s">
        <v>6325</v>
      </c>
      <c r="D547" s="230"/>
      <c r="E547" s="228"/>
      <c r="I547" s="200">
        <v>96</v>
      </c>
      <c r="K547" s="229"/>
      <c r="L547" s="200">
        <f t="shared" si="5"/>
        <v>125207</v>
      </c>
      <c r="P547" s="228"/>
      <c r="Q547" s="228"/>
      <c r="R547" s="228"/>
    </row>
    <row r="548" spans="1:20">
      <c r="C548" s="228" t="s">
        <v>6217</v>
      </c>
      <c r="D548" s="230"/>
      <c r="E548" s="228"/>
      <c r="I548" s="200">
        <v>109</v>
      </c>
      <c r="K548" s="229"/>
      <c r="L548" s="200">
        <f t="shared" si="5"/>
        <v>125098</v>
      </c>
      <c r="P548" s="228"/>
      <c r="Q548" s="228"/>
      <c r="R548" s="228"/>
    </row>
    <row r="549" spans="1:20">
      <c r="A549" s="207">
        <v>39945</v>
      </c>
      <c r="C549" s="228" t="s">
        <v>6217</v>
      </c>
      <c r="D549" s="230"/>
      <c r="E549" s="228"/>
      <c r="I549" s="200">
        <v>61</v>
      </c>
      <c r="K549" s="229"/>
      <c r="L549" s="200">
        <f t="shared" si="5"/>
        <v>125037</v>
      </c>
      <c r="P549" s="228"/>
      <c r="Q549" s="228"/>
      <c r="R549" s="228"/>
    </row>
    <row r="550" spans="1:20">
      <c r="C550" s="228" t="s">
        <v>2415</v>
      </c>
      <c r="D550" s="230"/>
      <c r="E550" s="228"/>
      <c r="I550" s="200">
        <v>67</v>
      </c>
      <c r="K550" s="229"/>
      <c r="L550" s="200">
        <f t="shared" si="5"/>
        <v>124970</v>
      </c>
      <c r="P550" s="228"/>
      <c r="Q550" s="228"/>
      <c r="R550" s="228"/>
    </row>
    <row r="551" spans="1:20">
      <c r="A551" s="207">
        <v>39947</v>
      </c>
      <c r="C551" s="228" t="s">
        <v>6399</v>
      </c>
      <c r="D551" s="230"/>
      <c r="E551" s="228"/>
      <c r="I551" s="200">
        <v>52</v>
      </c>
      <c r="K551" s="229"/>
      <c r="L551" s="200">
        <f t="shared" si="5"/>
        <v>124918</v>
      </c>
      <c r="P551" s="228"/>
      <c r="Q551" s="228"/>
      <c r="R551" s="228"/>
    </row>
    <row r="552" spans="1:20">
      <c r="C552" s="228" t="s">
        <v>6398</v>
      </c>
      <c r="D552" s="230"/>
      <c r="E552" s="228"/>
      <c r="I552" s="200">
        <v>45</v>
      </c>
      <c r="K552" s="229"/>
      <c r="L552" s="200">
        <f t="shared" si="5"/>
        <v>124873</v>
      </c>
      <c r="P552" s="228"/>
      <c r="Q552" s="228"/>
      <c r="R552" s="228"/>
    </row>
    <row r="553" spans="1:20">
      <c r="C553" s="228" t="s">
        <v>6397</v>
      </c>
      <c r="D553" s="230"/>
      <c r="E553" s="228"/>
      <c r="I553" s="200">
        <v>120</v>
      </c>
      <c r="K553" s="229"/>
      <c r="L553" s="200">
        <f t="shared" si="5"/>
        <v>124753</v>
      </c>
      <c r="P553" s="228"/>
      <c r="Q553" s="228"/>
      <c r="R553" s="228"/>
    </row>
    <row r="554" spans="1:20">
      <c r="C554" s="228" t="s">
        <v>6197</v>
      </c>
      <c r="D554" s="230"/>
      <c r="E554" s="228"/>
      <c r="I554" s="200">
        <v>98</v>
      </c>
      <c r="K554" s="229"/>
      <c r="L554" s="200">
        <f t="shared" si="5"/>
        <v>124655</v>
      </c>
      <c r="P554" s="228"/>
      <c r="Q554" s="228"/>
      <c r="R554" s="228"/>
    </row>
    <row r="555" spans="1:20">
      <c r="C555" s="228" t="s">
        <v>6396</v>
      </c>
      <c r="D555" s="230"/>
      <c r="E555" s="228"/>
      <c r="I555" s="200">
        <v>150</v>
      </c>
      <c r="K555" s="229"/>
      <c r="L555" s="200">
        <f t="shared" si="5"/>
        <v>124505</v>
      </c>
      <c r="P555" s="228"/>
      <c r="Q555" s="228"/>
      <c r="R555" s="228"/>
      <c r="T555" s="200">
        <f>SUM(I525:I591)</f>
        <v>50368</v>
      </c>
    </row>
    <row r="556" spans="1:20">
      <c r="A556" s="207">
        <v>39949</v>
      </c>
      <c r="C556" s="228" t="s">
        <v>6393</v>
      </c>
      <c r="D556" s="230"/>
      <c r="E556" s="228"/>
      <c r="I556" s="200">
        <v>210</v>
      </c>
      <c r="K556" s="229"/>
      <c r="L556" s="200">
        <f t="shared" si="5"/>
        <v>124295</v>
      </c>
      <c r="P556" s="228"/>
      <c r="Q556" s="228"/>
      <c r="R556" s="228"/>
    </row>
    <row r="557" spans="1:20">
      <c r="A557" s="207">
        <v>39950</v>
      </c>
      <c r="C557" s="228" t="s">
        <v>6325</v>
      </c>
      <c r="D557" s="230"/>
      <c r="E557" s="228"/>
      <c r="I557" s="200">
        <v>96</v>
      </c>
      <c r="K557" s="229"/>
      <c r="L557" s="200">
        <f t="shared" si="5"/>
        <v>124199</v>
      </c>
      <c r="P557" s="228"/>
      <c r="Q557" s="228"/>
      <c r="R557" s="228"/>
    </row>
    <row r="558" spans="1:20">
      <c r="C558" s="228" t="s">
        <v>6394</v>
      </c>
      <c r="D558" s="230"/>
      <c r="E558" s="228"/>
      <c r="I558" s="200">
        <v>98</v>
      </c>
      <c r="K558" s="229"/>
      <c r="L558" s="200">
        <f t="shared" si="5"/>
        <v>124101</v>
      </c>
      <c r="P558" s="228"/>
      <c r="Q558" s="228"/>
      <c r="R558" s="228"/>
    </row>
    <row r="559" spans="1:20">
      <c r="C559" s="228" t="s">
        <v>2331</v>
      </c>
      <c r="D559" s="230"/>
      <c r="E559" s="228"/>
      <c r="I559" s="200">
        <v>69</v>
      </c>
      <c r="K559" s="229"/>
      <c r="L559" s="200">
        <f t="shared" si="5"/>
        <v>124032</v>
      </c>
      <c r="P559" s="228"/>
      <c r="Q559" s="228"/>
      <c r="R559" s="228"/>
    </row>
    <row r="560" spans="1:20">
      <c r="A560" s="207">
        <v>39953</v>
      </c>
      <c r="C560" s="228" t="s">
        <v>6217</v>
      </c>
      <c r="D560" s="230"/>
      <c r="E560" s="228"/>
      <c r="I560" s="200">
        <f>89+89+118+138</f>
        <v>434</v>
      </c>
      <c r="K560" s="229"/>
      <c r="L560" s="200">
        <f t="shared" si="5"/>
        <v>123598</v>
      </c>
      <c r="P560" s="228"/>
      <c r="Q560" s="228"/>
      <c r="R560" s="228"/>
    </row>
    <row r="561" spans="1:18">
      <c r="C561" s="228" t="s">
        <v>2323</v>
      </c>
      <c r="D561" s="230"/>
      <c r="E561" s="228"/>
      <c r="I561" s="200">
        <v>70</v>
      </c>
      <c r="K561" s="229"/>
      <c r="L561" s="200">
        <f t="shared" si="5"/>
        <v>123528</v>
      </c>
      <c r="P561" s="228"/>
      <c r="Q561" s="228"/>
      <c r="R561" s="228"/>
    </row>
    <row r="562" spans="1:18">
      <c r="C562" s="200" t="s">
        <v>6365</v>
      </c>
      <c r="I562" s="200">
        <v>67</v>
      </c>
      <c r="L562" s="200">
        <f t="shared" si="5"/>
        <v>123461</v>
      </c>
    </row>
    <row r="563" spans="1:18">
      <c r="A563" s="207">
        <v>39954</v>
      </c>
      <c r="C563" s="228" t="s">
        <v>6216</v>
      </c>
      <c r="D563" s="230"/>
      <c r="E563" s="228"/>
      <c r="I563" s="200">
        <v>1680</v>
      </c>
      <c r="K563" s="229"/>
      <c r="L563" s="200">
        <f t="shared" si="5"/>
        <v>121781</v>
      </c>
      <c r="P563" s="228"/>
      <c r="Q563" s="228"/>
      <c r="R563" s="228"/>
    </row>
    <row r="564" spans="1:18">
      <c r="C564" s="228" t="s">
        <v>6395</v>
      </c>
      <c r="D564" s="230"/>
      <c r="E564" s="228"/>
      <c r="I564" s="200">
        <f>98*4</f>
        <v>392</v>
      </c>
      <c r="K564" s="229"/>
      <c r="L564" s="200">
        <f t="shared" si="5"/>
        <v>121389</v>
      </c>
      <c r="P564" s="228"/>
      <c r="Q564" s="228"/>
      <c r="R564" s="228"/>
    </row>
    <row r="565" spans="1:18">
      <c r="C565" s="228" t="s">
        <v>6286</v>
      </c>
      <c r="D565" s="230"/>
      <c r="E565" s="228"/>
      <c r="I565" s="200">
        <v>95</v>
      </c>
      <c r="K565" s="229"/>
      <c r="L565" s="200">
        <f t="shared" si="5"/>
        <v>121294</v>
      </c>
      <c r="P565" s="228"/>
      <c r="Q565" s="228"/>
      <c r="R565" s="228"/>
    </row>
    <row r="566" spans="1:18">
      <c r="A566" s="207">
        <v>39955</v>
      </c>
      <c r="C566" s="228" t="s">
        <v>6217</v>
      </c>
      <c r="D566" s="230"/>
      <c r="E566" s="228"/>
      <c r="I566" s="200">
        <v>108</v>
      </c>
      <c r="K566" s="229"/>
      <c r="L566" s="200">
        <f t="shared" ref="L566:L629" si="6">L565+F566-I566</f>
        <v>121186</v>
      </c>
      <c r="P566" s="228"/>
      <c r="Q566" s="228"/>
      <c r="R566" s="228"/>
    </row>
    <row r="567" spans="1:18">
      <c r="A567" s="207">
        <v>39956</v>
      </c>
      <c r="C567" s="228" t="s">
        <v>6361</v>
      </c>
      <c r="D567" s="230"/>
      <c r="E567" s="228"/>
      <c r="I567" s="200">
        <v>98</v>
      </c>
      <c r="K567" s="229"/>
      <c r="L567" s="200">
        <f t="shared" si="6"/>
        <v>121088</v>
      </c>
      <c r="P567" s="228"/>
      <c r="Q567" s="228"/>
      <c r="R567" s="228"/>
    </row>
    <row r="568" spans="1:18">
      <c r="C568" s="228" t="s">
        <v>6394</v>
      </c>
      <c r="D568" s="230"/>
      <c r="E568" s="228"/>
      <c r="I568" s="200">
        <v>98</v>
      </c>
      <c r="K568" s="229"/>
      <c r="L568" s="200">
        <f t="shared" si="6"/>
        <v>120990</v>
      </c>
      <c r="P568" s="228"/>
      <c r="Q568" s="228"/>
      <c r="R568" s="228"/>
    </row>
    <row r="569" spans="1:18">
      <c r="C569" s="228" t="s">
        <v>6326</v>
      </c>
      <c r="D569" s="230"/>
      <c r="E569" s="228"/>
      <c r="I569" s="200">
        <v>300</v>
      </c>
      <c r="K569" s="229"/>
      <c r="L569" s="200">
        <f t="shared" si="6"/>
        <v>120690</v>
      </c>
      <c r="P569" s="228"/>
      <c r="Q569" s="228"/>
      <c r="R569" s="228"/>
    </row>
    <row r="570" spans="1:18">
      <c r="C570" s="228" t="s">
        <v>6393</v>
      </c>
      <c r="D570" s="230"/>
      <c r="E570" s="228"/>
      <c r="I570" s="200">
        <v>162</v>
      </c>
      <c r="K570" s="229"/>
      <c r="L570" s="200">
        <f t="shared" si="6"/>
        <v>120528</v>
      </c>
      <c r="P570" s="228"/>
      <c r="Q570" s="228"/>
      <c r="R570" s="228"/>
    </row>
    <row r="571" spans="1:18">
      <c r="C571" s="228" t="s">
        <v>6379</v>
      </c>
      <c r="D571" s="230"/>
      <c r="E571" s="228"/>
      <c r="I571" s="200">
        <v>156</v>
      </c>
      <c r="K571" s="229"/>
      <c r="L571" s="200">
        <f t="shared" si="6"/>
        <v>120372</v>
      </c>
      <c r="P571" s="228"/>
      <c r="Q571" s="228"/>
      <c r="R571" s="228"/>
    </row>
    <row r="572" spans="1:18">
      <c r="A572" s="207">
        <v>39957</v>
      </c>
      <c r="C572" s="228" t="s">
        <v>2328</v>
      </c>
      <c r="D572" s="230"/>
      <c r="E572" s="228"/>
      <c r="I572" s="200">
        <v>49</v>
      </c>
      <c r="K572" s="229"/>
      <c r="L572" s="200">
        <f t="shared" si="6"/>
        <v>120323</v>
      </c>
      <c r="P572" s="228"/>
      <c r="Q572" s="228"/>
      <c r="R572" s="228"/>
    </row>
    <row r="573" spans="1:18">
      <c r="C573" s="228" t="s">
        <v>6317</v>
      </c>
      <c r="D573" s="230"/>
      <c r="E573" s="228"/>
      <c r="I573" s="200">
        <v>98</v>
      </c>
      <c r="K573" s="229"/>
      <c r="L573" s="200">
        <f t="shared" si="6"/>
        <v>120225</v>
      </c>
      <c r="P573" s="228"/>
      <c r="Q573" s="228"/>
      <c r="R573" s="228"/>
    </row>
    <row r="574" spans="1:18">
      <c r="C574" s="228" t="s">
        <v>6325</v>
      </c>
      <c r="D574" s="230"/>
      <c r="E574" s="228"/>
      <c r="I574" s="200">
        <v>96</v>
      </c>
      <c r="K574" s="229"/>
      <c r="L574" s="200">
        <f t="shared" si="6"/>
        <v>120129</v>
      </c>
      <c r="P574" s="228"/>
      <c r="Q574" s="228"/>
      <c r="R574" s="228"/>
    </row>
    <row r="575" spans="1:18">
      <c r="C575" s="228" t="s">
        <v>6217</v>
      </c>
      <c r="D575" s="230"/>
      <c r="E575" s="228"/>
      <c r="I575" s="200">
        <f>118+66+138+124</f>
        <v>446</v>
      </c>
      <c r="K575" s="229"/>
      <c r="L575" s="200">
        <f t="shared" si="6"/>
        <v>119683</v>
      </c>
      <c r="P575" s="228"/>
      <c r="Q575" s="228"/>
      <c r="R575" s="228"/>
    </row>
    <row r="576" spans="1:18">
      <c r="C576" s="228" t="s">
        <v>6335</v>
      </c>
      <c r="D576" s="230"/>
      <c r="E576" s="228"/>
      <c r="I576" s="200">
        <v>190</v>
      </c>
      <c r="K576" s="229"/>
      <c r="L576" s="200">
        <f t="shared" si="6"/>
        <v>119493</v>
      </c>
      <c r="P576" s="228"/>
      <c r="Q576" s="228"/>
      <c r="R576" s="228"/>
    </row>
    <row r="577" spans="1:18">
      <c r="A577" s="207">
        <v>39962</v>
      </c>
      <c r="C577" s="228" t="s">
        <v>6392</v>
      </c>
      <c r="D577" s="230"/>
      <c r="E577" s="228"/>
      <c r="I577" s="200">
        <v>98</v>
      </c>
      <c r="K577" s="229"/>
      <c r="L577" s="200">
        <f t="shared" si="6"/>
        <v>119395</v>
      </c>
      <c r="P577" s="228"/>
      <c r="Q577" s="228"/>
      <c r="R577" s="228"/>
    </row>
    <row r="578" spans="1:18">
      <c r="C578" s="228" t="s">
        <v>6391</v>
      </c>
      <c r="D578" s="230"/>
      <c r="E578" s="228"/>
      <c r="I578" s="200">
        <v>50</v>
      </c>
      <c r="K578" s="229"/>
      <c r="L578" s="200">
        <f t="shared" si="6"/>
        <v>119345</v>
      </c>
      <c r="P578" s="228"/>
      <c r="Q578" s="228"/>
      <c r="R578" s="228"/>
    </row>
    <row r="579" spans="1:18">
      <c r="L579" s="200">
        <f t="shared" si="6"/>
        <v>119345</v>
      </c>
    </row>
    <row r="580" spans="1:18">
      <c r="A580" s="207">
        <v>39963</v>
      </c>
      <c r="C580" s="228" t="s">
        <v>6390</v>
      </c>
      <c r="D580" s="230"/>
      <c r="E580" s="228"/>
      <c r="I580" s="200">
        <v>120</v>
      </c>
      <c r="K580" s="229"/>
      <c r="L580" s="200">
        <f t="shared" si="6"/>
        <v>119225</v>
      </c>
      <c r="P580" s="228"/>
      <c r="Q580" s="228"/>
      <c r="R580" s="228"/>
    </row>
    <row r="581" spans="1:18">
      <c r="C581" s="200" t="s">
        <v>6336</v>
      </c>
      <c r="I581" s="200">
        <v>442</v>
      </c>
      <c r="L581" s="200">
        <f t="shared" si="6"/>
        <v>118783</v>
      </c>
    </row>
    <row r="582" spans="1:18">
      <c r="C582" s="200" t="s">
        <v>6389</v>
      </c>
      <c r="I582" s="200">
        <v>150</v>
      </c>
      <c r="L582" s="200">
        <f t="shared" si="6"/>
        <v>118633</v>
      </c>
    </row>
    <row r="583" spans="1:18">
      <c r="C583" s="200" t="s">
        <v>6365</v>
      </c>
      <c r="I583" s="200">
        <v>97</v>
      </c>
      <c r="L583" s="200">
        <f t="shared" si="6"/>
        <v>118536</v>
      </c>
    </row>
    <row r="584" spans="1:18">
      <c r="C584" s="200" t="s">
        <v>6388</v>
      </c>
      <c r="I584" s="200">
        <v>113</v>
      </c>
      <c r="L584" s="200">
        <f t="shared" si="6"/>
        <v>118423</v>
      </c>
    </row>
    <row r="585" spans="1:18">
      <c r="C585" s="200" t="s">
        <v>2415</v>
      </c>
      <c r="I585" s="200">
        <f>67*3</f>
        <v>201</v>
      </c>
      <c r="L585" s="200">
        <f t="shared" si="6"/>
        <v>118222</v>
      </c>
    </row>
    <row r="586" spans="1:18">
      <c r="A586" s="207">
        <v>39964</v>
      </c>
      <c r="C586" s="228" t="s">
        <v>2331</v>
      </c>
      <c r="D586" s="230"/>
      <c r="E586" s="228"/>
      <c r="I586" s="200">
        <v>40</v>
      </c>
      <c r="K586" s="229"/>
      <c r="L586" s="200">
        <f t="shared" si="6"/>
        <v>118182</v>
      </c>
      <c r="P586" s="228"/>
      <c r="Q586" s="228"/>
      <c r="R586" s="228"/>
    </row>
    <row r="587" spans="1:18">
      <c r="C587" s="200" t="s">
        <v>6325</v>
      </c>
      <c r="I587" s="200">
        <v>98</v>
      </c>
      <c r="L587" s="200">
        <f t="shared" si="6"/>
        <v>118084</v>
      </c>
    </row>
    <row r="588" spans="1:18">
      <c r="C588" s="200" t="s">
        <v>6387</v>
      </c>
      <c r="I588" s="200">
        <v>50</v>
      </c>
      <c r="L588" s="200">
        <f t="shared" si="6"/>
        <v>118034</v>
      </c>
    </row>
    <row r="589" spans="1:18">
      <c r="C589" s="200" t="s">
        <v>6217</v>
      </c>
      <c r="I589" s="200">
        <v>120</v>
      </c>
      <c r="L589" s="200">
        <f t="shared" si="6"/>
        <v>117914</v>
      </c>
    </row>
    <row r="590" spans="1:18">
      <c r="C590" s="200" t="s">
        <v>6335</v>
      </c>
      <c r="I590" s="200">
        <v>106</v>
      </c>
      <c r="L590" s="200">
        <f t="shared" si="6"/>
        <v>117808</v>
      </c>
    </row>
    <row r="591" spans="1:18">
      <c r="C591" s="200" t="s">
        <v>6335</v>
      </c>
      <c r="I591" s="200">
        <v>103</v>
      </c>
      <c r="L591" s="200">
        <f t="shared" si="6"/>
        <v>117705</v>
      </c>
    </row>
    <row r="592" spans="1:18">
      <c r="L592" s="200">
        <f t="shared" si="6"/>
        <v>117705</v>
      </c>
    </row>
    <row r="593" spans="1:12">
      <c r="L593" s="200">
        <f t="shared" si="6"/>
        <v>117705</v>
      </c>
    </row>
    <row r="594" spans="1:12">
      <c r="A594" s="207">
        <v>39968</v>
      </c>
      <c r="C594" s="200" t="s">
        <v>6382</v>
      </c>
      <c r="I594" s="200">
        <v>750</v>
      </c>
      <c r="L594" s="200">
        <f t="shared" si="6"/>
        <v>116955</v>
      </c>
    </row>
    <row r="595" spans="1:12">
      <c r="C595" s="200" t="s">
        <v>6386</v>
      </c>
      <c r="I595" s="200">
        <v>80</v>
      </c>
      <c r="L595" s="200">
        <f t="shared" si="6"/>
        <v>116875</v>
      </c>
    </row>
    <row r="596" spans="1:12">
      <c r="C596" s="200" t="s">
        <v>6385</v>
      </c>
      <c r="I596" s="200">
        <v>98</v>
      </c>
      <c r="L596" s="200">
        <f t="shared" si="6"/>
        <v>116777</v>
      </c>
    </row>
    <row r="597" spans="1:12">
      <c r="C597" s="200" t="s">
        <v>6384</v>
      </c>
      <c r="I597" s="200">
        <v>98</v>
      </c>
      <c r="L597" s="200">
        <f t="shared" si="6"/>
        <v>116679</v>
      </c>
    </row>
    <row r="598" spans="1:12">
      <c r="C598" s="200" t="s">
        <v>2374</v>
      </c>
      <c r="I598" s="200">
        <v>98</v>
      </c>
      <c r="L598" s="200">
        <f t="shared" si="6"/>
        <v>116581</v>
      </c>
    </row>
    <row r="599" spans="1:12">
      <c r="A599" s="207">
        <v>39970</v>
      </c>
      <c r="C599" s="200" t="s">
        <v>6217</v>
      </c>
      <c r="I599" s="200">
        <v>190</v>
      </c>
      <c r="L599" s="200">
        <f t="shared" si="6"/>
        <v>116391</v>
      </c>
    </row>
    <row r="600" spans="1:12">
      <c r="L600" s="200">
        <f t="shared" si="6"/>
        <v>116391</v>
      </c>
    </row>
    <row r="601" spans="1:12">
      <c r="A601" s="207">
        <v>39971</v>
      </c>
      <c r="C601" s="200" t="s">
        <v>6325</v>
      </c>
      <c r="I601" s="200">
        <v>98</v>
      </c>
      <c r="L601" s="200">
        <f t="shared" si="6"/>
        <v>116293</v>
      </c>
    </row>
    <row r="602" spans="1:12">
      <c r="C602" s="200" t="s">
        <v>6383</v>
      </c>
      <c r="I602" s="200">
        <v>68</v>
      </c>
      <c r="L602" s="200">
        <f t="shared" si="6"/>
        <v>116225</v>
      </c>
    </row>
    <row r="603" spans="1:12">
      <c r="A603" s="207">
        <v>39975</v>
      </c>
      <c r="C603" s="200" t="s">
        <v>6382</v>
      </c>
      <c r="I603" s="200">
        <v>1580</v>
      </c>
      <c r="L603" s="200">
        <f t="shared" si="6"/>
        <v>114645</v>
      </c>
    </row>
    <row r="604" spans="1:12">
      <c r="C604" s="200" t="s">
        <v>6381</v>
      </c>
      <c r="I604" s="200">
        <v>120</v>
      </c>
      <c r="L604" s="200">
        <f t="shared" si="6"/>
        <v>114525</v>
      </c>
    </row>
    <row r="605" spans="1:12">
      <c r="C605" s="200" t="s">
        <v>6380</v>
      </c>
      <c r="I605" s="200">
        <v>98</v>
      </c>
      <c r="L605" s="200">
        <f t="shared" si="6"/>
        <v>114427</v>
      </c>
    </row>
    <row r="606" spans="1:12">
      <c r="C606" s="200" t="s">
        <v>6247</v>
      </c>
      <c r="I606" s="200">
        <v>98</v>
      </c>
      <c r="L606" s="200">
        <f t="shared" si="6"/>
        <v>114329</v>
      </c>
    </row>
    <row r="607" spans="1:12">
      <c r="C607" s="200" t="s">
        <v>6286</v>
      </c>
      <c r="I607" s="200">
        <v>60</v>
      </c>
      <c r="L607" s="200">
        <f t="shared" si="6"/>
        <v>114269</v>
      </c>
    </row>
    <row r="608" spans="1:12">
      <c r="C608" s="200" t="s">
        <v>2346</v>
      </c>
      <c r="I608" s="200">
        <v>160</v>
      </c>
      <c r="L608" s="200">
        <f t="shared" si="6"/>
        <v>114109</v>
      </c>
    </row>
    <row r="609" spans="1:26">
      <c r="C609" s="200" t="s">
        <v>6242</v>
      </c>
      <c r="I609" s="200">
        <v>80</v>
      </c>
      <c r="L609" s="200">
        <f t="shared" si="6"/>
        <v>114029</v>
      </c>
    </row>
    <row r="610" spans="1:26">
      <c r="L610" s="200">
        <f t="shared" si="6"/>
        <v>114029</v>
      </c>
    </row>
    <row r="611" spans="1:26">
      <c r="A611" s="207">
        <v>39977</v>
      </c>
      <c r="C611" s="200" t="s">
        <v>6379</v>
      </c>
      <c r="I611" s="200">
        <v>176</v>
      </c>
      <c r="L611" s="200">
        <f t="shared" si="6"/>
        <v>113853</v>
      </c>
    </row>
    <row r="612" spans="1:26">
      <c r="C612" s="200" t="s">
        <v>6335</v>
      </c>
      <c r="I612" s="200">
        <v>136</v>
      </c>
      <c r="L612" s="200">
        <f t="shared" si="6"/>
        <v>113717</v>
      </c>
    </row>
    <row r="613" spans="1:26">
      <c r="C613" s="200" t="s">
        <v>6335</v>
      </c>
      <c r="I613" s="200">
        <v>122</v>
      </c>
      <c r="L613" s="200">
        <f t="shared" si="6"/>
        <v>113595</v>
      </c>
    </row>
    <row r="614" spans="1:26">
      <c r="C614" s="200" t="s">
        <v>6335</v>
      </c>
      <c r="I614" s="200">
        <v>115</v>
      </c>
      <c r="L614" s="200">
        <f t="shared" si="6"/>
        <v>113480</v>
      </c>
    </row>
    <row r="615" spans="1:26">
      <c r="L615" s="200">
        <f t="shared" si="6"/>
        <v>113480</v>
      </c>
    </row>
    <row r="616" spans="1:26">
      <c r="A616" s="207">
        <v>39978</v>
      </c>
      <c r="C616" s="200" t="s">
        <v>6325</v>
      </c>
      <c r="I616" s="200">
        <v>98</v>
      </c>
      <c r="L616" s="200">
        <f t="shared" si="6"/>
        <v>113382</v>
      </c>
    </row>
    <row r="617" spans="1:26">
      <c r="C617" s="200" t="s">
        <v>6378</v>
      </c>
      <c r="I617" s="200">
        <v>1250</v>
      </c>
      <c r="L617" s="200">
        <f t="shared" si="6"/>
        <v>112132</v>
      </c>
    </row>
    <row r="618" spans="1:26">
      <c r="C618" s="228" t="s">
        <v>6377</v>
      </c>
      <c r="D618" s="230"/>
      <c r="E618" s="228"/>
      <c r="I618" s="200">
        <v>40</v>
      </c>
      <c r="K618" s="229"/>
      <c r="L618" s="200">
        <f t="shared" si="6"/>
        <v>112092</v>
      </c>
      <c r="P618" s="228"/>
      <c r="Q618" s="228"/>
      <c r="R618" s="228"/>
    </row>
    <row r="619" spans="1:26">
      <c r="C619" s="200" t="s">
        <v>6376</v>
      </c>
      <c r="I619" s="200">
        <f>40*2</f>
        <v>80</v>
      </c>
      <c r="L619" s="200">
        <f t="shared" si="6"/>
        <v>112012</v>
      </c>
    </row>
    <row r="620" spans="1:26">
      <c r="C620" s="200" t="s">
        <v>6375</v>
      </c>
      <c r="I620" s="200">
        <v>40</v>
      </c>
      <c r="L620" s="200">
        <f t="shared" si="6"/>
        <v>111972</v>
      </c>
    </row>
    <row r="621" spans="1:26">
      <c r="C621" s="200" t="s">
        <v>6374</v>
      </c>
      <c r="I621" s="200">
        <v>40</v>
      </c>
      <c r="L621" s="200">
        <f t="shared" si="6"/>
        <v>111932</v>
      </c>
    </row>
    <row r="622" spans="1:26">
      <c r="C622" s="200" t="s">
        <v>6373</v>
      </c>
      <c r="I622" s="200">
        <v>40</v>
      </c>
      <c r="L622" s="200">
        <f t="shared" si="6"/>
        <v>111892</v>
      </c>
    </row>
    <row r="623" spans="1:26">
      <c r="C623" s="200" t="s">
        <v>6372</v>
      </c>
      <c r="I623" s="200">
        <v>40</v>
      </c>
      <c r="L623" s="200">
        <f t="shared" si="6"/>
        <v>111852</v>
      </c>
      <c r="T623" s="202">
        <f>SUM(I592:I659)</f>
        <v>11829</v>
      </c>
      <c r="Y623" s="202"/>
      <c r="Z623" s="202"/>
    </row>
    <row r="624" spans="1:26">
      <c r="C624" s="200" t="s">
        <v>6371</v>
      </c>
      <c r="I624" s="200">
        <v>50</v>
      </c>
      <c r="L624" s="200">
        <f t="shared" si="6"/>
        <v>111802</v>
      </c>
    </row>
    <row r="625" spans="1:36">
      <c r="C625" s="200" t="s">
        <v>6217</v>
      </c>
      <c r="I625" s="200">
        <v>140</v>
      </c>
      <c r="L625" s="200">
        <f t="shared" si="6"/>
        <v>111662</v>
      </c>
    </row>
    <row r="626" spans="1:36">
      <c r="C626" s="200" t="s">
        <v>6362</v>
      </c>
      <c r="I626" s="200">
        <v>60</v>
      </c>
      <c r="L626" s="200">
        <f t="shared" si="6"/>
        <v>111602</v>
      </c>
    </row>
    <row r="627" spans="1:36">
      <c r="C627" s="200" t="s">
        <v>6370</v>
      </c>
      <c r="I627" s="200">
        <v>100</v>
      </c>
      <c r="L627" s="200">
        <f t="shared" si="6"/>
        <v>111502</v>
      </c>
    </row>
    <row r="628" spans="1:36">
      <c r="C628" s="200" t="s">
        <v>6369</v>
      </c>
      <c r="I628" s="200">
        <v>50</v>
      </c>
      <c r="L628" s="200">
        <f t="shared" si="6"/>
        <v>111452</v>
      </c>
    </row>
    <row r="629" spans="1:36">
      <c r="C629" s="200" t="s">
        <v>6301</v>
      </c>
      <c r="I629" s="200">
        <v>50</v>
      </c>
      <c r="L629" s="200">
        <f t="shared" si="6"/>
        <v>111402</v>
      </c>
    </row>
    <row r="630" spans="1:36">
      <c r="C630" s="200" t="s">
        <v>6368</v>
      </c>
      <c r="I630" s="200">
        <v>50</v>
      </c>
      <c r="L630" s="200">
        <f t="shared" ref="L630:L689" si="7">L629+F630-I630</f>
        <v>111352</v>
      </c>
    </row>
    <row r="631" spans="1:36">
      <c r="A631" s="207">
        <v>39984</v>
      </c>
      <c r="C631" s="200" t="s">
        <v>2415</v>
      </c>
      <c r="I631" s="200">
        <f>67*3</f>
        <v>201</v>
      </c>
      <c r="L631" s="200">
        <f t="shared" si="7"/>
        <v>111151</v>
      </c>
    </row>
    <row r="632" spans="1:36">
      <c r="C632" s="200" t="s">
        <v>6365</v>
      </c>
      <c r="I632" s="200">
        <v>67</v>
      </c>
      <c r="L632" s="200">
        <f t="shared" si="7"/>
        <v>111084</v>
      </c>
    </row>
    <row r="633" spans="1:36">
      <c r="C633" s="200" t="s">
        <v>6306</v>
      </c>
      <c r="I633" s="200">
        <f>128*2</f>
        <v>256</v>
      </c>
      <c r="L633" s="200">
        <f t="shared" si="7"/>
        <v>110828</v>
      </c>
    </row>
    <row r="634" spans="1:36">
      <c r="L634" s="200">
        <f t="shared" si="7"/>
        <v>110828</v>
      </c>
    </row>
    <row r="635" spans="1:36">
      <c r="A635" s="207">
        <v>39985</v>
      </c>
      <c r="C635" s="200" t="s">
        <v>5862</v>
      </c>
      <c r="I635" s="200">
        <v>120</v>
      </c>
      <c r="L635" s="200">
        <f t="shared" si="7"/>
        <v>110708</v>
      </c>
      <c r="AA635" s="202"/>
      <c r="AB635" s="202"/>
      <c r="AC635" s="202"/>
      <c r="AD635" s="202"/>
      <c r="AE635" s="202"/>
      <c r="AF635" s="202"/>
      <c r="AG635" s="202"/>
      <c r="AH635" s="202"/>
      <c r="AI635" s="202"/>
      <c r="AJ635" s="202"/>
    </row>
    <row r="636" spans="1:36">
      <c r="C636" s="200" t="s">
        <v>6367</v>
      </c>
      <c r="I636" s="200">
        <v>198</v>
      </c>
      <c r="L636" s="200">
        <f t="shared" si="7"/>
        <v>110510</v>
      </c>
    </row>
    <row r="637" spans="1:36">
      <c r="C637" s="200" t="s">
        <v>2346</v>
      </c>
      <c r="I637" s="200">
        <v>98</v>
      </c>
      <c r="L637" s="200">
        <f t="shared" si="7"/>
        <v>110412</v>
      </c>
    </row>
    <row r="638" spans="1:36">
      <c r="C638" s="200" t="s">
        <v>6366</v>
      </c>
      <c r="I638" s="200">
        <v>397</v>
      </c>
      <c r="L638" s="200">
        <f t="shared" si="7"/>
        <v>110015</v>
      </c>
    </row>
    <row r="639" spans="1:36">
      <c r="C639" s="200" t="s">
        <v>6217</v>
      </c>
      <c r="I639" s="200">
        <f>96+124</f>
        <v>220</v>
      </c>
      <c r="L639" s="200">
        <f t="shared" si="7"/>
        <v>109795</v>
      </c>
    </row>
    <row r="640" spans="1:36">
      <c r="C640" s="200" t="s">
        <v>6327</v>
      </c>
      <c r="I640" s="200">
        <f>96+86+125+124+138</f>
        <v>569</v>
      </c>
      <c r="L640" s="200">
        <f t="shared" si="7"/>
        <v>109226</v>
      </c>
    </row>
    <row r="641" spans="1:18">
      <c r="C641" s="200" t="s">
        <v>6365</v>
      </c>
      <c r="I641" s="200">
        <v>63</v>
      </c>
      <c r="L641" s="200">
        <f t="shared" si="7"/>
        <v>109163</v>
      </c>
    </row>
    <row r="642" spans="1:18">
      <c r="C642" s="200" t="s">
        <v>2377</v>
      </c>
      <c r="I642" s="200">
        <v>78</v>
      </c>
      <c r="L642" s="200">
        <f t="shared" si="7"/>
        <v>109085</v>
      </c>
    </row>
    <row r="643" spans="1:18">
      <c r="C643" s="200" t="s">
        <v>6364</v>
      </c>
      <c r="I643" s="200">
        <v>145</v>
      </c>
      <c r="L643" s="200">
        <f t="shared" si="7"/>
        <v>108940</v>
      </c>
    </row>
    <row r="644" spans="1:18">
      <c r="C644" s="200" t="s">
        <v>2375</v>
      </c>
      <c r="I644" s="200">
        <v>100</v>
      </c>
      <c r="L644" s="200">
        <f t="shared" si="7"/>
        <v>108840</v>
      </c>
    </row>
    <row r="645" spans="1:18">
      <c r="C645" s="200" t="s">
        <v>2339</v>
      </c>
      <c r="I645" s="200">
        <v>100</v>
      </c>
      <c r="L645" s="200">
        <f t="shared" si="7"/>
        <v>108740</v>
      </c>
    </row>
    <row r="646" spans="1:18">
      <c r="C646" s="200" t="s">
        <v>2377</v>
      </c>
      <c r="I646" s="200">
        <v>100</v>
      </c>
      <c r="L646" s="200">
        <f t="shared" si="7"/>
        <v>108640</v>
      </c>
    </row>
    <row r="647" spans="1:18">
      <c r="C647" s="200" t="s">
        <v>6325</v>
      </c>
      <c r="I647" s="200">
        <v>98</v>
      </c>
      <c r="L647" s="200">
        <f t="shared" si="7"/>
        <v>108542</v>
      </c>
    </row>
    <row r="648" spans="1:18">
      <c r="A648" s="207">
        <v>39991</v>
      </c>
      <c r="C648" s="200" t="s">
        <v>2323</v>
      </c>
      <c r="I648" s="200">
        <v>150</v>
      </c>
      <c r="L648" s="200">
        <f t="shared" si="7"/>
        <v>108392</v>
      </c>
    </row>
    <row r="649" spans="1:18">
      <c r="C649" s="200" t="s">
        <v>2323</v>
      </c>
      <c r="I649" s="200">
        <v>98</v>
      </c>
      <c r="L649" s="200">
        <f t="shared" si="7"/>
        <v>108294</v>
      </c>
    </row>
    <row r="650" spans="1:18">
      <c r="C650" s="228" t="s">
        <v>6286</v>
      </c>
      <c r="D650" s="230"/>
      <c r="E650" s="228"/>
      <c r="I650" s="200">
        <v>150</v>
      </c>
      <c r="K650" s="229"/>
      <c r="L650" s="200">
        <f t="shared" si="7"/>
        <v>108144</v>
      </c>
      <c r="P650" s="228"/>
      <c r="Q650" s="228"/>
      <c r="R650" s="228"/>
    </row>
    <row r="651" spans="1:18">
      <c r="C651" s="200" t="s">
        <v>2323</v>
      </c>
      <c r="I651" s="200">
        <v>30</v>
      </c>
      <c r="L651" s="200">
        <f t="shared" si="7"/>
        <v>108114</v>
      </c>
    </row>
    <row r="652" spans="1:18">
      <c r="L652" s="200">
        <f t="shared" si="7"/>
        <v>108114</v>
      </c>
    </row>
    <row r="653" spans="1:18">
      <c r="A653" s="207">
        <v>39992</v>
      </c>
      <c r="C653" s="200" t="s">
        <v>6363</v>
      </c>
      <c r="I653" s="200">
        <v>1580</v>
      </c>
      <c r="L653" s="200">
        <f t="shared" si="7"/>
        <v>106534</v>
      </c>
    </row>
    <row r="654" spans="1:18">
      <c r="C654" s="200" t="s">
        <v>6362</v>
      </c>
      <c r="I654" s="200">
        <v>60</v>
      </c>
      <c r="L654" s="200">
        <f t="shared" si="7"/>
        <v>106474</v>
      </c>
    </row>
    <row r="655" spans="1:18">
      <c r="C655" s="200" t="s">
        <v>6217</v>
      </c>
      <c r="I655" s="200">
        <v>200</v>
      </c>
      <c r="L655" s="200">
        <f t="shared" si="7"/>
        <v>106274</v>
      </c>
    </row>
    <row r="656" spans="1:18">
      <c r="C656" s="200" t="s">
        <v>6325</v>
      </c>
      <c r="I656" s="200">
        <v>98</v>
      </c>
      <c r="L656" s="200">
        <f t="shared" si="7"/>
        <v>106176</v>
      </c>
    </row>
    <row r="657" spans="1:24">
      <c r="F657" s="200">
        <v>30000</v>
      </c>
      <c r="L657" s="200">
        <f t="shared" si="7"/>
        <v>136176</v>
      </c>
    </row>
    <row r="658" spans="1:24">
      <c r="A658" s="207">
        <v>39993</v>
      </c>
      <c r="C658" s="200" t="s">
        <v>6217</v>
      </c>
      <c r="I658" s="200">
        <v>300</v>
      </c>
      <c r="L658" s="200">
        <f t="shared" si="7"/>
        <v>135876</v>
      </c>
    </row>
    <row r="659" spans="1:24">
      <c r="C659" s="202"/>
      <c r="D659" s="233"/>
      <c r="E659" s="202"/>
      <c r="F659" s="202"/>
      <c r="I659" s="202"/>
      <c r="J659" s="233"/>
      <c r="K659" s="232"/>
      <c r="L659" s="200">
        <f t="shared" si="7"/>
        <v>135876</v>
      </c>
      <c r="P659" s="202"/>
      <c r="Q659" s="202"/>
      <c r="R659" s="202"/>
      <c r="U659" s="202"/>
      <c r="V659" s="231"/>
      <c r="W659" s="231"/>
      <c r="X659" s="231"/>
    </row>
    <row r="660" spans="1:24">
      <c r="L660" s="200">
        <f t="shared" si="7"/>
        <v>135876</v>
      </c>
    </row>
    <row r="661" spans="1:24">
      <c r="L661" s="200">
        <f t="shared" si="7"/>
        <v>135876</v>
      </c>
    </row>
    <row r="662" spans="1:24">
      <c r="A662" s="207">
        <v>39999</v>
      </c>
      <c r="C662" s="200" t="s">
        <v>6361</v>
      </c>
      <c r="I662" s="200">
        <v>58</v>
      </c>
      <c r="L662" s="200">
        <f t="shared" si="7"/>
        <v>135818</v>
      </c>
    </row>
    <row r="663" spans="1:24">
      <c r="C663" s="200" t="s">
        <v>6361</v>
      </c>
      <c r="I663" s="200">
        <v>94</v>
      </c>
      <c r="L663" s="200">
        <f t="shared" si="7"/>
        <v>135724</v>
      </c>
    </row>
    <row r="664" spans="1:24">
      <c r="C664" s="200" t="s">
        <v>2323</v>
      </c>
      <c r="I664" s="200">
        <v>150</v>
      </c>
      <c r="L664" s="200">
        <f t="shared" si="7"/>
        <v>135574</v>
      </c>
    </row>
    <row r="665" spans="1:24">
      <c r="C665" s="200" t="s">
        <v>6360</v>
      </c>
      <c r="I665" s="200">
        <v>20</v>
      </c>
      <c r="L665" s="200">
        <f t="shared" si="7"/>
        <v>135554</v>
      </c>
    </row>
    <row r="666" spans="1:24">
      <c r="C666" s="200" t="s">
        <v>2323</v>
      </c>
      <c r="I666" s="200">
        <v>78</v>
      </c>
      <c r="L666" s="200">
        <f t="shared" si="7"/>
        <v>135476</v>
      </c>
    </row>
    <row r="667" spans="1:24">
      <c r="C667" s="200" t="s">
        <v>6359</v>
      </c>
      <c r="I667" s="200">
        <v>98</v>
      </c>
      <c r="L667" s="200">
        <f t="shared" si="7"/>
        <v>135378</v>
      </c>
    </row>
    <row r="668" spans="1:24">
      <c r="C668" s="200" t="s">
        <v>6325</v>
      </c>
      <c r="I668" s="200">
        <v>98</v>
      </c>
      <c r="L668" s="200">
        <f t="shared" si="7"/>
        <v>135280</v>
      </c>
    </row>
    <row r="669" spans="1:24">
      <c r="C669" s="200" t="s">
        <v>6358</v>
      </c>
      <c r="I669" s="200">
        <v>450</v>
      </c>
      <c r="L669" s="200">
        <f t="shared" si="7"/>
        <v>134830</v>
      </c>
    </row>
    <row r="670" spans="1:24">
      <c r="C670" s="200" t="s">
        <v>2415</v>
      </c>
      <c r="I670" s="200">
        <v>200</v>
      </c>
      <c r="L670" s="200">
        <f t="shared" si="7"/>
        <v>134630</v>
      </c>
    </row>
    <row r="671" spans="1:24">
      <c r="C671" s="200" t="s">
        <v>6340</v>
      </c>
      <c r="I671" s="200">
        <v>8200</v>
      </c>
      <c r="L671" s="200">
        <f t="shared" si="7"/>
        <v>126430</v>
      </c>
    </row>
    <row r="672" spans="1:24">
      <c r="L672" s="200">
        <f t="shared" si="7"/>
        <v>126430</v>
      </c>
    </row>
    <row r="673" spans="1:18">
      <c r="A673" s="207">
        <v>40005</v>
      </c>
      <c r="C673" s="200" t="s">
        <v>6342</v>
      </c>
      <c r="I673" s="200">
        <v>57</v>
      </c>
      <c r="L673" s="200">
        <f t="shared" si="7"/>
        <v>126373</v>
      </c>
    </row>
    <row r="674" spans="1:18">
      <c r="C674" s="200" t="s">
        <v>6326</v>
      </c>
      <c r="I674" s="200">
        <v>100</v>
      </c>
      <c r="L674" s="200">
        <f t="shared" si="7"/>
        <v>126273</v>
      </c>
    </row>
    <row r="675" spans="1:18">
      <c r="C675" s="200" t="s">
        <v>6357</v>
      </c>
      <c r="I675" s="200">
        <v>180</v>
      </c>
      <c r="L675" s="200">
        <f t="shared" si="7"/>
        <v>126093</v>
      </c>
    </row>
    <row r="676" spans="1:18">
      <c r="C676" s="200" t="s">
        <v>2328</v>
      </c>
      <c r="I676" s="200">
        <v>100</v>
      </c>
      <c r="L676" s="200">
        <f t="shared" si="7"/>
        <v>125993</v>
      </c>
    </row>
    <row r="677" spans="1:18">
      <c r="L677" s="200">
        <f t="shared" si="7"/>
        <v>125993</v>
      </c>
    </row>
    <row r="678" spans="1:18">
      <c r="L678" s="200">
        <f t="shared" si="7"/>
        <v>125993</v>
      </c>
    </row>
    <row r="679" spans="1:18">
      <c r="L679" s="200">
        <f t="shared" si="7"/>
        <v>125993</v>
      </c>
    </row>
    <row r="680" spans="1:18">
      <c r="L680" s="200">
        <f t="shared" si="7"/>
        <v>125993</v>
      </c>
    </row>
    <row r="681" spans="1:18">
      <c r="A681" s="207">
        <v>40006</v>
      </c>
      <c r="C681" s="200" t="s">
        <v>6356</v>
      </c>
      <c r="I681" s="200">
        <v>298</v>
      </c>
      <c r="L681" s="200">
        <f t="shared" si="7"/>
        <v>125695</v>
      </c>
    </row>
    <row r="682" spans="1:18">
      <c r="C682" s="200" t="s">
        <v>6331</v>
      </c>
      <c r="I682" s="200">
        <v>150</v>
      </c>
      <c r="L682" s="200">
        <f t="shared" si="7"/>
        <v>125545</v>
      </c>
    </row>
    <row r="683" spans="1:18">
      <c r="C683" s="200" t="s">
        <v>6350</v>
      </c>
      <c r="I683" s="200">
        <v>990</v>
      </c>
      <c r="L683" s="200">
        <f t="shared" si="7"/>
        <v>124555</v>
      </c>
    </row>
    <row r="684" spans="1:18">
      <c r="C684" s="228" t="s">
        <v>6355</v>
      </c>
      <c r="D684" s="230"/>
      <c r="E684" s="228"/>
      <c r="I684" s="200">
        <v>98</v>
      </c>
      <c r="K684" s="229"/>
      <c r="L684" s="200">
        <f t="shared" si="7"/>
        <v>124457</v>
      </c>
      <c r="P684" s="228"/>
      <c r="Q684" s="228"/>
      <c r="R684" s="228"/>
    </row>
    <row r="685" spans="1:18">
      <c r="C685" s="200" t="s">
        <v>6286</v>
      </c>
      <c r="I685" s="200">
        <v>98</v>
      </c>
      <c r="L685" s="200">
        <f t="shared" si="7"/>
        <v>124359</v>
      </c>
    </row>
    <row r="686" spans="1:18">
      <c r="C686" s="200" t="s">
        <v>6325</v>
      </c>
      <c r="I686" s="200">
        <v>98</v>
      </c>
      <c r="L686" s="200">
        <f t="shared" si="7"/>
        <v>124261</v>
      </c>
    </row>
    <row r="687" spans="1:18">
      <c r="C687" s="228" t="s">
        <v>6354</v>
      </c>
      <c r="D687" s="230"/>
      <c r="E687" s="228"/>
      <c r="I687" s="200">
        <v>129</v>
      </c>
      <c r="K687" s="229"/>
      <c r="L687" s="200">
        <f t="shared" si="7"/>
        <v>124132</v>
      </c>
      <c r="P687" s="228"/>
      <c r="Q687" s="228"/>
      <c r="R687" s="228"/>
    </row>
    <row r="688" spans="1:18">
      <c r="C688" s="200" t="s">
        <v>6324</v>
      </c>
      <c r="D688" s="205" t="s">
        <v>6165</v>
      </c>
      <c r="E688" s="200" t="s">
        <v>6141</v>
      </c>
      <c r="F688" s="200">
        <v>12400</v>
      </c>
      <c r="G688" s="205" t="s">
        <v>6174</v>
      </c>
      <c r="H688" s="200" t="s">
        <v>6141</v>
      </c>
      <c r="I688" s="200">
        <v>12400</v>
      </c>
      <c r="L688" s="200">
        <f t="shared" si="7"/>
        <v>124132</v>
      </c>
    </row>
    <row r="689" spans="1:20">
      <c r="C689" s="200" t="s">
        <v>6324</v>
      </c>
      <c r="D689" s="205" t="s">
        <v>6175</v>
      </c>
      <c r="E689" s="200" t="s">
        <v>6141</v>
      </c>
      <c r="F689" s="200">
        <v>2028</v>
      </c>
      <c r="G689" s="205" t="s">
        <v>6175</v>
      </c>
      <c r="H689" s="200" t="s">
        <v>6141</v>
      </c>
      <c r="I689" s="200">
        <v>2028</v>
      </c>
      <c r="J689" s="205" t="s">
        <v>6175</v>
      </c>
      <c r="K689" s="204" t="s">
        <v>6141</v>
      </c>
      <c r="L689" s="200">
        <f t="shared" si="7"/>
        <v>124132</v>
      </c>
      <c r="M689" s="203">
        <v>4966</v>
      </c>
    </row>
    <row r="690" spans="1:20">
      <c r="C690" s="200" t="s">
        <v>6353</v>
      </c>
      <c r="D690" s="205" t="s">
        <v>6165</v>
      </c>
      <c r="E690" s="200" t="s">
        <v>6141</v>
      </c>
      <c r="F690" s="200">
        <v>3200</v>
      </c>
      <c r="G690" s="205" t="s">
        <v>6174</v>
      </c>
      <c r="H690" s="200" t="s">
        <v>6141</v>
      </c>
      <c r="I690" s="200">
        <v>3200</v>
      </c>
      <c r="L690" s="200">
        <f>L688+F690-I690</f>
        <v>124132</v>
      </c>
    </row>
    <row r="691" spans="1:20">
      <c r="C691" s="200" t="s">
        <v>6323</v>
      </c>
      <c r="D691" s="205" t="s">
        <v>6165</v>
      </c>
      <c r="E691" s="200" t="s">
        <v>6141</v>
      </c>
      <c r="F691" s="200">
        <v>620</v>
      </c>
      <c r="G691" s="205" t="s">
        <v>6175</v>
      </c>
      <c r="H691" s="200" t="s">
        <v>6141</v>
      </c>
      <c r="I691" s="200">
        <v>620</v>
      </c>
      <c r="L691" s="200">
        <f>L690+F691-I691</f>
        <v>124132</v>
      </c>
    </row>
    <row r="693" spans="1:20">
      <c r="A693" s="207">
        <v>40008</v>
      </c>
      <c r="C693" s="200" t="s">
        <v>6352</v>
      </c>
      <c r="I693" s="200">
        <v>198</v>
      </c>
      <c r="L693" s="200">
        <f>L690+F693-I693</f>
        <v>123934</v>
      </c>
    </row>
    <row r="694" spans="1:20">
      <c r="C694" s="200" t="s">
        <v>6351</v>
      </c>
      <c r="I694" s="200">
        <v>94</v>
      </c>
      <c r="L694" s="200">
        <f t="shared" ref="L694:L716" si="8">L693+F694-I694</f>
        <v>123840</v>
      </c>
    </row>
    <row r="695" spans="1:20">
      <c r="C695" s="200" t="s">
        <v>6351</v>
      </c>
      <c r="I695" s="200">
        <v>168</v>
      </c>
      <c r="L695" s="200">
        <f t="shared" si="8"/>
        <v>123672</v>
      </c>
      <c r="T695" s="202">
        <f>SUM(I660:I734)</f>
        <v>45125</v>
      </c>
    </row>
    <row r="696" spans="1:20">
      <c r="A696" s="207">
        <v>40010</v>
      </c>
      <c r="C696" s="200" t="s">
        <v>6350</v>
      </c>
      <c r="I696" s="200">
        <v>198</v>
      </c>
      <c r="L696" s="200">
        <f t="shared" si="8"/>
        <v>123474</v>
      </c>
    </row>
    <row r="697" spans="1:20">
      <c r="C697" s="200" t="s">
        <v>2415</v>
      </c>
      <c r="I697" s="200">
        <v>80</v>
      </c>
      <c r="L697" s="200">
        <f t="shared" si="8"/>
        <v>123394</v>
      </c>
    </row>
    <row r="698" spans="1:20">
      <c r="L698" s="200">
        <f t="shared" si="8"/>
        <v>123394</v>
      </c>
    </row>
    <row r="699" spans="1:20">
      <c r="L699" s="200">
        <f t="shared" si="8"/>
        <v>123394</v>
      </c>
    </row>
    <row r="700" spans="1:20">
      <c r="A700" s="207">
        <v>40012</v>
      </c>
      <c r="C700" s="200" t="s">
        <v>6227</v>
      </c>
      <c r="I700" s="200">
        <v>158</v>
      </c>
      <c r="L700" s="200">
        <f t="shared" si="8"/>
        <v>123236</v>
      </c>
    </row>
    <row r="701" spans="1:20">
      <c r="L701" s="200">
        <f t="shared" si="8"/>
        <v>123236</v>
      </c>
    </row>
    <row r="702" spans="1:20">
      <c r="L702" s="200">
        <f t="shared" si="8"/>
        <v>123236</v>
      </c>
    </row>
    <row r="703" spans="1:20">
      <c r="L703" s="200">
        <f t="shared" si="8"/>
        <v>123236</v>
      </c>
    </row>
    <row r="704" spans="1:20">
      <c r="L704" s="200">
        <f t="shared" si="8"/>
        <v>123236</v>
      </c>
    </row>
    <row r="705" spans="1:14">
      <c r="A705" s="207">
        <v>40013</v>
      </c>
      <c r="C705" s="200" t="s">
        <v>6217</v>
      </c>
      <c r="I705" s="200">
        <v>80</v>
      </c>
      <c r="L705" s="200">
        <f t="shared" si="8"/>
        <v>123156</v>
      </c>
    </row>
    <row r="706" spans="1:14">
      <c r="C706" s="200" t="s">
        <v>6349</v>
      </c>
      <c r="I706" s="200">
        <v>40</v>
      </c>
      <c r="L706" s="200">
        <f t="shared" si="8"/>
        <v>123116</v>
      </c>
    </row>
    <row r="707" spans="1:14">
      <c r="C707" s="200" t="s">
        <v>6348</v>
      </c>
      <c r="I707" s="200">
        <v>35</v>
      </c>
      <c r="L707" s="200">
        <f t="shared" si="8"/>
        <v>123081</v>
      </c>
    </row>
    <row r="708" spans="1:14">
      <c r="C708" s="200" t="s">
        <v>6217</v>
      </c>
      <c r="I708" s="200">
        <v>60</v>
      </c>
      <c r="L708" s="200">
        <f t="shared" si="8"/>
        <v>123021</v>
      </c>
    </row>
    <row r="709" spans="1:14">
      <c r="C709" s="200" t="s">
        <v>6347</v>
      </c>
      <c r="I709" s="200">
        <v>80</v>
      </c>
      <c r="L709" s="200">
        <f t="shared" si="8"/>
        <v>122941</v>
      </c>
    </row>
    <row r="710" spans="1:14">
      <c r="C710" s="200" t="s">
        <v>6346</v>
      </c>
      <c r="I710" s="200">
        <v>100</v>
      </c>
      <c r="L710" s="200">
        <f t="shared" si="8"/>
        <v>122841</v>
      </c>
    </row>
    <row r="711" spans="1:14">
      <c r="C711" s="200" t="s">
        <v>6286</v>
      </c>
      <c r="I711" s="200">
        <v>70</v>
      </c>
      <c r="L711" s="200">
        <f t="shared" si="8"/>
        <v>122771</v>
      </c>
    </row>
    <row r="712" spans="1:14">
      <c r="C712" s="200" t="s">
        <v>2339</v>
      </c>
      <c r="I712" s="200">
        <v>198</v>
      </c>
      <c r="L712" s="200">
        <f t="shared" si="8"/>
        <v>122573</v>
      </c>
    </row>
    <row r="713" spans="1:14">
      <c r="C713" s="200" t="s">
        <v>6325</v>
      </c>
      <c r="I713" s="200">
        <v>98</v>
      </c>
      <c r="L713" s="200">
        <f t="shared" si="8"/>
        <v>122475</v>
      </c>
    </row>
    <row r="714" spans="1:14">
      <c r="C714" s="200" t="s">
        <v>6345</v>
      </c>
      <c r="I714" s="200">
        <v>100</v>
      </c>
      <c r="L714" s="200">
        <f t="shared" si="8"/>
        <v>122375</v>
      </c>
    </row>
    <row r="715" spans="1:14">
      <c r="C715" s="200" t="s">
        <v>2331</v>
      </c>
      <c r="I715" s="200">
        <v>38</v>
      </c>
      <c r="L715" s="200">
        <f t="shared" si="8"/>
        <v>122337</v>
      </c>
    </row>
    <row r="716" spans="1:14">
      <c r="F716" s="200">
        <v>50000</v>
      </c>
      <c r="L716" s="200">
        <f t="shared" si="8"/>
        <v>172337</v>
      </c>
    </row>
    <row r="718" spans="1:14">
      <c r="A718" s="207">
        <v>40014</v>
      </c>
      <c r="C718" s="200" t="s">
        <v>6344</v>
      </c>
      <c r="F718" s="200">
        <v>7980</v>
      </c>
      <c r="G718" s="205" t="s">
        <v>6174</v>
      </c>
      <c r="H718" s="200" t="s">
        <v>6141</v>
      </c>
      <c r="I718" s="200">
        <v>7980</v>
      </c>
      <c r="L718" s="200">
        <f>L716+F718-I718</f>
        <v>172337</v>
      </c>
      <c r="N718" s="200" t="s">
        <v>6136</v>
      </c>
    </row>
    <row r="719" spans="1:14">
      <c r="C719" s="200" t="s">
        <v>6344</v>
      </c>
      <c r="D719" s="205" t="s">
        <v>6229</v>
      </c>
      <c r="E719" s="200" t="s">
        <v>6141</v>
      </c>
      <c r="F719" s="200">
        <v>240</v>
      </c>
      <c r="G719" s="205" t="s">
        <v>6275</v>
      </c>
      <c r="H719" s="200" t="s">
        <v>6141</v>
      </c>
      <c r="I719" s="200">
        <v>240</v>
      </c>
    </row>
    <row r="721" spans="1:12">
      <c r="A721" s="207">
        <v>40019</v>
      </c>
      <c r="C721" s="200" t="s">
        <v>5880</v>
      </c>
      <c r="I721" s="200">
        <v>202</v>
      </c>
      <c r="L721" s="200">
        <f>L718+F721-I721</f>
        <v>172135</v>
      </c>
    </row>
    <row r="722" spans="1:12">
      <c r="C722" s="200" t="s">
        <v>2415</v>
      </c>
      <c r="I722" s="200">
        <v>67</v>
      </c>
      <c r="L722" s="200">
        <f t="shared" ref="L722:L749" si="9">L721+F722-I722</f>
        <v>172068</v>
      </c>
    </row>
    <row r="723" spans="1:12">
      <c r="C723" s="200" t="s">
        <v>6247</v>
      </c>
      <c r="I723" s="200">
        <v>900</v>
      </c>
      <c r="L723" s="200">
        <f t="shared" si="9"/>
        <v>171168</v>
      </c>
    </row>
    <row r="724" spans="1:12">
      <c r="C724" s="200" t="s">
        <v>5861</v>
      </c>
      <c r="I724" s="200">
        <v>150</v>
      </c>
      <c r="L724" s="200">
        <f t="shared" si="9"/>
        <v>171018</v>
      </c>
    </row>
    <row r="725" spans="1:12">
      <c r="L725" s="200">
        <f t="shared" si="9"/>
        <v>171018</v>
      </c>
    </row>
    <row r="726" spans="1:12">
      <c r="L726" s="200">
        <f t="shared" si="9"/>
        <v>171018</v>
      </c>
    </row>
    <row r="727" spans="1:12">
      <c r="A727" s="207">
        <v>40020</v>
      </c>
      <c r="C727" s="200" t="s">
        <v>6343</v>
      </c>
      <c r="I727" s="200">
        <v>387</v>
      </c>
      <c r="L727" s="200">
        <f t="shared" si="9"/>
        <v>170631</v>
      </c>
    </row>
    <row r="728" spans="1:12">
      <c r="C728" s="200" t="s">
        <v>6342</v>
      </c>
      <c r="I728" s="200">
        <v>19</v>
      </c>
      <c r="L728" s="200">
        <f t="shared" si="9"/>
        <v>170612</v>
      </c>
    </row>
    <row r="729" spans="1:12">
      <c r="C729" s="200" t="s">
        <v>6325</v>
      </c>
      <c r="I729" s="200">
        <v>88</v>
      </c>
      <c r="L729" s="200">
        <f t="shared" si="9"/>
        <v>170524</v>
      </c>
    </row>
    <row r="730" spans="1:12">
      <c r="L730" s="200">
        <f t="shared" si="9"/>
        <v>170524</v>
      </c>
    </row>
    <row r="731" spans="1:12">
      <c r="A731" s="207">
        <v>40023</v>
      </c>
      <c r="C731" s="200" t="s">
        <v>6341</v>
      </c>
      <c r="I731" s="200">
        <v>105</v>
      </c>
      <c r="L731" s="200">
        <f t="shared" si="9"/>
        <v>170419</v>
      </c>
    </row>
    <row r="732" spans="1:12">
      <c r="C732" s="200" t="s">
        <v>6340</v>
      </c>
      <c r="I732" s="200">
        <v>2835</v>
      </c>
      <c r="L732" s="200">
        <f t="shared" si="9"/>
        <v>167584</v>
      </c>
    </row>
    <row r="733" spans="1:12">
      <c r="A733" s="207">
        <v>40024</v>
      </c>
      <c r="C733" s="200" t="s">
        <v>2375</v>
      </c>
      <c r="D733" s="205" t="s">
        <v>6176</v>
      </c>
      <c r="E733" s="200" t="s">
        <v>6141</v>
      </c>
      <c r="F733" s="200">
        <v>98</v>
      </c>
      <c r="G733" s="205" t="s">
        <v>6174</v>
      </c>
      <c r="H733" s="200" t="s">
        <v>6141</v>
      </c>
      <c r="I733" s="200">
        <v>98</v>
      </c>
      <c r="L733" s="200">
        <f t="shared" si="9"/>
        <v>167584</v>
      </c>
    </row>
    <row r="734" spans="1:12">
      <c r="C734" s="200" t="s">
        <v>2241</v>
      </c>
      <c r="D734" s="205" t="s">
        <v>6176</v>
      </c>
      <c r="E734" s="200" t="s">
        <v>6141</v>
      </c>
      <c r="F734" s="200">
        <v>267</v>
      </c>
      <c r="G734" s="205" t="s">
        <v>6174</v>
      </c>
      <c r="H734" s="200" t="s">
        <v>6141</v>
      </c>
      <c r="I734" s="200">
        <v>267</v>
      </c>
      <c r="L734" s="200">
        <f t="shared" si="9"/>
        <v>167584</v>
      </c>
    </row>
    <row r="735" spans="1:12">
      <c r="C735" s="200" t="s">
        <v>6339</v>
      </c>
      <c r="D735" s="205" t="s">
        <v>6176</v>
      </c>
      <c r="E735" s="200" t="s">
        <v>6141</v>
      </c>
      <c r="F735" s="200">
        <v>298</v>
      </c>
      <c r="G735" s="205" t="s">
        <v>6174</v>
      </c>
      <c r="H735" s="200" t="s">
        <v>6141</v>
      </c>
      <c r="I735" s="200">
        <v>298</v>
      </c>
      <c r="L735" s="200">
        <f t="shared" si="9"/>
        <v>167584</v>
      </c>
    </row>
    <row r="736" spans="1:12">
      <c r="C736" s="226" t="s">
        <v>6338</v>
      </c>
      <c r="D736" s="205" t="s">
        <v>6176</v>
      </c>
      <c r="E736" s="200" t="s">
        <v>6141</v>
      </c>
      <c r="F736" s="200">
        <v>128</v>
      </c>
      <c r="G736" s="205" t="s">
        <v>6174</v>
      </c>
      <c r="H736" s="200" t="s">
        <v>6141</v>
      </c>
      <c r="I736" s="200">
        <v>128</v>
      </c>
      <c r="L736" s="200">
        <f t="shared" si="9"/>
        <v>167584</v>
      </c>
    </row>
    <row r="737" spans="1:20">
      <c r="L737" s="200">
        <f t="shared" si="9"/>
        <v>167584</v>
      </c>
    </row>
    <row r="738" spans="1:20">
      <c r="A738" s="207">
        <v>40026</v>
      </c>
      <c r="C738" s="200" t="s">
        <v>6337</v>
      </c>
      <c r="D738" s="205" t="s">
        <v>6176</v>
      </c>
      <c r="E738" s="200" t="s">
        <v>6141</v>
      </c>
      <c r="F738" s="200">
        <v>100</v>
      </c>
      <c r="G738" s="205" t="s">
        <v>6174</v>
      </c>
      <c r="H738" s="200" t="s">
        <v>6141</v>
      </c>
      <c r="I738" s="200">
        <v>100</v>
      </c>
      <c r="L738" s="200">
        <f t="shared" si="9"/>
        <v>167584</v>
      </c>
    </row>
    <row r="739" spans="1:20">
      <c r="C739" s="200" t="s">
        <v>6336</v>
      </c>
      <c r="D739" s="205" t="s">
        <v>6176</v>
      </c>
      <c r="E739" s="200" t="s">
        <v>6141</v>
      </c>
      <c r="F739" s="200">
        <v>343</v>
      </c>
      <c r="G739" s="205" t="s">
        <v>6174</v>
      </c>
      <c r="H739" s="200" t="s">
        <v>6141</v>
      </c>
      <c r="I739" s="200">
        <v>343</v>
      </c>
      <c r="L739" s="200">
        <f t="shared" si="9"/>
        <v>167584</v>
      </c>
    </row>
    <row r="740" spans="1:20">
      <c r="C740" s="200" t="s">
        <v>6335</v>
      </c>
      <c r="D740" s="205" t="s">
        <v>6176</v>
      </c>
      <c r="E740" s="200" t="s">
        <v>6141</v>
      </c>
      <c r="F740" s="200">
        <v>183</v>
      </c>
      <c r="G740" s="205" t="s">
        <v>6174</v>
      </c>
      <c r="H740" s="200" t="s">
        <v>6141</v>
      </c>
      <c r="I740" s="200">
        <v>183</v>
      </c>
      <c r="L740" s="200">
        <f t="shared" si="9"/>
        <v>167584</v>
      </c>
      <c r="T740" s="203"/>
    </row>
    <row r="741" spans="1:20">
      <c r="L741" s="200">
        <f t="shared" si="9"/>
        <v>167584</v>
      </c>
      <c r="T741" s="227"/>
    </row>
    <row r="742" spans="1:20">
      <c r="A742" s="207">
        <v>40027</v>
      </c>
      <c r="C742" s="200" t="s">
        <v>6248</v>
      </c>
      <c r="D742" s="205" t="s">
        <v>6176</v>
      </c>
      <c r="E742" s="200" t="s">
        <v>6141</v>
      </c>
      <c r="F742" s="200">
        <v>98</v>
      </c>
      <c r="G742" s="205" t="s">
        <v>6174</v>
      </c>
      <c r="H742" s="200" t="s">
        <v>6141</v>
      </c>
      <c r="I742" s="200">
        <v>98</v>
      </c>
      <c r="L742" s="200">
        <f t="shared" si="9"/>
        <v>167584</v>
      </c>
    </row>
    <row r="743" spans="1:20">
      <c r="C743" s="200" t="s">
        <v>2331</v>
      </c>
      <c r="D743" s="205" t="s">
        <v>6176</v>
      </c>
      <c r="E743" s="200" t="s">
        <v>6141</v>
      </c>
      <c r="F743" s="200">
        <v>30</v>
      </c>
      <c r="G743" s="205" t="s">
        <v>6174</v>
      </c>
      <c r="H743" s="200" t="s">
        <v>6141</v>
      </c>
      <c r="I743" s="200">
        <v>30</v>
      </c>
      <c r="L743" s="200">
        <f t="shared" si="9"/>
        <v>167584</v>
      </c>
    </row>
    <row r="744" spans="1:20">
      <c r="C744" s="200" t="s">
        <v>6216</v>
      </c>
      <c r="D744" s="205" t="s">
        <v>6176</v>
      </c>
      <c r="E744" s="200" t="s">
        <v>6141</v>
      </c>
      <c r="F744" s="200">
        <v>1580</v>
      </c>
      <c r="G744" s="205" t="s">
        <v>6174</v>
      </c>
      <c r="H744" s="200" t="s">
        <v>6141</v>
      </c>
      <c r="I744" s="200">
        <v>1580</v>
      </c>
      <c r="L744" s="200">
        <f t="shared" si="9"/>
        <v>167584</v>
      </c>
    </row>
    <row r="745" spans="1:20">
      <c r="C745" s="226" t="s">
        <v>6334</v>
      </c>
      <c r="I745" s="200">
        <v>180</v>
      </c>
      <c r="L745" s="200">
        <f t="shared" si="9"/>
        <v>167404</v>
      </c>
    </row>
    <row r="746" spans="1:20">
      <c r="C746" s="226" t="s">
        <v>6333</v>
      </c>
      <c r="I746" s="200">
        <v>100</v>
      </c>
      <c r="L746" s="200">
        <f t="shared" si="9"/>
        <v>167304</v>
      </c>
    </row>
    <row r="747" spans="1:20">
      <c r="C747" s="200" t="s">
        <v>6332</v>
      </c>
      <c r="I747" s="200">
        <v>40</v>
      </c>
      <c r="L747" s="200">
        <f t="shared" si="9"/>
        <v>167264</v>
      </c>
    </row>
    <row r="748" spans="1:20">
      <c r="C748" s="200" t="s">
        <v>6331</v>
      </c>
      <c r="I748" s="200">
        <v>230</v>
      </c>
      <c r="L748" s="200">
        <f t="shared" si="9"/>
        <v>167034</v>
      </c>
    </row>
    <row r="749" spans="1:20">
      <c r="L749" s="200">
        <f t="shared" si="9"/>
        <v>167034</v>
      </c>
    </row>
    <row r="750" spans="1:20">
      <c r="A750" s="207">
        <v>40028</v>
      </c>
      <c r="C750" s="200" t="s">
        <v>6330</v>
      </c>
      <c r="D750" s="205" t="s">
        <v>6170</v>
      </c>
      <c r="E750" s="200" t="s">
        <v>6141</v>
      </c>
      <c r="F750" s="200">
        <v>5100</v>
      </c>
      <c r="G750" s="205" t="s">
        <v>6174</v>
      </c>
      <c r="H750" s="200" t="s">
        <v>6141</v>
      </c>
      <c r="I750" s="200">
        <v>5100</v>
      </c>
      <c r="N750" s="200" t="s">
        <v>6117</v>
      </c>
    </row>
    <row r="751" spans="1:20">
      <c r="C751" s="200" t="s">
        <v>6329</v>
      </c>
      <c r="D751" s="205" t="s">
        <v>6170</v>
      </c>
      <c r="E751" s="200" t="s">
        <v>6141</v>
      </c>
      <c r="F751" s="200">
        <v>380</v>
      </c>
      <c r="G751" s="205" t="s">
        <v>6174</v>
      </c>
      <c r="H751" s="200" t="s">
        <v>6141</v>
      </c>
      <c r="I751" s="200">
        <v>380</v>
      </c>
    </row>
    <row r="755" spans="1:14">
      <c r="A755" s="207">
        <v>40034</v>
      </c>
      <c r="C755" s="200" t="s">
        <v>6325</v>
      </c>
      <c r="D755" s="205" t="s">
        <v>6176</v>
      </c>
      <c r="E755" s="200" t="s">
        <v>6141</v>
      </c>
      <c r="F755" s="200">
        <v>88</v>
      </c>
      <c r="G755" s="205" t="s">
        <v>6174</v>
      </c>
      <c r="H755" s="200" t="s">
        <v>6141</v>
      </c>
      <c r="I755" s="200">
        <v>88</v>
      </c>
      <c r="L755" s="200">
        <f>L749+F755-I755</f>
        <v>167034</v>
      </c>
    </row>
    <row r="756" spans="1:14">
      <c r="C756" s="200" t="s">
        <v>6328</v>
      </c>
      <c r="D756" s="205" t="s">
        <v>6176</v>
      </c>
      <c r="E756" s="200" t="s">
        <v>6141</v>
      </c>
      <c r="F756" s="200">
        <v>297</v>
      </c>
      <c r="G756" s="205" t="s">
        <v>6174</v>
      </c>
      <c r="H756" s="200" t="s">
        <v>6141</v>
      </c>
      <c r="I756" s="200">
        <v>297</v>
      </c>
      <c r="L756" s="200">
        <f t="shared" ref="L756:L762" si="10">L755+F756-I756</f>
        <v>167034</v>
      </c>
    </row>
    <row r="757" spans="1:14">
      <c r="A757" s="207">
        <v>40035</v>
      </c>
      <c r="C757" s="200" t="s">
        <v>2323</v>
      </c>
      <c r="D757" s="205" t="s">
        <v>6176</v>
      </c>
      <c r="E757" s="200" t="s">
        <v>6141</v>
      </c>
      <c r="F757" s="200">
        <v>100</v>
      </c>
      <c r="G757" s="205" t="s">
        <v>6174</v>
      </c>
      <c r="H757" s="200" t="s">
        <v>6141</v>
      </c>
      <c r="I757" s="200">
        <v>100</v>
      </c>
      <c r="L757" s="200">
        <f t="shared" si="10"/>
        <v>167034</v>
      </c>
    </row>
    <row r="758" spans="1:14">
      <c r="C758" s="200" t="s">
        <v>6327</v>
      </c>
      <c r="D758" s="205" t="s">
        <v>6176</v>
      </c>
      <c r="E758" s="200" t="s">
        <v>6141</v>
      </c>
      <c r="F758" s="200">
        <v>159</v>
      </c>
      <c r="G758" s="205" t="s">
        <v>6174</v>
      </c>
      <c r="H758" s="200" t="s">
        <v>6141</v>
      </c>
      <c r="I758" s="200">
        <v>159</v>
      </c>
      <c r="L758" s="200">
        <f t="shared" si="10"/>
        <v>167034</v>
      </c>
    </row>
    <row r="759" spans="1:14">
      <c r="C759" s="200" t="s">
        <v>2323</v>
      </c>
      <c r="D759" s="205" t="s">
        <v>6176</v>
      </c>
      <c r="E759" s="200" t="s">
        <v>6141</v>
      </c>
      <c r="F759" s="200">
        <v>258</v>
      </c>
      <c r="G759" s="205" t="s">
        <v>6174</v>
      </c>
      <c r="H759" s="200" t="s">
        <v>6141</v>
      </c>
      <c r="I759" s="200">
        <v>258</v>
      </c>
      <c r="L759" s="200">
        <f t="shared" si="10"/>
        <v>167034</v>
      </c>
    </row>
    <row r="760" spans="1:14">
      <c r="L760" s="200">
        <f t="shared" si="10"/>
        <v>167034</v>
      </c>
    </row>
    <row r="761" spans="1:14">
      <c r="L761" s="200">
        <f t="shared" si="10"/>
        <v>167034</v>
      </c>
    </row>
    <row r="762" spans="1:14">
      <c r="A762" s="207">
        <v>40038</v>
      </c>
      <c r="C762" s="200" t="s">
        <v>6326</v>
      </c>
      <c r="I762" s="200">
        <v>100</v>
      </c>
      <c r="L762" s="200">
        <f t="shared" si="10"/>
        <v>166934</v>
      </c>
    </row>
    <row r="764" spans="1:14">
      <c r="A764" s="207">
        <v>40041</v>
      </c>
      <c r="C764" s="200" t="s">
        <v>6325</v>
      </c>
      <c r="D764" s="205" t="s">
        <v>6176</v>
      </c>
      <c r="E764" s="200" t="s">
        <v>6141</v>
      </c>
      <c r="F764" s="200">
        <v>98</v>
      </c>
      <c r="L764" s="200">
        <f>L762+F764-I764</f>
        <v>167032</v>
      </c>
    </row>
    <row r="765" spans="1:14">
      <c r="C765" s="200" t="s">
        <v>6217</v>
      </c>
      <c r="D765" s="205" t="s">
        <v>6176</v>
      </c>
      <c r="E765" s="200" t="s">
        <v>6141</v>
      </c>
      <c r="F765" s="200">
        <v>140</v>
      </c>
      <c r="G765" s="205" t="s">
        <v>6174</v>
      </c>
      <c r="H765" s="200" t="s">
        <v>6141</v>
      </c>
      <c r="I765" s="200">
        <v>238</v>
      </c>
      <c r="L765" s="200">
        <f>L764+F765-I765</f>
        <v>166934</v>
      </c>
      <c r="N765" s="200" t="s">
        <v>6121</v>
      </c>
    </row>
    <row r="767" spans="1:14">
      <c r="A767" s="207">
        <v>40041</v>
      </c>
      <c r="C767" s="200" t="s">
        <v>6276</v>
      </c>
      <c r="D767" s="205" t="s">
        <v>6207</v>
      </c>
      <c r="E767" s="200" t="s">
        <v>6141</v>
      </c>
      <c r="F767" s="200">
        <v>3200</v>
      </c>
      <c r="G767" s="205" t="s">
        <v>6175</v>
      </c>
      <c r="H767" s="200" t="s">
        <v>6141</v>
      </c>
      <c r="I767" s="200">
        <v>6066</v>
      </c>
      <c r="J767" s="205" t="s">
        <v>6175</v>
      </c>
      <c r="K767" s="204" t="s">
        <v>6141</v>
      </c>
      <c r="L767" s="200">
        <f>L765+F767-I767</f>
        <v>164068</v>
      </c>
      <c r="M767" s="203">
        <v>0</v>
      </c>
    </row>
    <row r="768" spans="1:14">
      <c r="C768" s="200" t="s">
        <v>6276</v>
      </c>
      <c r="D768" s="205" t="s">
        <v>6207</v>
      </c>
      <c r="E768" s="200" t="s">
        <v>6141</v>
      </c>
      <c r="F768" s="200">
        <v>3200</v>
      </c>
      <c r="L768" s="200">
        <f>L767+F768-I768</f>
        <v>167268</v>
      </c>
    </row>
    <row r="769" spans="1:14">
      <c r="C769" s="200" t="s">
        <v>6276</v>
      </c>
      <c r="D769" s="205" t="s">
        <v>6207</v>
      </c>
      <c r="E769" s="200" t="s">
        <v>6141</v>
      </c>
      <c r="F769" s="200">
        <v>3200</v>
      </c>
      <c r="G769" s="205" t="s">
        <v>6174</v>
      </c>
      <c r="H769" s="200" t="s">
        <v>6141</v>
      </c>
      <c r="I769" s="200">
        <v>3534</v>
      </c>
      <c r="L769" s="200">
        <f>L768+F769-I769</f>
        <v>166934</v>
      </c>
    </row>
    <row r="770" spans="1:14">
      <c r="C770" s="200" t="s">
        <v>6276</v>
      </c>
      <c r="D770" s="205" t="s">
        <v>6175</v>
      </c>
      <c r="E770" s="200" t="s">
        <v>6141</v>
      </c>
      <c r="F770" s="200">
        <v>354</v>
      </c>
      <c r="G770" s="205" t="s">
        <v>6175</v>
      </c>
      <c r="H770" s="200" t="s">
        <v>6141</v>
      </c>
      <c r="I770" s="200">
        <v>354</v>
      </c>
      <c r="L770" s="200">
        <f>L769+F770-I770</f>
        <v>166934</v>
      </c>
      <c r="M770" s="203">
        <v>354</v>
      </c>
    </row>
    <row r="772" spans="1:14">
      <c r="A772" s="207">
        <v>40041</v>
      </c>
      <c r="C772" s="200" t="s">
        <v>6324</v>
      </c>
      <c r="D772" s="205" t="s">
        <v>6207</v>
      </c>
      <c r="E772" s="200" t="s">
        <v>6141</v>
      </c>
      <c r="F772" s="200">
        <v>11000</v>
      </c>
      <c r="L772" s="200">
        <f>L770+F772-I772</f>
        <v>177934</v>
      </c>
    </row>
    <row r="773" spans="1:14">
      <c r="C773" s="200" t="s">
        <v>6324</v>
      </c>
      <c r="D773" s="205" t="s">
        <v>6207</v>
      </c>
      <c r="E773" s="200" t="s">
        <v>6141</v>
      </c>
      <c r="F773" s="200">
        <v>11000</v>
      </c>
      <c r="G773" s="205" t="s">
        <v>6174</v>
      </c>
      <c r="H773" s="200" t="s">
        <v>6141</v>
      </c>
      <c r="I773" s="200">
        <v>22000</v>
      </c>
      <c r="L773" s="200">
        <f>L772+F773-I773</f>
        <v>166934</v>
      </c>
    </row>
    <row r="774" spans="1:14">
      <c r="C774" s="200" t="s">
        <v>6324</v>
      </c>
      <c r="D774" s="205" t="s">
        <v>6175</v>
      </c>
      <c r="E774" s="200" t="s">
        <v>6141</v>
      </c>
      <c r="F774" s="200">
        <v>2200</v>
      </c>
      <c r="G774" s="205" t="s">
        <v>6175</v>
      </c>
      <c r="H774" s="200" t="s">
        <v>6141</v>
      </c>
      <c r="I774" s="200">
        <v>2200</v>
      </c>
      <c r="L774" s="200">
        <f>L773+F774-I774</f>
        <v>166934</v>
      </c>
      <c r="M774" s="203">
        <v>7166</v>
      </c>
    </row>
    <row r="775" spans="1:14">
      <c r="C775" s="200" t="s">
        <v>6323</v>
      </c>
      <c r="D775" s="205" t="s">
        <v>6207</v>
      </c>
      <c r="E775" s="200" t="s">
        <v>6141</v>
      </c>
      <c r="F775" s="200">
        <v>550</v>
      </c>
      <c r="G775" s="205" t="s">
        <v>6175</v>
      </c>
      <c r="H775" s="200" t="s">
        <v>6141</v>
      </c>
      <c r="I775" s="200">
        <v>550</v>
      </c>
      <c r="L775" s="200">
        <f>L774+F775-I775</f>
        <v>166934</v>
      </c>
    </row>
    <row r="776" spans="1:14">
      <c r="C776" s="200" t="s">
        <v>6323</v>
      </c>
      <c r="D776" s="205" t="s">
        <v>6207</v>
      </c>
      <c r="E776" s="200" t="s">
        <v>6141</v>
      </c>
      <c r="F776" s="200">
        <v>550</v>
      </c>
      <c r="G776" s="205" t="s">
        <v>6175</v>
      </c>
      <c r="H776" s="200" t="s">
        <v>6141</v>
      </c>
      <c r="I776" s="200">
        <v>550</v>
      </c>
      <c r="M776" s="203">
        <v>6616</v>
      </c>
    </row>
    <row r="778" spans="1:14">
      <c r="A778" s="207">
        <v>40042</v>
      </c>
      <c r="C778" s="200" t="s">
        <v>6301</v>
      </c>
      <c r="D778" s="205" t="s">
        <v>6176</v>
      </c>
      <c r="E778" s="200" t="s">
        <v>6141</v>
      </c>
      <c r="F778" s="200">
        <v>600</v>
      </c>
      <c r="G778" s="205" t="s">
        <v>6174</v>
      </c>
      <c r="H778" s="200" t="s">
        <v>6141</v>
      </c>
      <c r="I778" s="200">
        <v>600</v>
      </c>
      <c r="L778" s="200">
        <f>L775+F778-I778</f>
        <v>166934</v>
      </c>
    </row>
    <row r="780" spans="1:14">
      <c r="A780" s="207">
        <v>40043</v>
      </c>
      <c r="C780" s="200" t="s">
        <v>6322</v>
      </c>
      <c r="D780" s="205" t="s">
        <v>6176</v>
      </c>
      <c r="E780" s="200" t="s">
        <v>6141</v>
      </c>
      <c r="F780" s="200">
        <v>105</v>
      </c>
      <c r="G780" s="205" t="s">
        <v>6174</v>
      </c>
      <c r="H780" s="200" t="s">
        <v>6141</v>
      </c>
      <c r="I780" s="200">
        <v>105</v>
      </c>
      <c r="L780" s="200">
        <f>L778+F780-I780</f>
        <v>166934</v>
      </c>
      <c r="N780" s="200" t="s">
        <v>6117</v>
      </c>
    </row>
    <row r="781" spans="1:14">
      <c r="L781" s="200">
        <f t="shared" ref="L781:L803" si="11">L780+F781-I781</f>
        <v>166934</v>
      </c>
    </row>
    <row r="782" spans="1:14">
      <c r="A782" s="207">
        <v>40045</v>
      </c>
      <c r="C782" s="200" t="s">
        <v>6321</v>
      </c>
      <c r="I782" s="200">
        <v>207</v>
      </c>
      <c r="L782" s="200">
        <f t="shared" si="11"/>
        <v>166727</v>
      </c>
    </row>
    <row r="783" spans="1:14">
      <c r="C783" s="200" t="s">
        <v>6320</v>
      </c>
      <c r="I783" s="200">
        <v>88</v>
      </c>
      <c r="L783" s="200">
        <f t="shared" si="11"/>
        <v>166639</v>
      </c>
    </row>
    <row r="784" spans="1:14">
      <c r="L784" s="200">
        <f t="shared" si="11"/>
        <v>166639</v>
      </c>
    </row>
    <row r="785" spans="1:13">
      <c r="A785" s="207">
        <v>40048</v>
      </c>
      <c r="C785" s="200" t="s">
        <v>6319</v>
      </c>
      <c r="D785" s="205" t="s">
        <v>6165</v>
      </c>
      <c r="E785" s="200" t="s">
        <v>6141</v>
      </c>
      <c r="F785" s="200">
        <v>31500</v>
      </c>
      <c r="G785" s="205" t="s">
        <v>6174</v>
      </c>
      <c r="H785" s="200" t="s">
        <v>6141</v>
      </c>
      <c r="I785" s="200">
        <v>31500</v>
      </c>
      <c r="L785" s="200">
        <f t="shared" si="11"/>
        <v>166639</v>
      </c>
    </row>
    <row r="786" spans="1:13">
      <c r="A786" s="207">
        <v>40048</v>
      </c>
      <c r="C786" s="200" t="s">
        <v>6319</v>
      </c>
      <c r="D786" s="205" t="s">
        <v>6175</v>
      </c>
      <c r="E786" s="200" t="s">
        <v>6141</v>
      </c>
      <c r="F786" s="200">
        <v>6300</v>
      </c>
      <c r="G786" s="205" t="s">
        <v>6175</v>
      </c>
      <c r="H786" s="200" t="s">
        <v>6141</v>
      </c>
      <c r="I786" s="200">
        <v>6300</v>
      </c>
      <c r="J786" s="205" t="s">
        <v>6175</v>
      </c>
      <c r="K786" s="204" t="s">
        <v>6141</v>
      </c>
      <c r="L786" s="200">
        <f t="shared" si="11"/>
        <v>166639</v>
      </c>
      <c r="M786" s="203">
        <v>6654</v>
      </c>
    </row>
    <row r="787" spans="1:13">
      <c r="A787" s="207">
        <v>40048</v>
      </c>
      <c r="C787" s="200" t="s">
        <v>6318</v>
      </c>
      <c r="D787" s="205" t="s">
        <v>6165</v>
      </c>
      <c r="E787" s="200" t="s">
        <v>6141</v>
      </c>
      <c r="F787" s="200">
        <v>2980</v>
      </c>
      <c r="G787" s="205" t="s">
        <v>6175</v>
      </c>
      <c r="H787" s="200" t="s">
        <v>6141</v>
      </c>
      <c r="I787" s="200">
        <v>2980</v>
      </c>
      <c r="J787" s="205" t="s">
        <v>6175</v>
      </c>
      <c r="K787" s="204" t="s">
        <v>6141</v>
      </c>
      <c r="L787" s="200">
        <f t="shared" si="11"/>
        <v>166639</v>
      </c>
      <c r="M787" s="203">
        <v>3674</v>
      </c>
    </row>
    <row r="788" spans="1:13">
      <c r="A788" s="207">
        <v>40048</v>
      </c>
      <c r="L788" s="200">
        <f t="shared" si="11"/>
        <v>166639</v>
      </c>
    </row>
    <row r="789" spans="1:13">
      <c r="A789" s="207">
        <v>40048</v>
      </c>
      <c r="C789" s="200" t="s">
        <v>6276</v>
      </c>
      <c r="D789" s="205" t="s">
        <v>6207</v>
      </c>
      <c r="E789" s="200" t="s">
        <v>6141</v>
      </c>
      <c r="F789" s="200">
        <v>3200</v>
      </c>
      <c r="J789" s="205" t="s">
        <v>6175</v>
      </c>
      <c r="K789" s="204" t="s">
        <v>6141</v>
      </c>
      <c r="L789" s="200">
        <f t="shared" si="11"/>
        <v>169839</v>
      </c>
    </row>
    <row r="790" spans="1:13">
      <c r="A790" s="207">
        <v>40048</v>
      </c>
      <c r="C790" s="200" t="s">
        <v>6276</v>
      </c>
      <c r="D790" s="205" t="s">
        <v>6207</v>
      </c>
      <c r="E790" s="200" t="s">
        <v>6141</v>
      </c>
      <c r="F790" s="200">
        <v>2050</v>
      </c>
      <c r="L790" s="200">
        <f t="shared" si="11"/>
        <v>171889</v>
      </c>
    </row>
    <row r="791" spans="1:13">
      <c r="A791" s="207">
        <v>40048</v>
      </c>
      <c r="C791" s="200" t="s">
        <v>6276</v>
      </c>
      <c r="D791" s="205" t="s">
        <v>6207</v>
      </c>
      <c r="E791" s="200" t="s">
        <v>6141</v>
      </c>
      <c r="F791" s="200">
        <v>2050</v>
      </c>
      <c r="G791" s="205" t="s">
        <v>6174</v>
      </c>
      <c r="H791" s="200" t="s">
        <v>6141</v>
      </c>
      <c r="I791" s="200">
        <v>7300</v>
      </c>
      <c r="L791" s="200">
        <f t="shared" si="11"/>
        <v>166639</v>
      </c>
    </row>
    <row r="792" spans="1:13">
      <c r="A792" s="207">
        <v>40048</v>
      </c>
      <c r="C792" s="200" t="s">
        <v>6276</v>
      </c>
      <c r="D792" s="205" t="s">
        <v>6175</v>
      </c>
      <c r="E792" s="200" t="s">
        <v>6141</v>
      </c>
      <c r="F792" s="200">
        <v>730</v>
      </c>
      <c r="G792" s="205" t="s">
        <v>6175</v>
      </c>
      <c r="H792" s="200" t="s">
        <v>6141</v>
      </c>
      <c r="I792" s="200">
        <v>730</v>
      </c>
      <c r="L792" s="200">
        <f t="shared" si="11"/>
        <v>166639</v>
      </c>
      <c r="M792" s="203">
        <v>4404</v>
      </c>
    </row>
    <row r="793" spans="1:13">
      <c r="L793" s="200">
        <f t="shared" si="11"/>
        <v>166639</v>
      </c>
    </row>
    <row r="794" spans="1:13">
      <c r="A794" s="207">
        <v>40049</v>
      </c>
      <c r="C794" s="200" t="s">
        <v>6301</v>
      </c>
      <c r="D794" s="205" t="s">
        <v>6176</v>
      </c>
      <c r="E794" s="200" t="s">
        <v>6141</v>
      </c>
      <c r="G794" s="205" t="s">
        <v>6174</v>
      </c>
      <c r="H794" s="200" t="s">
        <v>6141</v>
      </c>
      <c r="I794" s="200">
        <v>600</v>
      </c>
      <c r="L794" s="200">
        <f t="shared" si="11"/>
        <v>166039</v>
      </c>
    </row>
    <row r="795" spans="1:13">
      <c r="A795" s="207">
        <v>40050</v>
      </c>
      <c r="C795" s="200" t="s">
        <v>6317</v>
      </c>
      <c r="D795" s="205" t="s">
        <v>6176</v>
      </c>
      <c r="E795" s="200" t="s">
        <v>6141</v>
      </c>
      <c r="G795" s="205" t="s">
        <v>6174</v>
      </c>
      <c r="H795" s="200" t="s">
        <v>6141</v>
      </c>
      <c r="I795" s="200">
        <v>50</v>
      </c>
      <c r="L795" s="200">
        <f t="shared" si="11"/>
        <v>165989</v>
      </c>
    </row>
    <row r="796" spans="1:13">
      <c r="C796" s="200" t="s">
        <v>6316</v>
      </c>
      <c r="D796" s="205" t="s">
        <v>6176</v>
      </c>
      <c r="E796" s="200" t="s">
        <v>6141</v>
      </c>
      <c r="G796" s="205" t="s">
        <v>6174</v>
      </c>
      <c r="H796" s="200" t="s">
        <v>6141</v>
      </c>
      <c r="I796" s="200">
        <v>178</v>
      </c>
      <c r="L796" s="200">
        <f t="shared" si="11"/>
        <v>165811</v>
      </c>
    </row>
    <row r="797" spans="1:13">
      <c r="A797" s="207">
        <v>40053</v>
      </c>
      <c r="C797" s="200" t="s">
        <v>6315</v>
      </c>
      <c r="D797" s="205" t="s">
        <v>6176</v>
      </c>
      <c r="E797" s="200" t="s">
        <v>6141</v>
      </c>
      <c r="G797" s="205" t="s">
        <v>6174</v>
      </c>
      <c r="H797" s="200" t="s">
        <v>6141</v>
      </c>
      <c r="I797" s="200">
        <v>2622</v>
      </c>
      <c r="L797" s="200">
        <f t="shared" si="11"/>
        <v>163189</v>
      </c>
    </row>
    <row r="798" spans="1:13">
      <c r="L798" s="200">
        <f t="shared" si="11"/>
        <v>163189</v>
      </c>
    </row>
    <row r="799" spans="1:13">
      <c r="A799" s="207">
        <v>40054</v>
      </c>
      <c r="C799" s="200" t="s">
        <v>6314</v>
      </c>
      <c r="I799" s="200">
        <v>50</v>
      </c>
      <c r="L799" s="200">
        <f t="shared" si="11"/>
        <v>163139</v>
      </c>
    </row>
    <row r="800" spans="1:13">
      <c r="C800" s="200" t="s">
        <v>6313</v>
      </c>
      <c r="I800" s="200">
        <v>80</v>
      </c>
      <c r="L800" s="200">
        <f t="shared" si="11"/>
        <v>163059</v>
      </c>
    </row>
    <row r="801" spans="1:14">
      <c r="C801" s="200" t="s">
        <v>2346</v>
      </c>
      <c r="I801" s="200">
        <v>120</v>
      </c>
      <c r="L801" s="200">
        <f t="shared" si="11"/>
        <v>162939</v>
      </c>
    </row>
    <row r="802" spans="1:14">
      <c r="C802" s="200" t="s">
        <v>6312</v>
      </c>
      <c r="I802" s="200">
        <v>140</v>
      </c>
      <c r="L802" s="200">
        <f t="shared" si="11"/>
        <v>162799</v>
      </c>
    </row>
    <row r="803" spans="1:14">
      <c r="C803" s="200" t="s">
        <v>2374</v>
      </c>
      <c r="I803" s="200">
        <v>120</v>
      </c>
      <c r="L803" s="200">
        <f t="shared" si="11"/>
        <v>162679</v>
      </c>
    </row>
    <row r="805" spans="1:14">
      <c r="A805" s="207">
        <v>40054</v>
      </c>
      <c r="C805" s="200" t="s">
        <v>6311</v>
      </c>
      <c r="D805" s="205" t="s">
        <v>6176</v>
      </c>
      <c r="E805" s="200" t="s">
        <v>6141</v>
      </c>
      <c r="F805" s="200">
        <v>55000</v>
      </c>
      <c r="G805" s="205" t="s">
        <v>6174</v>
      </c>
      <c r="H805" s="200" t="s">
        <v>6141</v>
      </c>
      <c r="I805" s="200">
        <v>55000</v>
      </c>
      <c r="L805" s="200">
        <f>L803+F805-I805</f>
        <v>162679</v>
      </c>
      <c r="N805" s="200" t="s">
        <v>6117</v>
      </c>
    </row>
    <row r="807" spans="1:14">
      <c r="A807" s="207">
        <v>40054</v>
      </c>
      <c r="C807" s="200" t="s">
        <v>6310</v>
      </c>
      <c r="D807" s="205" t="s">
        <v>6207</v>
      </c>
      <c r="E807" s="200" t="s">
        <v>6141</v>
      </c>
      <c r="F807" s="200">
        <v>2800</v>
      </c>
      <c r="N807" s="200" t="s">
        <v>6117</v>
      </c>
    </row>
    <row r="808" spans="1:14">
      <c r="C808" s="200" t="s">
        <v>6310</v>
      </c>
      <c r="D808" s="205" t="s">
        <v>6207</v>
      </c>
      <c r="E808" s="200" t="s">
        <v>6141</v>
      </c>
      <c r="F808" s="200">
        <v>2800</v>
      </c>
    </row>
    <row r="809" spans="1:14">
      <c r="C809" s="200" t="s">
        <v>6310</v>
      </c>
      <c r="D809" s="205" t="s">
        <v>6207</v>
      </c>
      <c r="E809" s="200" t="s">
        <v>6141</v>
      </c>
      <c r="F809" s="200">
        <v>2800</v>
      </c>
    </row>
    <row r="810" spans="1:14">
      <c r="C810" s="200" t="s">
        <v>6310</v>
      </c>
      <c r="D810" s="205" t="s">
        <v>6207</v>
      </c>
      <c r="E810" s="200" t="s">
        <v>6141</v>
      </c>
      <c r="F810" s="200">
        <v>2800</v>
      </c>
    </row>
    <row r="811" spans="1:14">
      <c r="C811" s="200" t="s">
        <v>6310</v>
      </c>
      <c r="D811" s="205" t="s">
        <v>6207</v>
      </c>
      <c r="E811" s="200" t="s">
        <v>6141</v>
      </c>
      <c r="F811" s="200">
        <v>1500</v>
      </c>
    </row>
    <row r="812" spans="1:14">
      <c r="C812" s="200" t="s">
        <v>6310</v>
      </c>
      <c r="D812" s="205" t="s">
        <v>6207</v>
      </c>
      <c r="E812" s="200" t="s">
        <v>6141</v>
      </c>
      <c r="F812" s="200">
        <v>1500</v>
      </c>
      <c r="G812" s="205" t="s">
        <v>6174</v>
      </c>
      <c r="H812" s="200" t="s">
        <v>6141</v>
      </c>
      <c r="I812" s="200">
        <v>14910</v>
      </c>
    </row>
    <row r="815" spans="1:14">
      <c r="A815" s="207">
        <v>40055</v>
      </c>
      <c r="C815" s="200" t="s">
        <v>6276</v>
      </c>
      <c r="D815" s="205" t="s">
        <v>6207</v>
      </c>
      <c r="E815" s="200" t="s">
        <v>6141</v>
      </c>
      <c r="F815" s="200">
        <v>2050</v>
      </c>
      <c r="N815" s="200" t="s">
        <v>6140</v>
      </c>
    </row>
    <row r="816" spans="1:14">
      <c r="C816" s="200" t="s">
        <v>6276</v>
      </c>
      <c r="D816" s="205" t="s">
        <v>6207</v>
      </c>
      <c r="E816" s="200" t="s">
        <v>6141</v>
      </c>
      <c r="F816" s="200">
        <v>2000</v>
      </c>
    </row>
    <row r="817" spans="1:13">
      <c r="C817" s="200" t="s">
        <v>6276</v>
      </c>
      <c r="D817" s="205" t="s">
        <v>6207</v>
      </c>
      <c r="E817" s="200" t="s">
        <v>6141</v>
      </c>
      <c r="F817" s="200">
        <v>3200</v>
      </c>
    </row>
    <row r="818" spans="1:13">
      <c r="C818" s="200" t="s">
        <v>6276</v>
      </c>
      <c r="D818" s="205" t="s">
        <v>6207</v>
      </c>
      <c r="E818" s="200" t="s">
        <v>6141</v>
      </c>
      <c r="F818" s="200">
        <v>2000</v>
      </c>
    </row>
    <row r="819" spans="1:13">
      <c r="C819" s="200" t="s">
        <v>6276</v>
      </c>
      <c r="D819" s="205" t="s">
        <v>6207</v>
      </c>
      <c r="E819" s="200" t="s">
        <v>6141</v>
      </c>
      <c r="F819" s="200">
        <v>1890</v>
      </c>
      <c r="G819" s="205" t="s">
        <v>6175</v>
      </c>
      <c r="H819" s="200" t="s">
        <v>6141</v>
      </c>
      <c r="I819" s="200">
        <v>4404</v>
      </c>
    </row>
    <row r="820" spans="1:13">
      <c r="C820" s="200" t="s">
        <v>6276</v>
      </c>
      <c r="D820" s="205" t="s">
        <v>6207</v>
      </c>
      <c r="E820" s="200" t="s">
        <v>6141</v>
      </c>
      <c r="F820" s="200">
        <v>1890</v>
      </c>
      <c r="G820" s="205" t="s">
        <v>6174</v>
      </c>
      <c r="H820" s="200" t="s">
        <v>6141</v>
      </c>
      <c r="I820" s="200">
        <v>8626</v>
      </c>
    </row>
    <row r="821" spans="1:13">
      <c r="C821" s="200" t="s">
        <v>6276</v>
      </c>
      <c r="D821" s="205" t="s">
        <v>6175</v>
      </c>
      <c r="E821" s="200" t="s">
        <v>6141</v>
      </c>
      <c r="F821" s="200">
        <v>866</v>
      </c>
      <c r="G821" s="205" t="s">
        <v>6175</v>
      </c>
      <c r="H821" s="200" t="s">
        <v>6141</v>
      </c>
      <c r="I821" s="200">
        <v>666</v>
      </c>
      <c r="M821" s="203">
        <v>666</v>
      </c>
    </row>
    <row r="822" spans="1:13">
      <c r="C822" s="200" t="s">
        <v>6276</v>
      </c>
    </row>
    <row r="825" spans="1:13">
      <c r="A825" s="207">
        <v>40055</v>
      </c>
      <c r="C825" s="200" t="s">
        <v>6309</v>
      </c>
      <c r="F825" s="200">
        <v>2362</v>
      </c>
      <c r="G825" s="205" t="s">
        <v>6174</v>
      </c>
      <c r="H825" s="200" t="s">
        <v>6141</v>
      </c>
      <c r="I825" s="200">
        <v>2362</v>
      </c>
      <c r="L825" s="200">
        <f>L805+F825-I825</f>
        <v>162679</v>
      </c>
    </row>
    <row r="826" spans="1:13">
      <c r="C826" s="200" t="s">
        <v>6308</v>
      </c>
      <c r="F826" s="200">
        <v>399</v>
      </c>
      <c r="G826" s="205" t="s">
        <v>6174</v>
      </c>
      <c r="H826" s="200" t="s">
        <v>6141</v>
      </c>
      <c r="I826" s="200">
        <v>399</v>
      </c>
      <c r="L826" s="200">
        <f t="shared" ref="L826:L836" si="12">L825+F826-I826</f>
        <v>162679</v>
      </c>
    </row>
    <row r="827" spans="1:13">
      <c r="C827" s="200" t="s">
        <v>6307</v>
      </c>
      <c r="F827" s="200">
        <v>399</v>
      </c>
      <c r="G827" s="205" t="s">
        <v>6174</v>
      </c>
      <c r="H827" s="200" t="s">
        <v>6141</v>
      </c>
      <c r="I827" s="200">
        <v>399</v>
      </c>
      <c r="L827" s="200">
        <f t="shared" si="12"/>
        <v>162679</v>
      </c>
    </row>
    <row r="828" spans="1:13">
      <c r="C828" s="200" t="s">
        <v>6306</v>
      </c>
      <c r="F828" s="200">
        <v>120</v>
      </c>
      <c r="G828" s="205" t="s">
        <v>6174</v>
      </c>
      <c r="H828" s="200" t="s">
        <v>6141</v>
      </c>
      <c r="I828" s="200">
        <v>120</v>
      </c>
      <c r="L828" s="200">
        <f t="shared" si="12"/>
        <v>162679</v>
      </c>
    </row>
    <row r="829" spans="1:13">
      <c r="C829" s="200" t="s">
        <v>6305</v>
      </c>
      <c r="F829" s="200">
        <v>1575</v>
      </c>
      <c r="G829" s="205" t="s">
        <v>6174</v>
      </c>
      <c r="H829" s="200" t="s">
        <v>6141</v>
      </c>
      <c r="I829" s="200">
        <v>1575</v>
      </c>
      <c r="L829" s="200">
        <f t="shared" si="12"/>
        <v>162679</v>
      </c>
    </row>
    <row r="830" spans="1:13">
      <c r="C830" s="200" t="s">
        <v>6304</v>
      </c>
      <c r="F830" s="200">
        <v>400</v>
      </c>
      <c r="G830" s="205" t="s">
        <v>6174</v>
      </c>
      <c r="H830" s="200" t="s">
        <v>6141</v>
      </c>
      <c r="I830" s="200">
        <v>400</v>
      </c>
      <c r="L830" s="200">
        <f t="shared" si="12"/>
        <v>162679</v>
      </c>
    </row>
    <row r="831" spans="1:13">
      <c r="C831" s="200" t="s">
        <v>6303</v>
      </c>
      <c r="F831" s="200">
        <v>80</v>
      </c>
      <c r="G831" s="205" t="s">
        <v>6174</v>
      </c>
      <c r="H831" s="200" t="s">
        <v>6141</v>
      </c>
      <c r="I831" s="200">
        <v>80</v>
      </c>
      <c r="L831" s="200">
        <f t="shared" si="12"/>
        <v>162679</v>
      </c>
    </row>
    <row r="832" spans="1:13">
      <c r="C832" s="200" t="s">
        <v>6302</v>
      </c>
      <c r="F832" s="200">
        <v>160</v>
      </c>
      <c r="G832" s="205" t="s">
        <v>6174</v>
      </c>
      <c r="H832" s="200" t="s">
        <v>6141</v>
      </c>
      <c r="I832" s="200">
        <v>160</v>
      </c>
      <c r="L832" s="200">
        <f t="shared" si="12"/>
        <v>162679</v>
      </c>
    </row>
    <row r="833" spans="1:14">
      <c r="C833" s="200" t="s">
        <v>5823</v>
      </c>
      <c r="F833" s="200">
        <v>100</v>
      </c>
      <c r="G833" s="205" t="s">
        <v>6174</v>
      </c>
      <c r="H833" s="200" t="s">
        <v>6141</v>
      </c>
      <c r="I833" s="200">
        <v>100</v>
      </c>
      <c r="L833" s="200">
        <f t="shared" si="12"/>
        <v>162679</v>
      </c>
    </row>
    <row r="834" spans="1:14">
      <c r="C834" s="200" t="s">
        <v>6301</v>
      </c>
      <c r="F834" s="200">
        <v>300</v>
      </c>
      <c r="G834" s="205" t="s">
        <v>6174</v>
      </c>
      <c r="H834" s="200" t="s">
        <v>6141</v>
      </c>
      <c r="I834" s="200">
        <v>300</v>
      </c>
      <c r="L834" s="200">
        <f t="shared" si="12"/>
        <v>162679</v>
      </c>
    </row>
    <row r="835" spans="1:14">
      <c r="L835" s="200">
        <f t="shared" si="12"/>
        <v>162679</v>
      </c>
    </row>
    <row r="836" spans="1:14">
      <c r="A836" s="207">
        <v>40058</v>
      </c>
      <c r="C836" s="200" t="s">
        <v>6300</v>
      </c>
      <c r="D836" s="205" t="s">
        <v>6207</v>
      </c>
      <c r="E836" s="200" t="s">
        <v>6141</v>
      </c>
      <c r="F836" s="200">
        <v>630</v>
      </c>
      <c r="L836" s="200">
        <f t="shared" si="12"/>
        <v>163309</v>
      </c>
      <c r="N836" s="200" t="s">
        <v>6119</v>
      </c>
    </row>
    <row r="837" spans="1:14">
      <c r="C837" s="200" t="s">
        <v>6300</v>
      </c>
      <c r="D837" s="205" t="s">
        <v>6207</v>
      </c>
      <c r="E837" s="200" t="s">
        <v>6141</v>
      </c>
      <c r="F837" s="200">
        <v>630</v>
      </c>
    </row>
    <row r="838" spans="1:14">
      <c r="C838" s="200" t="s">
        <v>6300</v>
      </c>
      <c r="D838" s="205" t="s">
        <v>6207</v>
      </c>
      <c r="E838" s="200" t="s">
        <v>6141</v>
      </c>
      <c r="F838" s="200">
        <v>1050</v>
      </c>
    </row>
    <row r="839" spans="1:14">
      <c r="C839" s="200" t="s">
        <v>6300</v>
      </c>
      <c r="D839" s="205" t="s">
        <v>6207</v>
      </c>
      <c r="E839" s="200" t="s">
        <v>6141</v>
      </c>
      <c r="F839" s="200">
        <v>1050</v>
      </c>
      <c r="G839" s="205" t="s">
        <v>6231</v>
      </c>
      <c r="H839" s="200" t="s">
        <v>6141</v>
      </c>
      <c r="I839" s="200">
        <v>3360</v>
      </c>
    </row>
    <row r="841" spans="1:14">
      <c r="A841" s="207">
        <v>40059</v>
      </c>
      <c r="C841" s="200" t="s">
        <v>6299</v>
      </c>
      <c r="F841" s="200">
        <v>1580</v>
      </c>
      <c r="I841" s="200">
        <v>1580</v>
      </c>
      <c r="L841" s="200">
        <f>L836+F841-I841</f>
        <v>163309</v>
      </c>
    </row>
    <row r="842" spans="1:14">
      <c r="C842" s="200" t="s">
        <v>6298</v>
      </c>
      <c r="F842" s="200">
        <v>98</v>
      </c>
      <c r="I842" s="200">
        <v>98</v>
      </c>
      <c r="L842" s="200">
        <f t="shared" ref="L842:L849" si="13">L841+F842-I842</f>
        <v>163309</v>
      </c>
    </row>
    <row r="843" spans="1:14">
      <c r="C843" s="200" t="s">
        <v>6297</v>
      </c>
      <c r="F843" s="200">
        <v>98</v>
      </c>
      <c r="I843" s="200">
        <v>98</v>
      </c>
      <c r="L843" s="200">
        <f t="shared" si="13"/>
        <v>163309</v>
      </c>
    </row>
    <row r="844" spans="1:14">
      <c r="C844" s="200" t="s">
        <v>6296</v>
      </c>
      <c r="F844" s="200">
        <v>98</v>
      </c>
      <c r="I844" s="200">
        <v>98</v>
      </c>
      <c r="L844" s="200">
        <f t="shared" si="13"/>
        <v>163309</v>
      </c>
    </row>
    <row r="845" spans="1:14">
      <c r="C845" s="200" t="s">
        <v>6295</v>
      </c>
      <c r="F845" s="200">
        <v>98</v>
      </c>
      <c r="I845" s="200">
        <v>98</v>
      </c>
      <c r="L845" s="200">
        <f t="shared" si="13"/>
        <v>163309</v>
      </c>
    </row>
    <row r="846" spans="1:14">
      <c r="C846" s="200" t="s">
        <v>6294</v>
      </c>
      <c r="F846" s="200">
        <v>198</v>
      </c>
      <c r="I846" s="200">
        <v>198</v>
      </c>
      <c r="L846" s="200">
        <f t="shared" si="13"/>
        <v>163309</v>
      </c>
    </row>
    <row r="847" spans="1:14">
      <c r="C847" s="200" t="s">
        <v>6293</v>
      </c>
      <c r="F847" s="200">
        <v>278</v>
      </c>
      <c r="I847" s="200">
        <v>278</v>
      </c>
      <c r="L847" s="200">
        <f t="shared" si="13"/>
        <v>163309</v>
      </c>
    </row>
    <row r="848" spans="1:14">
      <c r="C848" s="200" t="s">
        <v>6292</v>
      </c>
      <c r="F848" s="200">
        <v>128</v>
      </c>
      <c r="I848" s="200">
        <v>128</v>
      </c>
      <c r="L848" s="200">
        <f t="shared" si="13"/>
        <v>163309</v>
      </c>
    </row>
    <row r="849" spans="1:14">
      <c r="C849" s="200" t="s">
        <v>6217</v>
      </c>
      <c r="F849" s="200">
        <v>98</v>
      </c>
      <c r="I849" s="200">
        <v>98</v>
      </c>
      <c r="L849" s="200">
        <f t="shared" si="13"/>
        <v>163309</v>
      </c>
    </row>
    <row r="851" spans="1:14">
      <c r="A851" s="207">
        <v>40059</v>
      </c>
      <c r="C851" s="200" t="s">
        <v>6291</v>
      </c>
      <c r="D851" s="205" t="s">
        <v>6207</v>
      </c>
      <c r="E851" s="200" t="s">
        <v>6141</v>
      </c>
      <c r="F851" s="200">
        <v>2100</v>
      </c>
      <c r="G851" s="205" t="s">
        <v>6231</v>
      </c>
      <c r="H851" s="200" t="s">
        <v>6141</v>
      </c>
      <c r="I851" s="200">
        <v>2100</v>
      </c>
    </row>
    <row r="856" spans="1:14">
      <c r="L856" s="200">
        <f>L849+F856-I856</f>
        <v>163309</v>
      </c>
    </row>
    <row r="857" spans="1:14">
      <c r="A857" s="207">
        <v>40084</v>
      </c>
      <c r="C857" s="200" t="s">
        <v>6290</v>
      </c>
      <c r="D857" s="205" t="s">
        <v>6176</v>
      </c>
      <c r="E857" s="200" t="s">
        <v>6141</v>
      </c>
      <c r="F857" s="200">
        <v>116</v>
      </c>
      <c r="L857" s="200">
        <f t="shared" ref="L857:L866" si="14">L856+F857-I857</f>
        <v>163425</v>
      </c>
    </row>
    <row r="858" spans="1:14">
      <c r="C858" s="200" t="s">
        <v>6247</v>
      </c>
      <c r="D858" s="205" t="s">
        <v>6176</v>
      </c>
      <c r="E858" s="200" t="s">
        <v>6141</v>
      </c>
      <c r="F858" s="200">
        <v>198</v>
      </c>
      <c r="L858" s="200">
        <f t="shared" si="14"/>
        <v>163623</v>
      </c>
    </row>
    <row r="859" spans="1:14">
      <c r="C859" s="200" t="s">
        <v>6289</v>
      </c>
      <c r="D859" s="205" t="s">
        <v>6176</v>
      </c>
      <c r="E859" s="200" t="s">
        <v>6141</v>
      </c>
      <c r="F859" s="200">
        <v>160</v>
      </c>
      <c r="L859" s="200">
        <f t="shared" si="14"/>
        <v>163783</v>
      </c>
    </row>
    <row r="860" spans="1:14">
      <c r="C860" s="200" t="s">
        <v>6288</v>
      </c>
      <c r="D860" s="205" t="s">
        <v>6176</v>
      </c>
      <c r="E860" s="200" t="s">
        <v>6141</v>
      </c>
      <c r="F860" s="200">
        <v>340</v>
      </c>
      <c r="L860" s="200">
        <f t="shared" si="14"/>
        <v>164123</v>
      </c>
    </row>
    <row r="861" spans="1:14">
      <c r="C861" s="200" t="s">
        <v>6287</v>
      </c>
      <c r="D861" s="205" t="s">
        <v>6176</v>
      </c>
      <c r="E861" s="200" t="s">
        <v>6141</v>
      </c>
      <c r="F861" s="200">
        <v>300</v>
      </c>
      <c r="G861" s="205" t="s">
        <v>6231</v>
      </c>
      <c r="H861" s="200" t="s">
        <v>6141</v>
      </c>
      <c r="I861" s="200">
        <v>1296</v>
      </c>
      <c r="L861" s="200">
        <f t="shared" si="14"/>
        <v>163127</v>
      </c>
      <c r="N861" s="200" t="s">
        <v>6132</v>
      </c>
    </row>
    <row r="862" spans="1:14">
      <c r="L862" s="200">
        <f t="shared" si="14"/>
        <v>163127</v>
      </c>
    </row>
    <row r="863" spans="1:14">
      <c r="L863" s="200">
        <f t="shared" si="14"/>
        <v>163127</v>
      </c>
    </row>
    <row r="864" spans="1:14">
      <c r="L864" s="200">
        <f t="shared" si="14"/>
        <v>163127</v>
      </c>
    </row>
    <row r="865" spans="1:14">
      <c r="L865" s="200">
        <f t="shared" si="14"/>
        <v>163127</v>
      </c>
    </row>
    <row r="866" spans="1:14">
      <c r="A866" s="207">
        <v>40086</v>
      </c>
      <c r="C866" s="200" t="s">
        <v>6286</v>
      </c>
      <c r="D866" s="205" t="s">
        <v>6176</v>
      </c>
      <c r="E866" s="200" t="s">
        <v>6141</v>
      </c>
      <c r="F866" s="200">
        <v>116</v>
      </c>
      <c r="G866" s="205" t="s">
        <v>6174</v>
      </c>
      <c r="H866" s="200" t="s">
        <v>6141</v>
      </c>
      <c r="I866" s="200">
        <v>116</v>
      </c>
      <c r="L866" s="200">
        <f t="shared" si="14"/>
        <v>163127</v>
      </c>
      <c r="N866" s="200" t="s">
        <v>6117</v>
      </c>
    </row>
    <row r="868" spans="1:14">
      <c r="A868" s="207">
        <v>40086</v>
      </c>
      <c r="C868" s="200" t="s">
        <v>6285</v>
      </c>
      <c r="D868" s="205" t="s">
        <v>6176</v>
      </c>
      <c r="E868" s="200" t="s">
        <v>6141</v>
      </c>
      <c r="F868" s="200">
        <v>105</v>
      </c>
      <c r="L868" s="200">
        <f>L866+F868-I868</f>
        <v>163232</v>
      </c>
    </row>
    <row r="869" spans="1:14">
      <c r="C869" s="200" t="s">
        <v>6284</v>
      </c>
      <c r="D869" s="205" t="s">
        <v>6176</v>
      </c>
      <c r="E869" s="200" t="s">
        <v>6141</v>
      </c>
      <c r="F869" s="200">
        <v>189</v>
      </c>
      <c r="L869" s="200">
        <f t="shared" ref="L869:L874" si="15">L868+F869-I869</f>
        <v>163421</v>
      </c>
    </row>
    <row r="870" spans="1:14">
      <c r="C870" s="200" t="s">
        <v>6283</v>
      </c>
      <c r="D870" s="205" t="s">
        <v>6176</v>
      </c>
      <c r="E870" s="200" t="s">
        <v>6141</v>
      </c>
      <c r="F870" s="200">
        <v>118</v>
      </c>
      <c r="G870" s="205" t="s">
        <v>6174</v>
      </c>
      <c r="H870" s="200" t="s">
        <v>6141</v>
      </c>
      <c r="I870" s="200">
        <v>412</v>
      </c>
      <c r="L870" s="200">
        <f t="shared" si="15"/>
        <v>163127</v>
      </c>
      <c r="N870" s="200" t="s">
        <v>6127</v>
      </c>
    </row>
    <row r="871" spans="1:14">
      <c r="L871" s="200">
        <f t="shared" si="15"/>
        <v>163127</v>
      </c>
    </row>
    <row r="872" spans="1:14">
      <c r="A872" s="207">
        <v>40088</v>
      </c>
      <c r="C872" s="200" t="s">
        <v>6282</v>
      </c>
      <c r="D872" s="205" t="s">
        <v>6176</v>
      </c>
      <c r="E872" s="200" t="s">
        <v>6141</v>
      </c>
      <c r="F872" s="200">
        <v>196</v>
      </c>
      <c r="L872" s="200">
        <f t="shared" si="15"/>
        <v>163323</v>
      </c>
    </row>
    <row r="873" spans="1:14">
      <c r="C873" s="200" t="s">
        <v>2371</v>
      </c>
      <c r="D873" s="205" t="s">
        <v>6176</v>
      </c>
      <c r="E873" s="200" t="s">
        <v>6141</v>
      </c>
      <c r="F873" s="200">
        <v>1599</v>
      </c>
      <c r="G873" s="205" t="s">
        <v>6231</v>
      </c>
      <c r="H873" s="200" t="s">
        <v>6141</v>
      </c>
      <c r="I873" s="200">
        <v>1795</v>
      </c>
      <c r="L873" s="200">
        <f t="shared" si="15"/>
        <v>163127</v>
      </c>
      <c r="N873" s="200" t="s">
        <v>6123</v>
      </c>
    </row>
    <row r="874" spans="1:14">
      <c r="L874" s="200">
        <f t="shared" si="15"/>
        <v>163127</v>
      </c>
    </row>
    <row r="876" spans="1:14">
      <c r="A876" s="207">
        <v>40089</v>
      </c>
      <c r="C876" s="200" t="s">
        <v>6232</v>
      </c>
      <c r="D876" s="205" t="s">
        <v>6176</v>
      </c>
      <c r="E876" s="200" t="s">
        <v>6141</v>
      </c>
      <c r="F876" s="200">
        <v>210</v>
      </c>
      <c r="G876" s="205" t="s">
        <v>6231</v>
      </c>
      <c r="H876" s="200" t="s">
        <v>6141</v>
      </c>
      <c r="I876" s="200">
        <v>210</v>
      </c>
      <c r="N876" s="200" t="s">
        <v>6123</v>
      </c>
    </row>
    <row r="878" spans="1:14">
      <c r="A878" s="207">
        <v>40089</v>
      </c>
      <c r="C878" s="200" t="s">
        <v>6281</v>
      </c>
      <c r="D878" s="205" t="s">
        <v>6176</v>
      </c>
      <c r="E878" s="200" t="s">
        <v>6141</v>
      </c>
      <c r="F878" s="200">
        <v>293</v>
      </c>
      <c r="G878" s="205" t="s">
        <v>6174</v>
      </c>
      <c r="H878" s="200" t="s">
        <v>6141</v>
      </c>
      <c r="I878" s="200">
        <v>293</v>
      </c>
      <c r="L878" s="200">
        <f>L874+F878-I878</f>
        <v>163127</v>
      </c>
      <c r="N878" s="200" t="s">
        <v>6127</v>
      </c>
    </row>
    <row r="879" spans="1:14">
      <c r="L879" s="200">
        <f>L878+F879-I879</f>
        <v>163127</v>
      </c>
    </row>
    <row r="880" spans="1:14">
      <c r="A880" s="207">
        <v>40089</v>
      </c>
      <c r="C880" s="200" t="s">
        <v>6232</v>
      </c>
      <c r="D880" s="205" t="s">
        <v>6176</v>
      </c>
      <c r="E880" s="200" t="s">
        <v>6141</v>
      </c>
      <c r="F880" s="200">
        <v>210</v>
      </c>
      <c r="G880" s="205" t="s">
        <v>6174</v>
      </c>
      <c r="H880" s="200" t="s">
        <v>6141</v>
      </c>
      <c r="I880" s="200">
        <v>210</v>
      </c>
      <c r="L880" s="200">
        <f>L879+F880-I880</f>
        <v>163127</v>
      </c>
      <c r="N880" s="200" t="s">
        <v>6117</v>
      </c>
    </row>
    <row r="881" spans="1:14">
      <c r="C881" s="200" t="s">
        <v>2323</v>
      </c>
      <c r="D881" s="205" t="s">
        <v>6176</v>
      </c>
      <c r="E881" s="200" t="s">
        <v>6141</v>
      </c>
      <c r="F881" s="200">
        <v>350</v>
      </c>
      <c r="G881" s="205" t="s">
        <v>6174</v>
      </c>
      <c r="H881" s="200" t="s">
        <v>6141</v>
      </c>
      <c r="I881" s="200">
        <v>350</v>
      </c>
      <c r="L881" s="200">
        <f>L880+F881-I881</f>
        <v>163127</v>
      </c>
    </row>
    <row r="882" spans="1:14">
      <c r="C882" s="200" t="s">
        <v>6280</v>
      </c>
      <c r="D882" s="205" t="s">
        <v>6176</v>
      </c>
      <c r="E882" s="200" t="s">
        <v>6141</v>
      </c>
      <c r="F882" s="200">
        <v>250</v>
      </c>
      <c r="G882" s="205" t="s">
        <v>6174</v>
      </c>
      <c r="H882" s="200" t="s">
        <v>6141</v>
      </c>
      <c r="I882" s="200">
        <v>250</v>
      </c>
      <c r="L882" s="200">
        <f>L881+F882-I882</f>
        <v>163127</v>
      </c>
    </row>
    <row r="884" spans="1:14">
      <c r="A884" s="207">
        <v>40089</v>
      </c>
      <c r="C884" s="200" t="s">
        <v>6279</v>
      </c>
      <c r="D884" s="205" t="s">
        <v>6176</v>
      </c>
      <c r="E884" s="200" t="s">
        <v>6141</v>
      </c>
      <c r="F884" s="200">
        <v>149</v>
      </c>
      <c r="N884" s="200" t="s">
        <v>6132</v>
      </c>
    </row>
    <row r="885" spans="1:14">
      <c r="C885" s="200" t="s">
        <v>2375</v>
      </c>
      <c r="D885" s="205" t="s">
        <v>6176</v>
      </c>
      <c r="E885" s="200" t="s">
        <v>6141</v>
      </c>
      <c r="F885" s="200">
        <v>98</v>
      </c>
      <c r="G885" s="205" t="s">
        <v>6174</v>
      </c>
      <c r="H885" s="200" t="s">
        <v>6141</v>
      </c>
      <c r="I885" s="200">
        <v>247</v>
      </c>
    </row>
    <row r="887" spans="1:14">
      <c r="A887" s="207">
        <v>40089</v>
      </c>
      <c r="C887" s="200" t="s">
        <v>6278</v>
      </c>
      <c r="D887" s="205" t="s">
        <v>6176</v>
      </c>
      <c r="E887" s="200" t="s">
        <v>6141</v>
      </c>
      <c r="F887" s="200">
        <v>198</v>
      </c>
      <c r="N887" s="200" t="s">
        <v>6132</v>
      </c>
    </row>
    <row r="888" spans="1:14">
      <c r="C888" s="200" t="s">
        <v>6277</v>
      </c>
      <c r="D888" s="205" t="s">
        <v>6176</v>
      </c>
      <c r="E888" s="200" t="s">
        <v>6141</v>
      </c>
      <c r="F888" s="200">
        <v>128</v>
      </c>
    </row>
    <row r="889" spans="1:14">
      <c r="C889" s="200" t="s">
        <v>6212</v>
      </c>
      <c r="D889" s="205" t="s">
        <v>6176</v>
      </c>
      <c r="E889" s="200" t="s">
        <v>6141</v>
      </c>
      <c r="F889" s="200">
        <v>65</v>
      </c>
      <c r="G889" s="205" t="s">
        <v>6174</v>
      </c>
      <c r="H889" s="200" t="s">
        <v>6141</v>
      </c>
      <c r="I889" s="200">
        <v>391</v>
      </c>
    </row>
    <row r="891" spans="1:14">
      <c r="A891" s="207">
        <v>40089</v>
      </c>
      <c r="C891" s="200" t="s">
        <v>6276</v>
      </c>
      <c r="D891" s="205" t="s">
        <v>6176</v>
      </c>
      <c r="E891" s="200" t="s">
        <v>6141</v>
      </c>
      <c r="F891" s="200">
        <v>2050</v>
      </c>
      <c r="G891" s="205" t="s">
        <v>6174</v>
      </c>
      <c r="H891" s="200" t="s">
        <v>6141</v>
      </c>
      <c r="I891" s="200">
        <v>2050</v>
      </c>
      <c r="L891" s="200">
        <f>L882+F891-I891</f>
        <v>163127</v>
      </c>
      <c r="N891" s="200" t="s">
        <v>6140</v>
      </c>
    </row>
    <row r="892" spans="1:14">
      <c r="C892" s="200" t="s">
        <v>6276</v>
      </c>
      <c r="D892" s="205" t="s">
        <v>6175</v>
      </c>
      <c r="E892" s="200" t="s">
        <v>6141</v>
      </c>
      <c r="F892" s="200">
        <v>205</v>
      </c>
      <c r="G892" s="205" t="s">
        <v>6175</v>
      </c>
      <c r="H892" s="200" t="s">
        <v>6141</v>
      </c>
      <c r="I892" s="200">
        <v>205</v>
      </c>
    </row>
    <row r="894" spans="1:14">
      <c r="A894" s="207">
        <v>40090</v>
      </c>
      <c r="C894" s="200" t="s">
        <v>2267</v>
      </c>
      <c r="D894" s="205" t="s">
        <v>6176</v>
      </c>
      <c r="E894" s="200" t="s">
        <v>6141</v>
      </c>
      <c r="F894" s="200">
        <v>2740</v>
      </c>
      <c r="G894" s="205" t="s">
        <v>6174</v>
      </c>
      <c r="H894" s="200" t="s">
        <v>6141</v>
      </c>
      <c r="I894" s="200">
        <v>2740</v>
      </c>
      <c r="J894" s="205" t="s">
        <v>6174</v>
      </c>
      <c r="K894" s="204" t="s">
        <v>6141</v>
      </c>
    </row>
    <row r="895" spans="1:14">
      <c r="A895" s="207">
        <v>40091</v>
      </c>
      <c r="C895" s="200" t="s">
        <v>2267</v>
      </c>
      <c r="D895" s="205" t="s">
        <v>6176</v>
      </c>
      <c r="E895" s="200" t="s">
        <v>6141</v>
      </c>
      <c r="F895" s="200">
        <v>240</v>
      </c>
      <c r="G895" s="205" t="s">
        <v>6229</v>
      </c>
      <c r="H895" s="200" t="s">
        <v>6141</v>
      </c>
      <c r="I895" s="200">
        <v>240</v>
      </c>
      <c r="J895" s="205" t="s">
        <v>6229</v>
      </c>
      <c r="K895" s="204" t="s">
        <v>6141</v>
      </c>
      <c r="L895" s="200">
        <v>0</v>
      </c>
    </row>
    <row r="896" spans="1:14">
      <c r="A896" s="207">
        <v>40090</v>
      </c>
      <c r="C896" s="200" t="s">
        <v>2267</v>
      </c>
      <c r="D896" s="205" t="s">
        <v>6229</v>
      </c>
      <c r="E896" s="200" t="s">
        <v>6141</v>
      </c>
      <c r="F896" s="200">
        <v>274</v>
      </c>
      <c r="G896" s="205" t="s">
        <v>6275</v>
      </c>
      <c r="H896" s="200" t="s">
        <v>6141</v>
      </c>
      <c r="I896" s="200">
        <v>274</v>
      </c>
      <c r="J896" s="205" t="s">
        <v>6229</v>
      </c>
      <c r="K896" s="204" t="s">
        <v>6141</v>
      </c>
      <c r="L896" s="200">
        <v>274</v>
      </c>
    </row>
    <row r="897" spans="1:15">
      <c r="A897" s="207">
        <v>40090</v>
      </c>
      <c r="C897" s="200" t="s">
        <v>2468</v>
      </c>
      <c r="D897" s="205" t="s">
        <v>6176</v>
      </c>
      <c r="E897" s="200" t="s">
        <v>6141</v>
      </c>
      <c r="F897" s="200">
        <v>100</v>
      </c>
      <c r="G897" s="205" t="s">
        <v>6174</v>
      </c>
      <c r="H897" s="200" t="s">
        <v>6141</v>
      </c>
      <c r="I897" s="200">
        <v>100</v>
      </c>
      <c r="N897" s="200" t="s">
        <v>6117</v>
      </c>
    </row>
    <row r="898" spans="1:15">
      <c r="L898" s="200">
        <f>L891+F898-I898</f>
        <v>163127</v>
      </c>
    </row>
    <row r="899" spans="1:15">
      <c r="A899" s="207">
        <v>40090</v>
      </c>
      <c r="C899" s="200" t="s">
        <v>6274</v>
      </c>
      <c r="D899" s="205" t="s">
        <v>6207</v>
      </c>
      <c r="E899" s="200" t="s">
        <v>6141</v>
      </c>
      <c r="F899" s="200">
        <v>9980</v>
      </c>
      <c r="G899" s="205" t="s">
        <v>6231</v>
      </c>
      <c r="H899" s="200" t="s">
        <v>6141</v>
      </c>
      <c r="I899" s="200">
        <v>9980</v>
      </c>
      <c r="L899" s="200">
        <f>L898+F899-I899</f>
        <v>163127</v>
      </c>
      <c r="N899" s="200" t="s">
        <v>6129</v>
      </c>
      <c r="O899" s="200" t="s">
        <v>6273</v>
      </c>
    </row>
    <row r="900" spans="1:15">
      <c r="L900" s="200">
        <f>L899+F900-I900</f>
        <v>163127</v>
      </c>
    </row>
    <row r="901" spans="1:15">
      <c r="A901" s="207">
        <v>40091</v>
      </c>
      <c r="C901" s="200" t="s">
        <v>6272</v>
      </c>
      <c r="D901" s="205" t="s">
        <v>6176</v>
      </c>
      <c r="E901" s="200" t="s">
        <v>6141</v>
      </c>
      <c r="F901" s="200">
        <v>138</v>
      </c>
      <c r="N901" s="200" t="s">
        <v>6123</v>
      </c>
    </row>
    <row r="902" spans="1:15">
      <c r="C902" s="200" t="s">
        <v>6271</v>
      </c>
      <c r="D902" s="205" t="s">
        <v>6176</v>
      </c>
      <c r="E902" s="200" t="s">
        <v>6141</v>
      </c>
      <c r="F902" s="200">
        <v>87</v>
      </c>
    </row>
    <row r="903" spans="1:15">
      <c r="C903" s="200" t="s">
        <v>6270</v>
      </c>
      <c r="D903" s="205" t="s">
        <v>6176</v>
      </c>
      <c r="E903" s="200" t="s">
        <v>6141</v>
      </c>
      <c r="F903" s="200">
        <v>97</v>
      </c>
    </row>
    <row r="904" spans="1:15">
      <c r="C904" s="200" t="s">
        <v>6269</v>
      </c>
      <c r="D904" s="205" t="s">
        <v>6176</v>
      </c>
      <c r="E904" s="200" t="s">
        <v>6141</v>
      </c>
      <c r="F904" s="200">
        <v>100</v>
      </c>
    </row>
    <row r="905" spans="1:15">
      <c r="C905" s="200" t="s">
        <v>6268</v>
      </c>
      <c r="D905" s="205" t="s">
        <v>6176</v>
      </c>
      <c r="E905" s="200" t="s">
        <v>6141</v>
      </c>
      <c r="F905" s="200">
        <v>149</v>
      </c>
      <c r="G905" s="205" t="s">
        <v>6231</v>
      </c>
      <c r="H905" s="200" t="s">
        <v>6141</v>
      </c>
      <c r="I905" s="200">
        <v>569</v>
      </c>
    </row>
    <row r="907" spans="1:15">
      <c r="A907" s="207">
        <v>40094</v>
      </c>
      <c r="C907" s="200" t="s">
        <v>6267</v>
      </c>
      <c r="D907" s="205" t="s">
        <v>6176</v>
      </c>
      <c r="E907" s="200" t="s">
        <v>6141</v>
      </c>
      <c r="F907" s="200">
        <v>200</v>
      </c>
      <c r="N907" s="200" t="s">
        <v>6132</v>
      </c>
    </row>
    <row r="908" spans="1:15">
      <c r="C908" s="200" t="s">
        <v>6266</v>
      </c>
      <c r="D908" s="205" t="s">
        <v>6176</v>
      </c>
      <c r="E908" s="200" t="s">
        <v>6141</v>
      </c>
      <c r="F908" s="200">
        <v>149</v>
      </c>
    </row>
    <row r="909" spans="1:15">
      <c r="C909" s="200" t="s">
        <v>6244</v>
      </c>
      <c r="D909" s="205" t="s">
        <v>6176</v>
      </c>
      <c r="E909" s="200" t="s">
        <v>6141</v>
      </c>
      <c r="F909" s="200">
        <v>149</v>
      </c>
    </row>
    <row r="910" spans="1:15">
      <c r="C910" s="200" t="s">
        <v>6265</v>
      </c>
      <c r="D910" s="205" t="s">
        <v>6176</v>
      </c>
      <c r="E910" s="200" t="s">
        <v>6141</v>
      </c>
      <c r="F910" s="200">
        <v>150</v>
      </c>
      <c r="G910" s="205" t="s">
        <v>6174</v>
      </c>
      <c r="H910" s="200" t="s">
        <v>6141</v>
      </c>
      <c r="I910" s="200">
        <v>648</v>
      </c>
    </row>
    <row r="911" spans="1:15">
      <c r="A911" s="207">
        <v>40096</v>
      </c>
      <c r="C911" s="200" t="s">
        <v>6264</v>
      </c>
      <c r="D911" s="205" t="s">
        <v>6176</v>
      </c>
      <c r="E911" s="200" t="s">
        <v>6141</v>
      </c>
      <c r="F911" s="200">
        <v>70</v>
      </c>
      <c r="G911" s="205" t="s">
        <v>6174</v>
      </c>
      <c r="H911" s="200" t="s">
        <v>6141</v>
      </c>
      <c r="I911" s="200">
        <v>70</v>
      </c>
      <c r="J911" s="205" t="s">
        <v>6174</v>
      </c>
      <c r="K911" s="204" t="s">
        <v>6141</v>
      </c>
      <c r="N911" s="200" t="s">
        <v>6132</v>
      </c>
    </row>
    <row r="912" spans="1:15">
      <c r="C912" s="200" t="s">
        <v>6263</v>
      </c>
      <c r="D912" s="205" t="s">
        <v>6176</v>
      </c>
      <c r="E912" s="200" t="s">
        <v>6141</v>
      </c>
      <c r="F912" s="200">
        <v>50</v>
      </c>
    </row>
    <row r="913" spans="1:14">
      <c r="C913" s="200" t="s">
        <v>6262</v>
      </c>
      <c r="D913" s="205" t="s">
        <v>6176</v>
      </c>
      <c r="E913" s="200" t="s">
        <v>6141</v>
      </c>
      <c r="F913" s="200">
        <v>178</v>
      </c>
      <c r="G913" s="205" t="s">
        <v>6174</v>
      </c>
      <c r="H913" s="200" t="s">
        <v>6141</v>
      </c>
      <c r="I913" s="200">
        <v>298</v>
      </c>
      <c r="J913" s="205" t="s">
        <v>6174</v>
      </c>
      <c r="K913" s="204" t="s">
        <v>6141</v>
      </c>
    </row>
    <row r="914" spans="1:14">
      <c r="A914" s="207">
        <v>40097</v>
      </c>
      <c r="C914" s="200" t="s">
        <v>6232</v>
      </c>
      <c r="D914" s="205" t="s">
        <v>6176</v>
      </c>
      <c r="E914" s="200" t="s">
        <v>6141</v>
      </c>
      <c r="F914" s="200">
        <v>84</v>
      </c>
      <c r="G914" s="205" t="s">
        <v>6174</v>
      </c>
      <c r="H914" s="200" t="s">
        <v>6141</v>
      </c>
      <c r="I914" s="200">
        <v>84</v>
      </c>
      <c r="J914" s="205" t="s">
        <v>6174</v>
      </c>
      <c r="K914" s="204" t="s">
        <v>6141</v>
      </c>
      <c r="N914" s="200" t="s">
        <v>6123</v>
      </c>
    </row>
    <row r="915" spans="1:14">
      <c r="D915" s="205" t="s">
        <v>6176</v>
      </c>
      <c r="E915" s="200" t="s">
        <v>6141</v>
      </c>
      <c r="F915" s="200">
        <v>262</v>
      </c>
      <c r="G915" s="205" t="s">
        <v>6231</v>
      </c>
      <c r="H915" s="200" t="s">
        <v>6141</v>
      </c>
      <c r="I915" s="200">
        <v>344</v>
      </c>
    </row>
    <row r="916" spans="1:14">
      <c r="A916" s="207">
        <v>40097</v>
      </c>
      <c r="C916" s="200" t="s">
        <v>6261</v>
      </c>
      <c r="D916" s="205" t="s">
        <v>6176</v>
      </c>
      <c r="E916" s="200" t="s">
        <v>6141</v>
      </c>
      <c r="F916" s="200">
        <v>98</v>
      </c>
      <c r="G916" s="205" t="s">
        <v>6174</v>
      </c>
      <c r="H916" s="200" t="s">
        <v>6141</v>
      </c>
      <c r="I916" s="200">
        <v>98</v>
      </c>
      <c r="J916" s="205" t="s">
        <v>6174</v>
      </c>
      <c r="K916" s="204" t="s">
        <v>6141</v>
      </c>
      <c r="N916" s="200" t="s">
        <v>6121</v>
      </c>
    </row>
    <row r="917" spans="1:14">
      <c r="A917" s="207">
        <v>40097</v>
      </c>
      <c r="C917" s="200" t="s">
        <v>6260</v>
      </c>
      <c r="D917" s="205" t="s">
        <v>6176</v>
      </c>
      <c r="E917" s="200" t="s">
        <v>6141</v>
      </c>
      <c r="F917" s="200">
        <v>115</v>
      </c>
      <c r="G917" s="205" t="s">
        <v>6174</v>
      </c>
      <c r="H917" s="200" t="s">
        <v>6141</v>
      </c>
      <c r="I917" s="200">
        <v>115</v>
      </c>
      <c r="J917" s="205" t="s">
        <v>6174</v>
      </c>
      <c r="K917" s="204" t="s">
        <v>6141</v>
      </c>
      <c r="N917" s="200" t="s">
        <v>6121</v>
      </c>
    </row>
    <row r="918" spans="1:14">
      <c r="C918" s="200" t="s">
        <v>6259</v>
      </c>
      <c r="D918" s="205" t="s">
        <v>6176</v>
      </c>
      <c r="E918" s="200" t="s">
        <v>6141</v>
      </c>
      <c r="F918" s="200">
        <v>81</v>
      </c>
      <c r="G918" s="205" t="s">
        <v>6174</v>
      </c>
      <c r="H918" s="200" t="s">
        <v>6141</v>
      </c>
      <c r="I918" s="200">
        <v>81</v>
      </c>
      <c r="J918" s="205" t="s">
        <v>6174</v>
      </c>
      <c r="K918" s="204" t="s">
        <v>6141</v>
      </c>
    </row>
    <row r="919" spans="1:14">
      <c r="C919" s="200" t="s">
        <v>6258</v>
      </c>
      <c r="D919" s="205" t="s">
        <v>6176</v>
      </c>
      <c r="E919" s="200" t="s">
        <v>6141</v>
      </c>
      <c r="F919" s="200">
        <v>125</v>
      </c>
      <c r="G919" s="205" t="s">
        <v>6174</v>
      </c>
      <c r="H919" s="200" t="s">
        <v>6141</v>
      </c>
      <c r="I919" s="200">
        <v>125</v>
      </c>
      <c r="J919" s="205" t="s">
        <v>6174</v>
      </c>
      <c r="K919" s="204" t="s">
        <v>6141</v>
      </c>
    </row>
    <row r="920" spans="1:14">
      <c r="C920" s="200" t="s">
        <v>6191</v>
      </c>
      <c r="D920" s="205" t="s">
        <v>6176</v>
      </c>
      <c r="E920" s="200" t="s">
        <v>6141</v>
      </c>
      <c r="F920" s="200">
        <v>98</v>
      </c>
      <c r="G920" s="205" t="s">
        <v>6174</v>
      </c>
      <c r="H920" s="200" t="s">
        <v>6141</v>
      </c>
      <c r="I920" s="200">
        <v>417</v>
      </c>
      <c r="J920" s="205" t="s">
        <v>6174</v>
      </c>
      <c r="K920" s="204" t="s">
        <v>6141</v>
      </c>
    </row>
    <row r="921" spans="1:14">
      <c r="A921" s="207">
        <v>40098</v>
      </c>
      <c r="C921" s="200" t="s">
        <v>6257</v>
      </c>
      <c r="D921" s="205" t="s">
        <v>6176</v>
      </c>
      <c r="E921" s="200" t="s">
        <v>6141</v>
      </c>
      <c r="F921" s="200">
        <v>706</v>
      </c>
      <c r="G921" s="205" t="s">
        <v>6174</v>
      </c>
      <c r="H921" s="200" t="s">
        <v>6141</v>
      </c>
      <c r="I921" s="200">
        <v>706</v>
      </c>
      <c r="J921" s="205" t="s">
        <v>6174</v>
      </c>
      <c r="K921" s="204" t="s">
        <v>6141</v>
      </c>
    </row>
    <row r="922" spans="1:14">
      <c r="A922" s="207">
        <v>40099</v>
      </c>
      <c r="C922" s="200" t="s">
        <v>6257</v>
      </c>
      <c r="D922" s="205" t="s">
        <v>6176</v>
      </c>
      <c r="E922" s="200" t="s">
        <v>6141</v>
      </c>
      <c r="F922" s="200">
        <v>274</v>
      </c>
      <c r="G922" s="205" t="s">
        <v>6229</v>
      </c>
      <c r="H922" s="200" t="s">
        <v>6141</v>
      </c>
      <c r="I922" s="200">
        <v>274</v>
      </c>
      <c r="J922" s="205" t="s">
        <v>6229</v>
      </c>
      <c r="K922" s="204" t="s">
        <v>6141</v>
      </c>
      <c r="L922" s="200">
        <v>0</v>
      </c>
    </row>
    <row r="923" spans="1:14">
      <c r="A923" s="207">
        <v>40098</v>
      </c>
      <c r="C923" s="200" t="s">
        <v>6257</v>
      </c>
      <c r="D923" s="205" t="s">
        <v>6229</v>
      </c>
      <c r="E923" s="200" t="s">
        <v>6141</v>
      </c>
      <c r="F923" s="200">
        <v>71</v>
      </c>
      <c r="G923" s="205" t="s">
        <v>6174</v>
      </c>
      <c r="H923" s="200" t="s">
        <v>6141</v>
      </c>
      <c r="I923" s="200">
        <v>71</v>
      </c>
      <c r="J923" s="205" t="s">
        <v>6174</v>
      </c>
      <c r="K923" s="204" t="s">
        <v>6141</v>
      </c>
      <c r="L923" s="200">
        <v>71</v>
      </c>
    </row>
    <row r="924" spans="1:14">
      <c r="A924" s="207">
        <v>40098</v>
      </c>
      <c r="C924" s="200" t="s">
        <v>6256</v>
      </c>
      <c r="D924" s="205" t="s">
        <v>6176</v>
      </c>
      <c r="E924" s="200" t="s">
        <v>6141</v>
      </c>
      <c r="F924" s="200">
        <v>48</v>
      </c>
      <c r="N924" s="200" t="s">
        <v>6123</v>
      </c>
    </row>
    <row r="925" spans="1:14">
      <c r="C925" s="200" t="s">
        <v>6256</v>
      </c>
      <c r="D925" s="205" t="s">
        <v>6176</v>
      </c>
      <c r="E925" s="200" t="s">
        <v>6141</v>
      </c>
      <c r="F925" s="200">
        <v>48</v>
      </c>
    </row>
    <row r="926" spans="1:14">
      <c r="C926" s="200" t="s">
        <v>6255</v>
      </c>
      <c r="D926" s="205" t="s">
        <v>6176</v>
      </c>
      <c r="E926" s="200" t="s">
        <v>6141</v>
      </c>
      <c r="F926" s="200">
        <v>148</v>
      </c>
      <c r="G926" s="205" t="s">
        <v>6231</v>
      </c>
      <c r="H926" s="200" t="s">
        <v>6141</v>
      </c>
      <c r="I926" s="200">
        <v>242</v>
      </c>
    </row>
    <row r="930" spans="1:14">
      <c r="A930" s="207">
        <v>40101</v>
      </c>
      <c r="C930" s="200" t="s">
        <v>6254</v>
      </c>
      <c r="D930" s="205" t="s">
        <v>6176</v>
      </c>
      <c r="E930" s="200" t="s">
        <v>6141</v>
      </c>
      <c r="F930" s="200">
        <v>1580</v>
      </c>
      <c r="N930" s="200" t="s">
        <v>6132</v>
      </c>
    </row>
    <row r="931" spans="1:14">
      <c r="C931" s="200" t="s">
        <v>2324</v>
      </c>
      <c r="D931" s="205" t="s">
        <v>6176</v>
      </c>
      <c r="E931" s="200" t="s">
        <v>6141</v>
      </c>
      <c r="F931" s="200">
        <v>98</v>
      </c>
    </row>
    <row r="932" spans="1:14">
      <c r="C932" s="226" t="s">
        <v>6253</v>
      </c>
      <c r="D932" s="205" t="s">
        <v>6176</v>
      </c>
      <c r="E932" s="200" t="s">
        <v>6141</v>
      </c>
      <c r="F932" s="200">
        <v>149</v>
      </c>
    </row>
    <row r="933" spans="1:14">
      <c r="C933" s="200" t="s">
        <v>6219</v>
      </c>
      <c r="D933" s="205" t="s">
        <v>6176</v>
      </c>
      <c r="E933" s="200" t="s">
        <v>6141</v>
      </c>
      <c r="F933" s="200">
        <v>175</v>
      </c>
    </row>
    <row r="934" spans="1:14">
      <c r="C934" s="200" t="s">
        <v>6252</v>
      </c>
      <c r="D934" s="205" t="s">
        <v>6176</v>
      </c>
      <c r="E934" s="200" t="s">
        <v>6141</v>
      </c>
      <c r="F934" s="200">
        <v>98</v>
      </c>
      <c r="G934" s="205" t="s">
        <v>6174</v>
      </c>
      <c r="H934" s="200" t="s">
        <v>6141</v>
      </c>
      <c r="I934" s="200">
        <v>2100</v>
      </c>
    </row>
    <row r="936" spans="1:14">
      <c r="A936" s="207">
        <v>40103</v>
      </c>
      <c r="C936" s="200" t="s">
        <v>6217</v>
      </c>
      <c r="D936" s="205" t="s">
        <v>6176</v>
      </c>
      <c r="E936" s="200" t="s">
        <v>6141</v>
      </c>
      <c r="F936" s="200">
        <v>300</v>
      </c>
      <c r="G936" s="205" t="s">
        <v>6174</v>
      </c>
      <c r="H936" s="200" t="s">
        <v>6141</v>
      </c>
      <c r="I936" s="200">
        <v>300</v>
      </c>
      <c r="N936" s="200" t="s">
        <v>6123</v>
      </c>
    </row>
    <row r="938" spans="1:14">
      <c r="A938" s="207">
        <v>40104</v>
      </c>
      <c r="C938" s="200" t="s">
        <v>6251</v>
      </c>
      <c r="D938" s="205" t="s">
        <v>6176</v>
      </c>
      <c r="E938" s="200" t="s">
        <v>6141</v>
      </c>
      <c r="F938" s="200">
        <v>97</v>
      </c>
      <c r="L938" s="200">
        <f>L900+F938-I938</f>
        <v>163224</v>
      </c>
      <c r="N938" s="200" t="s">
        <v>6132</v>
      </c>
    </row>
    <row r="939" spans="1:14">
      <c r="C939" s="200" t="s">
        <v>6250</v>
      </c>
      <c r="D939" s="205" t="s">
        <v>6176</v>
      </c>
      <c r="E939" s="200" t="s">
        <v>6141</v>
      </c>
      <c r="F939" s="200">
        <v>84</v>
      </c>
      <c r="L939" s="200">
        <f t="shared" ref="L939:L956" si="16">L938+F939-I939</f>
        <v>163308</v>
      </c>
    </row>
    <row r="940" spans="1:14">
      <c r="C940" s="200" t="s">
        <v>6213</v>
      </c>
      <c r="D940" s="205" t="s">
        <v>6176</v>
      </c>
      <c r="E940" s="200" t="s">
        <v>6141</v>
      </c>
      <c r="F940" s="200">
        <v>149</v>
      </c>
      <c r="L940" s="200">
        <f t="shared" si="16"/>
        <v>163457</v>
      </c>
    </row>
    <row r="941" spans="1:14">
      <c r="C941" s="200" t="s">
        <v>6249</v>
      </c>
      <c r="D941" s="205" t="s">
        <v>6176</v>
      </c>
      <c r="E941" s="200" t="s">
        <v>6141</v>
      </c>
      <c r="F941" s="200">
        <v>149</v>
      </c>
      <c r="G941" s="205" t="s">
        <v>6174</v>
      </c>
      <c r="H941" s="200" t="s">
        <v>6141</v>
      </c>
      <c r="I941" s="200">
        <v>479</v>
      </c>
      <c r="L941" s="200">
        <f t="shared" si="16"/>
        <v>163127</v>
      </c>
    </row>
    <row r="942" spans="1:14">
      <c r="L942" s="200">
        <f t="shared" si="16"/>
        <v>163127</v>
      </c>
    </row>
    <row r="943" spans="1:14">
      <c r="A943" s="207">
        <v>40104</v>
      </c>
      <c r="C943" s="200" t="s">
        <v>6248</v>
      </c>
      <c r="D943" s="205" t="s">
        <v>6176</v>
      </c>
      <c r="E943" s="200" t="s">
        <v>6141</v>
      </c>
      <c r="F943" s="200">
        <v>98</v>
      </c>
      <c r="G943" s="205" t="s">
        <v>6174</v>
      </c>
      <c r="H943" s="200" t="s">
        <v>6141</v>
      </c>
      <c r="I943" s="200">
        <v>98</v>
      </c>
      <c r="L943" s="200">
        <f t="shared" si="16"/>
        <v>163127</v>
      </c>
      <c r="N943" s="200" t="s">
        <v>6121</v>
      </c>
    </row>
    <row r="944" spans="1:14">
      <c r="L944" s="200">
        <f t="shared" si="16"/>
        <v>163127</v>
      </c>
    </row>
    <row r="945" spans="1:15">
      <c r="A945" s="207">
        <v>40104</v>
      </c>
      <c r="C945" s="200" t="s">
        <v>6248</v>
      </c>
      <c r="D945" s="205" t="s">
        <v>6176</v>
      </c>
      <c r="E945" s="200" t="s">
        <v>6141</v>
      </c>
      <c r="F945" s="200">
        <v>98</v>
      </c>
      <c r="G945" s="205" t="s">
        <v>6174</v>
      </c>
      <c r="H945" s="200" t="s">
        <v>6141</v>
      </c>
      <c r="I945" s="200">
        <v>98</v>
      </c>
      <c r="L945" s="200">
        <f t="shared" si="16"/>
        <v>163127</v>
      </c>
      <c r="N945" s="200" t="s">
        <v>6121</v>
      </c>
    </row>
    <row r="946" spans="1:15">
      <c r="L946" s="200">
        <f t="shared" si="16"/>
        <v>163127</v>
      </c>
    </row>
    <row r="947" spans="1:15">
      <c r="A947" s="207">
        <v>40108</v>
      </c>
      <c r="C947" s="200" t="s">
        <v>6247</v>
      </c>
      <c r="D947" s="205" t="s">
        <v>6176</v>
      </c>
      <c r="E947" s="200" t="s">
        <v>6141</v>
      </c>
      <c r="F947" s="200">
        <v>294</v>
      </c>
      <c r="L947" s="200">
        <f t="shared" si="16"/>
        <v>163421</v>
      </c>
      <c r="N947" s="200" t="s">
        <v>6132</v>
      </c>
    </row>
    <row r="948" spans="1:15">
      <c r="C948" s="200" t="s">
        <v>6219</v>
      </c>
      <c r="D948" s="205" t="s">
        <v>6176</v>
      </c>
      <c r="E948" s="200" t="s">
        <v>6141</v>
      </c>
      <c r="F948" s="200">
        <v>184</v>
      </c>
      <c r="L948" s="200">
        <f t="shared" si="16"/>
        <v>163605</v>
      </c>
    </row>
    <row r="949" spans="1:15">
      <c r="C949" s="200" t="s">
        <v>6246</v>
      </c>
      <c r="D949" s="205" t="s">
        <v>6176</v>
      </c>
      <c r="E949" s="200" t="s">
        <v>6141</v>
      </c>
      <c r="F949" s="200">
        <v>155</v>
      </c>
      <c r="L949" s="200">
        <f t="shared" si="16"/>
        <v>163760</v>
      </c>
    </row>
    <row r="950" spans="1:15">
      <c r="C950" s="200" t="s">
        <v>6245</v>
      </c>
      <c r="D950" s="205" t="s">
        <v>6176</v>
      </c>
      <c r="E950" s="200" t="s">
        <v>6141</v>
      </c>
      <c r="F950" s="200">
        <v>98</v>
      </c>
      <c r="L950" s="200">
        <f t="shared" si="16"/>
        <v>163858</v>
      </c>
    </row>
    <row r="951" spans="1:15">
      <c r="C951" s="200" t="s">
        <v>6244</v>
      </c>
      <c r="D951" s="205" t="s">
        <v>6176</v>
      </c>
      <c r="E951" s="200" t="s">
        <v>6141</v>
      </c>
      <c r="F951" s="200">
        <v>149</v>
      </c>
      <c r="G951" s="205" t="s">
        <v>6174</v>
      </c>
      <c r="H951" s="200" t="s">
        <v>6141</v>
      </c>
      <c r="I951" s="200">
        <v>880</v>
      </c>
      <c r="L951" s="200">
        <f t="shared" si="16"/>
        <v>163127</v>
      </c>
    </row>
    <row r="952" spans="1:15">
      <c r="L952" s="200">
        <f t="shared" si="16"/>
        <v>163127</v>
      </c>
    </row>
    <row r="953" spans="1:15">
      <c r="A953" s="207">
        <v>40111</v>
      </c>
      <c r="C953" s="200" t="s">
        <v>6243</v>
      </c>
      <c r="D953" s="205" t="s">
        <v>6176</v>
      </c>
      <c r="E953" s="200" t="s">
        <v>6141</v>
      </c>
      <c r="F953" s="200">
        <v>200</v>
      </c>
      <c r="L953" s="200">
        <f t="shared" si="16"/>
        <v>163327</v>
      </c>
    </row>
    <row r="954" spans="1:15">
      <c r="C954" s="200" t="s">
        <v>6242</v>
      </c>
      <c r="D954" s="205" t="s">
        <v>6176</v>
      </c>
      <c r="E954" s="200" t="s">
        <v>6141</v>
      </c>
      <c r="F954" s="200">
        <v>100</v>
      </c>
      <c r="L954" s="200">
        <f t="shared" si="16"/>
        <v>163427</v>
      </c>
    </row>
    <row r="955" spans="1:15">
      <c r="C955" s="200" t="s">
        <v>6241</v>
      </c>
      <c r="D955" s="205" t="s">
        <v>6176</v>
      </c>
      <c r="E955" s="200" t="s">
        <v>6141</v>
      </c>
      <c r="F955" s="200">
        <v>100</v>
      </c>
      <c r="L955" s="200">
        <f t="shared" si="16"/>
        <v>163527</v>
      </c>
    </row>
    <row r="956" spans="1:15">
      <c r="C956" s="200" t="s">
        <v>2434</v>
      </c>
      <c r="D956" s="205" t="s">
        <v>6176</v>
      </c>
      <c r="E956" s="200" t="s">
        <v>6141</v>
      </c>
      <c r="F956" s="200">
        <v>100</v>
      </c>
      <c r="G956" s="205" t="s">
        <v>6174</v>
      </c>
      <c r="H956" s="200" t="s">
        <v>6141</v>
      </c>
      <c r="I956" s="200">
        <v>500</v>
      </c>
      <c r="L956" s="200">
        <f t="shared" si="16"/>
        <v>163127</v>
      </c>
      <c r="N956" s="200" t="s">
        <v>6117</v>
      </c>
    </row>
    <row r="958" spans="1:15">
      <c r="A958" s="207">
        <v>40111</v>
      </c>
      <c r="C958" s="200" t="s">
        <v>6240</v>
      </c>
      <c r="D958" s="205" t="s">
        <v>6170</v>
      </c>
      <c r="E958" s="200" t="s">
        <v>6141</v>
      </c>
      <c r="F958" s="200">
        <v>2380</v>
      </c>
      <c r="G958" s="205" t="s">
        <v>6174</v>
      </c>
      <c r="H958" s="200" t="s">
        <v>6141</v>
      </c>
      <c r="I958" s="200">
        <v>1309</v>
      </c>
      <c r="O958" s="204" t="s">
        <v>214</v>
      </c>
    </row>
    <row r="959" spans="1:15">
      <c r="D959" s="205" t="s">
        <v>6175</v>
      </c>
      <c r="E959" s="200" t="s">
        <v>6141</v>
      </c>
      <c r="F959" s="200">
        <v>131</v>
      </c>
      <c r="G959" s="205" t="s">
        <v>6175</v>
      </c>
      <c r="H959" s="200" t="s">
        <v>6141</v>
      </c>
      <c r="I959" s="200">
        <v>1071</v>
      </c>
      <c r="J959" s="205" t="s">
        <v>6175</v>
      </c>
      <c r="K959" s="204" t="s">
        <v>6141</v>
      </c>
      <c r="L959" s="200">
        <v>131</v>
      </c>
      <c r="M959" s="200">
        <v>131</v>
      </c>
    </row>
    <row r="961" spans="1:14">
      <c r="C961" s="200" t="s">
        <v>6239</v>
      </c>
      <c r="D961" s="205" t="s">
        <v>6170</v>
      </c>
      <c r="E961" s="200" t="s">
        <v>6141</v>
      </c>
      <c r="F961" s="200">
        <v>7480</v>
      </c>
      <c r="G961" s="205" t="s">
        <v>6174</v>
      </c>
      <c r="H961" s="200" t="s">
        <v>6141</v>
      </c>
      <c r="I961" s="200">
        <v>7480</v>
      </c>
    </row>
    <row r="962" spans="1:14">
      <c r="D962" s="205" t="s">
        <v>6229</v>
      </c>
      <c r="E962" s="200" t="s">
        <v>6141</v>
      </c>
      <c r="F962" s="200">
        <v>748</v>
      </c>
      <c r="G962" s="205" t="s">
        <v>6175</v>
      </c>
      <c r="H962" s="200" t="s">
        <v>6141</v>
      </c>
      <c r="I962" s="200">
        <v>748</v>
      </c>
      <c r="J962" s="205" t="s">
        <v>6229</v>
      </c>
      <c r="K962" s="204" t="s">
        <v>6141</v>
      </c>
      <c r="M962" s="225">
        <v>819</v>
      </c>
    </row>
    <row r="963" spans="1:14">
      <c r="A963" s="207">
        <v>40111</v>
      </c>
      <c r="C963" s="200" t="s">
        <v>6238</v>
      </c>
      <c r="D963" s="205" t="s">
        <v>6176</v>
      </c>
      <c r="E963" s="200" t="s">
        <v>6141</v>
      </c>
      <c r="F963" s="200">
        <v>349</v>
      </c>
      <c r="G963" s="205" t="s">
        <v>6174</v>
      </c>
      <c r="H963" s="200" t="s">
        <v>6141</v>
      </c>
      <c r="I963" s="200">
        <v>349</v>
      </c>
      <c r="J963" s="205" t="s">
        <v>6174</v>
      </c>
      <c r="K963" s="204" t="s">
        <v>6141</v>
      </c>
      <c r="M963" s="203">
        <f>M962-I963</f>
        <v>470</v>
      </c>
    </row>
    <row r="964" spans="1:14">
      <c r="C964" s="200" t="s">
        <v>6238</v>
      </c>
      <c r="D964" s="205" t="s">
        <v>6176</v>
      </c>
      <c r="E964" s="200" t="s">
        <v>6141</v>
      </c>
      <c r="F964" s="200">
        <v>359</v>
      </c>
      <c r="G964" s="205" t="s">
        <v>6174</v>
      </c>
      <c r="H964" s="200" t="s">
        <v>6141</v>
      </c>
      <c r="I964" s="200">
        <v>708</v>
      </c>
      <c r="J964" s="205" t="s">
        <v>6174</v>
      </c>
      <c r="K964" s="204" t="s">
        <v>6141</v>
      </c>
      <c r="M964" s="203">
        <f>M963-I964</f>
        <v>-238</v>
      </c>
      <c r="N964" s="200" t="s">
        <v>6127</v>
      </c>
    </row>
    <row r="965" spans="1:14">
      <c r="A965" s="207">
        <v>40111</v>
      </c>
      <c r="C965" s="200" t="s">
        <v>6191</v>
      </c>
      <c r="D965" s="205" t="s">
        <v>6176</v>
      </c>
      <c r="E965" s="200" t="s">
        <v>6141</v>
      </c>
      <c r="F965" s="200">
        <v>98</v>
      </c>
      <c r="G965" s="205" t="s">
        <v>6174</v>
      </c>
      <c r="H965" s="200" t="s">
        <v>6141</v>
      </c>
      <c r="I965" s="200">
        <v>98</v>
      </c>
      <c r="J965" s="205" t="s">
        <v>6174</v>
      </c>
      <c r="K965" s="204" t="s">
        <v>6141</v>
      </c>
      <c r="M965" s="203">
        <f>M964-I965</f>
        <v>-336</v>
      </c>
      <c r="N965" s="200" t="s">
        <v>6121</v>
      </c>
    </row>
    <row r="966" spans="1:14">
      <c r="A966" s="207">
        <v>40112</v>
      </c>
      <c r="C966" s="200" t="s">
        <v>6237</v>
      </c>
      <c r="D966" s="205" t="s">
        <v>6176</v>
      </c>
      <c r="E966" s="200" t="s">
        <v>6141</v>
      </c>
      <c r="F966" s="200">
        <v>1068</v>
      </c>
      <c r="G966" s="205" t="s">
        <v>6231</v>
      </c>
      <c r="H966" s="200" t="s">
        <v>6141</v>
      </c>
      <c r="I966" s="200">
        <v>1068</v>
      </c>
      <c r="J966" s="205" t="s">
        <v>6231</v>
      </c>
      <c r="K966" s="204" t="s">
        <v>6141</v>
      </c>
      <c r="N966" s="200" t="s">
        <v>6123</v>
      </c>
    </row>
    <row r="967" spans="1:14">
      <c r="A967" s="207">
        <v>40115</v>
      </c>
      <c r="C967" s="200" t="s">
        <v>6235</v>
      </c>
      <c r="D967" s="205" t="s">
        <v>6176</v>
      </c>
      <c r="E967" s="200" t="s">
        <v>6141</v>
      </c>
      <c r="F967" s="200">
        <v>61</v>
      </c>
      <c r="G967" s="205" t="s">
        <v>6236</v>
      </c>
      <c r="H967" s="200" t="s">
        <v>6141</v>
      </c>
      <c r="I967" s="200">
        <v>61</v>
      </c>
      <c r="J967" s="205" t="s">
        <v>6236</v>
      </c>
      <c r="K967" s="204" t="s">
        <v>6141</v>
      </c>
    </row>
    <row r="968" spans="1:14">
      <c r="A968" s="207">
        <v>40115</v>
      </c>
      <c r="C968" s="200" t="s">
        <v>6235</v>
      </c>
      <c r="D968" s="205" t="s">
        <v>6176</v>
      </c>
      <c r="E968" s="200" t="s">
        <v>6141</v>
      </c>
      <c r="F968" s="200">
        <v>88</v>
      </c>
      <c r="G968" s="205" t="s">
        <v>6233</v>
      </c>
      <c r="H968" s="200" t="s">
        <v>6141</v>
      </c>
      <c r="I968" s="200">
        <v>88</v>
      </c>
      <c r="J968" s="205" t="s">
        <v>6233</v>
      </c>
      <c r="K968" s="204" t="s">
        <v>6141</v>
      </c>
    </row>
    <row r="969" spans="1:14">
      <c r="A969" s="207">
        <v>40115</v>
      </c>
      <c r="C969" s="200" t="s">
        <v>6235</v>
      </c>
      <c r="D969" s="205" t="s">
        <v>6176</v>
      </c>
      <c r="E969" s="200" t="s">
        <v>6141</v>
      </c>
      <c r="F969" s="200">
        <v>47</v>
      </c>
      <c r="G969" s="205" t="s">
        <v>6231</v>
      </c>
      <c r="H969" s="200" t="s">
        <v>6141</v>
      </c>
      <c r="I969" s="200">
        <v>47</v>
      </c>
      <c r="J969" s="205" t="s">
        <v>6231</v>
      </c>
      <c r="K969" s="204" t="s">
        <v>6141</v>
      </c>
      <c r="N969" s="200" t="s">
        <v>6123</v>
      </c>
    </row>
    <row r="970" spans="1:14">
      <c r="A970" s="207">
        <v>40117</v>
      </c>
      <c r="C970" s="200" t="s">
        <v>6234</v>
      </c>
      <c r="D970" s="205" t="s">
        <v>6176</v>
      </c>
      <c r="E970" s="200" t="s">
        <v>6141</v>
      </c>
      <c r="F970" s="200">
        <v>190</v>
      </c>
      <c r="G970" s="205" t="s">
        <v>6233</v>
      </c>
      <c r="H970" s="200" t="s">
        <v>6141</v>
      </c>
      <c r="I970" s="200">
        <v>190</v>
      </c>
      <c r="J970" s="205" t="s">
        <v>6233</v>
      </c>
      <c r="K970" s="204" t="s">
        <v>6141</v>
      </c>
    </row>
    <row r="971" spans="1:14">
      <c r="C971" s="200" t="s">
        <v>6232</v>
      </c>
      <c r="D971" s="205" t="s">
        <v>6176</v>
      </c>
      <c r="E971" s="200" t="s">
        <v>6141</v>
      </c>
      <c r="F971" s="200">
        <v>203</v>
      </c>
      <c r="G971" s="205" t="s">
        <v>6231</v>
      </c>
      <c r="H971" s="200" t="s">
        <v>6141</v>
      </c>
      <c r="I971" s="200">
        <v>203</v>
      </c>
      <c r="J971" s="205" t="s">
        <v>6231</v>
      </c>
      <c r="K971" s="204" t="s">
        <v>6141</v>
      </c>
      <c r="N971" s="200" t="s">
        <v>6123</v>
      </c>
    </row>
    <row r="972" spans="1:14">
      <c r="A972" s="207">
        <v>40118</v>
      </c>
      <c r="D972" s="205" t="s">
        <v>6174</v>
      </c>
      <c r="E972" s="200" t="s">
        <v>6141</v>
      </c>
      <c r="F972" s="200">
        <v>100000</v>
      </c>
      <c r="G972" s="205" t="s">
        <v>6182</v>
      </c>
      <c r="H972" s="200" t="s">
        <v>6141</v>
      </c>
      <c r="I972" s="200">
        <v>100000</v>
      </c>
      <c r="J972" s="205" t="s">
        <v>6174</v>
      </c>
      <c r="K972" s="204" t="s">
        <v>6141</v>
      </c>
      <c r="M972" s="203">
        <f>M965+F972</f>
        <v>99664</v>
      </c>
    </row>
    <row r="973" spans="1:14">
      <c r="A973" s="207">
        <v>40118</v>
      </c>
      <c r="C973" s="200" t="s">
        <v>2374</v>
      </c>
      <c r="D973" s="205" t="s">
        <v>6176</v>
      </c>
      <c r="E973" s="200" t="s">
        <v>6141</v>
      </c>
      <c r="F973" s="200">
        <v>100</v>
      </c>
      <c r="G973" s="205" t="s">
        <v>6174</v>
      </c>
      <c r="H973" s="200" t="s">
        <v>6141</v>
      </c>
      <c r="I973" s="200">
        <v>100</v>
      </c>
      <c r="J973" s="205" t="s">
        <v>6174</v>
      </c>
      <c r="K973" s="204" t="s">
        <v>6141</v>
      </c>
      <c r="M973" s="203">
        <f>M972-I973</f>
        <v>99564</v>
      </c>
      <c r="N973" s="200" t="s">
        <v>6117</v>
      </c>
    </row>
    <row r="974" spans="1:14">
      <c r="C974" s="200" t="s">
        <v>6221</v>
      </c>
      <c r="D974" s="205" t="s">
        <v>6176</v>
      </c>
      <c r="E974" s="200" t="s">
        <v>6141</v>
      </c>
      <c r="F974" s="200">
        <v>100</v>
      </c>
      <c r="G974" s="205" t="s">
        <v>6174</v>
      </c>
      <c r="H974" s="200" t="s">
        <v>6141</v>
      </c>
      <c r="I974" s="200">
        <v>100</v>
      </c>
      <c r="J974" s="205" t="s">
        <v>6174</v>
      </c>
      <c r="K974" s="204" t="s">
        <v>6141</v>
      </c>
      <c r="M974" s="203">
        <f>M973-I974</f>
        <v>99464</v>
      </c>
    </row>
    <row r="975" spans="1:14">
      <c r="A975" s="207">
        <v>40118</v>
      </c>
      <c r="C975" s="200" t="s">
        <v>6230</v>
      </c>
      <c r="D975" s="205" t="s">
        <v>6165</v>
      </c>
      <c r="E975" s="200" t="s">
        <v>6141</v>
      </c>
      <c r="F975" s="200">
        <v>9840</v>
      </c>
      <c r="G975" s="205" t="s">
        <v>6174</v>
      </c>
      <c r="H975" s="200" t="s">
        <v>6141</v>
      </c>
      <c r="I975" s="200">
        <v>9840</v>
      </c>
      <c r="J975" s="205" t="s">
        <v>6174</v>
      </c>
      <c r="K975" s="204" t="s">
        <v>6141</v>
      </c>
      <c r="M975" s="203">
        <f>M974-I975</f>
        <v>89624</v>
      </c>
    </row>
    <row r="976" spans="1:14">
      <c r="D976" s="205" t="s">
        <v>6229</v>
      </c>
      <c r="E976" s="200" t="s">
        <v>6141</v>
      </c>
      <c r="F976" s="200">
        <v>984</v>
      </c>
      <c r="G976" s="205" t="s">
        <v>6175</v>
      </c>
      <c r="H976" s="200" t="s">
        <v>6141</v>
      </c>
      <c r="I976" s="200">
        <v>984</v>
      </c>
      <c r="J976" s="205" t="s">
        <v>6229</v>
      </c>
      <c r="K976" s="204" t="s">
        <v>6141</v>
      </c>
      <c r="M976" s="203">
        <v>1115</v>
      </c>
      <c r="N976" s="200" t="s">
        <v>6140</v>
      </c>
    </row>
    <row r="977" spans="1:14">
      <c r="A977" s="207">
        <v>40118</v>
      </c>
      <c r="C977" s="200" t="s">
        <v>6216</v>
      </c>
      <c r="D977" s="205" t="s">
        <v>6176</v>
      </c>
      <c r="E977" s="200" t="s">
        <v>6141</v>
      </c>
      <c r="F977" s="200">
        <v>1680</v>
      </c>
      <c r="G977" s="205" t="s">
        <v>6174</v>
      </c>
      <c r="H977" s="200" t="s">
        <v>6141</v>
      </c>
      <c r="I977" s="200">
        <v>1680</v>
      </c>
      <c r="J977" s="205" t="s">
        <v>6174</v>
      </c>
      <c r="K977" s="204" t="s">
        <v>6141</v>
      </c>
      <c r="M977" s="203">
        <f>M975-I977</f>
        <v>87944</v>
      </c>
    </row>
    <row r="978" spans="1:14">
      <c r="C978" s="200" t="s">
        <v>6228</v>
      </c>
      <c r="D978" s="205" t="s">
        <v>6176</v>
      </c>
      <c r="E978" s="200" t="s">
        <v>6141</v>
      </c>
      <c r="F978" s="200">
        <v>144</v>
      </c>
      <c r="G978" s="205" t="s">
        <v>6174</v>
      </c>
      <c r="H978" s="200" t="s">
        <v>6141</v>
      </c>
      <c r="I978" s="200">
        <v>144</v>
      </c>
      <c r="J978" s="205" t="s">
        <v>6174</v>
      </c>
      <c r="K978" s="204" t="s">
        <v>6141</v>
      </c>
      <c r="M978" s="203">
        <f>M976-I978</f>
        <v>971</v>
      </c>
    </row>
    <row r="979" spans="1:14">
      <c r="C979" s="200" t="s">
        <v>6227</v>
      </c>
      <c r="D979" s="205" t="s">
        <v>6176</v>
      </c>
      <c r="E979" s="200" t="s">
        <v>6141</v>
      </c>
      <c r="F979" s="200">
        <v>199</v>
      </c>
      <c r="G979" s="205" t="s">
        <v>6174</v>
      </c>
      <c r="H979" s="200" t="s">
        <v>6141</v>
      </c>
      <c r="I979" s="200">
        <v>199</v>
      </c>
      <c r="J979" s="205" t="s">
        <v>6174</v>
      </c>
      <c r="K979" s="204" t="s">
        <v>6141</v>
      </c>
      <c r="M979" s="203">
        <f>M977-I979</f>
        <v>87745</v>
      </c>
    </row>
    <row r="980" spans="1:14">
      <c r="C980" s="200" t="s">
        <v>6203</v>
      </c>
      <c r="D980" s="205" t="s">
        <v>6176</v>
      </c>
      <c r="E980" s="200" t="s">
        <v>6141</v>
      </c>
      <c r="F980" s="200">
        <v>69</v>
      </c>
      <c r="G980" s="205" t="s">
        <v>6174</v>
      </c>
      <c r="H980" s="200" t="s">
        <v>6141</v>
      </c>
      <c r="I980" s="200">
        <v>69</v>
      </c>
      <c r="J980" s="205" t="s">
        <v>6174</v>
      </c>
      <c r="K980" s="204" t="s">
        <v>6141</v>
      </c>
      <c r="M980" s="203">
        <f>M978-I980</f>
        <v>902</v>
      </c>
    </row>
    <row r="981" spans="1:14">
      <c r="C981" s="200" t="s">
        <v>6217</v>
      </c>
      <c r="D981" s="205" t="s">
        <v>6176</v>
      </c>
      <c r="E981" s="200" t="s">
        <v>6141</v>
      </c>
      <c r="F981" s="200">
        <v>210</v>
      </c>
      <c r="G981" s="205" t="s">
        <v>6174</v>
      </c>
      <c r="H981" s="200" t="s">
        <v>6141</v>
      </c>
      <c r="I981" s="200">
        <v>210</v>
      </c>
      <c r="J981" s="205" t="s">
        <v>6174</v>
      </c>
      <c r="K981" s="204" t="s">
        <v>6141</v>
      </c>
      <c r="M981" s="203">
        <f>M979-I981</f>
        <v>87535</v>
      </c>
      <c r="N981" s="200" t="s">
        <v>6132</v>
      </c>
    </row>
    <row r="982" spans="1:14">
      <c r="A982" s="207">
        <v>40120</v>
      </c>
      <c r="C982" s="200" t="s">
        <v>5954</v>
      </c>
      <c r="D982" s="205" t="s">
        <v>6174</v>
      </c>
      <c r="E982" s="200" t="s">
        <v>6141</v>
      </c>
      <c r="F982" s="200">
        <v>30000</v>
      </c>
      <c r="G982" s="205" t="s">
        <v>6182</v>
      </c>
      <c r="H982" s="200" t="s">
        <v>6141</v>
      </c>
      <c r="I982" s="200">
        <v>30000</v>
      </c>
      <c r="J982" s="205" t="s">
        <v>6174</v>
      </c>
      <c r="K982" s="204" t="s">
        <v>6141</v>
      </c>
      <c r="L982" s="200">
        <v>30000</v>
      </c>
      <c r="M982" s="203">
        <f>M981+F982</f>
        <v>117535</v>
      </c>
    </row>
    <row r="983" spans="1:14">
      <c r="A983" s="207">
        <v>40120</v>
      </c>
      <c r="C983" s="200" t="s">
        <v>6167</v>
      </c>
      <c r="D983" s="205" t="s">
        <v>6176</v>
      </c>
      <c r="E983" s="200" t="s">
        <v>6141</v>
      </c>
      <c r="F983" s="200">
        <v>96685</v>
      </c>
      <c r="G983" s="205" t="s">
        <v>6174</v>
      </c>
      <c r="H983" s="200" t="s">
        <v>6141</v>
      </c>
      <c r="I983" s="200">
        <v>96685</v>
      </c>
      <c r="J983" s="205" t="s">
        <v>6174</v>
      </c>
      <c r="K983" s="204" t="s">
        <v>6141</v>
      </c>
      <c r="M983" s="203">
        <f>M982-I983</f>
        <v>20850</v>
      </c>
    </row>
    <row r="984" spans="1:14">
      <c r="A984" s="207">
        <v>40120</v>
      </c>
      <c r="C984" s="200" t="s">
        <v>6167</v>
      </c>
      <c r="D984" s="205" t="s">
        <v>6176</v>
      </c>
      <c r="E984" s="200" t="s">
        <v>6141</v>
      </c>
      <c r="F984" s="200">
        <v>1115</v>
      </c>
      <c r="G984" s="205" t="s">
        <v>6175</v>
      </c>
      <c r="H984" s="200" t="s">
        <v>6141</v>
      </c>
      <c r="I984" s="200">
        <v>1115</v>
      </c>
      <c r="J984" s="205" t="s">
        <v>6175</v>
      </c>
      <c r="K984" s="204" t="s">
        <v>6141</v>
      </c>
    </row>
    <row r="985" spans="1:14">
      <c r="A985" s="207">
        <v>40120</v>
      </c>
      <c r="C985" s="200" t="s">
        <v>6167</v>
      </c>
      <c r="D985" s="205" t="s">
        <v>6175</v>
      </c>
      <c r="E985" s="200" t="s">
        <v>6141</v>
      </c>
      <c r="F985" s="200">
        <v>9669</v>
      </c>
      <c r="G985" s="205" t="s">
        <v>6175</v>
      </c>
      <c r="H985" s="200" t="s">
        <v>6141</v>
      </c>
      <c r="I985" s="200">
        <v>9669</v>
      </c>
      <c r="J985" s="205" t="s">
        <v>6175</v>
      </c>
      <c r="K985" s="204" t="s">
        <v>6141</v>
      </c>
      <c r="L985" s="200">
        <v>9669</v>
      </c>
    </row>
    <row r="986" spans="1:14">
      <c r="A986" s="207">
        <v>40121</v>
      </c>
      <c r="C986" s="200" t="s">
        <v>6226</v>
      </c>
      <c r="D986" s="205" t="s">
        <v>6170</v>
      </c>
      <c r="E986" s="200" t="s">
        <v>6141</v>
      </c>
      <c r="F986" s="200">
        <v>50</v>
      </c>
      <c r="G986" s="205" t="s">
        <v>6174</v>
      </c>
      <c r="H986" s="200" t="s">
        <v>6141</v>
      </c>
      <c r="I986" s="200">
        <v>50</v>
      </c>
      <c r="J986" s="205" t="s">
        <v>6174</v>
      </c>
      <c r="K986" s="204" t="s">
        <v>6141</v>
      </c>
      <c r="M986" s="203">
        <f>M983-I986</f>
        <v>20800</v>
      </c>
    </row>
    <row r="987" spans="1:14">
      <c r="A987" s="207">
        <v>40125</v>
      </c>
      <c r="C987" s="200" t="s">
        <v>6225</v>
      </c>
      <c r="D987" s="205" t="s">
        <v>6176</v>
      </c>
      <c r="E987" s="200" t="s">
        <v>6141</v>
      </c>
      <c r="F987" s="200">
        <v>129</v>
      </c>
      <c r="G987" s="205" t="s">
        <v>6174</v>
      </c>
      <c r="H987" s="200" t="s">
        <v>6141</v>
      </c>
      <c r="I987" s="200">
        <v>129</v>
      </c>
      <c r="J987" s="205" t="s">
        <v>6174</v>
      </c>
      <c r="K987" s="204" t="s">
        <v>6141</v>
      </c>
      <c r="M987" s="203">
        <f t="shared" ref="M987:M1024" si="17">M986-I987</f>
        <v>20671</v>
      </c>
    </row>
    <row r="988" spans="1:14">
      <c r="C988" s="200" t="s">
        <v>6217</v>
      </c>
      <c r="D988" s="205" t="s">
        <v>6176</v>
      </c>
      <c r="E988" s="200" t="s">
        <v>6141</v>
      </c>
      <c r="F988" s="200">
        <v>315</v>
      </c>
      <c r="G988" s="205" t="s">
        <v>6174</v>
      </c>
      <c r="H988" s="200" t="s">
        <v>6141</v>
      </c>
      <c r="I988" s="200">
        <v>315</v>
      </c>
      <c r="J988" s="205" t="s">
        <v>6174</v>
      </c>
      <c r="K988" s="204" t="s">
        <v>6141</v>
      </c>
      <c r="M988" s="203">
        <f t="shared" si="17"/>
        <v>20356</v>
      </c>
    </row>
    <row r="989" spans="1:14">
      <c r="C989" s="200" t="s">
        <v>6224</v>
      </c>
      <c r="D989" s="205" t="s">
        <v>6176</v>
      </c>
      <c r="E989" s="200" t="s">
        <v>6141</v>
      </c>
      <c r="F989" s="200">
        <v>105</v>
      </c>
      <c r="G989" s="205" t="s">
        <v>6174</v>
      </c>
      <c r="H989" s="200" t="s">
        <v>6141</v>
      </c>
      <c r="I989" s="200">
        <v>105</v>
      </c>
      <c r="J989" s="205" t="s">
        <v>6174</v>
      </c>
      <c r="K989" s="204" t="s">
        <v>6141</v>
      </c>
      <c r="M989" s="203">
        <f t="shared" si="17"/>
        <v>20251</v>
      </c>
    </row>
    <row r="990" spans="1:14">
      <c r="C990" s="200" t="s">
        <v>6223</v>
      </c>
      <c r="D990" s="205" t="s">
        <v>6176</v>
      </c>
      <c r="E990" s="200" t="s">
        <v>6141</v>
      </c>
      <c r="F990" s="200">
        <v>49</v>
      </c>
      <c r="G990" s="205" t="s">
        <v>6174</v>
      </c>
      <c r="H990" s="200" t="s">
        <v>6141</v>
      </c>
      <c r="I990" s="200">
        <v>49</v>
      </c>
      <c r="J990" s="205" t="s">
        <v>6174</v>
      </c>
      <c r="K990" s="204" t="s">
        <v>6141</v>
      </c>
      <c r="M990" s="203">
        <f t="shared" si="17"/>
        <v>20202</v>
      </c>
    </row>
    <row r="991" spans="1:14">
      <c r="C991" s="200" t="s">
        <v>6223</v>
      </c>
      <c r="D991" s="205" t="s">
        <v>6176</v>
      </c>
      <c r="E991" s="200" t="s">
        <v>6141</v>
      </c>
      <c r="F991" s="200">
        <v>53</v>
      </c>
      <c r="G991" s="205" t="s">
        <v>6174</v>
      </c>
      <c r="H991" s="200" t="s">
        <v>6141</v>
      </c>
      <c r="I991" s="200">
        <v>53</v>
      </c>
      <c r="J991" s="205" t="s">
        <v>6174</v>
      </c>
      <c r="K991" s="204" t="s">
        <v>6141</v>
      </c>
      <c r="M991" s="203">
        <f t="shared" si="17"/>
        <v>20149</v>
      </c>
    </row>
    <row r="992" spans="1:14">
      <c r="C992" s="200" t="s">
        <v>6223</v>
      </c>
      <c r="D992" s="205" t="s">
        <v>6176</v>
      </c>
      <c r="E992" s="200" t="s">
        <v>6141</v>
      </c>
      <c r="F992" s="200">
        <v>49</v>
      </c>
      <c r="G992" s="205" t="s">
        <v>6174</v>
      </c>
      <c r="H992" s="200" t="s">
        <v>6141</v>
      </c>
      <c r="I992" s="200">
        <v>49</v>
      </c>
      <c r="J992" s="205" t="s">
        <v>6174</v>
      </c>
      <c r="K992" s="204" t="s">
        <v>6141</v>
      </c>
      <c r="M992" s="203">
        <f t="shared" si="17"/>
        <v>20100</v>
      </c>
    </row>
    <row r="993" spans="1:14">
      <c r="C993" s="200" t="s">
        <v>6223</v>
      </c>
      <c r="D993" s="205" t="s">
        <v>6176</v>
      </c>
      <c r="E993" s="200" t="s">
        <v>6141</v>
      </c>
      <c r="F993" s="200">
        <v>49</v>
      </c>
      <c r="G993" s="205" t="s">
        <v>6174</v>
      </c>
      <c r="H993" s="200" t="s">
        <v>6141</v>
      </c>
      <c r="I993" s="200">
        <v>49</v>
      </c>
      <c r="J993" s="205" t="s">
        <v>6174</v>
      </c>
      <c r="K993" s="204" t="s">
        <v>6141</v>
      </c>
      <c r="M993" s="203">
        <f t="shared" si="17"/>
        <v>20051</v>
      </c>
    </row>
    <row r="994" spans="1:14">
      <c r="C994" s="200" t="s">
        <v>6223</v>
      </c>
      <c r="D994" s="205" t="s">
        <v>6176</v>
      </c>
      <c r="E994" s="200" t="s">
        <v>6141</v>
      </c>
      <c r="F994" s="200">
        <v>49</v>
      </c>
      <c r="G994" s="205" t="s">
        <v>6174</v>
      </c>
      <c r="H994" s="200" t="s">
        <v>6141</v>
      </c>
      <c r="I994" s="200">
        <v>49</v>
      </c>
      <c r="J994" s="205" t="s">
        <v>6174</v>
      </c>
      <c r="K994" s="204" t="s">
        <v>6141</v>
      </c>
      <c r="M994" s="203">
        <f t="shared" si="17"/>
        <v>20002</v>
      </c>
    </row>
    <row r="995" spans="1:14">
      <c r="C995" s="200" t="s">
        <v>2341</v>
      </c>
      <c r="D995" s="205" t="s">
        <v>6176</v>
      </c>
      <c r="E995" s="200" t="s">
        <v>6141</v>
      </c>
      <c r="F995" s="200">
        <v>260</v>
      </c>
      <c r="G995" s="205" t="s">
        <v>6174</v>
      </c>
      <c r="H995" s="200" t="s">
        <v>6141</v>
      </c>
      <c r="I995" s="200">
        <v>260</v>
      </c>
      <c r="J995" s="205" t="s">
        <v>6174</v>
      </c>
      <c r="K995" s="204" t="s">
        <v>6141</v>
      </c>
      <c r="M995" s="203">
        <f t="shared" si="17"/>
        <v>19742</v>
      </c>
    </row>
    <row r="996" spans="1:14">
      <c r="C996" s="200" t="s">
        <v>6222</v>
      </c>
      <c r="D996" s="205" t="s">
        <v>6176</v>
      </c>
      <c r="E996" s="200" t="s">
        <v>6141</v>
      </c>
      <c r="F996" s="200">
        <v>178</v>
      </c>
      <c r="G996" s="205" t="s">
        <v>6174</v>
      </c>
      <c r="H996" s="200" t="s">
        <v>6141</v>
      </c>
      <c r="I996" s="200">
        <v>1235</v>
      </c>
      <c r="J996" s="205" t="s">
        <v>6174</v>
      </c>
      <c r="K996" s="204" t="s">
        <v>6141</v>
      </c>
      <c r="M996" s="203">
        <f t="shared" si="17"/>
        <v>18507</v>
      </c>
      <c r="N996" s="200" t="s">
        <v>6132</v>
      </c>
    </row>
    <row r="997" spans="1:14">
      <c r="A997" s="207">
        <v>40125</v>
      </c>
      <c r="C997" s="200" t="s">
        <v>2324</v>
      </c>
      <c r="D997" s="205" t="s">
        <v>6176</v>
      </c>
      <c r="E997" s="200" t="s">
        <v>6141</v>
      </c>
      <c r="F997" s="200">
        <v>50</v>
      </c>
      <c r="G997" s="205" t="s">
        <v>6174</v>
      </c>
      <c r="H997" s="200" t="s">
        <v>6141</v>
      </c>
      <c r="I997" s="200">
        <v>50</v>
      </c>
      <c r="J997" s="205" t="s">
        <v>6174</v>
      </c>
      <c r="K997" s="204" t="s">
        <v>6141</v>
      </c>
      <c r="M997" s="203">
        <f t="shared" si="17"/>
        <v>18457</v>
      </c>
    </row>
    <row r="998" spans="1:14">
      <c r="C998" s="200" t="s">
        <v>2375</v>
      </c>
      <c r="D998" s="205" t="s">
        <v>6176</v>
      </c>
      <c r="E998" s="200" t="s">
        <v>6141</v>
      </c>
      <c r="F998" s="200">
        <v>50</v>
      </c>
      <c r="G998" s="205" t="s">
        <v>6174</v>
      </c>
      <c r="H998" s="200" t="s">
        <v>6141</v>
      </c>
      <c r="I998" s="200">
        <v>50</v>
      </c>
      <c r="J998" s="205" t="s">
        <v>6174</v>
      </c>
      <c r="K998" s="204" t="s">
        <v>6141</v>
      </c>
      <c r="M998" s="203">
        <f t="shared" si="17"/>
        <v>18407</v>
      </c>
    </row>
    <row r="999" spans="1:14">
      <c r="C999" s="200" t="s">
        <v>6221</v>
      </c>
      <c r="D999" s="205" t="s">
        <v>6176</v>
      </c>
      <c r="E999" s="200" t="s">
        <v>6141</v>
      </c>
      <c r="F999" s="200">
        <v>100</v>
      </c>
      <c r="G999" s="205" t="s">
        <v>6174</v>
      </c>
      <c r="H999" s="200" t="s">
        <v>6141</v>
      </c>
      <c r="I999" s="200">
        <v>200</v>
      </c>
      <c r="J999" s="205" t="s">
        <v>6174</v>
      </c>
      <c r="K999" s="204" t="s">
        <v>6141</v>
      </c>
      <c r="M999" s="203">
        <f t="shared" si="17"/>
        <v>18207</v>
      </c>
      <c r="N999" s="200" t="s">
        <v>6117</v>
      </c>
    </row>
    <row r="1000" spans="1:14">
      <c r="A1000" s="207">
        <v>40129</v>
      </c>
      <c r="C1000" s="200" t="s">
        <v>6220</v>
      </c>
      <c r="D1000" s="205" t="s">
        <v>6176</v>
      </c>
      <c r="E1000" s="200" t="s">
        <v>6141</v>
      </c>
      <c r="F1000" s="200">
        <v>183</v>
      </c>
      <c r="G1000" s="205" t="s">
        <v>6174</v>
      </c>
      <c r="H1000" s="200" t="s">
        <v>6141</v>
      </c>
      <c r="I1000" s="200">
        <v>183</v>
      </c>
      <c r="J1000" s="205" t="s">
        <v>6174</v>
      </c>
      <c r="K1000" s="204" t="s">
        <v>6141</v>
      </c>
      <c r="M1000" s="203">
        <f t="shared" si="17"/>
        <v>18024</v>
      </c>
    </row>
    <row r="1001" spans="1:14">
      <c r="C1001" s="200" t="s">
        <v>6219</v>
      </c>
      <c r="D1001" s="205" t="s">
        <v>6176</v>
      </c>
      <c r="E1001" s="200" t="s">
        <v>6141</v>
      </c>
      <c r="F1001" s="200">
        <v>93</v>
      </c>
      <c r="G1001" s="205" t="s">
        <v>6174</v>
      </c>
      <c r="H1001" s="200" t="s">
        <v>6141</v>
      </c>
      <c r="I1001" s="200">
        <v>93</v>
      </c>
      <c r="J1001" s="205" t="s">
        <v>6174</v>
      </c>
      <c r="K1001" s="204" t="s">
        <v>6141</v>
      </c>
      <c r="M1001" s="203">
        <f t="shared" si="17"/>
        <v>17931</v>
      </c>
    </row>
    <row r="1002" spans="1:14">
      <c r="C1002" s="200" t="s">
        <v>6218</v>
      </c>
      <c r="D1002" s="205" t="s">
        <v>6176</v>
      </c>
      <c r="E1002" s="200" t="s">
        <v>6141</v>
      </c>
      <c r="F1002" s="200">
        <v>168</v>
      </c>
      <c r="G1002" s="205" t="s">
        <v>6174</v>
      </c>
      <c r="H1002" s="200" t="s">
        <v>6141</v>
      </c>
      <c r="I1002" s="200">
        <v>168</v>
      </c>
      <c r="J1002" s="205" t="s">
        <v>6174</v>
      </c>
      <c r="K1002" s="204" t="s">
        <v>6141</v>
      </c>
      <c r="M1002" s="203">
        <f t="shared" si="17"/>
        <v>17763</v>
      </c>
    </row>
    <row r="1003" spans="1:14">
      <c r="C1003" s="200" t="s">
        <v>6217</v>
      </c>
      <c r="D1003" s="205" t="s">
        <v>6176</v>
      </c>
      <c r="E1003" s="200" t="s">
        <v>6141</v>
      </c>
      <c r="F1003" s="200">
        <v>147</v>
      </c>
      <c r="G1003" s="205" t="s">
        <v>6174</v>
      </c>
      <c r="H1003" s="200" t="s">
        <v>6141</v>
      </c>
      <c r="I1003" s="200">
        <v>591</v>
      </c>
      <c r="J1003" s="205" t="s">
        <v>6174</v>
      </c>
      <c r="K1003" s="204" t="s">
        <v>6141</v>
      </c>
      <c r="M1003" s="203">
        <f t="shared" si="17"/>
        <v>17172</v>
      </c>
      <c r="N1003" s="200" t="s">
        <v>6132</v>
      </c>
    </row>
    <row r="1004" spans="1:14">
      <c r="A1004" s="207">
        <v>40132</v>
      </c>
      <c r="C1004" s="200" t="s">
        <v>2328</v>
      </c>
      <c r="D1004" s="205" t="s">
        <v>6176</v>
      </c>
      <c r="E1004" s="200" t="s">
        <v>6141</v>
      </c>
      <c r="F1004" s="200">
        <v>100</v>
      </c>
      <c r="G1004" s="205" t="s">
        <v>6174</v>
      </c>
      <c r="H1004" s="200" t="s">
        <v>6141</v>
      </c>
      <c r="I1004" s="200">
        <v>100</v>
      </c>
      <c r="J1004" s="205" t="s">
        <v>6174</v>
      </c>
      <c r="K1004" s="204" t="s">
        <v>6141</v>
      </c>
      <c r="M1004" s="203">
        <f t="shared" si="17"/>
        <v>17072</v>
      </c>
    </row>
    <row r="1005" spans="1:14">
      <c r="C1005" s="200" t="s">
        <v>2379</v>
      </c>
      <c r="D1005" s="205" t="s">
        <v>6176</v>
      </c>
      <c r="E1005" s="200" t="s">
        <v>6141</v>
      </c>
      <c r="F1005" s="200">
        <v>150</v>
      </c>
      <c r="G1005" s="205" t="s">
        <v>6174</v>
      </c>
      <c r="H1005" s="200" t="s">
        <v>6141</v>
      </c>
      <c r="I1005" s="200">
        <v>150</v>
      </c>
      <c r="J1005" s="205" t="s">
        <v>6174</v>
      </c>
      <c r="K1005" s="204" t="s">
        <v>6141</v>
      </c>
      <c r="M1005" s="203">
        <f t="shared" si="17"/>
        <v>16922</v>
      </c>
    </row>
    <row r="1006" spans="1:14">
      <c r="C1006" s="200" t="s">
        <v>2346</v>
      </c>
      <c r="D1006" s="205" t="s">
        <v>6176</v>
      </c>
      <c r="E1006" s="200" t="s">
        <v>6141</v>
      </c>
      <c r="F1006" s="200">
        <v>150</v>
      </c>
      <c r="G1006" s="205" t="s">
        <v>6174</v>
      </c>
      <c r="H1006" s="200" t="s">
        <v>6141</v>
      </c>
      <c r="I1006" s="200">
        <v>400</v>
      </c>
      <c r="J1006" s="205" t="s">
        <v>6174</v>
      </c>
      <c r="K1006" s="204" t="s">
        <v>6141</v>
      </c>
      <c r="M1006" s="203">
        <f t="shared" si="17"/>
        <v>16522</v>
      </c>
      <c r="N1006" s="200" t="s">
        <v>6117</v>
      </c>
    </row>
    <row r="1007" spans="1:14">
      <c r="A1007" s="207">
        <v>40132</v>
      </c>
      <c r="C1007" s="200" t="s">
        <v>6216</v>
      </c>
      <c r="D1007" s="205" t="s">
        <v>6176</v>
      </c>
      <c r="E1007" s="200" t="s">
        <v>6141</v>
      </c>
      <c r="F1007" s="200">
        <v>1680</v>
      </c>
      <c r="G1007" s="205" t="s">
        <v>6174</v>
      </c>
      <c r="H1007" s="200" t="s">
        <v>6141</v>
      </c>
      <c r="I1007" s="200">
        <v>1680</v>
      </c>
      <c r="J1007" s="205" t="s">
        <v>6174</v>
      </c>
      <c r="K1007" s="204" t="s">
        <v>6141</v>
      </c>
      <c r="M1007" s="203">
        <f t="shared" si="17"/>
        <v>14842</v>
      </c>
    </row>
    <row r="1008" spans="1:14">
      <c r="C1008" s="200" t="s">
        <v>6215</v>
      </c>
      <c r="D1008" s="205" t="s">
        <v>6176</v>
      </c>
      <c r="E1008" s="200" t="s">
        <v>6141</v>
      </c>
      <c r="F1008" s="200">
        <v>179</v>
      </c>
      <c r="G1008" s="205" t="s">
        <v>6174</v>
      </c>
      <c r="H1008" s="200" t="s">
        <v>6141</v>
      </c>
      <c r="I1008" s="200">
        <v>179</v>
      </c>
      <c r="J1008" s="205" t="s">
        <v>6174</v>
      </c>
      <c r="K1008" s="204" t="s">
        <v>6141</v>
      </c>
      <c r="M1008" s="203">
        <f t="shared" si="17"/>
        <v>14663</v>
      </c>
    </row>
    <row r="1009" spans="1:14">
      <c r="C1009" s="200" t="s">
        <v>6214</v>
      </c>
      <c r="D1009" s="205" t="s">
        <v>6176</v>
      </c>
      <c r="E1009" s="200" t="s">
        <v>6141</v>
      </c>
      <c r="F1009" s="200">
        <v>398</v>
      </c>
      <c r="G1009" s="205" t="s">
        <v>6174</v>
      </c>
      <c r="H1009" s="200" t="s">
        <v>6141</v>
      </c>
      <c r="I1009" s="200">
        <v>2257</v>
      </c>
      <c r="J1009" s="205" t="s">
        <v>6174</v>
      </c>
      <c r="K1009" s="204" t="s">
        <v>6141</v>
      </c>
      <c r="M1009" s="203">
        <f t="shared" si="17"/>
        <v>12406</v>
      </c>
      <c r="N1009" s="200" t="s">
        <v>6132</v>
      </c>
    </row>
    <row r="1010" spans="1:14">
      <c r="A1010" s="207">
        <v>40132</v>
      </c>
      <c r="C1010" s="200" t="s">
        <v>6191</v>
      </c>
      <c r="D1010" s="205" t="s">
        <v>6176</v>
      </c>
      <c r="E1010" s="200" t="s">
        <v>6141</v>
      </c>
      <c r="F1010" s="200">
        <v>98</v>
      </c>
      <c r="G1010" s="205" t="s">
        <v>6174</v>
      </c>
      <c r="H1010" s="200" t="s">
        <v>6141</v>
      </c>
      <c r="I1010" s="200">
        <v>98</v>
      </c>
      <c r="J1010" s="205" t="s">
        <v>6174</v>
      </c>
      <c r="K1010" s="204" t="s">
        <v>6141</v>
      </c>
      <c r="M1010" s="203">
        <f t="shared" si="17"/>
        <v>12308</v>
      </c>
      <c r="N1010" s="200" t="s">
        <v>6121</v>
      </c>
    </row>
    <row r="1011" spans="1:14">
      <c r="A1011" s="207">
        <v>40136</v>
      </c>
      <c r="C1011" s="200" t="s">
        <v>6213</v>
      </c>
      <c r="D1011" s="205" t="s">
        <v>6176</v>
      </c>
      <c r="E1011" s="200" t="s">
        <v>6141</v>
      </c>
      <c r="F1011" s="200">
        <v>94</v>
      </c>
      <c r="G1011" s="205" t="s">
        <v>6174</v>
      </c>
      <c r="H1011" s="200" t="s">
        <v>6141</v>
      </c>
      <c r="I1011" s="200">
        <v>94</v>
      </c>
      <c r="J1011" s="205" t="s">
        <v>6174</v>
      </c>
      <c r="K1011" s="204" t="s">
        <v>6141</v>
      </c>
      <c r="M1011" s="203">
        <f t="shared" si="17"/>
        <v>12214</v>
      </c>
    </row>
    <row r="1012" spans="1:14">
      <c r="C1012" s="200" t="s">
        <v>6213</v>
      </c>
      <c r="D1012" s="205" t="s">
        <v>6176</v>
      </c>
      <c r="E1012" s="200" t="s">
        <v>6141</v>
      </c>
      <c r="F1012" s="200">
        <v>348</v>
      </c>
      <c r="G1012" s="205" t="s">
        <v>6174</v>
      </c>
      <c r="H1012" s="200" t="s">
        <v>6141</v>
      </c>
      <c r="I1012" s="200">
        <v>442</v>
      </c>
      <c r="J1012" s="205" t="s">
        <v>6174</v>
      </c>
      <c r="K1012" s="204" t="s">
        <v>6141</v>
      </c>
      <c r="M1012" s="203">
        <f t="shared" si="17"/>
        <v>11772</v>
      </c>
      <c r="N1012" s="200" t="s">
        <v>6132</v>
      </c>
    </row>
    <row r="1013" spans="1:14">
      <c r="A1013" s="207">
        <v>40136</v>
      </c>
      <c r="C1013" s="200" t="s">
        <v>6212</v>
      </c>
      <c r="D1013" s="205" t="s">
        <v>6176</v>
      </c>
      <c r="E1013" s="200" t="s">
        <v>6141</v>
      </c>
      <c r="F1013" s="200">
        <v>65</v>
      </c>
      <c r="G1013" s="205" t="s">
        <v>6174</v>
      </c>
      <c r="H1013" s="200" t="s">
        <v>6141</v>
      </c>
      <c r="I1013" s="200">
        <v>65</v>
      </c>
      <c r="J1013" s="205" t="s">
        <v>6174</v>
      </c>
      <c r="K1013" s="204" t="s">
        <v>6141</v>
      </c>
      <c r="M1013" s="203">
        <f t="shared" si="17"/>
        <v>11707</v>
      </c>
    </row>
    <row r="1014" spans="1:14">
      <c r="C1014" s="200" t="s">
        <v>6211</v>
      </c>
      <c r="D1014" s="205" t="s">
        <v>6176</v>
      </c>
      <c r="E1014" s="200" t="s">
        <v>6141</v>
      </c>
      <c r="F1014" s="200">
        <v>378</v>
      </c>
      <c r="G1014" s="205" t="s">
        <v>6174</v>
      </c>
      <c r="H1014" s="200" t="s">
        <v>6141</v>
      </c>
      <c r="I1014" s="200">
        <v>442</v>
      </c>
      <c r="J1014" s="205" t="s">
        <v>6174</v>
      </c>
      <c r="K1014" s="204" t="s">
        <v>6141</v>
      </c>
      <c r="M1014" s="203">
        <f t="shared" si="17"/>
        <v>11265</v>
      </c>
      <c r="N1014" s="200" t="s">
        <v>6132</v>
      </c>
    </row>
    <row r="1015" spans="1:14">
      <c r="A1015" s="207">
        <v>40137</v>
      </c>
      <c r="C1015" s="200" t="s">
        <v>1443</v>
      </c>
      <c r="D1015" s="205" t="s">
        <v>6176</v>
      </c>
      <c r="E1015" s="200" t="s">
        <v>6141</v>
      </c>
      <c r="F1015" s="200">
        <v>2040</v>
      </c>
      <c r="G1015" s="205" t="s">
        <v>6174</v>
      </c>
      <c r="H1015" s="200" t="s">
        <v>6141</v>
      </c>
      <c r="I1015" s="200">
        <v>2040</v>
      </c>
      <c r="J1015" s="205" t="s">
        <v>6174</v>
      </c>
      <c r="K1015" s="204" t="s">
        <v>6141</v>
      </c>
      <c r="M1015" s="203">
        <f t="shared" si="17"/>
        <v>9225</v>
      </c>
    </row>
    <row r="1016" spans="1:14">
      <c r="A1016" s="207">
        <v>40138</v>
      </c>
      <c r="C1016" s="200" t="s">
        <v>6210</v>
      </c>
      <c r="D1016" s="205" t="s">
        <v>6176</v>
      </c>
      <c r="E1016" s="200" t="s">
        <v>6141</v>
      </c>
      <c r="F1016" s="200">
        <v>100</v>
      </c>
      <c r="G1016" s="205" t="s">
        <v>6174</v>
      </c>
      <c r="H1016" s="200" t="s">
        <v>6141</v>
      </c>
      <c r="I1016" s="200">
        <v>100</v>
      </c>
      <c r="J1016" s="205" t="s">
        <v>6174</v>
      </c>
      <c r="K1016" s="204" t="s">
        <v>6141</v>
      </c>
      <c r="M1016" s="203">
        <f t="shared" si="17"/>
        <v>9125</v>
      </c>
    </row>
    <row r="1017" spans="1:14">
      <c r="A1017" s="207">
        <v>40139</v>
      </c>
      <c r="C1017" s="200" t="s">
        <v>6191</v>
      </c>
      <c r="D1017" s="205" t="s">
        <v>6176</v>
      </c>
      <c r="E1017" s="200" t="s">
        <v>6141</v>
      </c>
      <c r="F1017" s="200">
        <v>98</v>
      </c>
      <c r="G1017" s="205" t="s">
        <v>6174</v>
      </c>
      <c r="H1017" s="200" t="s">
        <v>6141</v>
      </c>
      <c r="I1017" s="200">
        <v>98</v>
      </c>
      <c r="J1017" s="205" t="s">
        <v>6174</v>
      </c>
      <c r="K1017" s="204" t="s">
        <v>6141</v>
      </c>
      <c r="M1017" s="203">
        <f t="shared" si="17"/>
        <v>9027</v>
      </c>
      <c r="N1017" s="200" t="s">
        <v>6121</v>
      </c>
    </row>
    <row r="1018" spans="1:14">
      <c r="A1018" s="207">
        <v>40140</v>
      </c>
      <c r="C1018" s="200" t="s">
        <v>6209</v>
      </c>
      <c r="D1018" s="205" t="s">
        <v>6207</v>
      </c>
      <c r="E1018" s="200" t="s">
        <v>6141</v>
      </c>
      <c r="F1018" s="200">
        <v>6800</v>
      </c>
      <c r="G1018" s="205" t="s">
        <v>6174</v>
      </c>
      <c r="H1018" s="200" t="s">
        <v>6141</v>
      </c>
      <c r="I1018" s="200">
        <v>6800</v>
      </c>
      <c r="J1018" s="205" t="s">
        <v>6174</v>
      </c>
      <c r="K1018" s="204" t="s">
        <v>6141</v>
      </c>
      <c r="M1018" s="203">
        <f t="shared" si="17"/>
        <v>2227</v>
      </c>
      <c r="N1018" s="200" t="s">
        <v>6129</v>
      </c>
    </row>
    <row r="1019" spans="1:14">
      <c r="C1019" s="200" t="s">
        <v>6208</v>
      </c>
      <c r="D1019" s="205" t="s">
        <v>6207</v>
      </c>
      <c r="E1019" s="200" t="s">
        <v>6141</v>
      </c>
      <c r="F1019" s="200">
        <v>2220</v>
      </c>
      <c r="G1019" s="205" t="s">
        <v>6174</v>
      </c>
      <c r="H1019" s="200" t="s">
        <v>6141</v>
      </c>
      <c r="I1019" s="200">
        <v>2220</v>
      </c>
      <c r="J1019" s="205" t="s">
        <v>6174</v>
      </c>
      <c r="K1019" s="204" t="s">
        <v>6141</v>
      </c>
      <c r="M1019" s="203">
        <f t="shared" si="17"/>
        <v>7</v>
      </c>
      <c r="N1019" s="200" t="s">
        <v>6129</v>
      </c>
    </row>
    <row r="1020" spans="1:14">
      <c r="A1020" s="207">
        <v>40143</v>
      </c>
      <c r="C1020" s="200" t="s">
        <v>1443</v>
      </c>
      <c r="D1020" s="205" t="s">
        <v>6176</v>
      </c>
      <c r="E1020" s="200" t="s">
        <v>6141</v>
      </c>
      <c r="F1020" s="200">
        <v>1107</v>
      </c>
      <c r="G1020" s="205" t="s">
        <v>6174</v>
      </c>
      <c r="H1020" s="200" t="s">
        <v>6141</v>
      </c>
      <c r="I1020" s="200">
        <v>1107</v>
      </c>
      <c r="J1020" s="205" t="s">
        <v>6174</v>
      </c>
      <c r="K1020" s="204" t="s">
        <v>6141</v>
      </c>
      <c r="M1020" s="203">
        <f t="shared" si="17"/>
        <v>-1100</v>
      </c>
    </row>
    <row r="1021" spans="1:14">
      <c r="A1021" s="207">
        <v>40143</v>
      </c>
      <c r="C1021" s="200" t="s">
        <v>1443</v>
      </c>
      <c r="D1021" s="205" t="s">
        <v>6176</v>
      </c>
      <c r="E1021" s="200" t="s">
        <v>6141</v>
      </c>
      <c r="F1021" s="200">
        <v>1338</v>
      </c>
      <c r="G1021" s="205" t="s">
        <v>6174</v>
      </c>
      <c r="H1021" s="200" t="s">
        <v>6141</v>
      </c>
      <c r="I1021" s="200">
        <v>1338</v>
      </c>
      <c r="J1021" s="205" t="s">
        <v>6174</v>
      </c>
      <c r="K1021" s="204" t="s">
        <v>6141</v>
      </c>
      <c r="M1021" s="203">
        <f t="shared" si="17"/>
        <v>-2438</v>
      </c>
    </row>
    <row r="1022" spans="1:14">
      <c r="A1022" s="207">
        <v>40143</v>
      </c>
      <c r="C1022" s="200" t="s">
        <v>1443</v>
      </c>
      <c r="D1022" s="205" t="s">
        <v>6176</v>
      </c>
      <c r="E1022" s="200" t="s">
        <v>6141</v>
      </c>
      <c r="F1022" s="200">
        <v>1500</v>
      </c>
      <c r="G1022" s="205" t="s">
        <v>6174</v>
      </c>
      <c r="H1022" s="200" t="s">
        <v>6141</v>
      </c>
      <c r="I1022" s="200">
        <v>1500</v>
      </c>
      <c r="J1022" s="205" t="s">
        <v>6174</v>
      </c>
      <c r="K1022" s="204" t="s">
        <v>6141</v>
      </c>
      <c r="M1022" s="203">
        <f t="shared" si="17"/>
        <v>-3938</v>
      </c>
    </row>
    <row r="1023" spans="1:14">
      <c r="A1023" s="207">
        <v>40143</v>
      </c>
      <c r="C1023" s="200" t="s">
        <v>1443</v>
      </c>
      <c r="D1023" s="205" t="s">
        <v>6176</v>
      </c>
      <c r="E1023" s="200" t="s">
        <v>6141</v>
      </c>
      <c r="F1023" s="200">
        <v>1538</v>
      </c>
      <c r="G1023" s="205" t="s">
        <v>6174</v>
      </c>
      <c r="H1023" s="200" t="s">
        <v>6141</v>
      </c>
      <c r="I1023" s="200">
        <v>1538</v>
      </c>
      <c r="J1023" s="205" t="s">
        <v>6174</v>
      </c>
      <c r="K1023" s="204" t="s">
        <v>6141</v>
      </c>
      <c r="M1023" s="203">
        <f t="shared" si="17"/>
        <v>-5476</v>
      </c>
    </row>
    <row r="1024" spans="1:14">
      <c r="A1024" s="207">
        <v>40143</v>
      </c>
      <c r="C1024" s="200" t="s">
        <v>1443</v>
      </c>
      <c r="D1024" s="205" t="s">
        <v>6176</v>
      </c>
      <c r="E1024" s="200" t="s">
        <v>6141</v>
      </c>
      <c r="F1024" s="200">
        <v>540</v>
      </c>
      <c r="G1024" s="205" t="s">
        <v>6174</v>
      </c>
      <c r="H1024" s="200" t="s">
        <v>6141</v>
      </c>
      <c r="I1024" s="200">
        <v>540</v>
      </c>
      <c r="J1024" s="205" t="s">
        <v>6174</v>
      </c>
      <c r="K1024" s="204" t="s">
        <v>6141</v>
      </c>
      <c r="M1024" s="203">
        <f t="shared" si="17"/>
        <v>-6016</v>
      </c>
    </row>
    <row r="1025" spans="1:14">
      <c r="A1025" s="207">
        <v>40145</v>
      </c>
      <c r="C1025" s="200" t="s">
        <v>6206</v>
      </c>
      <c r="D1025" s="205" t="s">
        <v>6176</v>
      </c>
      <c r="E1025" s="200" t="s">
        <v>6141</v>
      </c>
      <c r="F1025" s="200">
        <v>190</v>
      </c>
      <c r="G1025" s="205" t="s">
        <v>6189</v>
      </c>
      <c r="H1025" s="200" t="s">
        <v>6141</v>
      </c>
      <c r="I1025" s="200">
        <v>190</v>
      </c>
      <c r="J1025" s="205" t="s">
        <v>6189</v>
      </c>
      <c r="K1025" s="204" t="s">
        <v>6141</v>
      </c>
    </row>
    <row r="1026" spans="1:14">
      <c r="A1026" s="207">
        <v>40146</v>
      </c>
      <c r="C1026" s="200" t="s">
        <v>6191</v>
      </c>
      <c r="D1026" s="205" t="s">
        <v>6176</v>
      </c>
      <c r="E1026" s="200" t="s">
        <v>6141</v>
      </c>
      <c r="F1026" s="200">
        <v>98</v>
      </c>
      <c r="G1026" s="205" t="s">
        <v>6174</v>
      </c>
      <c r="H1026" s="200" t="s">
        <v>6141</v>
      </c>
      <c r="I1026" s="200">
        <v>98</v>
      </c>
      <c r="J1026" s="205" t="s">
        <v>6174</v>
      </c>
      <c r="K1026" s="204" t="s">
        <v>6141</v>
      </c>
      <c r="M1026" s="203">
        <f>M1024-I1026</f>
        <v>-6114</v>
      </c>
      <c r="N1026" s="200" t="s">
        <v>6121</v>
      </c>
    </row>
    <row r="1027" spans="1:14">
      <c r="A1027" s="207">
        <v>40153</v>
      </c>
      <c r="C1027" s="200" t="s">
        <v>6191</v>
      </c>
      <c r="D1027" s="205" t="s">
        <v>6176</v>
      </c>
      <c r="E1027" s="200" t="s">
        <v>6141</v>
      </c>
      <c r="F1027" s="200">
        <v>98</v>
      </c>
      <c r="G1027" s="205" t="s">
        <v>6174</v>
      </c>
      <c r="H1027" s="200" t="s">
        <v>6141</v>
      </c>
      <c r="I1027" s="200">
        <v>98</v>
      </c>
      <c r="J1027" s="205" t="s">
        <v>6174</v>
      </c>
      <c r="K1027" s="204" t="s">
        <v>6141</v>
      </c>
      <c r="M1027" s="203">
        <f t="shared" ref="M1027:M1042" si="18">M1026-I1027</f>
        <v>-6212</v>
      </c>
      <c r="N1027" s="200" t="s">
        <v>6121</v>
      </c>
    </row>
    <row r="1028" spans="1:14">
      <c r="A1028" s="207">
        <v>40153</v>
      </c>
      <c r="C1028" s="200" t="s">
        <v>6205</v>
      </c>
      <c r="D1028" s="205" t="s">
        <v>6176</v>
      </c>
      <c r="E1028" s="200" t="s">
        <v>6141</v>
      </c>
      <c r="F1028" s="200">
        <v>200</v>
      </c>
      <c r="G1028" s="205" t="s">
        <v>6174</v>
      </c>
      <c r="H1028" s="200" t="s">
        <v>6141</v>
      </c>
      <c r="I1028" s="200">
        <v>200</v>
      </c>
      <c r="J1028" s="205" t="s">
        <v>6174</v>
      </c>
      <c r="K1028" s="204" t="s">
        <v>6141</v>
      </c>
      <c r="M1028" s="203">
        <f t="shared" si="18"/>
        <v>-6412</v>
      </c>
    </row>
    <row r="1029" spans="1:14">
      <c r="A1029" s="207">
        <v>40153</v>
      </c>
      <c r="C1029" s="200" t="s">
        <v>6204</v>
      </c>
      <c r="D1029" s="205" t="s">
        <v>6176</v>
      </c>
      <c r="E1029" s="200" t="s">
        <v>6141</v>
      </c>
      <c r="F1029" s="200">
        <v>139</v>
      </c>
      <c r="G1029" s="205" t="s">
        <v>6174</v>
      </c>
      <c r="H1029" s="200" t="s">
        <v>6141</v>
      </c>
      <c r="I1029" s="200">
        <v>139</v>
      </c>
      <c r="J1029" s="205" t="s">
        <v>6174</v>
      </c>
      <c r="K1029" s="204" t="s">
        <v>6141</v>
      </c>
      <c r="M1029" s="203">
        <f t="shared" si="18"/>
        <v>-6551</v>
      </c>
    </row>
    <row r="1030" spans="1:14">
      <c r="A1030" s="207">
        <v>40153</v>
      </c>
      <c r="C1030" s="200" t="s">
        <v>6203</v>
      </c>
      <c r="D1030" s="205" t="s">
        <v>6176</v>
      </c>
      <c r="E1030" s="200" t="s">
        <v>6141</v>
      </c>
      <c r="F1030" s="200">
        <v>174</v>
      </c>
      <c r="G1030" s="205" t="s">
        <v>6174</v>
      </c>
      <c r="H1030" s="200" t="s">
        <v>6141</v>
      </c>
      <c r="I1030" s="200">
        <v>174</v>
      </c>
      <c r="J1030" s="205" t="s">
        <v>6174</v>
      </c>
      <c r="K1030" s="204" t="s">
        <v>6141</v>
      </c>
      <c r="M1030" s="203">
        <f t="shared" si="18"/>
        <v>-6725</v>
      </c>
    </row>
    <row r="1031" spans="1:14">
      <c r="A1031" s="207">
        <v>40153</v>
      </c>
      <c r="C1031" s="200" t="s">
        <v>6202</v>
      </c>
      <c r="D1031" s="205" t="s">
        <v>6176</v>
      </c>
      <c r="E1031" s="200" t="s">
        <v>6141</v>
      </c>
      <c r="F1031" s="200">
        <v>98</v>
      </c>
      <c r="G1031" s="205" t="s">
        <v>6174</v>
      </c>
      <c r="H1031" s="200" t="s">
        <v>6141</v>
      </c>
      <c r="I1031" s="200">
        <v>98</v>
      </c>
      <c r="J1031" s="205" t="s">
        <v>6174</v>
      </c>
      <c r="K1031" s="204" t="s">
        <v>6141</v>
      </c>
      <c r="M1031" s="203">
        <f t="shared" si="18"/>
        <v>-6823</v>
      </c>
    </row>
    <row r="1032" spans="1:14">
      <c r="A1032" s="207">
        <v>40153</v>
      </c>
      <c r="C1032" s="200" t="s">
        <v>6201</v>
      </c>
      <c r="D1032" s="205" t="s">
        <v>6176</v>
      </c>
      <c r="E1032" s="200" t="s">
        <v>6141</v>
      </c>
      <c r="F1032" s="200">
        <v>98</v>
      </c>
      <c r="G1032" s="205" t="s">
        <v>6174</v>
      </c>
      <c r="H1032" s="200" t="s">
        <v>6141</v>
      </c>
      <c r="I1032" s="200">
        <v>98</v>
      </c>
      <c r="J1032" s="205" t="s">
        <v>6174</v>
      </c>
      <c r="K1032" s="204" t="s">
        <v>6141</v>
      </c>
      <c r="M1032" s="203">
        <f t="shared" si="18"/>
        <v>-6921</v>
      </c>
    </row>
    <row r="1033" spans="1:14">
      <c r="A1033" s="207">
        <v>40153</v>
      </c>
      <c r="C1033" s="200" t="s">
        <v>6200</v>
      </c>
      <c r="D1033" s="205" t="s">
        <v>6176</v>
      </c>
      <c r="E1033" s="200" t="s">
        <v>6141</v>
      </c>
      <c r="F1033" s="200">
        <v>98</v>
      </c>
      <c r="G1033" s="205" t="s">
        <v>6174</v>
      </c>
      <c r="H1033" s="200" t="s">
        <v>6141</v>
      </c>
      <c r="I1033" s="200">
        <v>98</v>
      </c>
      <c r="J1033" s="205" t="s">
        <v>6174</v>
      </c>
      <c r="K1033" s="204" t="s">
        <v>6141</v>
      </c>
      <c r="M1033" s="203">
        <f t="shared" si="18"/>
        <v>-7019</v>
      </c>
    </row>
    <row r="1034" spans="1:14">
      <c r="A1034" s="207">
        <v>40153</v>
      </c>
      <c r="C1034" s="200" t="s">
        <v>6199</v>
      </c>
      <c r="D1034" s="205" t="s">
        <v>6176</v>
      </c>
      <c r="E1034" s="200" t="s">
        <v>6141</v>
      </c>
      <c r="F1034" s="200">
        <v>98</v>
      </c>
      <c r="G1034" s="205" t="s">
        <v>6174</v>
      </c>
      <c r="H1034" s="200" t="s">
        <v>6141</v>
      </c>
      <c r="I1034" s="200">
        <v>98</v>
      </c>
      <c r="J1034" s="205" t="s">
        <v>6174</v>
      </c>
      <c r="K1034" s="204" t="s">
        <v>6141</v>
      </c>
      <c r="M1034" s="203">
        <f t="shared" si="18"/>
        <v>-7117</v>
      </c>
    </row>
    <row r="1035" spans="1:14">
      <c r="A1035" s="207">
        <v>40160</v>
      </c>
      <c r="C1035" s="200" t="s">
        <v>6198</v>
      </c>
      <c r="D1035" s="205" t="s">
        <v>6176</v>
      </c>
      <c r="E1035" s="200" t="s">
        <v>6141</v>
      </c>
      <c r="F1035" s="200">
        <v>298</v>
      </c>
      <c r="G1035" s="205" t="s">
        <v>6174</v>
      </c>
      <c r="H1035" s="200" t="s">
        <v>6141</v>
      </c>
      <c r="I1035" s="200">
        <v>298</v>
      </c>
      <c r="J1035" s="205" t="s">
        <v>6174</v>
      </c>
      <c r="K1035" s="204" t="s">
        <v>6141</v>
      </c>
      <c r="M1035" s="203">
        <f t="shared" si="18"/>
        <v>-7415</v>
      </c>
    </row>
    <row r="1036" spans="1:14">
      <c r="A1036" s="207">
        <v>40160</v>
      </c>
      <c r="C1036" s="200" t="s">
        <v>6197</v>
      </c>
      <c r="D1036" s="205" t="s">
        <v>6176</v>
      </c>
      <c r="E1036" s="200" t="s">
        <v>6141</v>
      </c>
      <c r="F1036" s="200">
        <v>200</v>
      </c>
      <c r="G1036" s="205" t="s">
        <v>6174</v>
      </c>
      <c r="H1036" s="200" t="s">
        <v>6141</v>
      </c>
      <c r="I1036" s="200">
        <v>200</v>
      </c>
      <c r="J1036" s="205" t="s">
        <v>6174</v>
      </c>
      <c r="K1036" s="204" t="s">
        <v>6141</v>
      </c>
      <c r="M1036" s="203">
        <f t="shared" si="18"/>
        <v>-7615</v>
      </c>
    </row>
    <row r="1037" spans="1:14">
      <c r="A1037" s="207">
        <v>40160</v>
      </c>
      <c r="C1037" s="200" t="s">
        <v>6196</v>
      </c>
      <c r="D1037" s="205" t="s">
        <v>6176</v>
      </c>
      <c r="E1037" s="200" t="s">
        <v>6141</v>
      </c>
      <c r="F1037" s="200">
        <v>880</v>
      </c>
      <c r="G1037" s="205" t="s">
        <v>6174</v>
      </c>
      <c r="H1037" s="200" t="s">
        <v>6141</v>
      </c>
      <c r="I1037" s="200">
        <v>880</v>
      </c>
      <c r="J1037" s="205" t="s">
        <v>6174</v>
      </c>
      <c r="K1037" s="204" t="s">
        <v>6141</v>
      </c>
      <c r="M1037" s="203">
        <f t="shared" si="18"/>
        <v>-8495</v>
      </c>
    </row>
    <row r="1038" spans="1:14">
      <c r="A1038" s="207">
        <v>40160</v>
      </c>
      <c r="C1038" s="200" t="s">
        <v>6195</v>
      </c>
      <c r="D1038" s="205" t="s">
        <v>6176</v>
      </c>
      <c r="E1038" s="200" t="s">
        <v>6141</v>
      </c>
      <c r="F1038" s="200">
        <v>78</v>
      </c>
      <c r="G1038" s="205" t="s">
        <v>6174</v>
      </c>
      <c r="H1038" s="200" t="s">
        <v>6141</v>
      </c>
      <c r="I1038" s="200">
        <v>78</v>
      </c>
      <c r="J1038" s="205" t="s">
        <v>6174</v>
      </c>
      <c r="K1038" s="204" t="s">
        <v>6141</v>
      </c>
      <c r="M1038" s="203">
        <f t="shared" si="18"/>
        <v>-8573</v>
      </c>
    </row>
    <row r="1039" spans="1:14">
      <c r="A1039" s="207">
        <v>40160</v>
      </c>
      <c r="C1039" s="200" t="s">
        <v>6194</v>
      </c>
      <c r="D1039" s="205" t="s">
        <v>6176</v>
      </c>
      <c r="E1039" s="200" t="s">
        <v>6141</v>
      </c>
      <c r="F1039" s="200">
        <v>98</v>
      </c>
      <c r="G1039" s="205" t="s">
        <v>6174</v>
      </c>
      <c r="H1039" s="200" t="s">
        <v>6141</v>
      </c>
      <c r="I1039" s="200">
        <v>98</v>
      </c>
      <c r="J1039" s="205" t="s">
        <v>6174</v>
      </c>
      <c r="K1039" s="204" t="s">
        <v>6141</v>
      </c>
      <c r="M1039" s="203">
        <f t="shared" si="18"/>
        <v>-8671</v>
      </c>
    </row>
    <row r="1040" spans="1:14">
      <c r="A1040" s="207">
        <v>40160</v>
      </c>
      <c r="C1040" s="200" t="s">
        <v>6193</v>
      </c>
      <c r="D1040" s="205" t="s">
        <v>6176</v>
      </c>
      <c r="E1040" s="200" t="s">
        <v>6141</v>
      </c>
      <c r="F1040" s="200">
        <v>98</v>
      </c>
      <c r="G1040" s="205" t="s">
        <v>6174</v>
      </c>
      <c r="H1040" s="200" t="s">
        <v>6141</v>
      </c>
      <c r="I1040" s="200">
        <v>98</v>
      </c>
      <c r="J1040" s="205" t="s">
        <v>6174</v>
      </c>
      <c r="K1040" s="204" t="s">
        <v>6141</v>
      </c>
      <c r="M1040" s="203">
        <f t="shared" si="18"/>
        <v>-8769</v>
      </c>
    </row>
    <row r="1041" spans="1:23">
      <c r="A1041" s="207">
        <v>40160</v>
      </c>
      <c r="C1041" s="200" t="s">
        <v>6192</v>
      </c>
      <c r="D1041" s="205" t="s">
        <v>6176</v>
      </c>
      <c r="E1041" s="200" t="s">
        <v>6141</v>
      </c>
      <c r="F1041" s="200">
        <v>98</v>
      </c>
      <c r="G1041" s="205" t="s">
        <v>6174</v>
      </c>
      <c r="H1041" s="200" t="s">
        <v>6141</v>
      </c>
      <c r="I1041" s="200">
        <v>98</v>
      </c>
      <c r="J1041" s="205" t="s">
        <v>6174</v>
      </c>
      <c r="K1041" s="204" t="s">
        <v>6141</v>
      </c>
      <c r="M1041" s="203">
        <f t="shared" si="18"/>
        <v>-8867</v>
      </c>
    </row>
    <row r="1042" spans="1:23">
      <c r="A1042" s="207">
        <v>40160</v>
      </c>
      <c r="C1042" s="200" t="s">
        <v>6191</v>
      </c>
      <c r="D1042" s="205" t="s">
        <v>6176</v>
      </c>
      <c r="E1042" s="200" t="s">
        <v>6141</v>
      </c>
      <c r="F1042" s="200">
        <v>98</v>
      </c>
      <c r="G1042" s="205" t="s">
        <v>6174</v>
      </c>
      <c r="H1042" s="200" t="s">
        <v>6141</v>
      </c>
      <c r="I1042" s="200">
        <v>98</v>
      </c>
      <c r="J1042" s="205" t="s">
        <v>6174</v>
      </c>
      <c r="K1042" s="204" t="s">
        <v>6141</v>
      </c>
      <c r="M1042" s="203">
        <f t="shared" si="18"/>
        <v>-8965</v>
      </c>
      <c r="N1042" s="200" t="s">
        <v>6121</v>
      </c>
    </row>
    <row r="1043" spans="1:23">
      <c r="A1043" s="207">
        <v>40162</v>
      </c>
      <c r="C1043" s="200" t="s">
        <v>6190</v>
      </c>
      <c r="D1043" s="205" t="s">
        <v>6176</v>
      </c>
      <c r="E1043" s="200" t="s">
        <v>6141</v>
      </c>
      <c r="F1043" s="200">
        <v>180</v>
      </c>
      <c r="G1043" s="205" t="s">
        <v>6189</v>
      </c>
      <c r="H1043" s="200" t="s">
        <v>6141</v>
      </c>
      <c r="I1043" s="200">
        <v>180</v>
      </c>
      <c r="J1043" s="205" t="s">
        <v>6189</v>
      </c>
      <c r="K1043" s="204" t="s">
        <v>6141</v>
      </c>
    </row>
    <row r="1044" spans="1:23">
      <c r="A1044" s="207">
        <v>40162</v>
      </c>
      <c r="C1044" s="200" t="s">
        <v>1443</v>
      </c>
      <c r="D1044" s="205" t="s">
        <v>6176</v>
      </c>
      <c r="E1044" s="200" t="s">
        <v>6141</v>
      </c>
      <c r="F1044" s="200">
        <v>765</v>
      </c>
      <c r="G1044" s="205" t="s">
        <v>6174</v>
      </c>
      <c r="H1044" s="200" t="s">
        <v>6141</v>
      </c>
      <c r="I1044" s="200">
        <v>765</v>
      </c>
      <c r="J1044" s="205" t="s">
        <v>6174</v>
      </c>
      <c r="K1044" s="204" t="s">
        <v>6141</v>
      </c>
      <c r="M1044" s="203">
        <f>M1042-I1044</f>
        <v>-9730</v>
      </c>
    </row>
    <row r="1045" spans="1:23">
      <c r="A1045" s="207">
        <v>40163</v>
      </c>
      <c r="C1045" s="200" t="s">
        <v>1443</v>
      </c>
      <c r="D1045" s="205" t="s">
        <v>6176</v>
      </c>
      <c r="E1045" s="200" t="s">
        <v>6141</v>
      </c>
      <c r="F1045" s="200">
        <v>400</v>
      </c>
      <c r="G1045" s="205" t="s">
        <v>6174</v>
      </c>
      <c r="H1045" s="200" t="s">
        <v>6141</v>
      </c>
      <c r="I1045" s="200">
        <v>400</v>
      </c>
      <c r="J1045" s="205" t="s">
        <v>6174</v>
      </c>
      <c r="K1045" s="204" t="s">
        <v>6141</v>
      </c>
      <c r="M1045" s="203">
        <f>M1044-I1045</f>
        <v>-10130</v>
      </c>
    </row>
    <row r="1046" spans="1:23">
      <c r="A1046" s="207">
        <v>40167</v>
      </c>
      <c r="C1046" s="200" t="s">
        <v>5954</v>
      </c>
      <c r="D1046" s="205" t="s">
        <v>6174</v>
      </c>
      <c r="E1046" s="200" t="s">
        <v>6141</v>
      </c>
      <c r="F1046" s="200">
        <v>100000</v>
      </c>
      <c r="G1046" s="205" t="s">
        <v>6182</v>
      </c>
      <c r="H1046" s="200" t="s">
        <v>6141</v>
      </c>
      <c r="I1046" s="200">
        <v>100000</v>
      </c>
      <c r="J1046" s="205" t="s">
        <v>6174</v>
      </c>
      <c r="K1046" s="204" t="s">
        <v>6141</v>
      </c>
      <c r="L1046" s="200">
        <v>130000</v>
      </c>
      <c r="M1046" s="203">
        <f>M1045+F1046</f>
        <v>89870</v>
      </c>
    </row>
    <row r="1047" spans="1:23">
      <c r="A1047" s="207">
        <v>40167</v>
      </c>
      <c r="C1047" s="200" t="s">
        <v>6188</v>
      </c>
      <c r="D1047" s="205" t="s">
        <v>6176</v>
      </c>
      <c r="E1047" s="200" t="s">
        <v>6141</v>
      </c>
      <c r="F1047" s="200">
        <v>780</v>
      </c>
      <c r="G1047" s="205" t="s">
        <v>6174</v>
      </c>
      <c r="H1047" s="200" t="s">
        <v>6141</v>
      </c>
      <c r="I1047" s="200">
        <v>780</v>
      </c>
      <c r="J1047" s="205" t="s">
        <v>6174</v>
      </c>
      <c r="K1047" s="204" t="s">
        <v>6141</v>
      </c>
      <c r="L1047" s="200">
        <v>130000</v>
      </c>
      <c r="M1047" s="203">
        <f>M1046-I1047</f>
        <v>89090</v>
      </c>
    </row>
    <row r="1048" spans="1:23">
      <c r="A1048" s="207">
        <v>40167</v>
      </c>
      <c r="C1048" s="200" t="s">
        <v>6187</v>
      </c>
      <c r="D1048" s="205" t="s">
        <v>6176</v>
      </c>
      <c r="E1048" s="200" t="s">
        <v>6141</v>
      </c>
      <c r="F1048" s="200">
        <v>7800</v>
      </c>
      <c r="G1048" s="205" t="s">
        <v>6174</v>
      </c>
      <c r="H1048" s="200" t="s">
        <v>6141</v>
      </c>
      <c r="I1048" s="200">
        <v>7800</v>
      </c>
      <c r="J1048" s="205" t="s">
        <v>6174</v>
      </c>
      <c r="K1048" s="204" t="s">
        <v>6141</v>
      </c>
      <c r="M1048" s="203">
        <f>M1047-I1048</f>
        <v>81290</v>
      </c>
    </row>
    <row r="1049" spans="1:23">
      <c r="A1049" s="207">
        <v>40168</v>
      </c>
      <c r="C1049" s="200" t="s">
        <v>6186</v>
      </c>
      <c r="D1049" s="205" t="s">
        <v>6176</v>
      </c>
      <c r="E1049" s="200" t="s">
        <v>6141</v>
      </c>
      <c r="F1049" s="200">
        <v>2108</v>
      </c>
      <c r="G1049" s="205" t="s">
        <v>6174</v>
      </c>
      <c r="H1049" s="200" t="s">
        <v>6141</v>
      </c>
      <c r="I1049" s="200">
        <v>2108</v>
      </c>
      <c r="J1049" s="205" t="s">
        <v>6174</v>
      </c>
      <c r="K1049" s="204" t="s">
        <v>6141</v>
      </c>
      <c r="M1049" s="203">
        <f>M1048-I1049</f>
        <v>79182</v>
      </c>
    </row>
    <row r="1050" spans="1:23">
      <c r="A1050" s="207">
        <v>40168</v>
      </c>
      <c r="C1050" s="200" t="s">
        <v>6186</v>
      </c>
      <c r="D1050" s="205" t="s">
        <v>6176</v>
      </c>
      <c r="E1050" s="200" t="s">
        <v>6141</v>
      </c>
      <c r="F1050" s="200">
        <v>1872</v>
      </c>
      <c r="G1050" s="205" t="s">
        <v>6185</v>
      </c>
      <c r="H1050" s="200" t="s">
        <v>6141</v>
      </c>
      <c r="I1050" s="200">
        <v>1872</v>
      </c>
      <c r="J1050" s="205" t="s">
        <v>6185</v>
      </c>
      <c r="K1050" s="204" t="s">
        <v>6141</v>
      </c>
    </row>
    <row r="1051" spans="1:23">
      <c r="A1051" s="207">
        <v>40173</v>
      </c>
      <c r="C1051" s="200" t="s">
        <v>6184</v>
      </c>
      <c r="D1051" s="205" t="s">
        <v>6183</v>
      </c>
      <c r="E1051" s="200" t="s">
        <v>6141</v>
      </c>
      <c r="F1051" s="200">
        <v>20700</v>
      </c>
      <c r="G1051" s="205" t="s">
        <v>6174</v>
      </c>
      <c r="H1051" s="200" t="s">
        <v>6141</v>
      </c>
      <c r="I1051" s="200">
        <v>20700</v>
      </c>
      <c r="J1051" s="205" t="s">
        <v>6174</v>
      </c>
      <c r="K1051" s="204" t="s">
        <v>6141</v>
      </c>
      <c r="L1051" s="200">
        <v>110000</v>
      </c>
      <c r="M1051" s="203">
        <f>M1049-I1051</f>
        <v>58482</v>
      </c>
    </row>
    <row r="1052" spans="1:23">
      <c r="A1052" s="207">
        <v>40177</v>
      </c>
      <c r="C1052" s="200" t="s">
        <v>5954</v>
      </c>
      <c r="D1052" s="205" t="s">
        <v>6174</v>
      </c>
      <c r="E1052" s="200" t="s">
        <v>6141</v>
      </c>
      <c r="F1052" s="200">
        <v>630000</v>
      </c>
      <c r="G1052" s="205" t="s">
        <v>6182</v>
      </c>
      <c r="H1052" s="200" t="s">
        <v>6141</v>
      </c>
      <c r="I1052" s="200">
        <v>630000</v>
      </c>
      <c r="J1052" s="205" t="s">
        <v>6174</v>
      </c>
      <c r="K1052" s="204" t="s">
        <v>6141</v>
      </c>
      <c r="L1052" s="200">
        <v>740000</v>
      </c>
      <c r="M1052" s="224">
        <f>M1051+F1052</f>
        <v>688482</v>
      </c>
    </row>
    <row r="1053" spans="1:23">
      <c r="A1053" s="207">
        <v>40177</v>
      </c>
      <c r="C1053" s="221" t="s">
        <v>6181</v>
      </c>
      <c r="D1053" s="223" t="s">
        <v>6179</v>
      </c>
      <c r="E1053" s="221" t="s">
        <v>6141</v>
      </c>
      <c r="F1053" s="221">
        <v>600000</v>
      </c>
      <c r="G1053" s="205" t="s">
        <v>6174</v>
      </c>
      <c r="H1053" s="200" t="s">
        <v>6141</v>
      </c>
      <c r="I1053" s="221">
        <v>600000</v>
      </c>
      <c r="J1053" s="223" t="s">
        <v>6174</v>
      </c>
      <c r="K1053" s="222" t="s">
        <v>6141</v>
      </c>
      <c r="L1053" s="200">
        <v>140000</v>
      </c>
      <c r="M1053" s="203">
        <f>M1052-I1053</f>
        <v>88482</v>
      </c>
      <c r="P1053" s="221"/>
      <c r="Q1053" s="221"/>
      <c r="R1053" s="221"/>
      <c r="U1053" s="220"/>
      <c r="V1053" s="219"/>
      <c r="W1053" s="218"/>
    </row>
    <row r="1054" spans="1:23">
      <c r="A1054" s="207">
        <v>40177</v>
      </c>
      <c r="C1054" s="221" t="s">
        <v>6180</v>
      </c>
      <c r="D1054" s="223" t="s">
        <v>6179</v>
      </c>
      <c r="E1054" s="221" t="s">
        <v>6141</v>
      </c>
      <c r="F1054" s="221">
        <v>6000</v>
      </c>
      <c r="G1054" s="205" t="s">
        <v>6174</v>
      </c>
      <c r="H1054" s="200" t="s">
        <v>6141</v>
      </c>
      <c r="I1054" s="221">
        <v>6000</v>
      </c>
      <c r="J1054" s="223" t="s">
        <v>6174</v>
      </c>
      <c r="K1054" s="222" t="s">
        <v>6141</v>
      </c>
      <c r="L1054" s="200">
        <f>L1053+F1054-I1054</f>
        <v>140000</v>
      </c>
      <c r="M1054" s="203">
        <f>M1053-I1054</f>
        <v>82482</v>
      </c>
      <c r="P1054" s="221"/>
      <c r="Q1054" s="221"/>
      <c r="R1054" s="221"/>
      <c r="U1054" s="220"/>
      <c r="V1054" s="219"/>
      <c r="W1054" s="218"/>
    </row>
    <row r="1055" spans="1:23">
      <c r="A1055" s="207">
        <v>40180.04583333333</v>
      </c>
      <c r="C1055" s="200" t="s">
        <v>6178</v>
      </c>
      <c r="D1055" s="205" t="s">
        <v>6176</v>
      </c>
      <c r="E1055" s="200" t="s">
        <v>6141</v>
      </c>
      <c r="F1055" s="200">
        <v>10000</v>
      </c>
      <c r="G1055" s="205" t="s">
        <v>6174</v>
      </c>
      <c r="H1055" s="200" t="s">
        <v>6141</v>
      </c>
      <c r="I1055" s="200">
        <v>10000</v>
      </c>
      <c r="J1055" s="205" t="s">
        <v>6174</v>
      </c>
      <c r="K1055" s="204" t="s">
        <v>6141</v>
      </c>
      <c r="M1055" s="203">
        <f>M1054-I1055</f>
        <v>72482</v>
      </c>
    </row>
    <row r="1056" spans="1:23">
      <c r="A1056" s="207">
        <v>40180</v>
      </c>
      <c r="C1056" s="200" t="s">
        <v>6177</v>
      </c>
      <c r="D1056" s="205" t="s">
        <v>6176</v>
      </c>
      <c r="E1056" s="200" t="s">
        <v>6141</v>
      </c>
      <c r="F1056" s="200">
        <v>500</v>
      </c>
      <c r="G1056" s="205" t="s">
        <v>6174</v>
      </c>
      <c r="H1056" s="200" t="s">
        <v>6141</v>
      </c>
      <c r="I1056" s="200">
        <v>500</v>
      </c>
      <c r="J1056" s="205" t="s">
        <v>6174</v>
      </c>
      <c r="K1056" s="204" t="s">
        <v>6141</v>
      </c>
      <c r="M1056" s="203">
        <f>M1055-I1056</f>
        <v>71982</v>
      </c>
    </row>
    <row r="1057" spans="1:13">
      <c r="A1057" s="207">
        <v>40180</v>
      </c>
      <c r="D1057" s="205" t="s">
        <v>6176</v>
      </c>
      <c r="E1057" s="200" t="s">
        <v>6141</v>
      </c>
      <c r="F1057" s="200">
        <v>3168</v>
      </c>
      <c r="G1057" s="205" t="s">
        <v>6174</v>
      </c>
      <c r="H1057" s="200" t="s">
        <v>6141</v>
      </c>
      <c r="I1057" s="200">
        <v>3168</v>
      </c>
      <c r="J1057" s="205" t="s">
        <v>6174</v>
      </c>
      <c r="K1057" s="204" t="s">
        <v>6141</v>
      </c>
      <c r="M1057" s="203">
        <f>M1056-I1057</f>
        <v>68814</v>
      </c>
    </row>
    <row r="1058" spans="1:13">
      <c r="A1058" s="207">
        <v>40181</v>
      </c>
      <c r="D1058" s="217" t="s">
        <v>6176</v>
      </c>
      <c r="E1058" s="200" t="s">
        <v>6141</v>
      </c>
      <c r="F1058" s="200">
        <v>32</v>
      </c>
      <c r="G1058" s="205" t="s">
        <v>6175</v>
      </c>
      <c r="H1058" s="200" t="s">
        <v>6141</v>
      </c>
      <c r="I1058" s="200">
        <v>32</v>
      </c>
      <c r="J1058" s="205" t="s">
        <v>6175</v>
      </c>
      <c r="K1058" s="204" t="s">
        <v>6141</v>
      </c>
    </row>
    <row r="1059" spans="1:13">
      <c r="A1059" s="207">
        <v>40182</v>
      </c>
      <c r="D1059" s="205" t="s">
        <v>6175</v>
      </c>
      <c r="E1059" s="200" t="s">
        <v>6141</v>
      </c>
      <c r="F1059" s="200">
        <v>412</v>
      </c>
      <c r="G1059" s="217" t="s">
        <v>6175</v>
      </c>
      <c r="H1059" s="200" t="s">
        <v>6141</v>
      </c>
      <c r="I1059" s="200">
        <v>412</v>
      </c>
      <c r="J1059" s="205" t="s">
        <v>6175</v>
      </c>
      <c r="K1059" s="204" t="s">
        <v>6141</v>
      </c>
      <c r="L1059" s="200">
        <v>412</v>
      </c>
    </row>
    <row r="1060" spans="1:13">
      <c r="A1060" s="207">
        <v>40182</v>
      </c>
      <c r="E1060" s="200" t="s">
        <v>6141</v>
      </c>
      <c r="F1060" s="200">
        <v>6500</v>
      </c>
      <c r="G1060" s="217" t="s">
        <v>6174</v>
      </c>
      <c r="H1060" s="200" t="s">
        <v>6141</v>
      </c>
      <c r="I1060" s="200">
        <v>6500</v>
      </c>
      <c r="J1060" s="217" t="s">
        <v>6174</v>
      </c>
      <c r="K1060" s="204" t="s">
        <v>6141</v>
      </c>
    </row>
    <row r="1061" spans="1:13">
      <c r="A1061" s="207">
        <v>40214</v>
      </c>
      <c r="C1061" s="200" t="s">
        <v>6173</v>
      </c>
      <c r="D1061" s="217" t="s">
        <v>6165</v>
      </c>
      <c r="E1061" s="200" t="s">
        <v>6145</v>
      </c>
      <c r="F1061" s="200">
        <v>140</v>
      </c>
      <c r="G1061" s="205" t="s">
        <v>6162</v>
      </c>
      <c r="H1061" s="200" t="s">
        <v>6145</v>
      </c>
      <c r="I1061" s="200">
        <v>140</v>
      </c>
      <c r="J1061" s="205" t="s">
        <v>6162</v>
      </c>
      <c r="K1061" s="204" t="s">
        <v>6145</v>
      </c>
    </row>
    <row r="1062" spans="1:13">
      <c r="A1062" s="207">
        <v>40214</v>
      </c>
      <c r="C1062" s="206" t="s">
        <v>6172</v>
      </c>
      <c r="D1062" s="217" t="s">
        <v>6165</v>
      </c>
      <c r="E1062" s="200" t="s">
        <v>6145</v>
      </c>
      <c r="F1062" s="200">
        <v>100</v>
      </c>
      <c r="G1062" s="205" t="s">
        <v>6162</v>
      </c>
      <c r="H1062" s="200" t="s">
        <v>6145</v>
      </c>
      <c r="I1062" s="200">
        <v>100</v>
      </c>
      <c r="J1062" s="205" t="s">
        <v>6162</v>
      </c>
      <c r="K1062" s="204" t="s">
        <v>6145</v>
      </c>
    </row>
    <row r="1063" spans="1:13">
      <c r="A1063" s="207">
        <v>40214</v>
      </c>
      <c r="C1063" s="206" t="s">
        <v>6171</v>
      </c>
      <c r="D1063" s="205" t="s">
        <v>6170</v>
      </c>
      <c r="E1063" s="200" t="s">
        <v>6145</v>
      </c>
      <c r="F1063" s="200">
        <v>140</v>
      </c>
      <c r="G1063" s="205" t="s">
        <v>6162</v>
      </c>
      <c r="H1063" s="200" t="s">
        <v>6145</v>
      </c>
      <c r="I1063" s="200">
        <v>140</v>
      </c>
      <c r="J1063" s="205" t="s">
        <v>6162</v>
      </c>
      <c r="K1063" s="204" t="s">
        <v>6145</v>
      </c>
    </row>
    <row r="1064" spans="1:13">
      <c r="C1064" s="200" t="s">
        <v>6169</v>
      </c>
      <c r="D1064" s="217" t="s">
        <v>6163</v>
      </c>
      <c r="E1064" s="200" t="s">
        <v>6145</v>
      </c>
      <c r="F1064" s="200">
        <v>100</v>
      </c>
      <c r="G1064" s="205" t="s">
        <v>6162</v>
      </c>
      <c r="H1064" s="200" t="s">
        <v>6145</v>
      </c>
      <c r="I1064" s="200">
        <v>100</v>
      </c>
      <c r="J1064" s="205" t="s">
        <v>6162</v>
      </c>
      <c r="K1064" s="204" t="s">
        <v>6145</v>
      </c>
    </row>
    <row r="1065" spans="1:13">
      <c r="C1065" s="200" t="s">
        <v>6168</v>
      </c>
      <c r="D1065" s="217" t="s">
        <v>6163</v>
      </c>
      <c r="E1065" s="200" t="s">
        <v>6145</v>
      </c>
      <c r="F1065" s="200">
        <v>105</v>
      </c>
      <c r="G1065" s="205" t="s">
        <v>6162</v>
      </c>
      <c r="H1065" s="200" t="s">
        <v>6145</v>
      </c>
      <c r="I1065" s="200">
        <v>105</v>
      </c>
      <c r="J1065" s="205" t="s">
        <v>6162</v>
      </c>
      <c r="K1065" s="204" t="s">
        <v>6145</v>
      </c>
    </row>
    <row r="1066" spans="1:13">
      <c r="C1066" s="200" t="s">
        <v>6167</v>
      </c>
      <c r="D1066" s="217" t="s">
        <v>6165</v>
      </c>
      <c r="E1066" s="200" t="s">
        <v>6145</v>
      </c>
      <c r="F1066" s="200">
        <v>1350</v>
      </c>
      <c r="G1066" s="205" t="s">
        <v>6162</v>
      </c>
      <c r="H1066" s="200" t="s">
        <v>6145</v>
      </c>
      <c r="I1066" s="200">
        <v>1350</v>
      </c>
      <c r="J1066" s="205" t="s">
        <v>6162</v>
      </c>
      <c r="K1066" s="204" t="s">
        <v>6145</v>
      </c>
    </row>
    <row r="1067" spans="1:13">
      <c r="C1067" s="206" t="s">
        <v>6166</v>
      </c>
      <c r="D1067" s="217" t="s">
        <v>6165</v>
      </c>
      <c r="E1067" s="200" t="s">
        <v>6145</v>
      </c>
      <c r="F1067" s="200">
        <v>200</v>
      </c>
      <c r="G1067" s="205" t="s">
        <v>6162</v>
      </c>
      <c r="H1067" s="200" t="s">
        <v>6145</v>
      </c>
      <c r="I1067" s="200">
        <v>200</v>
      </c>
      <c r="J1067" s="205" t="s">
        <v>6162</v>
      </c>
      <c r="K1067" s="204" t="s">
        <v>6145</v>
      </c>
    </row>
    <row r="1068" spans="1:13">
      <c r="A1068" s="207">
        <v>40211</v>
      </c>
      <c r="C1068" s="206" t="s">
        <v>6164</v>
      </c>
      <c r="D1068" s="217" t="s">
        <v>6163</v>
      </c>
      <c r="E1068" s="200" t="s">
        <v>6145</v>
      </c>
      <c r="F1068" s="200">
        <v>125</v>
      </c>
      <c r="G1068" s="205" t="s">
        <v>6162</v>
      </c>
      <c r="H1068" s="200" t="s">
        <v>6145</v>
      </c>
      <c r="I1068" s="200">
        <v>125</v>
      </c>
      <c r="J1068" s="205" t="s">
        <v>6162</v>
      </c>
      <c r="K1068" s="204" t="s">
        <v>6145</v>
      </c>
    </row>
    <row r="1071" spans="1:13">
      <c r="A1071" s="207">
        <v>40490</v>
      </c>
      <c r="C1071" s="206" t="s">
        <v>6161</v>
      </c>
      <c r="G1071" s="217" t="s">
        <v>6160</v>
      </c>
      <c r="H1071" s="206" t="s">
        <v>6159</v>
      </c>
      <c r="I1071" s="200">
        <v>21.4</v>
      </c>
    </row>
    <row r="1072" spans="1:13">
      <c r="A1072" s="207">
        <v>40491</v>
      </c>
      <c r="C1072" s="206" t="s">
        <v>6161</v>
      </c>
      <c r="G1072" s="217" t="s">
        <v>6160</v>
      </c>
      <c r="H1072" s="206" t="s">
        <v>6159</v>
      </c>
      <c r="I1072" s="200">
        <v>16.5</v>
      </c>
    </row>
    <row r="1073" spans="1:9">
      <c r="A1073" s="207">
        <v>40492</v>
      </c>
      <c r="C1073" s="206" t="s">
        <v>6161</v>
      </c>
      <c r="G1073" s="217" t="s">
        <v>6160</v>
      </c>
      <c r="H1073" s="206" t="s">
        <v>6159</v>
      </c>
      <c r="I1073" s="200">
        <v>8.6999999999999993</v>
      </c>
    </row>
    <row r="1074" spans="1:9">
      <c r="A1074" s="207">
        <v>40493</v>
      </c>
      <c r="C1074" s="206" t="s">
        <v>6161</v>
      </c>
      <c r="G1074" s="217" t="s">
        <v>6160</v>
      </c>
      <c r="H1074" s="206" t="s">
        <v>6159</v>
      </c>
      <c r="I1074" s="200">
        <v>19.899999999999999</v>
      </c>
    </row>
    <row r="1075" spans="1:9">
      <c r="A1075" s="207">
        <v>40494</v>
      </c>
      <c r="C1075" s="206" t="s">
        <v>6161</v>
      </c>
      <c r="G1075" s="217" t="s">
        <v>6160</v>
      </c>
      <c r="H1075" s="206" t="s">
        <v>6159</v>
      </c>
      <c r="I1075" s="200">
        <v>23.3</v>
      </c>
    </row>
    <row r="1076" spans="1:9">
      <c r="A1076" s="207">
        <v>40496</v>
      </c>
      <c r="C1076" s="206" t="s">
        <v>6161</v>
      </c>
      <c r="G1076" s="217" t="s">
        <v>6160</v>
      </c>
      <c r="H1076" s="206" t="s">
        <v>6159</v>
      </c>
      <c r="I1076" s="200">
        <v>27.9</v>
      </c>
    </row>
    <row r="1077" spans="1:9">
      <c r="A1077" s="207">
        <v>40497</v>
      </c>
      <c r="C1077" s="206" t="s">
        <v>6161</v>
      </c>
      <c r="G1077" s="217" t="s">
        <v>6160</v>
      </c>
      <c r="H1077" s="206" t="s">
        <v>6159</v>
      </c>
      <c r="I1077" s="200">
        <v>8.6999999999999993</v>
      </c>
    </row>
    <row r="1078" spans="1:9">
      <c r="A1078" s="207">
        <v>40498</v>
      </c>
      <c r="C1078" s="206" t="s">
        <v>6161</v>
      </c>
      <c r="G1078" s="217" t="s">
        <v>6160</v>
      </c>
      <c r="H1078" s="206" t="s">
        <v>6159</v>
      </c>
      <c r="I1078" s="200">
        <v>13.4</v>
      </c>
    </row>
    <row r="1079" spans="1:9">
      <c r="A1079" s="207">
        <v>40499</v>
      </c>
      <c r="C1079" s="206" t="s">
        <v>6161</v>
      </c>
      <c r="G1079" s="217" t="s">
        <v>6160</v>
      </c>
      <c r="H1079" s="206" t="s">
        <v>6159</v>
      </c>
      <c r="I1079" s="200">
        <v>3.6</v>
      </c>
    </row>
    <row r="1080" spans="1:9">
      <c r="A1080" s="207">
        <v>40502</v>
      </c>
      <c r="C1080" s="206" t="s">
        <v>6161</v>
      </c>
      <c r="G1080" s="217" t="s">
        <v>6160</v>
      </c>
      <c r="H1080" s="206" t="s">
        <v>6159</v>
      </c>
      <c r="I1080" s="200">
        <v>18.399999999999999</v>
      </c>
    </row>
    <row r="1081" spans="1:9">
      <c r="A1081" s="207">
        <v>40505</v>
      </c>
      <c r="C1081" s="206" t="s">
        <v>6161</v>
      </c>
      <c r="G1081" s="217" t="s">
        <v>6160</v>
      </c>
      <c r="H1081" s="206" t="s">
        <v>6159</v>
      </c>
      <c r="I1081" s="200">
        <v>11.2</v>
      </c>
    </row>
    <row r="1082" spans="1:9">
      <c r="A1082" s="207">
        <v>40506</v>
      </c>
      <c r="C1082" s="206" t="s">
        <v>6161</v>
      </c>
      <c r="G1082" s="217" t="s">
        <v>6160</v>
      </c>
      <c r="H1082" s="206" t="s">
        <v>6159</v>
      </c>
      <c r="I1082" s="200">
        <v>6.1</v>
      </c>
    </row>
    <row r="1083" spans="1:9">
      <c r="A1083" s="207">
        <v>40512</v>
      </c>
      <c r="C1083" s="206" t="s">
        <v>6161</v>
      </c>
      <c r="G1083" s="217" t="s">
        <v>6160</v>
      </c>
      <c r="H1083" s="206" t="s">
        <v>6159</v>
      </c>
      <c r="I1083" s="200">
        <v>14.1</v>
      </c>
    </row>
    <row r="1084" spans="1:9">
      <c r="A1084" s="207">
        <v>40515</v>
      </c>
      <c r="C1084" s="206" t="s">
        <v>6161</v>
      </c>
      <c r="G1084" s="217" t="s">
        <v>6160</v>
      </c>
      <c r="H1084" s="206" t="s">
        <v>6159</v>
      </c>
      <c r="I1084" s="200">
        <v>27.9</v>
      </c>
    </row>
    <row r="1085" spans="1:9">
      <c r="A1085" s="207">
        <v>40517</v>
      </c>
      <c r="C1085" s="206" t="s">
        <v>6161</v>
      </c>
      <c r="G1085" s="217" t="s">
        <v>6160</v>
      </c>
      <c r="H1085" s="206" t="s">
        <v>6159</v>
      </c>
      <c r="I1085" s="200">
        <v>6.5</v>
      </c>
    </row>
    <row r="1086" spans="1:9">
      <c r="A1086" s="207">
        <v>40519</v>
      </c>
      <c r="C1086" s="206" t="s">
        <v>6161</v>
      </c>
      <c r="G1086" s="217" t="s">
        <v>6160</v>
      </c>
      <c r="H1086" s="206" t="s">
        <v>6159</v>
      </c>
      <c r="I1086" s="200">
        <v>6</v>
      </c>
    </row>
    <row r="1087" spans="1:9">
      <c r="A1087" s="207">
        <v>40535</v>
      </c>
      <c r="C1087" s="206" t="s">
        <v>6161</v>
      </c>
      <c r="E1087" s="200" t="s">
        <v>6145</v>
      </c>
      <c r="G1087" s="217" t="s">
        <v>6160</v>
      </c>
      <c r="H1087" s="206" t="s">
        <v>6159</v>
      </c>
      <c r="I1087" s="200">
        <v>16.899999999999999</v>
      </c>
    </row>
    <row r="1088" spans="1:9">
      <c r="A1088" s="207">
        <v>40537</v>
      </c>
      <c r="C1088" s="206" t="s">
        <v>6161</v>
      </c>
      <c r="E1088" s="200" t="s">
        <v>6145</v>
      </c>
      <c r="G1088" s="217" t="s">
        <v>6160</v>
      </c>
      <c r="H1088" s="206" t="s">
        <v>6159</v>
      </c>
      <c r="I1088" s="200">
        <v>23.4</v>
      </c>
    </row>
    <row r="1089" spans="1:9">
      <c r="A1089" s="207">
        <v>40533</v>
      </c>
      <c r="C1089" s="206" t="s">
        <v>6161</v>
      </c>
      <c r="E1089" s="200" t="s">
        <v>6145</v>
      </c>
      <c r="G1089" s="217" t="s">
        <v>6160</v>
      </c>
      <c r="H1089" s="206" t="s">
        <v>6159</v>
      </c>
      <c r="I1089" s="200">
        <v>15.6</v>
      </c>
    </row>
    <row r="1090" spans="1:9">
      <c r="A1090" s="207">
        <v>40524</v>
      </c>
      <c r="C1090" s="206" t="s">
        <v>6161</v>
      </c>
      <c r="E1090" s="200" t="s">
        <v>6145</v>
      </c>
      <c r="G1090" s="217" t="s">
        <v>6160</v>
      </c>
      <c r="H1090" s="206" t="s">
        <v>6159</v>
      </c>
      <c r="I1090" s="200">
        <v>52.2</v>
      </c>
    </row>
    <row r="1091" spans="1:9">
      <c r="A1091" s="207">
        <v>40540</v>
      </c>
      <c r="C1091" s="206" t="s">
        <v>6161</v>
      </c>
      <c r="E1091" s="200" t="s">
        <v>6145</v>
      </c>
      <c r="G1091" s="217" t="s">
        <v>6160</v>
      </c>
      <c r="H1091" s="206" t="s">
        <v>6159</v>
      </c>
      <c r="I1091" s="200">
        <v>16.899999999999999</v>
      </c>
    </row>
    <row r="1092" spans="1:9">
      <c r="A1092" s="207">
        <v>40540</v>
      </c>
      <c r="C1092" s="206" t="s">
        <v>6161</v>
      </c>
      <c r="E1092" s="200" t="s">
        <v>6145</v>
      </c>
      <c r="F1092" s="200">
        <v>15.3</v>
      </c>
      <c r="G1092" s="217" t="s">
        <v>6160</v>
      </c>
      <c r="H1092" s="206" t="s">
        <v>6159</v>
      </c>
      <c r="I1092" s="200">
        <v>15.3</v>
      </c>
    </row>
    <row r="1095" spans="1:9">
      <c r="A1095" s="207">
        <v>40546</v>
      </c>
      <c r="C1095" s="206" t="s">
        <v>6161</v>
      </c>
      <c r="G1095" s="217" t="s">
        <v>6160</v>
      </c>
      <c r="H1095" s="206" t="s">
        <v>6159</v>
      </c>
      <c r="I1095" s="200">
        <v>10.9</v>
      </c>
    </row>
    <row r="1108" spans="1:18">
      <c r="L1108" s="206">
        <f>L956+F1108-I1108</f>
        <v>163127</v>
      </c>
    </row>
    <row r="1109" spans="1:18">
      <c r="A1109" s="216"/>
      <c r="B1109" s="214"/>
      <c r="C1109" s="214" t="s">
        <v>5805</v>
      </c>
      <c r="D1109" s="215"/>
      <c r="E1109" s="203"/>
      <c r="F1109" s="214">
        <f>SUM(F244:F1108)</f>
        <v>2777542.3</v>
      </c>
      <c r="G1109" s="215"/>
      <c r="H1109" s="203"/>
      <c r="I1109" s="214">
        <f>SUM(I244:I1108)</f>
        <v>2700182.8</v>
      </c>
      <c r="J1109" s="213"/>
      <c r="K1109" s="212"/>
      <c r="L1109" s="203"/>
      <c r="N1109" s="203"/>
      <c r="O1109" s="203"/>
      <c r="P1109" s="203"/>
      <c r="Q1109" s="203"/>
      <c r="R1109" s="203"/>
    </row>
    <row r="1112" spans="1:18">
      <c r="A1112" s="211"/>
      <c r="B1112" s="208"/>
      <c r="C1112" s="208" t="s">
        <v>6158</v>
      </c>
      <c r="D1112" s="210"/>
      <c r="E1112" s="208"/>
      <c r="F1112" s="208"/>
      <c r="G1112" s="210"/>
      <c r="H1112" s="208"/>
      <c r="I1112" s="208"/>
      <c r="J1112" s="210"/>
      <c r="K1112" s="209"/>
      <c r="L1112" s="208"/>
      <c r="N1112" s="208"/>
      <c r="O1112" s="208"/>
      <c r="P1112" s="208"/>
      <c r="Q1112" s="208"/>
      <c r="R1112" s="208"/>
    </row>
    <row r="1125" spans="1:18">
      <c r="A1125" s="211"/>
      <c r="B1125" s="208"/>
      <c r="C1125" s="208"/>
      <c r="D1125" s="210"/>
      <c r="E1125" s="208"/>
      <c r="F1125" s="208"/>
      <c r="G1125" s="210"/>
      <c r="H1125" s="208"/>
      <c r="I1125" s="208"/>
      <c r="J1125" s="210"/>
      <c r="K1125" s="209"/>
      <c r="L1125" s="208"/>
      <c r="M1125" s="208"/>
      <c r="N1125" s="208"/>
      <c r="O1125" s="208"/>
      <c r="P1125" s="208"/>
      <c r="Q1125" s="208"/>
      <c r="R1125" s="208"/>
    </row>
    <row r="1133" spans="1:18">
      <c r="D1133" s="205">
        <v>267942</v>
      </c>
    </row>
  </sheetData>
  <phoneticPr fontId="12"/>
  <dataValidations count="3">
    <dataValidation operator="equal" allowBlank="1" showErrorMessage="1" sqref="P205:R205 P3:R203 P209:R1108" xr:uid="{00000000-0002-0000-1900-000002000000}">
      <formula1>0</formula1>
      <formula2>0</formula2>
    </dataValidation>
    <dataValidation type="list" operator="equal" allowBlank="1" showErrorMessage="1" sqref="J3:K203 N3:N203 N209:N996 N998:N1003 N1005:N1012 K209:K995 J205:K205 N205 K997:K1012 J1078:K1108 N1014:N1108 K1014:K1077 J209:J1077" xr:uid="{00000000-0002-0000-1900-000001000000}">
      <formula1>#REF!</formula1>
      <formula2>0</formula2>
    </dataValidation>
    <dataValidation operator="equal" allowBlank="1" showErrorMessage="1" sqref="E1:E1048576" xr:uid="{00000000-0002-0000-1900-000000000000}"/>
  </dataValidations>
  <pageMargins left="0.78749999999999998" right="0.78749999999999998" top="0.78749999999999998" bottom="0.78749999999999998" header="0.51180555555555562" footer="0.51180555555555562"/>
  <pageSetup paperSize="9"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727BF-5ABE-4D93-AE62-5A815AD68889}">
  <dimension ref="A1:I208"/>
  <sheetViews>
    <sheetView topLeftCell="A217" zoomScale="75" zoomScaleNormal="75" workbookViewId="0">
      <selection activeCell="C18" sqref="C18"/>
    </sheetView>
  </sheetViews>
  <sheetFormatPr defaultColWidth="9.25" defaultRowHeight="14.25"/>
  <cols>
    <col min="1" max="1" width="12.5" style="261" customWidth="1"/>
    <col min="2" max="2" width="12.375" style="200" customWidth="1"/>
    <col min="3" max="3" width="15" style="200" customWidth="1"/>
    <col min="4" max="4" width="12.25" style="200" customWidth="1"/>
    <col min="5" max="5" width="15.75" style="200" customWidth="1"/>
    <col min="6" max="6" width="12.875" style="200" customWidth="1"/>
    <col min="7" max="16384" width="9.25" style="200"/>
  </cols>
  <sheetData>
    <row r="1" spans="1:9">
      <c r="A1" s="261" t="s">
        <v>5927</v>
      </c>
      <c r="B1" s="204" t="s">
        <v>5926</v>
      </c>
      <c r="C1" s="200" t="s">
        <v>5925</v>
      </c>
      <c r="D1" s="200" t="s">
        <v>5924</v>
      </c>
      <c r="E1" s="200" t="s">
        <v>5923</v>
      </c>
      <c r="F1" s="200" t="s">
        <v>5922</v>
      </c>
      <c r="G1" s="200" t="s">
        <v>5921</v>
      </c>
      <c r="H1" s="200" t="s">
        <v>5920</v>
      </c>
      <c r="I1" s="200" t="s">
        <v>5919</v>
      </c>
    </row>
    <row r="2" spans="1:9">
      <c r="A2" s="261">
        <v>38751</v>
      </c>
      <c r="B2" s="200" t="s">
        <v>5911</v>
      </c>
      <c r="D2" s="200">
        <v>150</v>
      </c>
      <c r="F2" s="200" t="e">
        <f>#REF!+C2</f>
        <v>#REF!</v>
      </c>
      <c r="G2" s="200">
        <v>0</v>
      </c>
    </row>
    <row r="3" spans="1:9">
      <c r="F3" s="200" t="e">
        <f t="shared" ref="F3:F66" si="0">F2+C3</f>
        <v>#REF!</v>
      </c>
      <c r="G3" s="200">
        <v>0</v>
      </c>
    </row>
    <row r="4" spans="1:9">
      <c r="F4" s="200" t="e">
        <f t="shared" si="0"/>
        <v>#REF!</v>
      </c>
      <c r="G4" s="200">
        <v>0</v>
      </c>
    </row>
    <row r="5" spans="1:9">
      <c r="F5" s="200" t="e">
        <f t="shared" si="0"/>
        <v>#REF!</v>
      </c>
      <c r="G5" s="200">
        <v>0</v>
      </c>
    </row>
    <row r="6" spans="1:9">
      <c r="F6" s="200" t="e">
        <f t="shared" si="0"/>
        <v>#REF!</v>
      </c>
      <c r="G6" s="200">
        <v>0</v>
      </c>
      <c r="H6" s="200">
        <v>0</v>
      </c>
      <c r="I6" s="200" t="s">
        <v>5910</v>
      </c>
    </row>
    <row r="7" spans="1:9">
      <c r="A7" s="261">
        <v>39085</v>
      </c>
      <c r="B7" s="200" t="s">
        <v>5837</v>
      </c>
      <c r="C7" s="200">
        <v>304</v>
      </c>
      <c r="F7" s="200" t="e">
        <f t="shared" si="0"/>
        <v>#REF!</v>
      </c>
      <c r="G7" s="200">
        <v>0</v>
      </c>
      <c r="H7" s="200">
        <f t="shared" ref="H7:H38" si="1">H6+C7</f>
        <v>304</v>
      </c>
    </row>
    <row r="8" spans="1:9">
      <c r="A8" s="261">
        <v>39086</v>
      </c>
      <c r="B8" s="200" t="s">
        <v>5909</v>
      </c>
      <c r="C8" s="200">
        <v>1000</v>
      </c>
      <c r="F8" s="200" t="e">
        <f t="shared" si="0"/>
        <v>#REF!</v>
      </c>
      <c r="G8" s="200">
        <v>0</v>
      </c>
      <c r="H8" s="200">
        <f t="shared" si="1"/>
        <v>1304</v>
      </c>
    </row>
    <row r="9" spans="1:9">
      <c r="A9" s="261">
        <v>39086</v>
      </c>
      <c r="B9" s="200" t="s">
        <v>5908</v>
      </c>
      <c r="C9" s="200">
        <v>500</v>
      </c>
      <c r="F9" s="200" t="e">
        <f t="shared" si="0"/>
        <v>#REF!</v>
      </c>
      <c r="G9" s="200">
        <f t="shared" ref="G9:G40" si="2">G8+D9-E9</f>
        <v>0</v>
      </c>
      <c r="H9" s="200">
        <f t="shared" si="1"/>
        <v>1804</v>
      </c>
    </row>
    <row r="10" spans="1:9">
      <c r="A10" s="261">
        <v>39086</v>
      </c>
      <c r="B10" s="200" t="s">
        <v>5907</v>
      </c>
      <c r="C10" s="200">
        <v>380</v>
      </c>
      <c r="F10" s="200" t="e">
        <f t="shared" si="0"/>
        <v>#REF!</v>
      </c>
      <c r="G10" s="200">
        <f t="shared" si="2"/>
        <v>0</v>
      </c>
      <c r="H10" s="200">
        <f t="shared" si="1"/>
        <v>2184</v>
      </c>
    </row>
    <row r="11" spans="1:9">
      <c r="A11" s="261">
        <v>39086</v>
      </c>
      <c r="B11" s="200" t="s">
        <v>5834</v>
      </c>
      <c r="C11" s="200">
        <v>325</v>
      </c>
      <c r="F11" s="200" t="e">
        <f t="shared" si="0"/>
        <v>#REF!</v>
      </c>
      <c r="G11" s="200">
        <f t="shared" si="2"/>
        <v>0</v>
      </c>
      <c r="H11" s="200">
        <f t="shared" si="1"/>
        <v>2509</v>
      </c>
    </row>
    <row r="12" spans="1:9">
      <c r="A12" s="261">
        <v>39086</v>
      </c>
      <c r="B12" s="200" t="s">
        <v>5837</v>
      </c>
      <c r="C12" s="200">
        <v>90</v>
      </c>
      <c r="F12" s="200" t="e">
        <f t="shared" si="0"/>
        <v>#REF!</v>
      </c>
      <c r="G12" s="200">
        <f t="shared" si="2"/>
        <v>0</v>
      </c>
      <c r="H12" s="200">
        <f t="shared" si="1"/>
        <v>2599</v>
      </c>
    </row>
    <row r="13" spans="1:9">
      <c r="A13" s="261">
        <v>39086</v>
      </c>
      <c r="B13" s="200" t="s">
        <v>5896</v>
      </c>
      <c r="C13" s="200">
        <v>135</v>
      </c>
      <c r="F13" s="200" t="e">
        <f t="shared" si="0"/>
        <v>#REF!</v>
      </c>
      <c r="G13" s="200">
        <f t="shared" si="2"/>
        <v>0</v>
      </c>
      <c r="H13" s="200">
        <f t="shared" si="1"/>
        <v>2734</v>
      </c>
    </row>
    <row r="14" spans="1:9">
      <c r="A14" s="261">
        <v>39086</v>
      </c>
      <c r="B14" s="200" t="s">
        <v>5854</v>
      </c>
      <c r="C14" s="200">
        <v>118</v>
      </c>
      <c r="F14" s="200" t="e">
        <f t="shared" si="0"/>
        <v>#REF!</v>
      </c>
      <c r="G14" s="200">
        <f t="shared" si="2"/>
        <v>0</v>
      </c>
      <c r="H14" s="200">
        <f t="shared" si="1"/>
        <v>2852</v>
      </c>
    </row>
    <row r="15" spans="1:9">
      <c r="A15" s="261">
        <v>39087</v>
      </c>
      <c r="B15" s="200" t="s">
        <v>5854</v>
      </c>
      <c r="C15" s="200">
        <v>138</v>
      </c>
      <c r="F15" s="200" t="e">
        <f t="shared" si="0"/>
        <v>#REF!</v>
      </c>
      <c r="G15" s="200">
        <f t="shared" si="2"/>
        <v>0</v>
      </c>
      <c r="H15" s="200">
        <f t="shared" si="1"/>
        <v>2990</v>
      </c>
    </row>
    <row r="16" spans="1:9">
      <c r="A16" s="261">
        <v>39087</v>
      </c>
      <c r="B16" s="200" t="s">
        <v>5829</v>
      </c>
      <c r="C16" s="200">
        <v>50</v>
      </c>
      <c r="F16" s="200" t="e">
        <f t="shared" si="0"/>
        <v>#REF!</v>
      </c>
      <c r="G16" s="200">
        <f t="shared" si="2"/>
        <v>0</v>
      </c>
      <c r="H16" s="200">
        <f t="shared" si="1"/>
        <v>3040</v>
      </c>
    </row>
    <row r="17" spans="1:8">
      <c r="A17" s="261">
        <v>39087</v>
      </c>
      <c r="B17" s="200" t="s">
        <v>5834</v>
      </c>
      <c r="C17" s="200">
        <v>120</v>
      </c>
      <c r="F17" s="200" t="e">
        <f t="shared" si="0"/>
        <v>#REF!</v>
      </c>
      <c r="G17" s="200">
        <f t="shared" si="2"/>
        <v>0</v>
      </c>
      <c r="H17" s="200">
        <f t="shared" si="1"/>
        <v>3160</v>
      </c>
    </row>
    <row r="18" spans="1:8">
      <c r="A18" s="261">
        <v>39088</v>
      </c>
      <c r="B18" s="200" t="s">
        <v>5906</v>
      </c>
      <c r="C18" s="200">
        <v>228</v>
      </c>
      <c r="F18" s="200" t="e">
        <f t="shared" si="0"/>
        <v>#REF!</v>
      </c>
      <c r="G18" s="200">
        <f t="shared" si="2"/>
        <v>0</v>
      </c>
      <c r="H18" s="200">
        <f t="shared" si="1"/>
        <v>3388</v>
      </c>
    </row>
    <row r="19" spans="1:8">
      <c r="A19" s="261">
        <v>39088</v>
      </c>
      <c r="B19" s="200" t="s">
        <v>5905</v>
      </c>
      <c r="C19" s="200">
        <v>10000</v>
      </c>
      <c r="F19" s="200" t="e">
        <f t="shared" si="0"/>
        <v>#REF!</v>
      </c>
      <c r="G19" s="200">
        <f t="shared" si="2"/>
        <v>0</v>
      </c>
      <c r="H19" s="200">
        <f t="shared" si="1"/>
        <v>13388</v>
      </c>
    </row>
    <row r="20" spans="1:8">
      <c r="A20" s="261">
        <v>39089</v>
      </c>
      <c r="B20" s="200" t="s">
        <v>5904</v>
      </c>
      <c r="C20" s="200">
        <v>149</v>
      </c>
      <c r="F20" s="200" t="e">
        <f t="shared" si="0"/>
        <v>#REF!</v>
      </c>
      <c r="G20" s="200">
        <f t="shared" si="2"/>
        <v>0</v>
      </c>
      <c r="H20" s="200">
        <f t="shared" si="1"/>
        <v>13537</v>
      </c>
    </row>
    <row r="21" spans="1:8">
      <c r="A21" s="261">
        <v>39089</v>
      </c>
      <c r="B21" s="200" t="s">
        <v>5881</v>
      </c>
      <c r="C21" s="200">
        <v>180</v>
      </c>
      <c r="F21" s="200" t="e">
        <f t="shared" si="0"/>
        <v>#REF!</v>
      </c>
      <c r="G21" s="200">
        <f t="shared" si="2"/>
        <v>0</v>
      </c>
      <c r="H21" s="200">
        <f t="shared" si="1"/>
        <v>13717</v>
      </c>
    </row>
    <row r="22" spans="1:8">
      <c r="A22" s="261">
        <v>39089</v>
      </c>
      <c r="B22" s="200" t="s">
        <v>5837</v>
      </c>
      <c r="C22" s="200">
        <v>75</v>
      </c>
      <c r="F22" s="200" t="e">
        <f t="shared" si="0"/>
        <v>#REF!</v>
      </c>
      <c r="G22" s="200">
        <f t="shared" si="2"/>
        <v>0</v>
      </c>
      <c r="H22" s="200">
        <f t="shared" si="1"/>
        <v>13792</v>
      </c>
    </row>
    <row r="23" spans="1:8">
      <c r="A23" s="261">
        <v>39089</v>
      </c>
      <c r="B23" s="200" t="s">
        <v>5834</v>
      </c>
      <c r="C23" s="200">
        <v>399</v>
      </c>
      <c r="F23" s="200" t="e">
        <f t="shared" si="0"/>
        <v>#REF!</v>
      </c>
      <c r="G23" s="200">
        <f t="shared" si="2"/>
        <v>0</v>
      </c>
      <c r="H23" s="200">
        <f t="shared" si="1"/>
        <v>14191</v>
      </c>
    </row>
    <row r="24" spans="1:8">
      <c r="A24" s="261">
        <v>39090</v>
      </c>
      <c r="B24" s="200" t="s">
        <v>5903</v>
      </c>
      <c r="C24" s="200">
        <v>191</v>
      </c>
      <c r="F24" s="200" t="e">
        <f t="shared" si="0"/>
        <v>#REF!</v>
      </c>
      <c r="G24" s="200">
        <f t="shared" si="2"/>
        <v>0</v>
      </c>
      <c r="H24" s="200">
        <f t="shared" si="1"/>
        <v>14382</v>
      </c>
    </row>
    <row r="25" spans="1:8">
      <c r="A25" s="261">
        <v>39090</v>
      </c>
      <c r="B25" s="200" t="s">
        <v>5837</v>
      </c>
      <c r="C25" s="200">
        <v>88</v>
      </c>
      <c r="F25" s="200" t="e">
        <f t="shared" si="0"/>
        <v>#REF!</v>
      </c>
      <c r="G25" s="200">
        <f t="shared" si="2"/>
        <v>0</v>
      </c>
      <c r="H25" s="200">
        <f t="shared" si="1"/>
        <v>14470</v>
      </c>
    </row>
    <row r="26" spans="1:8">
      <c r="A26" s="261">
        <v>39090</v>
      </c>
      <c r="B26" s="200" t="s">
        <v>5902</v>
      </c>
      <c r="C26" s="200">
        <v>98</v>
      </c>
      <c r="F26" s="200" t="e">
        <f t="shared" si="0"/>
        <v>#REF!</v>
      </c>
      <c r="G26" s="200">
        <f t="shared" si="2"/>
        <v>0</v>
      </c>
      <c r="H26" s="200">
        <f t="shared" si="1"/>
        <v>14568</v>
      </c>
    </row>
    <row r="27" spans="1:8">
      <c r="A27" s="261">
        <v>39090</v>
      </c>
      <c r="B27" s="200" t="s">
        <v>5896</v>
      </c>
      <c r="C27" s="200">
        <v>106</v>
      </c>
      <c r="F27" s="200" t="e">
        <f t="shared" si="0"/>
        <v>#REF!</v>
      </c>
      <c r="G27" s="200">
        <f t="shared" si="2"/>
        <v>0</v>
      </c>
      <c r="H27" s="200">
        <f t="shared" si="1"/>
        <v>14674</v>
      </c>
    </row>
    <row r="28" spans="1:8">
      <c r="A28" s="261">
        <v>39090</v>
      </c>
      <c r="B28" s="200" t="s">
        <v>5834</v>
      </c>
      <c r="C28" s="200">
        <v>250</v>
      </c>
      <c r="F28" s="200" t="e">
        <f t="shared" si="0"/>
        <v>#REF!</v>
      </c>
      <c r="G28" s="200">
        <f t="shared" si="2"/>
        <v>0</v>
      </c>
      <c r="H28" s="200">
        <f t="shared" si="1"/>
        <v>14924</v>
      </c>
    </row>
    <row r="29" spans="1:8">
      <c r="A29" s="261">
        <v>39091</v>
      </c>
      <c r="B29" s="200" t="s">
        <v>5890</v>
      </c>
      <c r="C29" s="200">
        <v>380</v>
      </c>
      <c r="F29" s="200" t="e">
        <f t="shared" si="0"/>
        <v>#REF!</v>
      </c>
      <c r="G29" s="200">
        <f t="shared" si="2"/>
        <v>0</v>
      </c>
      <c r="H29" s="200">
        <f t="shared" si="1"/>
        <v>15304</v>
      </c>
    </row>
    <row r="30" spans="1:8">
      <c r="A30" s="261">
        <v>39091</v>
      </c>
      <c r="B30" s="200" t="s">
        <v>5901</v>
      </c>
      <c r="C30" s="200">
        <v>66</v>
      </c>
      <c r="F30" s="200" t="e">
        <f t="shared" si="0"/>
        <v>#REF!</v>
      </c>
      <c r="G30" s="200">
        <f t="shared" si="2"/>
        <v>0</v>
      </c>
      <c r="H30" s="200">
        <f t="shared" si="1"/>
        <v>15370</v>
      </c>
    </row>
    <row r="31" spans="1:8">
      <c r="A31" s="261">
        <v>39091</v>
      </c>
      <c r="B31" s="200" t="s">
        <v>5900</v>
      </c>
      <c r="C31" s="200">
        <v>240</v>
      </c>
      <c r="F31" s="200" t="e">
        <f t="shared" si="0"/>
        <v>#REF!</v>
      </c>
      <c r="G31" s="200">
        <f t="shared" si="2"/>
        <v>0</v>
      </c>
      <c r="H31" s="200">
        <f t="shared" si="1"/>
        <v>15610</v>
      </c>
    </row>
    <row r="32" spans="1:8">
      <c r="A32" s="261">
        <v>39092</v>
      </c>
      <c r="B32" s="200" t="s">
        <v>5899</v>
      </c>
      <c r="C32" s="200">
        <v>398</v>
      </c>
      <c r="F32" s="200" t="e">
        <f t="shared" si="0"/>
        <v>#REF!</v>
      </c>
      <c r="G32" s="200">
        <f t="shared" si="2"/>
        <v>0</v>
      </c>
      <c r="H32" s="200">
        <f t="shared" si="1"/>
        <v>16008</v>
      </c>
    </row>
    <row r="33" spans="1:8">
      <c r="A33" s="261">
        <v>39092</v>
      </c>
      <c r="B33" s="200" t="s">
        <v>5898</v>
      </c>
      <c r="C33" s="200">
        <v>278</v>
      </c>
      <c r="F33" s="200" t="e">
        <f t="shared" si="0"/>
        <v>#REF!</v>
      </c>
      <c r="G33" s="200">
        <f t="shared" si="2"/>
        <v>0</v>
      </c>
      <c r="H33" s="200">
        <f t="shared" si="1"/>
        <v>16286</v>
      </c>
    </row>
    <row r="34" spans="1:8">
      <c r="A34" s="261">
        <v>39092</v>
      </c>
      <c r="B34" s="200" t="s">
        <v>5837</v>
      </c>
      <c r="C34" s="200">
        <v>69</v>
      </c>
      <c r="F34" s="200" t="e">
        <f t="shared" si="0"/>
        <v>#REF!</v>
      </c>
      <c r="G34" s="200">
        <f t="shared" si="2"/>
        <v>0</v>
      </c>
      <c r="H34" s="200">
        <f t="shared" si="1"/>
        <v>16355</v>
      </c>
    </row>
    <row r="35" spans="1:8">
      <c r="A35" s="261">
        <v>39092</v>
      </c>
      <c r="B35" s="200" t="s">
        <v>5859</v>
      </c>
      <c r="C35" s="200">
        <v>148</v>
      </c>
      <c r="F35" s="200" t="e">
        <f t="shared" si="0"/>
        <v>#REF!</v>
      </c>
      <c r="G35" s="200">
        <f t="shared" si="2"/>
        <v>0</v>
      </c>
      <c r="H35" s="200">
        <f t="shared" si="1"/>
        <v>16503</v>
      </c>
    </row>
    <row r="36" spans="1:8">
      <c r="A36" s="261">
        <v>39092</v>
      </c>
      <c r="B36" s="200" t="s">
        <v>5887</v>
      </c>
      <c r="C36" s="200">
        <v>460</v>
      </c>
      <c r="F36" s="200" t="e">
        <f t="shared" si="0"/>
        <v>#REF!</v>
      </c>
      <c r="G36" s="200">
        <f t="shared" si="2"/>
        <v>0</v>
      </c>
      <c r="H36" s="200">
        <f t="shared" si="1"/>
        <v>16963</v>
      </c>
    </row>
    <row r="37" spans="1:8">
      <c r="A37" s="261">
        <v>39093</v>
      </c>
      <c r="B37" s="200" t="s">
        <v>5897</v>
      </c>
      <c r="C37" s="200">
        <v>380</v>
      </c>
      <c r="F37" s="200" t="e">
        <f t="shared" si="0"/>
        <v>#REF!</v>
      </c>
      <c r="G37" s="200">
        <f t="shared" si="2"/>
        <v>0</v>
      </c>
      <c r="H37" s="200">
        <f t="shared" si="1"/>
        <v>17343</v>
      </c>
    </row>
    <row r="38" spans="1:8">
      <c r="A38" s="261">
        <v>39093</v>
      </c>
      <c r="B38" s="200" t="s">
        <v>5834</v>
      </c>
      <c r="C38" s="200">
        <v>290</v>
      </c>
      <c r="F38" s="200" t="e">
        <f t="shared" si="0"/>
        <v>#REF!</v>
      </c>
      <c r="G38" s="200">
        <f t="shared" si="2"/>
        <v>0</v>
      </c>
      <c r="H38" s="200">
        <f t="shared" si="1"/>
        <v>17633</v>
      </c>
    </row>
    <row r="39" spans="1:8">
      <c r="A39" s="261">
        <v>39093</v>
      </c>
      <c r="B39" s="200" t="s">
        <v>5896</v>
      </c>
      <c r="C39" s="200">
        <v>80</v>
      </c>
      <c r="F39" s="200" t="e">
        <f t="shared" si="0"/>
        <v>#REF!</v>
      </c>
      <c r="G39" s="200">
        <f t="shared" si="2"/>
        <v>0</v>
      </c>
      <c r="H39" s="200">
        <f t="shared" ref="H39:H70" si="3">H38+C39</f>
        <v>17713</v>
      </c>
    </row>
    <row r="40" spans="1:8">
      <c r="A40" s="261">
        <v>39093</v>
      </c>
      <c r="B40" s="200" t="s">
        <v>5837</v>
      </c>
      <c r="C40" s="200">
        <v>85</v>
      </c>
      <c r="F40" s="200" t="e">
        <f t="shared" si="0"/>
        <v>#REF!</v>
      </c>
      <c r="G40" s="200">
        <f t="shared" si="2"/>
        <v>0</v>
      </c>
      <c r="H40" s="200">
        <f t="shared" si="3"/>
        <v>17798</v>
      </c>
    </row>
    <row r="41" spans="1:8">
      <c r="A41" s="261">
        <v>39094</v>
      </c>
      <c r="B41" s="200" t="s">
        <v>5878</v>
      </c>
      <c r="C41" s="200">
        <v>380</v>
      </c>
      <c r="F41" s="200" t="e">
        <f t="shared" si="0"/>
        <v>#REF!</v>
      </c>
      <c r="G41" s="200">
        <f t="shared" ref="G41:G72" si="4">G40+D41-E41</f>
        <v>0</v>
      </c>
      <c r="H41" s="200">
        <f t="shared" si="3"/>
        <v>18178</v>
      </c>
    </row>
    <row r="42" spans="1:8">
      <c r="A42" s="261">
        <v>39094</v>
      </c>
      <c r="B42" s="200" t="s">
        <v>5834</v>
      </c>
      <c r="C42" s="200">
        <v>225</v>
      </c>
      <c r="F42" s="200" t="e">
        <f t="shared" si="0"/>
        <v>#REF!</v>
      </c>
      <c r="G42" s="200">
        <f t="shared" si="4"/>
        <v>0</v>
      </c>
      <c r="H42" s="200">
        <f t="shared" si="3"/>
        <v>18403</v>
      </c>
    </row>
    <row r="43" spans="1:8">
      <c r="A43" s="261">
        <v>39094</v>
      </c>
      <c r="B43" s="200" t="s">
        <v>5895</v>
      </c>
      <c r="C43" s="200">
        <v>130</v>
      </c>
      <c r="F43" s="200" t="e">
        <f t="shared" si="0"/>
        <v>#REF!</v>
      </c>
      <c r="G43" s="200">
        <f t="shared" si="4"/>
        <v>0</v>
      </c>
      <c r="H43" s="200">
        <f t="shared" si="3"/>
        <v>18533</v>
      </c>
    </row>
    <row r="44" spans="1:8">
      <c r="A44" s="261">
        <v>39094</v>
      </c>
      <c r="B44" s="200" t="s">
        <v>5829</v>
      </c>
      <c r="C44" s="200">
        <v>114</v>
      </c>
      <c r="F44" s="200" t="e">
        <f t="shared" si="0"/>
        <v>#REF!</v>
      </c>
      <c r="G44" s="200">
        <f t="shared" si="4"/>
        <v>0</v>
      </c>
      <c r="H44" s="200">
        <f t="shared" si="3"/>
        <v>18647</v>
      </c>
    </row>
    <row r="45" spans="1:8">
      <c r="A45" s="261">
        <v>39095</v>
      </c>
      <c r="B45" s="200" t="s">
        <v>5859</v>
      </c>
      <c r="C45" s="200">
        <v>185</v>
      </c>
      <c r="F45" s="200" t="e">
        <f t="shared" si="0"/>
        <v>#REF!</v>
      </c>
      <c r="G45" s="200">
        <f t="shared" si="4"/>
        <v>0</v>
      </c>
      <c r="H45" s="200">
        <f t="shared" si="3"/>
        <v>18832</v>
      </c>
    </row>
    <row r="46" spans="1:8">
      <c r="A46" s="261">
        <v>39095</v>
      </c>
      <c r="B46" s="200" t="s">
        <v>2343</v>
      </c>
      <c r="C46" s="200">
        <v>58</v>
      </c>
      <c r="F46" s="200" t="e">
        <f t="shared" si="0"/>
        <v>#REF!</v>
      </c>
      <c r="G46" s="200">
        <f t="shared" si="4"/>
        <v>0</v>
      </c>
      <c r="H46" s="200">
        <f t="shared" si="3"/>
        <v>18890</v>
      </c>
    </row>
    <row r="47" spans="1:8">
      <c r="A47" s="261">
        <v>39095</v>
      </c>
      <c r="B47" s="200" t="s">
        <v>5894</v>
      </c>
      <c r="C47" s="200">
        <v>348</v>
      </c>
      <c r="F47" s="200" t="e">
        <f t="shared" si="0"/>
        <v>#REF!</v>
      </c>
      <c r="G47" s="200">
        <f t="shared" si="4"/>
        <v>0</v>
      </c>
      <c r="H47" s="200">
        <f t="shared" si="3"/>
        <v>19238</v>
      </c>
    </row>
    <row r="48" spans="1:8">
      <c r="A48" s="261">
        <v>39095</v>
      </c>
      <c r="B48" s="200" t="s">
        <v>5893</v>
      </c>
      <c r="C48" s="200">
        <v>218</v>
      </c>
      <c r="F48" s="200" t="e">
        <f t="shared" si="0"/>
        <v>#REF!</v>
      </c>
      <c r="G48" s="200">
        <f t="shared" si="4"/>
        <v>0</v>
      </c>
      <c r="H48" s="200">
        <f t="shared" si="3"/>
        <v>19456</v>
      </c>
    </row>
    <row r="49" spans="1:8">
      <c r="A49" s="261">
        <v>39095</v>
      </c>
      <c r="B49" s="200" t="s">
        <v>5892</v>
      </c>
      <c r="C49" s="200">
        <v>298</v>
      </c>
      <c r="F49" s="200" t="e">
        <f t="shared" si="0"/>
        <v>#REF!</v>
      </c>
      <c r="G49" s="200">
        <f t="shared" si="4"/>
        <v>0</v>
      </c>
      <c r="H49" s="200">
        <f t="shared" si="3"/>
        <v>19754</v>
      </c>
    </row>
    <row r="50" spans="1:8">
      <c r="A50" s="261">
        <v>39095</v>
      </c>
      <c r="B50" s="200" t="s">
        <v>5881</v>
      </c>
      <c r="C50" s="200">
        <v>100</v>
      </c>
      <c r="F50" s="200" t="e">
        <f t="shared" si="0"/>
        <v>#REF!</v>
      </c>
      <c r="G50" s="200">
        <f t="shared" si="4"/>
        <v>0</v>
      </c>
      <c r="H50" s="200">
        <f t="shared" si="3"/>
        <v>19854</v>
      </c>
    </row>
    <row r="51" spans="1:8">
      <c r="A51" s="261">
        <v>39095</v>
      </c>
      <c r="B51" s="200" t="s">
        <v>5891</v>
      </c>
      <c r="C51" s="200">
        <v>111</v>
      </c>
      <c r="F51" s="200" t="e">
        <f t="shared" si="0"/>
        <v>#REF!</v>
      </c>
      <c r="G51" s="200">
        <f t="shared" si="4"/>
        <v>0</v>
      </c>
      <c r="H51" s="200">
        <f t="shared" si="3"/>
        <v>19965</v>
      </c>
    </row>
    <row r="52" spans="1:8">
      <c r="A52" s="261">
        <v>39095</v>
      </c>
      <c r="B52" s="200" t="s">
        <v>5863</v>
      </c>
      <c r="C52" s="200">
        <v>60</v>
      </c>
      <c r="F52" s="200" t="e">
        <f t="shared" si="0"/>
        <v>#REF!</v>
      </c>
      <c r="G52" s="200">
        <f t="shared" si="4"/>
        <v>0</v>
      </c>
      <c r="H52" s="200">
        <f t="shared" si="3"/>
        <v>20025</v>
      </c>
    </row>
    <row r="53" spans="1:8">
      <c r="A53" s="261">
        <v>39095</v>
      </c>
      <c r="B53" s="200" t="s">
        <v>5866</v>
      </c>
      <c r="C53" s="200">
        <v>780</v>
      </c>
      <c r="F53" s="200" t="e">
        <f t="shared" si="0"/>
        <v>#REF!</v>
      </c>
      <c r="G53" s="200">
        <f t="shared" si="4"/>
        <v>0</v>
      </c>
      <c r="H53" s="200">
        <f t="shared" si="3"/>
        <v>20805</v>
      </c>
    </row>
    <row r="54" spans="1:8">
      <c r="A54" s="261">
        <v>39097</v>
      </c>
      <c r="B54" s="200" t="s">
        <v>5882</v>
      </c>
      <c r="C54" s="200">
        <v>320</v>
      </c>
      <c r="F54" s="200" t="e">
        <f t="shared" si="0"/>
        <v>#REF!</v>
      </c>
      <c r="G54" s="200">
        <f t="shared" si="4"/>
        <v>0</v>
      </c>
      <c r="H54" s="200">
        <f t="shared" si="3"/>
        <v>21125</v>
      </c>
    </row>
    <row r="55" spans="1:8">
      <c r="A55" s="261">
        <v>39097</v>
      </c>
      <c r="B55" s="200" t="s">
        <v>5844</v>
      </c>
      <c r="C55" s="200">
        <v>148</v>
      </c>
      <c r="F55" s="200" t="e">
        <f t="shared" si="0"/>
        <v>#REF!</v>
      </c>
      <c r="G55" s="200">
        <f t="shared" si="4"/>
        <v>0</v>
      </c>
      <c r="H55" s="200">
        <f t="shared" si="3"/>
        <v>21273</v>
      </c>
    </row>
    <row r="56" spans="1:8">
      <c r="A56" s="261">
        <v>39097</v>
      </c>
      <c r="B56" s="200" t="s">
        <v>5864</v>
      </c>
      <c r="C56" s="200">
        <v>128</v>
      </c>
      <c r="F56" s="200" t="e">
        <f t="shared" si="0"/>
        <v>#REF!</v>
      </c>
      <c r="G56" s="200">
        <f t="shared" si="4"/>
        <v>0</v>
      </c>
      <c r="H56" s="200">
        <f t="shared" si="3"/>
        <v>21401</v>
      </c>
    </row>
    <row r="57" spans="1:8">
      <c r="A57" s="261">
        <v>39097</v>
      </c>
      <c r="B57" s="200" t="s">
        <v>5854</v>
      </c>
      <c r="C57" s="200">
        <v>136</v>
      </c>
      <c r="F57" s="200" t="e">
        <f t="shared" si="0"/>
        <v>#REF!</v>
      </c>
      <c r="G57" s="200">
        <f t="shared" si="4"/>
        <v>0</v>
      </c>
      <c r="H57" s="200">
        <f t="shared" si="3"/>
        <v>21537</v>
      </c>
    </row>
    <row r="58" spans="1:8">
      <c r="A58" s="261">
        <v>39097</v>
      </c>
      <c r="B58" s="200" t="s">
        <v>5859</v>
      </c>
      <c r="C58" s="200">
        <v>174</v>
      </c>
      <c r="F58" s="200" t="e">
        <f t="shared" si="0"/>
        <v>#REF!</v>
      </c>
      <c r="G58" s="200">
        <f t="shared" si="4"/>
        <v>0</v>
      </c>
      <c r="H58" s="200">
        <f t="shared" si="3"/>
        <v>21711</v>
      </c>
    </row>
    <row r="59" spans="1:8">
      <c r="A59" s="261">
        <v>39097</v>
      </c>
      <c r="B59" s="200" t="s">
        <v>5823</v>
      </c>
      <c r="C59" s="200">
        <v>80</v>
      </c>
      <c r="F59" s="200" t="e">
        <f t="shared" si="0"/>
        <v>#REF!</v>
      </c>
      <c r="G59" s="200">
        <f t="shared" si="4"/>
        <v>0</v>
      </c>
      <c r="H59" s="200">
        <f t="shared" si="3"/>
        <v>21791</v>
      </c>
    </row>
    <row r="60" spans="1:8">
      <c r="A60" s="261">
        <v>39098</v>
      </c>
      <c r="B60" s="200" t="s">
        <v>5890</v>
      </c>
      <c r="C60" s="200">
        <v>380</v>
      </c>
      <c r="F60" s="200" t="e">
        <f t="shared" si="0"/>
        <v>#REF!</v>
      </c>
      <c r="G60" s="200">
        <f t="shared" si="4"/>
        <v>0</v>
      </c>
      <c r="H60" s="200">
        <f t="shared" si="3"/>
        <v>22171</v>
      </c>
    </row>
    <row r="61" spans="1:8">
      <c r="A61" s="261">
        <v>39099</v>
      </c>
      <c r="B61" s="200" t="s">
        <v>5889</v>
      </c>
      <c r="C61" s="200">
        <v>430</v>
      </c>
      <c r="F61" s="200" t="e">
        <f t="shared" si="0"/>
        <v>#REF!</v>
      </c>
      <c r="G61" s="200">
        <f t="shared" si="4"/>
        <v>0</v>
      </c>
      <c r="H61" s="200">
        <f t="shared" si="3"/>
        <v>22601</v>
      </c>
    </row>
    <row r="62" spans="1:8">
      <c r="A62" s="261">
        <v>39099</v>
      </c>
      <c r="B62" s="200" t="s">
        <v>5870</v>
      </c>
      <c r="C62" s="200">
        <v>199</v>
      </c>
      <c r="F62" s="200" t="e">
        <f t="shared" si="0"/>
        <v>#REF!</v>
      </c>
      <c r="G62" s="200">
        <f t="shared" si="4"/>
        <v>0</v>
      </c>
      <c r="H62" s="200">
        <f t="shared" si="3"/>
        <v>22800</v>
      </c>
    </row>
    <row r="63" spans="1:8">
      <c r="A63" s="261">
        <v>39099</v>
      </c>
      <c r="B63" s="200" t="s">
        <v>5834</v>
      </c>
      <c r="C63" s="200">
        <v>225</v>
      </c>
      <c r="F63" s="200" t="e">
        <f t="shared" si="0"/>
        <v>#REF!</v>
      </c>
      <c r="G63" s="200">
        <f t="shared" si="4"/>
        <v>0</v>
      </c>
      <c r="H63" s="200">
        <f t="shared" si="3"/>
        <v>23025</v>
      </c>
    </row>
    <row r="64" spans="1:8">
      <c r="A64" s="261">
        <v>39099</v>
      </c>
      <c r="B64" s="200" t="s">
        <v>2343</v>
      </c>
      <c r="C64" s="200">
        <v>98</v>
      </c>
      <c r="F64" s="200" t="e">
        <f t="shared" si="0"/>
        <v>#REF!</v>
      </c>
      <c r="G64" s="200">
        <f t="shared" si="4"/>
        <v>0</v>
      </c>
      <c r="H64" s="200">
        <f t="shared" si="3"/>
        <v>23123</v>
      </c>
    </row>
    <row r="65" spans="1:8">
      <c r="A65" s="261">
        <v>39100</v>
      </c>
      <c r="B65" s="200" t="s">
        <v>5888</v>
      </c>
      <c r="C65" s="200">
        <v>78</v>
      </c>
      <c r="F65" s="200" t="e">
        <f t="shared" si="0"/>
        <v>#REF!</v>
      </c>
      <c r="G65" s="200">
        <f t="shared" si="4"/>
        <v>0</v>
      </c>
      <c r="H65" s="200">
        <f t="shared" si="3"/>
        <v>23201</v>
      </c>
    </row>
    <row r="66" spans="1:8">
      <c r="A66" s="261">
        <v>39101</v>
      </c>
      <c r="B66" s="200" t="s">
        <v>5887</v>
      </c>
      <c r="C66" s="200">
        <v>460</v>
      </c>
      <c r="F66" s="200" t="e">
        <f t="shared" si="0"/>
        <v>#REF!</v>
      </c>
      <c r="G66" s="200">
        <f t="shared" si="4"/>
        <v>0</v>
      </c>
      <c r="H66" s="200">
        <f t="shared" si="3"/>
        <v>23661</v>
      </c>
    </row>
    <row r="67" spans="1:8">
      <c r="A67" s="261">
        <v>39101</v>
      </c>
      <c r="B67" s="200" t="s">
        <v>5886</v>
      </c>
      <c r="C67" s="200">
        <v>128</v>
      </c>
      <c r="F67" s="200" t="e">
        <f t="shared" ref="F67:F130" si="5">F66+C67</f>
        <v>#REF!</v>
      </c>
      <c r="G67" s="200">
        <f t="shared" si="4"/>
        <v>0</v>
      </c>
      <c r="H67" s="200">
        <f t="shared" si="3"/>
        <v>23789</v>
      </c>
    </row>
    <row r="68" spans="1:8">
      <c r="A68" s="261">
        <v>39101</v>
      </c>
      <c r="B68" s="200" t="s">
        <v>5885</v>
      </c>
      <c r="C68" s="200">
        <v>118</v>
      </c>
      <c r="F68" s="200" t="e">
        <f t="shared" si="5"/>
        <v>#REF!</v>
      </c>
      <c r="G68" s="200">
        <f t="shared" si="4"/>
        <v>0</v>
      </c>
      <c r="H68" s="200">
        <f t="shared" si="3"/>
        <v>23907</v>
      </c>
    </row>
    <row r="69" spans="1:8">
      <c r="A69" s="261">
        <v>39101</v>
      </c>
      <c r="B69" s="200" t="s">
        <v>5859</v>
      </c>
      <c r="C69" s="200">
        <v>262</v>
      </c>
      <c r="F69" s="200" t="e">
        <f t="shared" si="5"/>
        <v>#REF!</v>
      </c>
      <c r="G69" s="200">
        <f t="shared" si="4"/>
        <v>0</v>
      </c>
      <c r="H69" s="200">
        <f t="shared" si="3"/>
        <v>24169</v>
      </c>
    </row>
    <row r="70" spans="1:8">
      <c r="A70" s="261">
        <v>39104</v>
      </c>
      <c r="B70" s="200" t="s">
        <v>5882</v>
      </c>
      <c r="C70" s="200">
        <v>320</v>
      </c>
      <c r="F70" s="200" t="e">
        <f t="shared" si="5"/>
        <v>#REF!</v>
      </c>
      <c r="G70" s="200">
        <f t="shared" si="4"/>
        <v>0</v>
      </c>
      <c r="H70" s="200">
        <f t="shared" si="3"/>
        <v>24489</v>
      </c>
    </row>
    <row r="71" spans="1:8">
      <c r="A71" s="261">
        <v>39104</v>
      </c>
      <c r="B71" s="200" t="s">
        <v>5863</v>
      </c>
      <c r="C71" s="200">
        <v>128</v>
      </c>
      <c r="F71" s="200" t="e">
        <f t="shared" si="5"/>
        <v>#REF!</v>
      </c>
      <c r="G71" s="200">
        <f t="shared" si="4"/>
        <v>0</v>
      </c>
      <c r="H71" s="200">
        <f t="shared" ref="H71:H102" si="6">H70+C71</f>
        <v>24617</v>
      </c>
    </row>
    <row r="72" spans="1:8">
      <c r="A72" s="261">
        <v>39104</v>
      </c>
      <c r="B72" s="200" t="s">
        <v>5884</v>
      </c>
      <c r="C72" s="200">
        <v>190</v>
      </c>
      <c r="F72" s="200" t="e">
        <f t="shared" si="5"/>
        <v>#REF!</v>
      </c>
      <c r="G72" s="200">
        <f t="shared" si="4"/>
        <v>0</v>
      </c>
      <c r="H72" s="200">
        <f t="shared" si="6"/>
        <v>24807</v>
      </c>
    </row>
    <row r="73" spans="1:8">
      <c r="A73" s="261">
        <v>39104</v>
      </c>
      <c r="B73" s="200" t="s">
        <v>5834</v>
      </c>
      <c r="C73" s="200">
        <v>199</v>
      </c>
      <c r="F73" s="200" t="e">
        <f t="shared" si="5"/>
        <v>#REF!</v>
      </c>
      <c r="G73" s="200">
        <f t="shared" ref="G73:G104" si="7">G72+D73-E73</f>
        <v>0</v>
      </c>
      <c r="H73" s="200">
        <f t="shared" si="6"/>
        <v>25006</v>
      </c>
    </row>
    <row r="74" spans="1:8">
      <c r="A74" s="261">
        <v>39104</v>
      </c>
      <c r="B74" s="200" t="s">
        <v>5866</v>
      </c>
      <c r="C74" s="200">
        <v>1680</v>
      </c>
      <c r="F74" s="200" t="e">
        <f t="shared" si="5"/>
        <v>#REF!</v>
      </c>
      <c r="G74" s="200">
        <f t="shared" si="7"/>
        <v>0</v>
      </c>
      <c r="H74" s="200">
        <f t="shared" si="6"/>
        <v>26686</v>
      </c>
    </row>
    <row r="75" spans="1:8">
      <c r="A75" s="261">
        <v>39106</v>
      </c>
      <c r="B75" s="200" t="s">
        <v>5878</v>
      </c>
      <c r="C75" s="200">
        <v>330</v>
      </c>
      <c r="F75" s="200" t="e">
        <f t="shared" si="5"/>
        <v>#REF!</v>
      </c>
      <c r="G75" s="200">
        <f t="shared" si="7"/>
        <v>0</v>
      </c>
      <c r="H75" s="200">
        <f t="shared" si="6"/>
        <v>27016</v>
      </c>
    </row>
    <row r="76" spans="1:8">
      <c r="A76" s="261">
        <v>39106</v>
      </c>
      <c r="B76" s="200" t="s">
        <v>5883</v>
      </c>
      <c r="C76" s="200">
        <v>18280</v>
      </c>
      <c r="F76" s="200" t="e">
        <f t="shared" si="5"/>
        <v>#REF!</v>
      </c>
      <c r="G76" s="200">
        <f t="shared" si="7"/>
        <v>0</v>
      </c>
      <c r="H76" s="200">
        <f t="shared" si="6"/>
        <v>45296</v>
      </c>
    </row>
    <row r="77" spans="1:8">
      <c r="A77" s="261">
        <v>39107</v>
      </c>
      <c r="B77" s="200" t="s">
        <v>5878</v>
      </c>
      <c r="C77" s="200">
        <v>380</v>
      </c>
      <c r="F77" s="200" t="e">
        <f t="shared" si="5"/>
        <v>#REF!</v>
      </c>
      <c r="G77" s="200">
        <f t="shared" si="7"/>
        <v>0</v>
      </c>
      <c r="H77" s="200">
        <f t="shared" si="6"/>
        <v>45676</v>
      </c>
    </row>
    <row r="78" spans="1:8">
      <c r="A78" s="261">
        <v>39108</v>
      </c>
      <c r="B78" s="200" t="s">
        <v>5882</v>
      </c>
      <c r="C78" s="200">
        <v>320</v>
      </c>
      <c r="F78" s="200" t="e">
        <f t="shared" si="5"/>
        <v>#REF!</v>
      </c>
      <c r="G78" s="200">
        <f t="shared" si="7"/>
        <v>0</v>
      </c>
      <c r="H78" s="200">
        <f t="shared" si="6"/>
        <v>45996</v>
      </c>
    </row>
    <row r="79" spans="1:8">
      <c r="A79" s="261">
        <v>39108</v>
      </c>
      <c r="B79" s="200" t="s">
        <v>5881</v>
      </c>
      <c r="C79" s="200">
        <v>250</v>
      </c>
      <c r="F79" s="200" t="e">
        <f t="shared" si="5"/>
        <v>#REF!</v>
      </c>
      <c r="G79" s="200">
        <f t="shared" si="7"/>
        <v>0</v>
      </c>
      <c r="H79" s="200">
        <f t="shared" si="6"/>
        <v>46246</v>
      </c>
    </row>
    <row r="80" spans="1:8">
      <c r="A80" s="261">
        <v>39108</v>
      </c>
      <c r="B80" s="200" t="s">
        <v>2343</v>
      </c>
      <c r="C80" s="200">
        <v>98</v>
      </c>
      <c r="F80" s="200" t="e">
        <f t="shared" si="5"/>
        <v>#REF!</v>
      </c>
      <c r="G80" s="200">
        <f t="shared" si="7"/>
        <v>0</v>
      </c>
      <c r="H80" s="200">
        <f t="shared" si="6"/>
        <v>46344</v>
      </c>
    </row>
    <row r="81" spans="1:8">
      <c r="A81" s="261">
        <v>39108</v>
      </c>
      <c r="B81" s="200" t="s">
        <v>5823</v>
      </c>
      <c r="C81" s="200">
        <v>81</v>
      </c>
      <c r="F81" s="200" t="e">
        <f t="shared" si="5"/>
        <v>#REF!</v>
      </c>
      <c r="G81" s="200">
        <f t="shared" si="7"/>
        <v>0</v>
      </c>
      <c r="H81" s="200">
        <f t="shared" si="6"/>
        <v>46425</v>
      </c>
    </row>
    <row r="82" spans="1:8">
      <c r="A82" s="261">
        <v>39108</v>
      </c>
      <c r="B82" s="200" t="s">
        <v>5873</v>
      </c>
      <c r="C82" s="200">
        <v>262</v>
      </c>
      <c r="F82" s="200" t="e">
        <f t="shared" si="5"/>
        <v>#REF!</v>
      </c>
      <c r="G82" s="200">
        <f t="shared" si="7"/>
        <v>0</v>
      </c>
      <c r="H82" s="200">
        <f t="shared" si="6"/>
        <v>46687</v>
      </c>
    </row>
    <row r="83" spans="1:8">
      <c r="A83" s="261">
        <v>39110</v>
      </c>
      <c r="B83" s="200" t="s">
        <v>5850</v>
      </c>
      <c r="C83" s="200">
        <v>105</v>
      </c>
      <c r="F83" s="200" t="e">
        <f t="shared" si="5"/>
        <v>#REF!</v>
      </c>
      <c r="G83" s="200">
        <f t="shared" si="7"/>
        <v>0</v>
      </c>
      <c r="H83" s="200">
        <f t="shared" si="6"/>
        <v>46792</v>
      </c>
    </row>
    <row r="84" spans="1:8">
      <c r="A84" s="261">
        <v>39111</v>
      </c>
      <c r="B84" s="200" t="s">
        <v>5878</v>
      </c>
      <c r="C84" s="200">
        <v>330</v>
      </c>
      <c r="F84" s="200" t="e">
        <f t="shared" si="5"/>
        <v>#REF!</v>
      </c>
      <c r="G84" s="200">
        <f t="shared" si="7"/>
        <v>0</v>
      </c>
      <c r="H84" s="200">
        <f t="shared" si="6"/>
        <v>47122</v>
      </c>
    </row>
    <row r="85" spans="1:8">
      <c r="A85" s="261">
        <v>39111</v>
      </c>
      <c r="B85" s="200" t="s">
        <v>5880</v>
      </c>
      <c r="C85" s="200">
        <v>253</v>
      </c>
      <c r="F85" s="200" t="e">
        <f t="shared" si="5"/>
        <v>#REF!</v>
      </c>
      <c r="G85" s="200">
        <f t="shared" si="7"/>
        <v>0</v>
      </c>
      <c r="H85" s="200">
        <f t="shared" si="6"/>
        <v>47375</v>
      </c>
    </row>
    <row r="86" spans="1:8">
      <c r="A86" s="261">
        <v>39111</v>
      </c>
      <c r="B86" s="200" t="s">
        <v>5879</v>
      </c>
      <c r="C86" s="200">
        <v>98</v>
      </c>
      <c r="F86" s="200" t="e">
        <f t="shared" si="5"/>
        <v>#REF!</v>
      </c>
      <c r="G86" s="200">
        <f t="shared" si="7"/>
        <v>0</v>
      </c>
      <c r="H86" s="200">
        <f t="shared" si="6"/>
        <v>47473</v>
      </c>
    </row>
    <row r="87" spans="1:8">
      <c r="A87" s="261">
        <v>39111</v>
      </c>
      <c r="B87" s="200" t="s">
        <v>5834</v>
      </c>
      <c r="C87" s="200">
        <v>199</v>
      </c>
      <c r="F87" s="200" t="e">
        <f t="shared" si="5"/>
        <v>#REF!</v>
      </c>
      <c r="G87" s="200">
        <f t="shared" si="7"/>
        <v>0</v>
      </c>
      <c r="H87" s="200">
        <f t="shared" si="6"/>
        <v>47672</v>
      </c>
    </row>
    <row r="88" spans="1:8">
      <c r="A88" s="261">
        <v>39113</v>
      </c>
      <c r="B88" s="200" t="s">
        <v>5878</v>
      </c>
      <c r="C88" s="200">
        <v>330</v>
      </c>
      <c r="F88" s="200" t="e">
        <f t="shared" si="5"/>
        <v>#REF!</v>
      </c>
      <c r="G88" s="200">
        <f t="shared" si="7"/>
        <v>0</v>
      </c>
      <c r="H88" s="200">
        <f t="shared" si="6"/>
        <v>48002</v>
      </c>
    </row>
    <row r="89" spans="1:8">
      <c r="A89" s="261">
        <v>39113</v>
      </c>
      <c r="B89" s="200" t="s">
        <v>5877</v>
      </c>
      <c r="C89" s="200">
        <v>190</v>
      </c>
      <c r="F89" s="200" t="e">
        <f t="shared" si="5"/>
        <v>#REF!</v>
      </c>
      <c r="G89" s="200">
        <f t="shared" si="7"/>
        <v>0</v>
      </c>
      <c r="H89" s="200">
        <f t="shared" si="6"/>
        <v>48192</v>
      </c>
    </row>
    <row r="90" spans="1:8">
      <c r="A90" s="261">
        <v>39113</v>
      </c>
      <c r="B90" s="200" t="s">
        <v>5854</v>
      </c>
      <c r="C90" s="200">
        <v>74</v>
      </c>
      <c r="F90" s="200" t="e">
        <f t="shared" si="5"/>
        <v>#REF!</v>
      </c>
      <c r="G90" s="200">
        <f t="shared" si="7"/>
        <v>0</v>
      </c>
      <c r="H90" s="200">
        <f t="shared" si="6"/>
        <v>48266</v>
      </c>
    </row>
    <row r="91" spans="1:8">
      <c r="A91" s="261">
        <v>39115</v>
      </c>
      <c r="B91" s="200" t="s">
        <v>5876</v>
      </c>
      <c r="C91" s="200">
        <v>76</v>
      </c>
      <c r="F91" s="200" t="e">
        <f t="shared" si="5"/>
        <v>#REF!</v>
      </c>
      <c r="G91" s="200">
        <f t="shared" si="7"/>
        <v>0</v>
      </c>
      <c r="H91" s="200">
        <f t="shared" si="6"/>
        <v>48342</v>
      </c>
    </row>
    <row r="92" spans="1:8">
      <c r="A92" s="261">
        <v>39115</v>
      </c>
      <c r="B92" s="200" t="s">
        <v>5859</v>
      </c>
      <c r="C92" s="200">
        <v>323</v>
      </c>
      <c r="F92" s="200" t="e">
        <f t="shared" si="5"/>
        <v>#REF!</v>
      </c>
      <c r="G92" s="200">
        <f t="shared" si="7"/>
        <v>0</v>
      </c>
      <c r="H92" s="200">
        <f t="shared" si="6"/>
        <v>48665</v>
      </c>
    </row>
    <row r="93" spans="1:8">
      <c r="A93" s="261">
        <v>39115</v>
      </c>
      <c r="B93" s="200" t="s">
        <v>5875</v>
      </c>
      <c r="C93" s="200">
        <v>294</v>
      </c>
      <c r="F93" s="200" t="e">
        <f t="shared" si="5"/>
        <v>#REF!</v>
      </c>
      <c r="G93" s="200">
        <f t="shared" si="7"/>
        <v>0</v>
      </c>
      <c r="H93" s="200">
        <f t="shared" si="6"/>
        <v>48959</v>
      </c>
    </row>
    <row r="94" spans="1:8">
      <c r="A94" s="261">
        <v>39115</v>
      </c>
      <c r="B94" s="200" t="s">
        <v>5876</v>
      </c>
      <c r="C94" s="200">
        <v>76</v>
      </c>
      <c r="F94" s="200" t="e">
        <f t="shared" si="5"/>
        <v>#REF!</v>
      </c>
      <c r="G94" s="200">
        <f t="shared" si="7"/>
        <v>0</v>
      </c>
      <c r="H94" s="200">
        <f t="shared" si="6"/>
        <v>49035</v>
      </c>
    </row>
    <row r="95" spans="1:8">
      <c r="A95" s="261">
        <v>39115</v>
      </c>
      <c r="B95" s="200" t="s">
        <v>5859</v>
      </c>
      <c r="C95" s="200">
        <v>323</v>
      </c>
      <c r="F95" s="200" t="e">
        <f t="shared" si="5"/>
        <v>#REF!</v>
      </c>
      <c r="G95" s="200">
        <f t="shared" si="7"/>
        <v>0</v>
      </c>
      <c r="H95" s="200">
        <f t="shared" si="6"/>
        <v>49358</v>
      </c>
    </row>
    <row r="96" spans="1:8">
      <c r="A96" s="261">
        <v>39115</v>
      </c>
      <c r="B96" s="200" t="s">
        <v>5875</v>
      </c>
      <c r="C96" s="200">
        <v>294</v>
      </c>
      <c r="F96" s="200" t="e">
        <f t="shared" si="5"/>
        <v>#REF!</v>
      </c>
      <c r="G96" s="200">
        <f t="shared" si="7"/>
        <v>0</v>
      </c>
      <c r="H96" s="200">
        <f t="shared" si="6"/>
        <v>49652</v>
      </c>
    </row>
    <row r="97" spans="1:8">
      <c r="A97" s="261">
        <v>39117</v>
      </c>
      <c r="B97" s="200" t="s">
        <v>5874</v>
      </c>
      <c r="C97" s="200">
        <v>118</v>
      </c>
      <c r="F97" s="200" t="e">
        <f t="shared" si="5"/>
        <v>#REF!</v>
      </c>
      <c r="G97" s="200">
        <f t="shared" si="7"/>
        <v>0</v>
      </c>
      <c r="H97" s="200">
        <f t="shared" si="6"/>
        <v>49770</v>
      </c>
    </row>
    <row r="98" spans="1:8">
      <c r="A98" s="261">
        <v>39117</v>
      </c>
      <c r="B98" s="200" t="s">
        <v>5844</v>
      </c>
      <c r="C98" s="200">
        <v>95</v>
      </c>
      <c r="F98" s="200" t="e">
        <f t="shared" si="5"/>
        <v>#REF!</v>
      </c>
      <c r="G98" s="200">
        <f t="shared" si="7"/>
        <v>0</v>
      </c>
      <c r="H98" s="200">
        <f t="shared" si="6"/>
        <v>49865</v>
      </c>
    </row>
    <row r="99" spans="1:8">
      <c r="A99" s="261">
        <v>39117</v>
      </c>
      <c r="B99" s="200" t="s">
        <v>2343</v>
      </c>
      <c r="C99" s="200">
        <v>105</v>
      </c>
      <c r="F99" s="200" t="e">
        <f t="shared" si="5"/>
        <v>#REF!</v>
      </c>
      <c r="G99" s="200">
        <f t="shared" si="7"/>
        <v>0</v>
      </c>
      <c r="H99" s="200">
        <f t="shared" si="6"/>
        <v>49970</v>
      </c>
    </row>
    <row r="100" spans="1:8">
      <c r="A100" s="261">
        <v>39117</v>
      </c>
      <c r="B100" s="200" t="s">
        <v>5873</v>
      </c>
      <c r="C100" s="200">
        <v>95</v>
      </c>
      <c r="F100" s="200" t="e">
        <f t="shared" si="5"/>
        <v>#REF!</v>
      </c>
      <c r="G100" s="200">
        <f t="shared" si="7"/>
        <v>0</v>
      </c>
      <c r="H100" s="200">
        <f t="shared" si="6"/>
        <v>50065</v>
      </c>
    </row>
    <row r="101" spans="1:8">
      <c r="A101" s="261">
        <v>39117</v>
      </c>
      <c r="B101" s="200" t="s">
        <v>2430</v>
      </c>
      <c r="C101" s="200">
        <v>50</v>
      </c>
      <c r="F101" s="200" t="e">
        <f t="shared" si="5"/>
        <v>#REF!</v>
      </c>
      <c r="G101" s="200">
        <f t="shared" si="7"/>
        <v>0</v>
      </c>
      <c r="H101" s="200">
        <f t="shared" si="6"/>
        <v>50115</v>
      </c>
    </row>
    <row r="102" spans="1:8">
      <c r="A102" s="261">
        <v>39118</v>
      </c>
      <c r="B102" s="200" t="s">
        <v>5834</v>
      </c>
      <c r="C102" s="200">
        <v>262</v>
      </c>
      <c r="F102" s="200" t="e">
        <f t="shared" si="5"/>
        <v>#REF!</v>
      </c>
      <c r="G102" s="200">
        <f t="shared" si="7"/>
        <v>0</v>
      </c>
      <c r="H102" s="200">
        <f t="shared" si="6"/>
        <v>50377</v>
      </c>
    </row>
    <row r="103" spans="1:8">
      <c r="A103" s="261">
        <v>39118</v>
      </c>
      <c r="B103" s="200" t="s">
        <v>5829</v>
      </c>
      <c r="C103" s="200">
        <v>80</v>
      </c>
      <c r="F103" s="200" t="e">
        <f t="shared" si="5"/>
        <v>#REF!</v>
      </c>
      <c r="G103" s="200">
        <f t="shared" si="7"/>
        <v>0</v>
      </c>
      <c r="H103" s="200">
        <f t="shared" ref="H103:H134" si="8">H102+C103</f>
        <v>50457</v>
      </c>
    </row>
    <row r="104" spans="1:8">
      <c r="A104" s="261">
        <v>39120</v>
      </c>
      <c r="B104" s="200" t="s">
        <v>5846</v>
      </c>
      <c r="C104" s="200">
        <v>38</v>
      </c>
      <c r="F104" s="200" t="e">
        <f t="shared" si="5"/>
        <v>#REF!</v>
      </c>
      <c r="G104" s="200">
        <f t="shared" si="7"/>
        <v>0</v>
      </c>
      <c r="H104" s="200">
        <f t="shared" si="8"/>
        <v>50495</v>
      </c>
    </row>
    <row r="105" spans="1:8">
      <c r="A105" s="261">
        <v>39120</v>
      </c>
      <c r="B105" s="200" t="s">
        <v>5829</v>
      </c>
      <c r="C105" s="200">
        <v>75</v>
      </c>
      <c r="F105" s="200" t="e">
        <f t="shared" si="5"/>
        <v>#REF!</v>
      </c>
      <c r="G105" s="200">
        <f t="shared" ref="G105:G136" si="9">G104+D105-E105</f>
        <v>0</v>
      </c>
      <c r="H105" s="200">
        <f t="shared" si="8"/>
        <v>50570</v>
      </c>
    </row>
    <row r="106" spans="1:8">
      <c r="A106" s="261">
        <v>39120</v>
      </c>
      <c r="B106" s="200" t="s">
        <v>5872</v>
      </c>
      <c r="C106" s="200">
        <v>290</v>
      </c>
      <c r="F106" s="200" t="e">
        <f t="shared" si="5"/>
        <v>#REF!</v>
      </c>
      <c r="G106" s="200">
        <f t="shared" si="9"/>
        <v>0</v>
      </c>
      <c r="H106" s="200">
        <f t="shared" si="8"/>
        <v>50860</v>
      </c>
    </row>
    <row r="107" spans="1:8">
      <c r="A107" s="261">
        <v>39122</v>
      </c>
      <c r="B107" s="200" t="s">
        <v>5871</v>
      </c>
      <c r="C107" s="200">
        <v>96</v>
      </c>
      <c r="F107" s="200" t="e">
        <f t="shared" si="5"/>
        <v>#REF!</v>
      </c>
      <c r="G107" s="200">
        <f t="shared" si="9"/>
        <v>0</v>
      </c>
      <c r="H107" s="200">
        <f t="shared" si="8"/>
        <v>50956</v>
      </c>
    </row>
    <row r="108" spans="1:8">
      <c r="A108" s="261">
        <v>39122</v>
      </c>
      <c r="B108" s="200" t="s">
        <v>5870</v>
      </c>
      <c r="C108" s="200">
        <v>170</v>
      </c>
      <c r="F108" s="200" t="e">
        <f t="shared" si="5"/>
        <v>#REF!</v>
      </c>
      <c r="G108" s="200">
        <f t="shared" si="9"/>
        <v>0</v>
      </c>
      <c r="H108" s="200">
        <f t="shared" si="8"/>
        <v>51126</v>
      </c>
    </row>
    <row r="109" spans="1:8">
      <c r="A109" s="261">
        <v>39123</v>
      </c>
      <c r="B109" s="200" t="s">
        <v>5854</v>
      </c>
      <c r="C109" s="200">
        <v>99</v>
      </c>
      <c r="F109" s="200" t="e">
        <f t="shared" si="5"/>
        <v>#REF!</v>
      </c>
      <c r="G109" s="200">
        <f t="shared" si="9"/>
        <v>0</v>
      </c>
      <c r="H109" s="200">
        <f t="shared" si="8"/>
        <v>51225</v>
      </c>
    </row>
    <row r="110" spans="1:8">
      <c r="A110" s="261">
        <v>39123</v>
      </c>
      <c r="B110" s="200" t="s">
        <v>5854</v>
      </c>
      <c r="C110" s="200">
        <v>79</v>
      </c>
      <c r="F110" s="200" t="e">
        <f t="shared" si="5"/>
        <v>#REF!</v>
      </c>
      <c r="G110" s="200">
        <f t="shared" si="9"/>
        <v>0</v>
      </c>
      <c r="H110" s="200">
        <f t="shared" si="8"/>
        <v>51304</v>
      </c>
    </row>
    <row r="111" spans="1:8">
      <c r="A111" s="261">
        <v>39123</v>
      </c>
      <c r="B111" s="200" t="s">
        <v>5859</v>
      </c>
      <c r="C111" s="200">
        <v>199</v>
      </c>
      <c r="F111" s="200" t="e">
        <f t="shared" si="5"/>
        <v>#REF!</v>
      </c>
      <c r="G111" s="200">
        <f t="shared" si="9"/>
        <v>0</v>
      </c>
      <c r="H111" s="200">
        <f t="shared" si="8"/>
        <v>51503</v>
      </c>
    </row>
    <row r="112" spans="1:8">
      <c r="A112" s="261">
        <v>39123</v>
      </c>
      <c r="B112" s="200" t="s">
        <v>5869</v>
      </c>
      <c r="C112" s="200">
        <v>222</v>
      </c>
      <c r="F112" s="200" t="e">
        <f t="shared" si="5"/>
        <v>#REF!</v>
      </c>
      <c r="G112" s="200">
        <f t="shared" si="9"/>
        <v>0</v>
      </c>
      <c r="H112" s="200">
        <f t="shared" si="8"/>
        <v>51725</v>
      </c>
    </row>
    <row r="113" spans="1:8">
      <c r="A113" s="261">
        <v>39123</v>
      </c>
      <c r="B113" s="200" t="s">
        <v>5868</v>
      </c>
      <c r="C113" s="200">
        <v>298</v>
      </c>
      <c r="F113" s="200" t="e">
        <f t="shared" si="5"/>
        <v>#REF!</v>
      </c>
      <c r="G113" s="200">
        <f t="shared" si="9"/>
        <v>0</v>
      </c>
      <c r="H113" s="200">
        <f t="shared" si="8"/>
        <v>52023</v>
      </c>
    </row>
    <row r="114" spans="1:8">
      <c r="A114" s="261">
        <v>39124</v>
      </c>
      <c r="B114" s="200" t="s">
        <v>5867</v>
      </c>
      <c r="C114" s="200">
        <v>15000</v>
      </c>
      <c r="F114" s="200" t="e">
        <f t="shared" si="5"/>
        <v>#REF!</v>
      </c>
      <c r="G114" s="200">
        <f t="shared" si="9"/>
        <v>0</v>
      </c>
      <c r="H114" s="200">
        <f t="shared" si="8"/>
        <v>67023</v>
      </c>
    </row>
    <row r="115" spans="1:8">
      <c r="A115" s="261">
        <v>39125</v>
      </c>
      <c r="B115" s="200" t="s">
        <v>5866</v>
      </c>
      <c r="C115" s="200">
        <v>1490</v>
      </c>
      <c r="F115" s="200" t="e">
        <f t="shared" si="5"/>
        <v>#REF!</v>
      </c>
      <c r="G115" s="200">
        <f t="shared" si="9"/>
        <v>0</v>
      </c>
      <c r="H115" s="200">
        <f t="shared" si="8"/>
        <v>68513</v>
      </c>
    </row>
    <row r="116" spans="1:8">
      <c r="A116" s="261">
        <v>39125</v>
      </c>
      <c r="B116" s="200" t="s">
        <v>5865</v>
      </c>
      <c r="C116" s="200">
        <v>138</v>
      </c>
      <c r="F116" s="200" t="e">
        <f t="shared" si="5"/>
        <v>#REF!</v>
      </c>
      <c r="G116" s="200">
        <f t="shared" si="9"/>
        <v>0</v>
      </c>
      <c r="H116" s="200">
        <f t="shared" si="8"/>
        <v>68651</v>
      </c>
    </row>
    <row r="117" spans="1:8">
      <c r="A117" s="261">
        <v>39125</v>
      </c>
      <c r="B117" s="200" t="s">
        <v>2340</v>
      </c>
      <c r="C117" s="200">
        <v>198</v>
      </c>
      <c r="F117" s="200" t="e">
        <f t="shared" si="5"/>
        <v>#REF!</v>
      </c>
      <c r="G117" s="200">
        <f t="shared" si="9"/>
        <v>0</v>
      </c>
      <c r="H117" s="200">
        <f t="shared" si="8"/>
        <v>68849</v>
      </c>
    </row>
    <row r="118" spans="1:8">
      <c r="A118" s="261">
        <v>39131</v>
      </c>
      <c r="B118" s="200" t="s">
        <v>2335</v>
      </c>
      <c r="C118" s="200">
        <v>298</v>
      </c>
      <c r="F118" s="200" t="e">
        <f t="shared" si="5"/>
        <v>#REF!</v>
      </c>
      <c r="G118" s="200">
        <f t="shared" si="9"/>
        <v>0</v>
      </c>
      <c r="H118" s="200">
        <f t="shared" si="8"/>
        <v>69147</v>
      </c>
    </row>
    <row r="119" spans="1:8">
      <c r="A119" s="261">
        <v>39131</v>
      </c>
      <c r="B119" s="200" t="s">
        <v>5864</v>
      </c>
      <c r="C119" s="200">
        <v>128</v>
      </c>
      <c r="F119" s="200" t="e">
        <f t="shared" si="5"/>
        <v>#REF!</v>
      </c>
      <c r="G119" s="200">
        <f t="shared" si="9"/>
        <v>0</v>
      </c>
      <c r="H119" s="200">
        <f t="shared" si="8"/>
        <v>69275</v>
      </c>
    </row>
    <row r="120" spans="1:8">
      <c r="A120" s="261">
        <v>39131</v>
      </c>
      <c r="B120" s="200" t="s">
        <v>5823</v>
      </c>
      <c r="C120" s="200">
        <v>82</v>
      </c>
      <c r="F120" s="200" t="e">
        <f t="shared" si="5"/>
        <v>#REF!</v>
      </c>
      <c r="G120" s="200">
        <f t="shared" si="9"/>
        <v>0</v>
      </c>
      <c r="H120" s="200">
        <f t="shared" si="8"/>
        <v>69357</v>
      </c>
    </row>
    <row r="121" spans="1:8">
      <c r="A121" s="261">
        <v>39131</v>
      </c>
      <c r="B121" s="200" t="s">
        <v>5863</v>
      </c>
      <c r="C121" s="200">
        <v>128</v>
      </c>
      <c r="F121" s="200" t="e">
        <f t="shared" si="5"/>
        <v>#REF!</v>
      </c>
      <c r="G121" s="200">
        <f t="shared" si="9"/>
        <v>0</v>
      </c>
      <c r="H121" s="200">
        <f t="shared" si="8"/>
        <v>69485</v>
      </c>
    </row>
    <row r="122" spans="1:8">
      <c r="A122" s="261">
        <v>39131</v>
      </c>
      <c r="B122" s="200" t="s">
        <v>5862</v>
      </c>
      <c r="C122" s="200">
        <v>298</v>
      </c>
      <c r="F122" s="200" t="e">
        <f t="shared" si="5"/>
        <v>#REF!</v>
      </c>
      <c r="G122" s="200">
        <f t="shared" si="9"/>
        <v>0</v>
      </c>
      <c r="H122" s="200">
        <f t="shared" si="8"/>
        <v>69783</v>
      </c>
    </row>
    <row r="123" spans="1:8">
      <c r="A123" s="261">
        <v>39132</v>
      </c>
      <c r="B123" s="200" t="s">
        <v>2416</v>
      </c>
      <c r="C123" s="200">
        <v>149</v>
      </c>
      <c r="F123" s="200" t="e">
        <f t="shared" si="5"/>
        <v>#REF!</v>
      </c>
      <c r="G123" s="200">
        <f t="shared" si="9"/>
        <v>0</v>
      </c>
      <c r="H123" s="200">
        <f t="shared" si="8"/>
        <v>69932</v>
      </c>
    </row>
    <row r="124" spans="1:8">
      <c r="A124" s="261">
        <v>39132</v>
      </c>
      <c r="B124" s="200" t="s">
        <v>5829</v>
      </c>
      <c r="C124" s="200">
        <v>50</v>
      </c>
      <c r="F124" s="200" t="e">
        <f t="shared" si="5"/>
        <v>#REF!</v>
      </c>
      <c r="G124" s="200">
        <f t="shared" si="9"/>
        <v>0</v>
      </c>
      <c r="H124" s="200">
        <f t="shared" si="8"/>
        <v>69982</v>
      </c>
    </row>
    <row r="125" spans="1:8">
      <c r="A125" s="261">
        <v>39132</v>
      </c>
      <c r="B125" s="200" t="s">
        <v>2330</v>
      </c>
      <c r="C125" s="200">
        <v>38</v>
      </c>
      <c r="F125" s="200" t="e">
        <f t="shared" si="5"/>
        <v>#REF!</v>
      </c>
      <c r="G125" s="200">
        <f t="shared" si="9"/>
        <v>0</v>
      </c>
      <c r="H125" s="200">
        <f t="shared" si="8"/>
        <v>70020</v>
      </c>
    </row>
    <row r="126" spans="1:8">
      <c r="A126" s="261">
        <v>39134</v>
      </c>
      <c r="B126" s="200" t="s">
        <v>5861</v>
      </c>
      <c r="C126" s="200">
        <v>98</v>
      </c>
      <c r="F126" s="200" t="e">
        <f t="shared" si="5"/>
        <v>#REF!</v>
      </c>
      <c r="G126" s="200">
        <f t="shared" si="9"/>
        <v>0</v>
      </c>
      <c r="H126" s="200">
        <f t="shared" si="8"/>
        <v>70118</v>
      </c>
    </row>
    <row r="127" spans="1:8">
      <c r="A127" s="261">
        <v>39135</v>
      </c>
      <c r="B127" s="200" t="s">
        <v>5860</v>
      </c>
      <c r="C127" s="200">
        <v>129</v>
      </c>
      <c r="F127" s="200" t="e">
        <f t="shared" si="5"/>
        <v>#REF!</v>
      </c>
      <c r="G127" s="200">
        <f t="shared" si="9"/>
        <v>0</v>
      </c>
      <c r="H127" s="200">
        <f t="shared" si="8"/>
        <v>70247</v>
      </c>
    </row>
    <row r="128" spans="1:8">
      <c r="A128" s="261">
        <v>39135</v>
      </c>
      <c r="B128" s="200" t="s">
        <v>5859</v>
      </c>
      <c r="C128" s="200">
        <v>134</v>
      </c>
      <c r="F128" s="200" t="e">
        <f t="shared" si="5"/>
        <v>#REF!</v>
      </c>
      <c r="G128" s="200">
        <f t="shared" si="9"/>
        <v>0</v>
      </c>
      <c r="H128" s="200">
        <f t="shared" si="8"/>
        <v>70381</v>
      </c>
    </row>
    <row r="129" spans="1:8">
      <c r="A129" s="261">
        <v>39135</v>
      </c>
      <c r="B129" s="200" t="s">
        <v>5858</v>
      </c>
      <c r="C129" s="200">
        <v>120</v>
      </c>
      <c r="F129" s="200" t="e">
        <f t="shared" si="5"/>
        <v>#REF!</v>
      </c>
      <c r="G129" s="200">
        <f t="shared" si="9"/>
        <v>0</v>
      </c>
      <c r="H129" s="200">
        <f t="shared" si="8"/>
        <v>70501</v>
      </c>
    </row>
    <row r="130" spans="1:8">
      <c r="A130" s="261">
        <v>39136</v>
      </c>
      <c r="B130" s="200" t="s">
        <v>5854</v>
      </c>
      <c r="C130" s="200">
        <v>124</v>
      </c>
      <c r="F130" s="200" t="e">
        <f t="shared" si="5"/>
        <v>#REF!</v>
      </c>
      <c r="G130" s="200">
        <f t="shared" si="9"/>
        <v>0</v>
      </c>
      <c r="H130" s="200">
        <f t="shared" si="8"/>
        <v>70625</v>
      </c>
    </row>
    <row r="131" spans="1:8">
      <c r="A131" s="261">
        <v>39136</v>
      </c>
      <c r="B131" s="200" t="s">
        <v>5857</v>
      </c>
      <c r="C131" s="200">
        <v>398</v>
      </c>
      <c r="F131" s="200" t="e">
        <f t="shared" ref="F131:F194" si="10">F130+C131</f>
        <v>#REF!</v>
      </c>
      <c r="G131" s="200">
        <f t="shared" si="9"/>
        <v>0</v>
      </c>
      <c r="H131" s="200">
        <f t="shared" si="8"/>
        <v>71023</v>
      </c>
    </row>
    <row r="132" spans="1:8">
      <c r="A132" s="261">
        <v>39137</v>
      </c>
      <c r="B132" s="200" t="s">
        <v>5856</v>
      </c>
      <c r="C132" s="200">
        <v>1000</v>
      </c>
      <c r="F132" s="200" t="e">
        <f t="shared" si="10"/>
        <v>#REF!</v>
      </c>
      <c r="G132" s="200">
        <f t="shared" si="9"/>
        <v>0</v>
      </c>
      <c r="H132" s="200">
        <f t="shared" si="8"/>
        <v>72023</v>
      </c>
    </row>
    <row r="133" spans="1:8">
      <c r="A133" s="261">
        <v>39137</v>
      </c>
      <c r="B133" s="200" t="s">
        <v>5855</v>
      </c>
      <c r="C133" s="200">
        <v>90</v>
      </c>
      <c r="F133" s="200" t="e">
        <f t="shared" si="10"/>
        <v>#REF!</v>
      </c>
      <c r="G133" s="200">
        <f t="shared" si="9"/>
        <v>0</v>
      </c>
      <c r="H133" s="200">
        <f t="shared" si="8"/>
        <v>72113</v>
      </c>
    </row>
    <row r="134" spans="1:8">
      <c r="A134" s="261">
        <v>39137</v>
      </c>
      <c r="B134" s="200" t="s">
        <v>5854</v>
      </c>
      <c r="C134" s="200">
        <v>49</v>
      </c>
      <c r="F134" s="200" t="e">
        <f t="shared" si="10"/>
        <v>#REF!</v>
      </c>
      <c r="G134" s="200">
        <f t="shared" si="9"/>
        <v>0</v>
      </c>
      <c r="H134" s="200">
        <f t="shared" si="8"/>
        <v>72162</v>
      </c>
    </row>
    <row r="135" spans="1:8">
      <c r="A135" s="261">
        <v>39137</v>
      </c>
      <c r="B135" s="200" t="s">
        <v>5853</v>
      </c>
      <c r="C135" s="200">
        <v>98</v>
      </c>
      <c r="F135" s="200" t="e">
        <f t="shared" si="10"/>
        <v>#REF!</v>
      </c>
      <c r="G135" s="200">
        <f t="shared" si="9"/>
        <v>0</v>
      </c>
      <c r="H135" s="200">
        <f t="shared" ref="H135:H166" si="11">H134+C135</f>
        <v>72260</v>
      </c>
    </row>
    <row r="136" spans="1:8">
      <c r="A136" s="261">
        <v>39137</v>
      </c>
      <c r="B136" s="200" t="s">
        <v>5852</v>
      </c>
      <c r="C136" s="200">
        <v>3990</v>
      </c>
      <c r="F136" s="200" t="e">
        <f t="shared" si="10"/>
        <v>#REF!</v>
      </c>
      <c r="G136" s="200">
        <f t="shared" si="9"/>
        <v>0</v>
      </c>
      <c r="H136" s="200">
        <f t="shared" si="11"/>
        <v>76250</v>
      </c>
    </row>
    <row r="137" spans="1:8">
      <c r="A137" s="261">
        <v>39138</v>
      </c>
      <c r="B137" s="200" t="s">
        <v>5851</v>
      </c>
      <c r="C137" s="200">
        <v>18280</v>
      </c>
      <c r="F137" s="200" t="e">
        <f t="shared" si="10"/>
        <v>#REF!</v>
      </c>
      <c r="G137" s="200">
        <f t="shared" ref="G137:G168" si="12">G136+D137-E137</f>
        <v>0</v>
      </c>
      <c r="H137" s="200">
        <f t="shared" si="11"/>
        <v>94530</v>
      </c>
    </row>
    <row r="138" spans="1:8">
      <c r="A138" s="261">
        <v>39138</v>
      </c>
      <c r="B138" s="200" t="s">
        <v>5850</v>
      </c>
      <c r="C138" s="200">
        <v>50</v>
      </c>
      <c r="F138" s="200" t="e">
        <f t="shared" si="10"/>
        <v>#REF!</v>
      </c>
      <c r="G138" s="200">
        <f t="shared" si="12"/>
        <v>0</v>
      </c>
      <c r="H138" s="200">
        <f t="shared" si="11"/>
        <v>94580</v>
      </c>
    </row>
    <row r="139" spans="1:8">
      <c r="A139" s="261">
        <v>39138</v>
      </c>
      <c r="B139" s="200" t="s">
        <v>5849</v>
      </c>
      <c r="C139" s="200">
        <v>50</v>
      </c>
      <c r="F139" s="200" t="e">
        <f t="shared" si="10"/>
        <v>#REF!</v>
      </c>
      <c r="G139" s="200">
        <f t="shared" si="12"/>
        <v>0</v>
      </c>
      <c r="H139" s="200">
        <f t="shared" si="11"/>
        <v>94630</v>
      </c>
    </row>
    <row r="140" spans="1:8">
      <c r="A140" s="261">
        <v>39138</v>
      </c>
      <c r="B140" s="200" t="s">
        <v>5848</v>
      </c>
      <c r="C140" s="200">
        <v>150</v>
      </c>
      <c r="F140" s="200" t="e">
        <f t="shared" si="10"/>
        <v>#REF!</v>
      </c>
      <c r="G140" s="200">
        <f t="shared" si="12"/>
        <v>0</v>
      </c>
      <c r="H140" s="200">
        <f t="shared" si="11"/>
        <v>94780</v>
      </c>
    </row>
    <row r="141" spans="1:8">
      <c r="A141" s="261">
        <v>39139</v>
      </c>
      <c r="B141" s="200" t="s">
        <v>5847</v>
      </c>
      <c r="C141" s="200">
        <v>2000</v>
      </c>
      <c r="F141" s="200" t="e">
        <f t="shared" si="10"/>
        <v>#REF!</v>
      </c>
      <c r="G141" s="200">
        <f t="shared" si="12"/>
        <v>0</v>
      </c>
      <c r="H141" s="200">
        <f t="shared" si="11"/>
        <v>96780</v>
      </c>
    </row>
    <row r="142" spans="1:8">
      <c r="A142" s="261">
        <v>39141</v>
      </c>
      <c r="B142" s="200" t="s">
        <v>5834</v>
      </c>
      <c r="C142" s="200">
        <v>225</v>
      </c>
      <c r="F142" s="200" t="e">
        <f t="shared" si="10"/>
        <v>#REF!</v>
      </c>
      <c r="G142" s="200">
        <f t="shared" si="12"/>
        <v>0</v>
      </c>
      <c r="H142" s="200">
        <f t="shared" si="11"/>
        <v>97005</v>
      </c>
    </row>
    <row r="143" spans="1:8">
      <c r="A143" s="261">
        <v>39142</v>
      </c>
      <c r="B143" s="200" t="s">
        <v>5846</v>
      </c>
      <c r="C143" s="200">
        <v>38</v>
      </c>
      <c r="F143" s="200" t="e">
        <f t="shared" si="10"/>
        <v>#REF!</v>
      </c>
      <c r="G143" s="200">
        <f t="shared" si="12"/>
        <v>0</v>
      </c>
      <c r="H143" s="200">
        <f t="shared" si="11"/>
        <v>97043</v>
      </c>
    </row>
    <row r="144" spans="1:8">
      <c r="A144" s="261">
        <v>39142</v>
      </c>
      <c r="B144" s="200" t="s">
        <v>5845</v>
      </c>
      <c r="C144" s="200">
        <v>256</v>
      </c>
      <c r="F144" s="200" t="e">
        <f t="shared" si="10"/>
        <v>#REF!</v>
      </c>
      <c r="G144" s="200">
        <f t="shared" si="12"/>
        <v>0</v>
      </c>
      <c r="H144" s="200">
        <f t="shared" si="11"/>
        <v>97299</v>
      </c>
    </row>
    <row r="145" spans="1:8">
      <c r="A145" s="261">
        <v>39144</v>
      </c>
      <c r="B145" s="200" t="s">
        <v>5844</v>
      </c>
      <c r="C145" s="200">
        <v>129</v>
      </c>
      <c r="F145" s="200" t="e">
        <f t="shared" si="10"/>
        <v>#REF!</v>
      </c>
      <c r="G145" s="200">
        <f t="shared" si="12"/>
        <v>0</v>
      </c>
      <c r="H145" s="200">
        <f t="shared" si="11"/>
        <v>97428</v>
      </c>
    </row>
    <row r="146" spans="1:8">
      <c r="A146" s="261">
        <v>39144</v>
      </c>
      <c r="B146" s="200" t="s">
        <v>5823</v>
      </c>
      <c r="C146" s="200">
        <v>70</v>
      </c>
      <c r="F146" s="200" t="e">
        <f t="shared" si="10"/>
        <v>#REF!</v>
      </c>
      <c r="G146" s="200">
        <f t="shared" si="12"/>
        <v>0</v>
      </c>
      <c r="H146" s="200">
        <f t="shared" si="11"/>
        <v>97498</v>
      </c>
    </row>
    <row r="147" spans="1:8">
      <c r="A147" s="261">
        <v>39145</v>
      </c>
      <c r="B147" s="200" t="s">
        <v>5837</v>
      </c>
      <c r="C147" s="200">
        <v>31</v>
      </c>
      <c r="F147" s="200" t="e">
        <f t="shared" si="10"/>
        <v>#REF!</v>
      </c>
      <c r="G147" s="200">
        <f t="shared" si="12"/>
        <v>0</v>
      </c>
      <c r="H147" s="200">
        <f t="shared" si="11"/>
        <v>97529</v>
      </c>
    </row>
    <row r="148" spans="1:8">
      <c r="A148" s="261">
        <v>39145</v>
      </c>
      <c r="B148" s="200" t="s">
        <v>5837</v>
      </c>
      <c r="C148" s="200">
        <v>22</v>
      </c>
      <c r="F148" s="200" t="e">
        <f t="shared" si="10"/>
        <v>#REF!</v>
      </c>
      <c r="G148" s="200">
        <f t="shared" si="12"/>
        <v>0</v>
      </c>
      <c r="H148" s="200">
        <f t="shared" si="11"/>
        <v>97551</v>
      </c>
    </row>
    <row r="149" spans="1:8">
      <c r="A149" s="261">
        <v>39145</v>
      </c>
      <c r="B149" s="200" t="s">
        <v>5837</v>
      </c>
      <c r="C149" s="200">
        <v>24</v>
      </c>
      <c r="F149" s="200" t="e">
        <f t="shared" si="10"/>
        <v>#REF!</v>
      </c>
      <c r="G149" s="200">
        <f t="shared" si="12"/>
        <v>0</v>
      </c>
      <c r="H149" s="200">
        <f t="shared" si="11"/>
        <v>97575</v>
      </c>
    </row>
    <row r="150" spans="1:8">
      <c r="A150" s="261">
        <v>39145</v>
      </c>
      <c r="B150" s="200" t="s">
        <v>5837</v>
      </c>
      <c r="C150" s="200">
        <v>26</v>
      </c>
      <c r="F150" s="200" t="e">
        <f t="shared" si="10"/>
        <v>#REF!</v>
      </c>
      <c r="G150" s="200">
        <f t="shared" si="12"/>
        <v>0</v>
      </c>
      <c r="H150" s="200">
        <f t="shared" si="11"/>
        <v>97601</v>
      </c>
    </row>
    <row r="151" spans="1:8">
      <c r="A151" s="261">
        <v>39145</v>
      </c>
      <c r="B151" s="200" t="s">
        <v>5837</v>
      </c>
      <c r="C151" s="200">
        <v>73</v>
      </c>
      <c r="F151" s="200" t="e">
        <f t="shared" si="10"/>
        <v>#REF!</v>
      </c>
      <c r="G151" s="200">
        <f t="shared" si="12"/>
        <v>0</v>
      </c>
      <c r="H151" s="200">
        <f t="shared" si="11"/>
        <v>97674</v>
      </c>
    </row>
    <row r="152" spans="1:8">
      <c r="A152" s="261">
        <v>39146</v>
      </c>
      <c r="B152" s="200" t="s">
        <v>5834</v>
      </c>
      <c r="C152" s="200">
        <v>249</v>
      </c>
      <c r="F152" s="200" t="e">
        <f t="shared" si="10"/>
        <v>#REF!</v>
      </c>
      <c r="G152" s="200">
        <f t="shared" si="12"/>
        <v>0</v>
      </c>
      <c r="H152" s="200">
        <f t="shared" si="11"/>
        <v>97923</v>
      </c>
    </row>
    <row r="153" spans="1:8">
      <c r="A153" s="261">
        <v>39146</v>
      </c>
      <c r="B153" s="200" t="s">
        <v>5843</v>
      </c>
      <c r="C153" s="200">
        <v>228</v>
      </c>
      <c r="F153" s="200" t="e">
        <f t="shared" si="10"/>
        <v>#REF!</v>
      </c>
      <c r="G153" s="200">
        <f t="shared" si="12"/>
        <v>0</v>
      </c>
      <c r="H153" s="200">
        <f t="shared" si="11"/>
        <v>98151</v>
      </c>
    </row>
    <row r="154" spans="1:8">
      <c r="A154" s="261">
        <v>39146</v>
      </c>
      <c r="B154" s="200" t="s">
        <v>5842</v>
      </c>
      <c r="C154" s="200">
        <v>1400</v>
      </c>
      <c r="F154" s="200" t="e">
        <f t="shared" si="10"/>
        <v>#REF!</v>
      </c>
      <c r="G154" s="200">
        <f t="shared" si="12"/>
        <v>0</v>
      </c>
      <c r="H154" s="200">
        <f t="shared" si="11"/>
        <v>99551</v>
      </c>
    </row>
    <row r="155" spans="1:8">
      <c r="A155" s="261">
        <v>39147</v>
      </c>
      <c r="B155" s="200" t="s">
        <v>5837</v>
      </c>
      <c r="C155" s="200">
        <v>24</v>
      </c>
      <c r="F155" s="200" t="e">
        <f t="shared" si="10"/>
        <v>#REF!</v>
      </c>
      <c r="G155" s="200">
        <f t="shared" si="12"/>
        <v>0</v>
      </c>
      <c r="H155" s="200">
        <f t="shared" si="11"/>
        <v>99575</v>
      </c>
    </row>
    <row r="156" spans="1:8">
      <c r="A156" s="261">
        <v>39147</v>
      </c>
      <c r="B156" s="200" t="s">
        <v>5837</v>
      </c>
      <c r="C156" s="200">
        <v>24</v>
      </c>
      <c r="F156" s="200" t="e">
        <f t="shared" si="10"/>
        <v>#REF!</v>
      </c>
      <c r="G156" s="200">
        <f t="shared" si="12"/>
        <v>0</v>
      </c>
      <c r="H156" s="200">
        <f t="shared" si="11"/>
        <v>99599</v>
      </c>
    </row>
    <row r="157" spans="1:8">
      <c r="A157" s="261">
        <v>39147</v>
      </c>
      <c r="B157" s="200" t="s">
        <v>5837</v>
      </c>
      <c r="C157" s="200">
        <v>24</v>
      </c>
      <c r="F157" s="200" t="e">
        <f t="shared" si="10"/>
        <v>#REF!</v>
      </c>
      <c r="G157" s="200">
        <f t="shared" si="12"/>
        <v>0</v>
      </c>
      <c r="H157" s="200">
        <f t="shared" si="11"/>
        <v>99623</v>
      </c>
    </row>
    <row r="158" spans="1:8">
      <c r="A158" s="261">
        <v>39147</v>
      </c>
      <c r="B158" s="200" t="s">
        <v>5841</v>
      </c>
      <c r="C158" s="200">
        <v>80</v>
      </c>
      <c r="F158" s="200" t="e">
        <f t="shared" si="10"/>
        <v>#REF!</v>
      </c>
      <c r="G158" s="200">
        <f t="shared" si="12"/>
        <v>0</v>
      </c>
      <c r="H158" s="200">
        <f t="shared" si="11"/>
        <v>99703</v>
      </c>
    </row>
    <row r="159" spans="1:8">
      <c r="A159" s="261">
        <v>39147</v>
      </c>
      <c r="B159" s="200" t="s">
        <v>5840</v>
      </c>
      <c r="C159" s="200">
        <v>120</v>
      </c>
      <c r="F159" s="200" t="e">
        <f t="shared" si="10"/>
        <v>#REF!</v>
      </c>
      <c r="G159" s="200">
        <f t="shared" si="12"/>
        <v>0</v>
      </c>
      <c r="H159" s="200">
        <f t="shared" si="11"/>
        <v>99823</v>
      </c>
    </row>
    <row r="160" spans="1:8">
      <c r="A160" s="261">
        <v>39152</v>
      </c>
      <c r="B160" s="200" t="s">
        <v>5834</v>
      </c>
      <c r="C160" s="200">
        <v>199</v>
      </c>
      <c r="F160" s="200" t="e">
        <f t="shared" si="10"/>
        <v>#REF!</v>
      </c>
      <c r="G160" s="200">
        <f t="shared" si="12"/>
        <v>0</v>
      </c>
      <c r="H160" s="200">
        <f t="shared" si="11"/>
        <v>100022</v>
      </c>
    </row>
    <row r="161" spans="1:8">
      <c r="A161" s="261">
        <v>39152</v>
      </c>
      <c r="B161" s="200" t="s">
        <v>5839</v>
      </c>
      <c r="C161" s="200">
        <v>149</v>
      </c>
      <c r="F161" s="200" t="e">
        <f t="shared" si="10"/>
        <v>#REF!</v>
      </c>
      <c r="G161" s="200">
        <f t="shared" si="12"/>
        <v>0</v>
      </c>
      <c r="H161" s="200">
        <f t="shared" si="11"/>
        <v>100171</v>
      </c>
    </row>
    <row r="162" spans="1:8">
      <c r="A162" s="261">
        <v>39152</v>
      </c>
      <c r="B162" s="200" t="s">
        <v>5838</v>
      </c>
      <c r="C162" s="200">
        <v>81</v>
      </c>
      <c r="F162" s="200" t="e">
        <f t="shared" si="10"/>
        <v>#REF!</v>
      </c>
      <c r="G162" s="200">
        <f t="shared" si="12"/>
        <v>0</v>
      </c>
      <c r="H162" s="200">
        <f t="shared" si="11"/>
        <v>100252</v>
      </c>
    </row>
    <row r="163" spans="1:8">
      <c r="A163" s="261">
        <v>39153</v>
      </c>
      <c r="B163" s="200" t="s">
        <v>5837</v>
      </c>
      <c r="C163" s="200">
        <v>20</v>
      </c>
      <c r="F163" s="200" t="e">
        <f t="shared" si="10"/>
        <v>#REF!</v>
      </c>
      <c r="G163" s="200">
        <f t="shared" si="12"/>
        <v>0</v>
      </c>
      <c r="H163" s="200">
        <f t="shared" si="11"/>
        <v>100272</v>
      </c>
    </row>
    <row r="164" spans="1:8">
      <c r="A164" s="261">
        <v>39153</v>
      </c>
      <c r="B164" s="200" t="s">
        <v>5837</v>
      </c>
      <c r="C164" s="200">
        <v>27</v>
      </c>
      <c r="F164" s="200" t="e">
        <f t="shared" si="10"/>
        <v>#REF!</v>
      </c>
      <c r="G164" s="200">
        <f t="shared" si="12"/>
        <v>0</v>
      </c>
      <c r="H164" s="200">
        <f t="shared" si="11"/>
        <v>100299</v>
      </c>
    </row>
    <row r="165" spans="1:8">
      <c r="A165" s="261">
        <v>39153</v>
      </c>
      <c r="B165" s="200" t="s">
        <v>5837</v>
      </c>
      <c r="C165" s="200">
        <v>48</v>
      </c>
      <c r="F165" s="200" t="e">
        <f t="shared" si="10"/>
        <v>#REF!</v>
      </c>
      <c r="G165" s="200">
        <f t="shared" si="12"/>
        <v>0</v>
      </c>
      <c r="H165" s="200">
        <f t="shared" si="11"/>
        <v>100347</v>
      </c>
    </row>
    <row r="166" spans="1:8">
      <c r="A166" s="261">
        <v>39153</v>
      </c>
      <c r="B166" s="200" t="s">
        <v>5837</v>
      </c>
      <c r="C166" s="200">
        <v>20</v>
      </c>
      <c r="F166" s="200" t="e">
        <f t="shared" si="10"/>
        <v>#REF!</v>
      </c>
      <c r="G166" s="200">
        <f t="shared" si="12"/>
        <v>0</v>
      </c>
      <c r="H166" s="200">
        <f t="shared" si="11"/>
        <v>100367</v>
      </c>
    </row>
    <row r="167" spans="1:8">
      <c r="A167" s="261">
        <v>39153</v>
      </c>
      <c r="B167" s="200" t="s">
        <v>5836</v>
      </c>
      <c r="C167" s="200">
        <v>98</v>
      </c>
      <c r="F167" s="200" t="e">
        <f t="shared" si="10"/>
        <v>#REF!</v>
      </c>
      <c r="G167" s="200">
        <f t="shared" si="12"/>
        <v>0</v>
      </c>
      <c r="H167" s="200">
        <f t="shared" ref="H167:H198" si="13">H166+C167</f>
        <v>100465</v>
      </c>
    </row>
    <row r="168" spans="1:8">
      <c r="A168" s="261">
        <v>39155</v>
      </c>
      <c r="B168" s="200" t="s">
        <v>5835</v>
      </c>
      <c r="C168" s="200">
        <v>62</v>
      </c>
      <c r="F168" s="200" t="e">
        <f t="shared" si="10"/>
        <v>#REF!</v>
      </c>
      <c r="G168" s="200">
        <f t="shared" si="12"/>
        <v>0</v>
      </c>
      <c r="H168" s="200">
        <f t="shared" si="13"/>
        <v>100527</v>
      </c>
    </row>
    <row r="169" spans="1:8">
      <c r="A169" s="261">
        <v>39156</v>
      </c>
      <c r="B169" s="200" t="s">
        <v>5834</v>
      </c>
      <c r="C169" s="200">
        <v>168</v>
      </c>
      <c r="F169" s="200" t="e">
        <f t="shared" si="10"/>
        <v>#REF!</v>
      </c>
      <c r="G169" s="200">
        <f t="shared" ref="G169:G200" si="14">G168+D169-E169</f>
        <v>0</v>
      </c>
      <c r="H169" s="200">
        <f t="shared" si="13"/>
        <v>100695</v>
      </c>
    </row>
    <row r="170" spans="1:8">
      <c r="A170" s="261">
        <v>39156</v>
      </c>
      <c r="B170" s="200" t="s">
        <v>5827</v>
      </c>
      <c r="C170" s="200">
        <v>96</v>
      </c>
      <c r="F170" s="200" t="e">
        <f t="shared" si="10"/>
        <v>#REF!</v>
      </c>
      <c r="G170" s="200">
        <f t="shared" si="14"/>
        <v>0</v>
      </c>
      <c r="H170" s="200">
        <f t="shared" si="13"/>
        <v>100791</v>
      </c>
    </row>
    <row r="171" spans="1:8">
      <c r="A171" s="261">
        <v>39157</v>
      </c>
      <c r="B171" s="200" t="s">
        <v>5833</v>
      </c>
      <c r="C171" s="200">
        <v>4000</v>
      </c>
      <c r="F171" s="200" t="e">
        <f t="shared" si="10"/>
        <v>#REF!</v>
      </c>
      <c r="G171" s="200">
        <f t="shared" si="14"/>
        <v>0</v>
      </c>
      <c r="H171" s="200">
        <f t="shared" si="13"/>
        <v>104791</v>
      </c>
    </row>
    <row r="172" spans="1:8">
      <c r="A172" s="261">
        <v>39159</v>
      </c>
      <c r="B172" s="200" t="s">
        <v>5832</v>
      </c>
      <c r="C172" s="200">
        <v>598</v>
      </c>
      <c r="F172" s="200" t="e">
        <f t="shared" si="10"/>
        <v>#REF!</v>
      </c>
      <c r="G172" s="200">
        <f t="shared" si="14"/>
        <v>0</v>
      </c>
      <c r="H172" s="200">
        <f t="shared" si="13"/>
        <v>105389</v>
      </c>
    </row>
    <row r="173" spans="1:8">
      <c r="A173" s="261">
        <v>39159</v>
      </c>
      <c r="B173" s="200" t="s">
        <v>5831</v>
      </c>
      <c r="C173" s="200">
        <v>100</v>
      </c>
      <c r="F173" s="200" t="e">
        <f t="shared" si="10"/>
        <v>#REF!</v>
      </c>
      <c r="G173" s="200">
        <f t="shared" si="14"/>
        <v>0</v>
      </c>
      <c r="H173" s="200">
        <f t="shared" si="13"/>
        <v>105489</v>
      </c>
    </row>
    <row r="174" spans="1:8">
      <c r="A174" s="261">
        <v>39159</v>
      </c>
      <c r="B174" s="200" t="s">
        <v>5818</v>
      </c>
      <c r="C174" s="200">
        <v>178</v>
      </c>
      <c r="F174" s="200" t="e">
        <f t="shared" si="10"/>
        <v>#REF!</v>
      </c>
      <c r="G174" s="200">
        <f t="shared" si="14"/>
        <v>0</v>
      </c>
      <c r="H174" s="200">
        <f t="shared" si="13"/>
        <v>105667</v>
      </c>
    </row>
    <row r="175" spans="1:8">
      <c r="A175" s="261">
        <v>39159</v>
      </c>
      <c r="B175" s="200" t="s">
        <v>5830</v>
      </c>
      <c r="C175" s="200">
        <v>70</v>
      </c>
      <c r="F175" s="200" t="e">
        <f t="shared" si="10"/>
        <v>#REF!</v>
      </c>
      <c r="G175" s="200">
        <f t="shared" si="14"/>
        <v>0</v>
      </c>
      <c r="H175" s="200">
        <f t="shared" si="13"/>
        <v>105737</v>
      </c>
    </row>
    <row r="176" spans="1:8">
      <c r="A176" s="261">
        <v>39159</v>
      </c>
      <c r="B176" s="200" t="s">
        <v>5829</v>
      </c>
      <c r="C176" s="200">
        <v>70</v>
      </c>
      <c r="F176" s="200" t="e">
        <f t="shared" si="10"/>
        <v>#REF!</v>
      </c>
      <c r="G176" s="200">
        <f t="shared" si="14"/>
        <v>0</v>
      </c>
      <c r="H176" s="200">
        <f t="shared" si="13"/>
        <v>105807</v>
      </c>
    </row>
    <row r="177" spans="1:8">
      <c r="A177" s="261">
        <v>39159</v>
      </c>
      <c r="B177" s="200" t="s">
        <v>5829</v>
      </c>
      <c r="C177" s="200">
        <v>100</v>
      </c>
      <c r="F177" s="200" t="e">
        <f t="shared" si="10"/>
        <v>#REF!</v>
      </c>
      <c r="G177" s="200">
        <f t="shared" si="14"/>
        <v>0</v>
      </c>
      <c r="H177" s="200">
        <f t="shared" si="13"/>
        <v>105907</v>
      </c>
    </row>
    <row r="178" spans="1:8">
      <c r="A178" s="261">
        <v>39159</v>
      </c>
      <c r="B178" s="200" t="s">
        <v>5828</v>
      </c>
      <c r="C178" s="200">
        <v>112</v>
      </c>
      <c r="F178" s="200" t="e">
        <f t="shared" si="10"/>
        <v>#REF!</v>
      </c>
      <c r="G178" s="200">
        <f t="shared" si="14"/>
        <v>0</v>
      </c>
      <c r="H178" s="200">
        <f t="shared" si="13"/>
        <v>106019</v>
      </c>
    </row>
    <row r="179" spans="1:8">
      <c r="A179" s="261">
        <v>39159</v>
      </c>
      <c r="B179" s="200" t="s">
        <v>5827</v>
      </c>
      <c r="C179" s="200">
        <v>156</v>
      </c>
      <c r="F179" s="200" t="e">
        <f t="shared" si="10"/>
        <v>#REF!</v>
      </c>
      <c r="G179" s="200">
        <f t="shared" si="14"/>
        <v>0</v>
      </c>
      <c r="H179" s="200">
        <f t="shared" si="13"/>
        <v>106175</v>
      </c>
    </row>
    <row r="180" spans="1:8">
      <c r="A180" s="261">
        <v>39160</v>
      </c>
      <c r="B180" s="200" t="s">
        <v>2330</v>
      </c>
      <c r="C180" s="200">
        <v>57</v>
      </c>
      <c r="F180" s="200" t="e">
        <f t="shared" si="10"/>
        <v>#REF!</v>
      </c>
      <c r="G180" s="200">
        <f t="shared" si="14"/>
        <v>0</v>
      </c>
      <c r="H180" s="200">
        <f t="shared" si="13"/>
        <v>106232</v>
      </c>
    </row>
    <row r="181" spans="1:8">
      <c r="A181" s="261">
        <v>39160</v>
      </c>
      <c r="B181" s="200" t="s">
        <v>5826</v>
      </c>
      <c r="C181" s="200">
        <v>120</v>
      </c>
      <c r="F181" s="200" t="e">
        <f t="shared" si="10"/>
        <v>#REF!</v>
      </c>
      <c r="G181" s="200">
        <f t="shared" si="14"/>
        <v>0</v>
      </c>
      <c r="H181" s="200">
        <f t="shared" si="13"/>
        <v>106352</v>
      </c>
    </row>
    <row r="182" spans="1:8">
      <c r="A182" s="261">
        <v>39162</v>
      </c>
      <c r="B182" s="200" t="s">
        <v>5825</v>
      </c>
      <c r="C182" s="200">
        <v>1109</v>
      </c>
      <c r="F182" s="200" t="e">
        <f t="shared" si="10"/>
        <v>#REF!</v>
      </c>
      <c r="G182" s="200">
        <f t="shared" si="14"/>
        <v>0</v>
      </c>
      <c r="H182" s="200">
        <f t="shared" si="13"/>
        <v>107461</v>
      </c>
    </row>
    <row r="183" spans="1:8">
      <c r="A183" s="261">
        <v>39162</v>
      </c>
      <c r="B183" s="200" t="s">
        <v>5824</v>
      </c>
      <c r="C183" s="200">
        <v>80</v>
      </c>
      <c r="F183" s="200" t="e">
        <f t="shared" si="10"/>
        <v>#REF!</v>
      </c>
      <c r="G183" s="200">
        <f t="shared" si="14"/>
        <v>0</v>
      </c>
      <c r="H183" s="200">
        <f t="shared" si="13"/>
        <v>107541</v>
      </c>
    </row>
    <row r="184" spans="1:8">
      <c r="A184" s="261">
        <v>39163</v>
      </c>
      <c r="B184" s="200" t="s">
        <v>5823</v>
      </c>
      <c r="C184" s="200">
        <v>42</v>
      </c>
      <c r="F184" s="200" t="e">
        <f t="shared" si="10"/>
        <v>#REF!</v>
      </c>
      <c r="G184" s="200">
        <f t="shared" si="14"/>
        <v>0</v>
      </c>
      <c r="H184" s="200">
        <f t="shared" si="13"/>
        <v>107583</v>
      </c>
    </row>
    <row r="185" spans="1:8">
      <c r="A185" s="261">
        <v>39163</v>
      </c>
      <c r="B185" s="200" t="s">
        <v>5822</v>
      </c>
      <c r="C185" s="200">
        <v>56</v>
      </c>
      <c r="F185" s="200" t="e">
        <f t="shared" si="10"/>
        <v>#REF!</v>
      </c>
      <c r="G185" s="200">
        <f t="shared" si="14"/>
        <v>0</v>
      </c>
      <c r="H185" s="200">
        <f t="shared" si="13"/>
        <v>107639</v>
      </c>
    </row>
    <row r="186" spans="1:8">
      <c r="A186" s="261">
        <v>39163</v>
      </c>
      <c r="B186" s="200" t="s">
        <v>5821</v>
      </c>
      <c r="C186" s="200">
        <v>30</v>
      </c>
      <c r="F186" s="200" t="e">
        <f t="shared" si="10"/>
        <v>#REF!</v>
      </c>
      <c r="G186" s="200">
        <f t="shared" si="14"/>
        <v>0</v>
      </c>
      <c r="H186" s="200">
        <f t="shared" si="13"/>
        <v>107669</v>
      </c>
    </row>
    <row r="187" spans="1:8">
      <c r="A187" s="261">
        <v>39163</v>
      </c>
      <c r="B187" s="200" t="s">
        <v>5820</v>
      </c>
      <c r="C187" s="200">
        <v>30</v>
      </c>
      <c r="F187" s="200" t="e">
        <f t="shared" si="10"/>
        <v>#REF!</v>
      </c>
      <c r="G187" s="200">
        <f t="shared" si="14"/>
        <v>0</v>
      </c>
      <c r="H187" s="200">
        <f t="shared" si="13"/>
        <v>107699</v>
      </c>
    </row>
    <row r="188" spans="1:8">
      <c r="A188" s="261">
        <v>39163</v>
      </c>
      <c r="B188" s="200" t="s">
        <v>5819</v>
      </c>
      <c r="C188" s="200">
        <v>52</v>
      </c>
      <c r="F188" s="200" t="e">
        <f t="shared" si="10"/>
        <v>#REF!</v>
      </c>
      <c r="G188" s="200">
        <f t="shared" si="14"/>
        <v>0</v>
      </c>
      <c r="H188" s="200">
        <f t="shared" si="13"/>
        <v>107751</v>
      </c>
    </row>
    <row r="189" spans="1:8">
      <c r="A189" s="261">
        <v>39164</v>
      </c>
      <c r="B189" s="200" t="s">
        <v>5818</v>
      </c>
      <c r="C189" s="200">
        <v>52</v>
      </c>
      <c r="F189" s="200" t="e">
        <f t="shared" si="10"/>
        <v>#REF!</v>
      </c>
      <c r="G189" s="200">
        <f t="shared" si="14"/>
        <v>0</v>
      </c>
      <c r="H189" s="200">
        <f t="shared" si="13"/>
        <v>107803</v>
      </c>
    </row>
    <row r="190" spans="1:8">
      <c r="A190" s="261">
        <v>39164</v>
      </c>
      <c r="B190" s="200" t="s">
        <v>5817</v>
      </c>
      <c r="C190" s="200">
        <v>93</v>
      </c>
      <c r="F190" s="200" t="e">
        <f t="shared" si="10"/>
        <v>#REF!</v>
      </c>
      <c r="G190" s="200">
        <f t="shared" si="14"/>
        <v>0</v>
      </c>
      <c r="H190" s="200">
        <f t="shared" si="13"/>
        <v>107896</v>
      </c>
    </row>
    <row r="191" spans="1:8">
      <c r="A191" s="261">
        <v>39166</v>
      </c>
      <c r="B191" s="200" t="s">
        <v>5816</v>
      </c>
      <c r="C191" s="200">
        <v>1050</v>
      </c>
      <c r="F191" s="200" t="e">
        <f t="shared" si="10"/>
        <v>#REF!</v>
      </c>
      <c r="G191" s="200">
        <f t="shared" si="14"/>
        <v>0</v>
      </c>
      <c r="H191" s="200">
        <f t="shared" si="13"/>
        <v>108946</v>
      </c>
    </row>
    <row r="192" spans="1:8">
      <c r="A192" s="261">
        <v>39166</v>
      </c>
      <c r="B192" s="200" t="s">
        <v>5815</v>
      </c>
      <c r="C192" s="200">
        <v>2520</v>
      </c>
      <c r="F192" s="200" t="e">
        <f t="shared" si="10"/>
        <v>#REF!</v>
      </c>
      <c r="G192" s="200">
        <f t="shared" si="14"/>
        <v>0</v>
      </c>
      <c r="H192" s="200">
        <f t="shared" si="13"/>
        <v>111466</v>
      </c>
    </row>
    <row r="193" spans="1:8">
      <c r="A193" s="261">
        <v>39166</v>
      </c>
      <c r="B193" s="200" t="s">
        <v>5814</v>
      </c>
      <c r="C193" s="200">
        <v>525</v>
      </c>
      <c r="F193" s="200" t="e">
        <f t="shared" si="10"/>
        <v>#REF!</v>
      </c>
      <c r="G193" s="200">
        <f t="shared" si="14"/>
        <v>0</v>
      </c>
      <c r="H193" s="200">
        <f t="shared" si="13"/>
        <v>111991</v>
      </c>
    </row>
    <row r="194" spans="1:8">
      <c r="A194" s="261">
        <v>39166</v>
      </c>
      <c r="B194" s="200" t="s">
        <v>5813</v>
      </c>
      <c r="C194" s="200">
        <v>630</v>
      </c>
      <c r="F194" s="200" t="e">
        <f t="shared" si="10"/>
        <v>#REF!</v>
      </c>
      <c r="G194" s="200">
        <f t="shared" si="14"/>
        <v>0</v>
      </c>
      <c r="H194" s="200">
        <f t="shared" si="13"/>
        <v>112621</v>
      </c>
    </row>
    <row r="195" spans="1:8">
      <c r="A195" s="261">
        <v>39166</v>
      </c>
      <c r="B195" s="200" t="s">
        <v>5812</v>
      </c>
      <c r="C195" s="200">
        <v>525</v>
      </c>
      <c r="F195" s="200" t="e">
        <f t="shared" ref="F195:F206" si="15">F194+C195</f>
        <v>#REF!</v>
      </c>
      <c r="G195" s="200">
        <f t="shared" si="14"/>
        <v>0</v>
      </c>
      <c r="H195" s="200">
        <f t="shared" si="13"/>
        <v>113146</v>
      </c>
    </row>
    <row r="196" spans="1:8">
      <c r="A196" s="261">
        <v>39166</v>
      </c>
      <c r="B196" s="200" t="s">
        <v>5811</v>
      </c>
      <c r="C196" s="200">
        <v>367</v>
      </c>
      <c r="F196" s="200" t="e">
        <f t="shared" si="15"/>
        <v>#REF!</v>
      </c>
      <c r="G196" s="200">
        <f t="shared" si="14"/>
        <v>0</v>
      </c>
      <c r="H196" s="200">
        <f t="shared" si="13"/>
        <v>113513</v>
      </c>
    </row>
    <row r="197" spans="1:8">
      <c r="A197" s="261">
        <v>39166</v>
      </c>
      <c r="B197" s="200" t="s">
        <v>5810</v>
      </c>
      <c r="C197" s="200">
        <v>1480</v>
      </c>
      <c r="F197" s="200" t="e">
        <f t="shared" si="15"/>
        <v>#REF!</v>
      </c>
      <c r="G197" s="200">
        <f t="shared" si="14"/>
        <v>0</v>
      </c>
      <c r="H197" s="200">
        <f t="shared" si="13"/>
        <v>114993</v>
      </c>
    </row>
    <row r="198" spans="1:8">
      <c r="A198" s="261">
        <v>39166</v>
      </c>
      <c r="B198" s="200" t="s">
        <v>5809</v>
      </c>
      <c r="C198" s="200">
        <v>988</v>
      </c>
      <c r="F198" s="200" t="e">
        <f t="shared" si="15"/>
        <v>#REF!</v>
      </c>
      <c r="G198" s="200">
        <f t="shared" si="14"/>
        <v>0</v>
      </c>
      <c r="H198" s="200">
        <f t="shared" si="13"/>
        <v>115981</v>
      </c>
    </row>
    <row r="199" spans="1:8">
      <c r="A199" s="261">
        <v>39172</v>
      </c>
      <c r="B199" s="200" t="s">
        <v>5808</v>
      </c>
      <c r="C199" s="200">
        <v>328</v>
      </c>
      <c r="F199" s="200" t="e">
        <f t="shared" si="15"/>
        <v>#REF!</v>
      </c>
      <c r="G199" s="200">
        <f t="shared" si="14"/>
        <v>0</v>
      </c>
      <c r="H199" s="200">
        <f t="shared" ref="H199:H206" si="16">H198+C199</f>
        <v>116309</v>
      </c>
    </row>
    <row r="200" spans="1:8">
      <c r="A200" s="261">
        <v>39172</v>
      </c>
      <c r="B200" s="200" t="s">
        <v>5808</v>
      </c>
      <c r="C200" s="200">
        <v>398</v>
      </c>
      <c r="F200" s="200" t="e">
        <f t="shared" si="15"/>
        <v>#REF!</v>
      </c>
      <c r="G200" s="200">
        <f t="shared" si="14"/>
        <v>0</v>
      </c>
      <c r="H200" s="200">
        <f t="shared" si="16"/>
        <v>116707</v>
      </c>
    </row>
    <row r="201" spans="1:8">
      <c r="A201" s="261">
        <v>39172</v>
      </c>
      <c r="B201" s="200" t="s">
        <v>5807</v>
      </c>
      <c r="C201" s="200">
        <v>620</v>
      </c>
      <c r="F201" s="200" t="e">
        <f t="shared" si="15"/>
        <v>#REF!</v>
      </c>
      <c r="G201" s="200">
        <f t="shared" ref="G201:G206" si="17">G200+D201-E201</f>
        <v>0</v>
      </c>
      <c r="H201" s="200">
        <f t="shared" si="16"/>
        <v>117327</v>
      </c>
    </row>
    <row r="202" spans="1:8">
      <c r="A202" s="261">
        <v>39172</v>
      </c>
      <c r="B202" s="200" t="s">
        <v>5806</v>
      </c>
      <c r="C202" s="200">
        <v>298</v>
      </c>
      <c r="F202" s="200" t="e">
        <f t="shared" si="15"/>
        <v>#REF!</v>
      </c>
      <c r="G202" s="200">
        <f t="shared" si="17"/>
        <v>0</v>
      </c>
      <c r="H202" s="200">
        <f t="shared" si="16"/>
        <v>117625</v>
      </c>
    </row>
    <row r="203" spans="1:8">
      <c r="F203" s="200" t="e">
        <f t="shared" si="15"/>
        <v>#REF!</v>
      </c>
      <c r="G203" s="200">
        <f t="shared" si="17"/>
        <v>0</v>
      </c>
      <c r="H203" s="200">
        <f t="shared" si="16"/>
        <v>117625</v>
      </c>
    </row>
    <row r="204" spans="1:8">
      <c r="F204" s="200" t="e">
        <f t="shared" si="15"/>
        <v>#REF!</v>
      </c>
      <c r="G204" s="200">
        <f t="shared" si="17"/>
        <v>0</v>
      </c>
      <c r="H204" s="200">
        <f t="shared" si="16"/>
        <v>117625</v>
      </c>
    </row>
    <row r="205" spans="1:8">
      <c r="F205" s="200" t="e">
        <f t="shared" si="15"/>
        <v>#REF!</v>
      </c>
      <c r="G205" s="200">
        <f t="shared" si="17"/>
        <v>0</v>
      </c>
      <c r="H205" s="200">
        <f t="shared" si="16"/>
        <v>117625</v>
      </c>
    </row>
    <row r="206" spans="1:8">
      <c r="F206" s="200" t="e">
        <f t="shared" si="15"/>
        <v>#REF!</v>
      </c>
      <c r="G206" s="200">
        <f t="shared" si="17"/>
        <v>0</v>
      </c>
      <c r="H206" s="200">
        <f t="shared" si="16"/>
        <v>117625</v>
      </c>
    </row>
    <row r="207" spans="1:8">
      <c r="A207" s="261">
        <v>39172</v>
      </c>
      <c r="B207" s="200" t="s">
        <v>5805</v>
      </c>
      <c r="C207" s="200">
        <f>SUM(C2:C206)</f>
        <v>117625</v>
      </c>
      <c r="F207" s="200" t="e">
        <f>F206</f>
        <v>#REF!</v>
      </c>
      <c r="G207" s="200">
        <f>G206</f>
        <v>0</v>
      </c>
    </row>
    <row r="208" spans="1:8">
      <c r="A208" s="261">
        <f>A207-A7+1</f>
        <v>88</v>
      </c>
      <c r="B208" s="200" t="s">
        <v>5804</v>
      </c>
      <c r="C208" s="200">
        <f>C207/A208</f>
        <v>1336.6477272727273</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FD3DA-BFBD-494B-BE28-0AB44E78B0F6}">
  <dimension ref="A1:Q1"/>
  <sheetViews>
    <sheetView zoomScale="75" zoomScaleNormal="75" workbookViewId="0">
      <selection activeCell="N40" sqref="N40"/>
    </sheetView>
  </sheetViews>
  <sheetFormatPr defaultColWidth="9.25" defaultRowHeight="13.5"/>
  <cols>
    <col min="1" max="1" width="11.875" style="200" customWidth="1"/>
    <col min="2" max="2" width="15.75" style="200" customWidth="1"/>
    <col min="3" max="3" width="16.25" style="200" customWidth="1"/>
    <col min="4" max="4" width="19.875" style="200" customWidth="1"/>
    <col min="5" max="5" width="21.375" style="200" customWidth="1"/>
    <col min="6" max="6" width="10.75" style="200" customWidth="1"/>
    <col min="7" max="8" width="9.25" style="201"/>
    <col min="9" max="9" width="11.75" style="201" customWidth="1"/>
    <col min="10" max="11" width="9.25" style="200"/>
    <col min="12" max="12" width="4" style="200" customWidth="1"/>
    <col min="13" max="13" width="18.5" style="200" customWidth="1"/>
    <col min="14" max="14" width="41.875" style="200" customWidth="1"/>
    <col min="15" max="20" width="9.25" style="200"/>
    <col min="21" max="21" width="3.75" style="200" customWidth="1"/>
    <col min="22" max="16384" width="9.25" style="200"/>
  </cols>
  <sheetData>
    <row r="1" spans="1:17">
      <c r="A1" s="204" t="s">
        <v>5927</v>
      </c>
      <c r="B1" s="204" t="s">
        <v>6601</v>
      </c>
      <c r="C1" s="204" t="s">
        <v>5994</v>
      </c>
      <c r="D1" s="204" t="s">
        <v>5993</v>
      </c>
      <c r="E1" s="204" t="s">
        <v>6600</v>
      </c>
      <c r="F1" s="204" t="s">
        <v>6599</v>
      </c>
      <c r="G1" s="258"/>
      <c r="H1" s="258"/>
      <c r="I1" s="258"/>
      <c r="J1" s="204"/>
      <c r="K1" s="204"/>
      <c r="L1" s="204"/>
      <c r="M1" s="204"/>
      <c r="N1" s="204"/>
      <c r="O1" s="204"/>
      <c r="P1" s="204"/>
      <c r="Q1" s="204"/>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CEC8-8566-4D7F-969F-7373B206DDD2}">
  <dimension ref="A1:ED384"/>
  <sheetViews>
    <sheetView tabSelected="1" zoomScale="75" zoomScaleNormal="75" workbookViewId="0">
      <pane xSplit="2" ySplit="2" topLeftCell="C42" activePane="bottomRight" state="frozen"/>
      <selection activeCell="C18" sqref="C18"/>
      <selection pane="topRight" activeCell="C18" sqref="C18"/>
      <selection pane="bottomLeft" activeCell="C18" sqref="C18"/>
      <selection pane="bottomRight" activeCell="C18" sqref="C18"/>
    </sheetView>
  </sheetViews>
  <sheetFormatPr defaultColWidth="9.25" defaultRowHeight="13.5"/>
  <cols>
    <col min="1" max="1" width="15.625" style="262" customWidth="1"/>
    <col min="2" max="38" width="9.25" style="200"/>
    <col min="39" max="39" width="13" style="200" customWidth="1"/>
    <col min="40" max="40" width="12" style="200" customWidth="1"/>
    <col min="41" max="16384" width="9.25" style="200"/>
  </cols>
  <sheetData>
    <row r="1" spans="1:133" ht="14.25">
      <c r="C1" s="200" t="s">
        <v>7011</v>
      </c>
      <c r="AO1" s="206" t="s">
        <v>7010</v>
      </c>
      <c r="BB1" s="206" t="s">
        <v>7009</v>
      </c>
      <c r="BK1" s="206" t="s">
        <v>7008</v>
      </c>
      <c r="BT1" s="206" t="s">
        <v>7007</v>
      </c>
      <c r="CC1" s="206" t="s">
        <v>7006</v>
      </c>
      <c r="CL1" s="206" t="s">
        <v>6927</v>
      </c>
      <c r="CU1" s="206" t="s">
        <v>7005</v>
      </c>
      <c r="DD1" s="206" t="s">
        <v>7004</v>
      </c>
      <c r="DM1" s="206" t="s">
        <v>6922</v>
      </c>
    </row>
    <row r="2" spans="1:133" ht="14.25">
      <c r="A2" s="262" t="s">
        <v>5927</v>
      </c>
      <c r="B2" s="206" t="s">
        <v>5926</v>
      </c>
      <c r="C2" s="200" t="s">
        <v>7003</v>
      </c>
      <c r="D2" s="200" t="s">
        <v>7002</v>
      </c>
      <c r="E2" s="200" t="s">
        <v>7001</v>
      </c>
      <c r="F2" s="200" t="s">
        <v>7000</v>
      </c>
      <c r="G2" s="200" t="s">
        <v>6999</v>
      </c>
      <c r="H2" s="200" t="s">
        <v>6998</v>
      </c>
      <c r="I2" s="206" t="s">
        <v>6997</v>
      </c>
      <c r="J2" s="200" t="s">
        <v>6996</v>
      </c>
      <c r="K2" s="200" t="s">
        <v>6995</v>
      </c>
      <c r="L2" s="200" t="s">
        <v>6994</v>
      </c>
      <c r="M2" s="200" t="s">
        <v>6993</v>
      </c>
      <c r="N2" s="206" t="s">
        <v>6992</v>
      </c>
      <c r="O2" s="200" t="s">
        <v>6991</v>
      </c>
      <c r="P2" s="200" t="s">
        <v>6990</v>
      </c>
      <c r="Q2" s="200" t="s">
        <v>6989</v>
      </c>
      <c r="R2" s="200" t="s">
        <v>6988</v>
      </c>
      <c r="S2" s="200" t="s">
        <v>6987</v>
      </c>
      <c r="T2" s="200" t="s">
        <v>6986</v>
      </c>
      <c r="U2" s="200" t="s">
        <v>6985</v>
      </c>
      <c r="V2" s="200" t="s">
        <v>6984</v>
      </c>
      <c r="W2" s="206" t="s">
        <v>6983</v>
      </c>
      <c r="X2" s="200" t="s">
        <v>6982</v>
      </c>
      <c r="Y2" s="200" t="s">
        <v>6981</v>
      </c>
      <c r="Z2" s="206" t="s">
        <v>6980</v>
      </c>
      <c r="AA2" s="200" t="s">
        <v>6979</v>
      </c>
      <c r="AB2" s="200" t="s">
        <v>6978</v>
      </c>
      <c r="AC2" s="206" t="s">
        <v>6977</v>
      </c>
      <c r="AD2" s="200" t="s">
        <v>6976</v>
      </c>
      <c r="AE2" s="200" t="s">
        <v>6975</v>
      </c>
      <c r="AF2" s="200" t="s">
        <v>6974</v>
      </c>
      <c r="AG2" s="200" t="s">
        <v>6973</v>
      </c>
      <c r="AH2" s="200" t="s">
        <v>6972</v>
      </c>
      <c r="AI2" s="200" t="s">
        <v>6969</v>
      </c>
      <c r="AJ2" s="200" t="s">
        <v>6971</v>
      </c>
      <c r="AK2" s="206" t="s">
        <v>6970</v>
      </c>
      <c r="AL2" s="200" t="s">
        <v>6969</v>
      </c>
      <c r="AM2" s="200" t="s">
        <v>6968</v>
      </c>
      <c r="AN2" s="200" t="s">
        <v>6967</v>
      </c>
      <c r="AO2" s="200" t="s">
        <v>6966</v>
      </c>
      <c r="AP2" s="206" t="s">
        <v>6965</v>
      </c>
      <c r="AQ2" s="200" t="s">
        <v>6964</v>
      </c>
      <c r="AR2" s="200" t="s">
        <v>6963</v>
      </c>
      <c r="AS2" s="200" t="s">
        <v>6962</v>
      </c>
      <c r="AT2" s="200" t="s">
        <v>6961</v>
      </c>
      <c r="AU2" s="200" t="s">
        <v>6960</v>
      </c>
      <c r="AV2" s="200" t="s">
        <v>6959</v>
      </c>
      <c r="AW2" s="200" t="s">
        <v>6600</v>
      </c>
      <c r="AX2" s="206" t="s">
        <v>6958</v>
      </c>
      <c r="AY2" s="206" t="s">
        <v>6957</v>
      </c>
      <c r="AZ2" s="206" t="s">
        <v>6956</v>
      </c>
      <c r="BA2" s="206" t="s">
        <v>6955</v>
      </c>
      <c r="BB2" s="206" t="s">
        <v>6953</v>
      </c>
      <c r="BC2" s="206" t="s">
        <v>6952</v>
      </c>
      <c r="BD2" s="206" t="s">
        <v>6947</v>
      </c>
      <c r="BE2" s="206" t="s">
        <v>6946</v>
      </c>
      <c r="BF2" s="206" t="s">
        <v>6849</v>
      </c>
      <c r="BG2" s="200" t="s">
        <v>6945</v>
      </c>
      <c r="BJ2" s="206" t="s">
        <v>6954</v>
      </c>
      <c r="BK2" s="206" t="s">
        <v>6953</v>
      </c>
      <c r="BL2" s="206" t="s">
        <v>6952</v>
      </c>
      <c r="BM2" s="206" t="s">
        <v>6947</v>
      </c>
      <c r="BN2" s="206" t="s">
        <v>6946</v>
      </c>
      <c r="BO2" s="206" t="s">
        <v>6849</v>
      </c>
      <c r="BP2" s="200" t="s">
        <v>6945</v>
      </c>
      <c r="BT2" s="206" t="s">
        <v>6953</v>
      </c>
      <c r="BU2" s="206" t="s">
        <v>6952</v>
      </c>
      <c r="BV2" s="206" t="s">
        <v>6947</v>
      </c>
      <c r="BW2" s="206" t="s">
        <v>6946</v>
      </c>
      <c r="BX2" s="206" t="s">
        <v>6849</v>
      </c>
      <c r="BY2" s="200" t="s">
        <v>6945</v>
      </c>
      <c r="CC2" s="206" t="s">
        <v>6953</v>
      </c>
      <c r="CD2" s="206" t="s">
        <v>6952</v>
      </c>
      <c r="CE2" s="206" t="s">
        <v>6947</v>
      </c>
      <c r="CF2" s="206" t="s">
        <v>6946</v>
      </c>
      <c r="CG2" s="206" t="s">
        <v>6849</v>
      </c>
      <c r="CH2" s="200" t="s">
        <v>6945</v>
      </c>
      <c r="CL2" s="206" t="s">
        <v>6949</v>
      </c>
      <c r="CM2" s="206" t="s">
        <v>6948</v>
      </c>
      <c r="CN2" s="206" t="s">
        <v>6947</v>
      </c>
      <c r="CO2" s="206" t="s">
        <v>6946</v>
      </c>
      <c r="CP2" s="206" t="s">
        <v>6849</v>
      </c>
      <c r="CQ2" s="206" t="s">
        <v>6951</v>
      </c>
      <c r="CR2" s="200" t="s">
        <v>6945</v>
      </c>
      <c r="CS2" s="206" t="s">
        <v>6950</v>
      </c>
      <c r="CU2" s="206" t="s">
        <v>6949</v>
      </c>
      <c r="CV2" s="206" t="s">
        <v>6948</v>
      </c>
      <c r="CW2" s="206" t="s">
        <v>6947</v>
      </c>
      <c r="CX2" s="206" t="s">
        <v>6946</v>
      </c>
      <c r="CY2" s="206" t="s">
        <v>6849</v>
      </c>
      <c r="CZ2" s="206" t="s">
        <v>6951</v>
      </c>
      <c r="DA2" s="200" t="s">
        <v>6945</v>
      </c>
      <c r="DD2" s="206" t="s">
        <v>6949</v>
      </c>
      <c r="DE2" s="206" t="s">
        <v>6948</v>
      </c>
      <c r="DF2" s="206" t="s">
        <v>6947</v>
      </c>
      <c r="DG2" s="206" t="s">
        <v>6946</v>
      </c>
      <c r="DH2" s="206" t="s">
        <v>6849</v>
      </c>
      <c r="DI2" s="206" t="s">
        <v>6944</v>
      </c>
      <c r="DJ2" s="200" t="s">
        <v>6945</v>
      </c>
      <c r="DK2" s="206" t="s">
        <v>6950</v>
      </c>
      <c r="DM2" s="206" t="s">
        <v>6949</v>
      </c>
      <c r="DN2" s="206" t="s">
        <v>6948</v>
      </c>
      <c r="DO2" s="206" t="s">
        <v>6947</v>
      </c>
      <c r="DP2" s="206" t="s">
        <v>6946</v>
      </c>
      <c r="DQ2" s="206" t="s">
        <v>6849</v>
      </c>
      <c r="DR2" s="200" t="s">
        <v>6945</v>
      </c>
      <c r="DS2" s="206" t="s">
        <v>6944</v>
      </c>
    </row>
    <row r="3" spans="1:133" ht="14.25">
      <c r="DW3" s="206" t="s">
        <v>6941</v>
      </c>
      <c r="DX3" s="206" t="s">
        <v>6940</v>
      </c>
      <c r="DY3" s="206" t="s">
        <v>6939</v>
      </c>
      <c r="DZ3" s="206" t="s">
        <v>6943</v>
      </c>
      <c r="EA3" s="206" t="s">
        <v>6937</v>
      </c>
      <c r="EB3" s="200" t="s">
        <v>6936</v>
      </c>
      <c r="EC3" s="206" t="s">
        <v>6076</v>
      </c>
    </row>
    <row r="4" spans="1:133" ht="14.25">
      <c r="C4" s="200">
        <v>697.75</v>
      </c>
      <c r="AJ4" s="206">
        <f t="shared" ref="AJ4:AJ17" si="0">SUM(C4:AI4)</f>
        <v>697.75</v>
      </c>
      <c r="AV4" s="206">
        <f t="shared" ref="AV4:AV35" si="1">SUM(AK4:AU4)</f>
        <v>0</v>
      </c>
      <c r="AW4" s="206">
        <f t="shared" ref="AW4:AW35" si="2">AW3+AJ4-AV4</f>
        <v>697.75</v>
      </c>
      <c r="AX4" s="206">
        <f t="shared" ref="AX4:AX35" si="3">AX3+SUM(C4:G4)-SUM(AK4:AL4)</f>
        <v>697.75</v>
      </c>
      <c r="AZ4" s="206">
        <f t="shared" ref="AZ4:AZ35" si="4">AZ3+SUM(H4)-SUM(AM4:AN4)</f>
        <v>0</v>
      </c>
      <c r="DY4" s="200" t="s">
        <v>6935</v>
      </c>
      <c r="DZ4" s="200" t="s">
        <v>6934</v>
      </c>
      <c r="EA4" s="200" t="s">
        <v>6934</v>
      </c>
      <c r="EC4" s="200" t="s">
        <v>6934</v>
      </c>
    </row>
    <row r="5" spans="1:133" ht="14.25">
      <c r="B5" s="18"/>
      <c r="AJ5" s="206">
        <f t="shared" si="0"/>
        <v>0</v>
      </c>
      <c r="AK5" s="200">
        <v>200</v>
      </c>
      <c r="AM5" s="200">
        <v>73.599999999999994</v>
      </c>
      <c r="AN5" s="200">
        <v>27.4</v>
      </c>
      <c r="AV5" s="206">
        <f t="shared" si="1"/>
        <v>301</v>
      </c>
      <c r="AW5" s="206">
        <f t="shared" si="2"/>
        <v>396.75</v>
      </c>
      <c r="AX5" s="206">
        <f t="shared" si="3"/>
        <v>497.75</v>
      </c>
      <c r="AZ5" s="206">
        <f t="shared" si="4"/>
        <v>-101</v>
      </c>
      <c r="DW5" s="200">
        <v>217004</v>
      </c>
      <c r="DX5" s="206" t="s">
        <v>6942</v>
      </c>
      <c r="DY5" s="200">
        <v>1084.6600000000001</v>
      </c>
      <c r="DZ5" s="200">
        <v>3.61</v>
      </c>
      <c r="EA5" s="200">
        <v>1084.6600000000001</v>
      </c>
      <c r="EB5" s="200">
        <v>1.8000000000000002E-2</v>
      </c>
      <c r="EC5" s="200">
        <v>146.11000000000001</v>
      </c>
    </row>
    <row r="6" spans="1:133" ht="14.25">
      <c r="A6" s="262">
        <v>38957</v>
      </c>
      <c r="B6" s="206" t="s">
        <v>6913</v>
      </c>
      <c r="C6" s="200">
        <v>-101</v>
      </c>
      <c r="H6" s="200">
        <v>101</v>
      </c>
      <c r="AJ6" s="206">
        <f t="shared" si="0"/>
        <v>0</v>
      </c>
      <c r="AV6" s="206">
        <f t="shared" si="1"/>
        <v>0</v>
      </c>
      <c r="AW6" s="206">
        <f t="shared" si="2"/>
        <v>396.75</v>
      </c>
      <c r="AX6" s="206">
        <f t="shared" si="3"/>
        <v>396.75</v>
      </c>
      <c r="AZ6" s="206">
        <f t="shared" si="4"/>
        <v>0</v>
      </c>
    </row>
    <row r="7" spans="1:133" ht="14.25">
      <c r="A7" s="262">
        <v>38981</v>
      </c>
      <c r="B7" s="206" t="s">
        <v>2968</v>
      </c>
      <c r="D7" s="200">
        <v>0.34</v>
      </c>
      <c r="AJ7" s="206">
        <f t="shared" si="0"/>
        <v>0.34</v>
      </c>
      <c r="AM7" s="200">
        <v>298</v>
      </c>
      <c r="AV7" s="206">
        <f t="shared" si="1"/>
        <v>298</v>
      </c>
      <c r="AW7" s="206">
        <f t="shared" si="2"/>
        <v>99.089999999999975</v>
      </c>
      <c r="AX7" s="206">
        <f t="shared" si="3"/>
        <v>397.09</v>
      </c>
      <c r="AZ7" s="206">
        <f t="shared" si="4"/>
        <v>-298</v>
      </c>
      <c r="DW7" s="206" t="s">
        <v>6941</v>
      </c>
      <c r="DX7" s="206" t="s">
        <v>6940</v>
      </c>
      <c r="DY7" s="206" t="s">
        <v>6939</v>
      </c>
      <c r="DZ7" s="206" t="s">
        <v>6938</v>
      </c>
      <c r="EA7" s="206" t="s">
        <v>6937</v>
      </c>
      <c r="EB7" s="200" t="s">
        <v>6936</v>
      </c>
      <c r="EC7" s="206" t="s">
        <v>6076</v>
      </c>
    </row>
    <row r="8" spans="1:133" ht="14.25">
      <c r="A8" s="262">
        <v>39008</v>
      </c>
      <c r="C8" s="200">
        <v>50.17</v>
      </c>
      <c r="AJ8" s="206">
        <f t="shared" si="0"/>
        <v>50.17</v>
      </c>
      <c r="AV8" s="206">
        <f t="shared" si="1"/>
        <v>0</v>
      </c>
      <c r="AW8" s="206">
        <f t="shared" si="2"/>
        <v>149.26</v>
      </c>
      <c r="AX8" s="206">
        <f t="shared" si="3"/>
        <v>447.26</v>
      </c>
      <c r="AZ8" s="206">
        <f t="shared" si="4"/>
        <v>-298</v>
      </c>
      <c r="DY8" s="200" t="s">
        <v>6935</v>
      </c>
      <c r="DZ8" s="200" t="s">
        <v>6934</v>
      </c>
      <c r="EA8" s="200" t="s">
        <v>6934</v>
      </c>
      <c r="EC8" s="200" t="s">
        <v>6934</v>
      </c>
    </row>
    <row r="9" spans="1:133" ht="14.25">
      <c r="B9" s="206" t="s">
        <v>6933</v>
      </c>
      <c r="AJ9" s="206">
        <f t="shared" si="0"/>
        <v>0</v>
      </c>
      <c r="AM9" s="200">
        <v>8</v>
      </c>
      <c r="AV9" s="206">
        <f t="shared" si="1"/>
        <v>8</v>
      </c>
      <c r="AW9" s="206">
        <f t="shared" si="2"/>
        <v>141.26</v>
      </c>
      <c r="AX9" s="206">
        <f t="shared" si="3"/>
        <v>447.26</v>
      </c>
      <c r="AZ9" s="206">
        <f t="shared" si="4"/>
        <v>-306</v>
      </c>
      <c r="DW9" s="200">
        <v>217001</v>
      </c>
      <c r="DX9" s="206" t="s">
        <v>6932</v>
      </c>
      <c r="DY9" s="200">
        <v>4821.8999999999996</v>
      </c>
      <c r="DZ9" s="200">
        <v>2.9138999999999999</v>
      </c>
      <c r="EA9" s="200">
        <v>14050.53</v>
      </c>
      <c r="EB9" s="200">
        <v>0.23250000000000001</v>
      </c>
      <c r="EC9" s="200">
        <v>136.6</v>
      </c>
    </row>
    <row r="10" spans="1:133" ht="14.25">
      <c r="B10" s="206" t="s">
        <v>6931</v>
      </c>
      <c r="AJ10" s="206">
        <f t="shared" si="0"/>
        <v>0</v>
      </c>
      <c r="AM10" s="200">
        <v>12</v>
      </c>
      <c r="AV10" s="206">
        <f t="shared" si="1"/>
        <v>12</v>
      </c>
      <c r="AW10" s="206">
        <f t="shared" si="2"/>
        <v>129.26</v>
      </c>
      <c r="AX10" s="206">
        <f t="shared" si="3"/>
        <v>447.26</v>
      </c>
      <c r="AZ10" s="206">
        <f t="shared" si="4"/>
        <v>-318</v>
      </c>
      <c r="DW10" s="200">
        <v>217002</v>
      </c>
      <c r="DX10" s="206" t="s">
        <v>6930</v>
      </c>
      <c r="DY10" s="200">
        <v>4687.3999999999996</v>
      </c>
      <c r="DZ10" s="200">
        <v>2.1324999999999998</v>
      </c>
      <c r="EA10" s="200">
        <v>9995.8799999999992</v>
      </c>
      <c r="EB10" s="200">
        <v>0.16540000000000002</v>
      </c>
      <c r="EC10" s="200">
        <v>95.88</v>
      </c>
    </row>
    <row r="11" spans="1:133" ht="14.25">
      <c r="B11" s="206" t="s">
        <v>6929</v>
      </c>
      <c r="AJ11" s="206">
        <f t="shared" si="0"/>
        <v>0</v>
      </c>
      <c r="AM11" s="200">
        <v>40</v>
      </c>
      <c r="AV11" s="206">
        <f t="shared" si="1"/>
        <v>40</v>
      </c>
      <c r="AW11" s="206">
        <f t="shared" si="2"/>
        <v>89.259999999999991</v>
      </c>
      <c r="AX11" s="206">
        <f t="shared" si="3"/>
        <v>447.26</v>
      </c>
      <c r="AZ11" s="206">
        <f t="shared" si="4"/>
        <v>-358</v>
      </c>
    </row>
    <row r="12" spans="1:133" ht="14.25">
      <c r="B12" s="206" t="s">
        <v>6928</v>
      </c>
      <c r="AJ12" s="206">
        <f t="shared" si="0"/>
        <v>0</v>
      </c>
      <c r="AM12" s="200">
        <v>220</v>
      </c>
      <c r="AV12" s="206">
        <f t="shared" si="1"/>
        <v>220</v>
      </c>
      <c r="AW12" s="206">
        <f t="shared" si="2"/>
        <v>-130.74</v>
      </c>
      <c r="AX12" s="206">
        <f t="shared" si="3"/>
        <v>447.26</v>
      </c>
      <c r="AZ12" s="206">
        <f t="shared" si="4"/>
        <v>-578</v>
      </c>
      <c r="DW12" s="200">
        <v>217005</v>
      </c>
      <c r="DX12" s="206" t="s">
        <v>6927</v>
      </c>
      <c r="DY12" s="200">
        <v>16338.22</v>
      </c>
      <c r="DZ12" s="200">
        <v>0.99020000000000008</v>
      </c>
      <c r="EA12" s="200">
        <v>16178.1</v>
      </c>
      <c r="EB12" s="200">
        <v>0.26769999999999999</v>
      </c>
      <c r="EC12" s="200">
        <v>1976.85</v>
      </c>
    </row>
    <row r="13" spans="1:133" ht="14.25">
      <c r="AJ13" s="206">
        <f t="shared" si="0"/>
        <v>0</v>
      </c>
      <c r="AM13" s="200">
        <v>50</v>
      </c>
      <c r="AV13" s="206">
        <f t="shared" si="1"/>
        <v>50</v>
      </c>
      <c r="AW13" s="206">
        <f t="shared" si="2"/>
        <v>-180.74</v>
      </c>
      <c r="AX13" s="206">
        <f t="shared" si="3"/>
        <v>447.26</v>
      </c>
      <c r="AZ13" s="206">
        <f t="shared" si="4"/>
        <v>-628</v>
      </c>
      <c r="DW13" s="200">
        <v>161706</v>
      </c>
      <c r="DX13" s="206" t="s">
        <v>6926</v>
      </c>
      <c r="DY13" s="200">
        <v>3771.16</v>
      </c>
      <c r="DZ13" s="200">
        <v>1.7311000000000001</v>
      </c>
      <c r="EA13" s="200">
        <v>6528.25</v>
      </c>
      <c r="EB13" s="200">
        <v>0.108</v>
      </c>
      <c r="EC13" s="200">
        <v>730.51</v>
      </c>
    </row>
    <row r="14" spans="1:133" ht="14.25">
      <c r="B14" s="206" t="s">
        <v>6925</v>
      </c>
      <c r="AJ14" s="206">
        <f t="shared" si="0"/>
        <v>0</v>
      </c>
      <c r="AM14" s="200">
        <v>110</v>
      </c>
      <c r="AV14" s="206">
        <f t="shared" si="1"/>
        <v>110</v>
      </c>
      <c r="AW14" s="206">
        <f t="shared" si="2"/>
        <v>-290.74</v>
      </c>
      <c r="AX14" s="206">
        <f t="shared" si="3"/>
        <v>447.26</v>
      </c>
      <c r="AZ14" s="206">
        <f t="shared" si="4"/>
        <v>-738</v>
      </c>
      <c r="DW14" s="200">
        <v>217008</v>
      </c>
      <c r="DX14" s="206" t="s">
        <v>6924</v>
      </c>
      <c r="DY14" s="200">
        <v>3377.8</v>
      </c>
      <c r="DZ14" s="200">
        <v>1.1921999999999999</v>
      </c>
      <c r="EA14" s="200">
        <v>4027.01</v>
      </c>
      <c r="EB14" s="200">
        <v>6.6600000000000006E-2</v>
      </c>
      <c r="EC14" s="200">
        <v>363.63</v>
      </c>
    </row>
    <row r="15" spans="1:133" ht="14.25">
      <c r="B15" s="206" t="s">
        <v>6923</v>
      </c>
      <c r="AJ15" s="206">
        <f t="shared" si="0"/>
        <v>0</v>
      </c>
      <c r="AM15" s="200">
        <v>140</v>
      </c>
      <c r="AV15" s="206">
        <f t="shared" si="1"/>
        <v>140</v>
      </c>
      <c r="AW15" s="206">
        <f t="shared" si="2"/>
        <v>-430.74</v>
      </c>
      <c r="AX15" s="206">
        <f t="shared" si="3"/>
        <v>447.26</v>
      </c>
      <c r="AZ15" s="206">
        <f t="shared" si="4"/>
        <v>-878</v>
      </c>
      <c r="DW15" s="200">
        <v>217009</v>
      </c>
      <c r="DX15" s="206" t="s">
        <v>6922</v>
      </c>
      <c r="DY15" s="200">
        <v>5272.63</v>
      </c>
      <c r="DZ15" s="200">
        <v>1.6238000000000001</v>
      </c>
      <c r="EA15" s="200">
        <v>8561.69</v>
      </c>
      <c r="EB15" s="200">
        <v>0.14170000000000002</v>
      </c>
      <c r="EC15" s="200">
        <v>361.69</v>
      </c>
    </row>
    <row r="16" spans="1:133" ht="14.25">
      <c r="A16" s="262">
        <v>39025</v>
      </c>
      <c r="B16" s="206" t="s">
        <v>6921</v>
      </c>
      <c r="F16" s="200">
        <v>1900</v>
      </c>
      <c r="AJ16" s="206">
        <f t="shared" si="0"/>
        <v>1900</v>
      </c>
      <c r="AV16" s="206">
        <f t="shared" si="1"/>
        <v>0</v>
      </c>
      <c r="AW16" s="206">
        <f t="shared" si="2"/>
        <v>1469.26</v>
      </c>
      <c r="AX16" s="206">
        <f t="shared" si="3"/>
        <v>2347.2600000000002</v>
      </c>
      <c r="AY16" s="200">
        <v>2044</v>
      </c>
      <c r="AZ16" s="206">
        <f t="shared" si="4"/>
        <v>-878</v>
      </c>
    </row>
    <row r="17" spans="1:133" ht="14.25">
      <c r="A17" s="262">
        <v>39049</v>
      </c>
      <c r="B17" s="206" t="s">
        <v>6913</v>
      </c>
      <c r="C17" s="200">
        <v>-878</v>
      </c>
      <c r="H17" s="200">
        <v>878</v>
      </c>
      <c r="AJ17" s="206">
        <f t="shared" si="0"/>
        <v>0</v>
      </c>
      <c r="AV17" s="206">
        <f t="shared" si="1"/>
        <v>0</v>
      </c>
      <c r="AW17" s="206">
        <f t="shared" si="2"/>
        <v>1469.26</v>
      </c>
      <c r="AX17" s="206">
        <f t="shared" si="3"/>
        <v>1469.2600000000002</v>
      </c>
      <c r="AZ17" s="206">
        <f t="shared" si="4"/>
        <v>0</v>
      </c>
      <c r="CN17" s="206">
        <f>SUM($W$3:$W17)+SUM($X$3:$X17)</f>
        <v>0</v>
      </c>
      <c r="CO17" s="206">
        <f>SUM($CL$3:CL17)</f>
        <v>0</v>
      </c>
      <c r="DW17" s="206" t="s">
        <v>5805</v>
      </c>
      <c r="DY17" s="200">
        <v>39353.769999999997</v>
      </c>
      <c r="EA17" s="200">
        <v>60426.12</v>
      </c>
      <c r="EC17" s="200">
        <v>3811.27</v>
      </c>
    </row>
    <row r="18" spans="1:133" ht="14.25">
      <c r="A18" s="262">
        <v>39055</v>
      </c>
      <c r="B18" s="206" t="s">
        <v>6920</v>
      </c>
      <c r="G18" s="200">
        <v>-1100</v>
      </c>
      <c r="I18" s="200">
        <v>1100</v>
      </c>
      <c r="AJ18" s="206">
        <f>SUM(D18:AI18)</f>
        <v>0</v>
      </c>
      <c r="AM18" s="200">
        <v>300</v>
      </c>
      <c r="AV18" s="206">
        <f t="shared" si="1"/>
        <v>300</v>
      </c>
      <c r="AW18" s="206">
        <f t="shared" si="2"/>
        <v>1169.26</v>
      </c>
      <c r="AX18" s="206">
        <f t="shared" si="3"/>
        <v>369.26000000000022</v>
      </c>
      <c r="AZ18" s="206">
        <f t="shared" si="4"/>
        <v>-300</v>
      </c>
      <c r="CN18" s="206">
        <f>SUM($W$3:$W18)+SUM($X$3:$X18)</f>
        <v>0</v>
      </c>
      <c r="CO18" s="206">
        <f>SUM($CL$3:CL18)</f>
        <v>0</v>
      </c>
    </row>
    <row r="19" spans="1:133" ht="14.25">
      <c r="A19" s="262">
        <v>39057</v>
      </c>
      <c r="AJ19" s="206">
        <f t="shared" ref="AJ19:AJ36" si="5">SUM(C19:AI19)</f>
        <v>0</v>
      </c>
      <c r="AN19" s="200">
        <v>35</v>
      </c>
      <c r="AV19" s="206">
        <f t="shared" si="1"/>
        <v>35</v>
      </c>
      <c r="AW19" s="206">
        <f t="shared" si="2"/>
        <v>1134.26</v>
      </c>
      <c r="AX19" s="206">
        <f t="shared" si="3"/>
        <v>369.26000000000022</v>
      </c>
      <c r="AZ19" s="206">
        <f t="shared" si="4"/>
        <v>-335</v>
      </c>
      <c r="CN19" s="206">
        <f>SUM($W$3:$W19)+SUM($X$3:$X19)</f>
        <v>0</v>
      </c>
      <c r="CO19" s="206">
        <f>SUM($CL$3:CL19)</f>
        <v>0</v>
      </c>
    </row>
    <row r="20" spans="1:133" ht="14.25">
      <c r="A20" s="262">
        <v>39059</v>
      </c>
      <c r="I20" s="200">
        <v>-200</v>
      </c>
      <c r="W20" s="200">
        <v>200</v>
      </c>
      <c r="AJ20" s="206">
        <f t="shared" si="5"/>
        <v>0</v>
      </c>
      <c r="AR20" s="200">
        <v>1.6</v>
      </c>
      <c r="AV20" s="206">
        <f t="shared" si="1"/>
        <v>1.6</v>
      </c>
      <c r="AW20" s="206">
        <f t="shared" si="2"/>
        <v>1132.6600000000001</v>
      </c>
      <c r="AX20" s="206">
        <f t="shared" si="3"/>
        <v>369.26000000000022</v>
      </c>
      <c r="AZ20" s="206">
        <f t="shared" si="4"/>
        <v>-335</v>
      </c>
      <c r="CL20" s="206">
        <f>(W20+X20-AR20)/CM20</f>
        <v>182.06845920895657</v>
      </c>
      <c r="CM20" s="200">
        <v>1.0897000000000001</v>
      </c>
      <c r="CN20" s="206">
        <f>SUM($W$3:$W20)+SUM($X$3:$X20)</f>
        <v>200</v>
      </c>
      <c r="CO20" s="206">
        <f>SUM($CL$3:CL20)</f>
        <v>182.06845920895657</v>
      </c>
      <c r="CP20" s="206">
        <f t="shared" ref="CP20:CP51" si="6">CN20/CO20</f>
        <v>1.0984879032258066</v>
      </c>
      <c r="CR20" s="206">
        <f t="shared" ref="CR20:CR51" si="7">(CM20-CP20)*100/CM20</f>
        <v>-0.80645161290322742</v>
      </c>
    </row>
    <row r="21" spans="1:133" ht="14.25">
      <c r="A21" s="262">
        <v>39068</v>
      </c>
      <c r="F21" s="200">
        <v>1000</v>
      </c>
      <c r="AJ21" s="206">
        <f t="shared" si="5"/>
        <v>1000</v>
      </c>
      <c r="AV21" s="206">
        <f t="shared" si="1"/>
        <v>0</v>
      </c>
      <c r="AW21" s="206">
        <f t="shared" si="2"/>
        <v>2132.66</v>
      </c>
      <c r="AX21" s="206">
        <f t="shared" si="3"/>
        <v>1369.2600000000002</v>
      </c>
      <c r="AZ21" s="206">
        <f t="shared" si="4"/>
        <v>-335</v>
      </c>
      <c r="CN21" s="206">
        <f>SUM($W$3:$W21)+SUM($X$3:$X21)</f>
        <v>200</v>
      </c>
      <c r="CO21" s="206">
        <f>SUM($CL$3:CL21)</f>
        <v>182.06845920895657</v>
      </c>
      <c r="CP21" s="206">
        <f t="shared" si="6"/>
        <v>1.0984879032258066</v>
      </c>
      <c r="CR21" s="206" t="e">
        <f t="shared" si="7"/>
        <v>#DIV/0!</v>
      </c>
    </row>
    <row r="22" spans="1:133" ht="14.25">
      <c r="A22" s="262">
        <v>39069</v>
      </c>
      <c r="I22" s="200">
        <v>-100</v>
      </c>
      <c r="W22" s="200">
        <v>100</v>
      </c>
      <c r="AJ22" s="206">
        <f t="shared" si="5"/>
        <v>0</v>
      </c>
      <c r="AR22" s="200">
        <v>0.8</v>
      </c>
      <c r="AV22" s="206">
        <f t="shared" si="1"/>
        <v>0.8</v>
      </c>
      <c r="AW22" s="206">
        <f t="shared" si="2"/>
        <v>2131.8599999999997</v>
      </c>
      <c r="AX22" s="206">
        <f t="shared" si="3"/>
        <v>1369.2600000000002</v>
      </c>
      <c r="AZ22" s="206">
        <f t="shared" si="4"/>
        <v>-335</v>
      </c>
      <c r="CL22" s="206">
        <f>(W22+X22-AR22)/CM22</f>
        <v>82.487942790620338</v>
      </c>
      <c r="CM22" s="200">
        <v>1.2025999999999999</v>
      </c>
      <c r="CN22" s="206">
        <f>SUM($W$3:$W22)+SUM($X$3:$X22)</f>
        <v>300</v>
      </c>
      <c r="CO22" s="206">
        <f>SUM($CL$3:CL22)</f>
        <v>264.55640199957691</v>
      </c>
      <c r="CP22" s="206">
        <f t="shared" si="6"/>
        <v>1.1339736923111003</v>
      </c>
      <c r="CR22" s="206">
        <f t="shared" si="7"/>
        <v>5.7064949017877558</v>
      </c>
    </row>
    <row r="23" spans="1:133" ht="14.25">
      <c r="B23" s="206" t="s">
        <v>6919</v>
      </c>
      <c r="AJ23" s="206">
        <f t="shared" si="5"/>
        <v>0</v>
      </c>
      <c r="AM23" s="200">
        <v>600</v>
      </c>
      <c r="AV23" s="206">
        <f t="shared" si="1"/>
        <v>600</v>
      </c>
      <c r="AW23" s="206">
        <f t="shared" si="2"/>
        <v>1531.8599999999997</v>
      </c>
      <c r="AX23" s="206">
        <f t="shared" si="3"/>
        <v>1369.2600000000002</v>
      </c>
      <c r="AZ23" s="206">
        <f t="shared" si="4"/>
        <v>-935</v>
      </c>
      <c r="CN23" s="206">
        <f>SUM($W$3:$W23)+SUM($X$3:$X23)</f>
        <v>300</v>
      </c>
      <c r="CO23" s="206">
        <f>SUM($CL$3:CL23)</f>
        <v>264.55640199957691</v>
      </c>
      <c r="CP23" s="206">
        <f t="shared" si="6"/>
        <v>1.1339736923111003</v>
      </c>
      <c r="CR23" s="206" t="e">
        <f t="shared" si="7"/>
        <v>#DIV/0!</v>
      </c>
    </row>
    <row r="24" spans="1:133" ht="14.25">
      <c r="A24" s="262">
        <v>39437</v>
      </c>
      <c r="B24" s="206" t="s">
        <v>2968</v>
      </c>
      <c r="D24" s="200">
        <v>1.1299999999999999</v>
      </c>
      <c r="AJ24" s="206">
        <f t="shared" si="5"/>
        <v>1.1299999999999999</v>
      </c>
      <c r="AV24" s="206">
        <f t="shared" si="1"/>
        <v>0</v>
      </c>
      <c r="AW24" s="206">
        <f t="shared" si="2"/>
        <v>1532.9899999999998</v>
      </c>
      <c r="AX24" s="206">
        <f t="shared" si="3"/>
        <v>1370.3900000000003</v>
      </c>
      <c r="AZ24" s="206">
        <f t="shared" si="4"/>
        <v>-935</v>
      </c>
      <c r="CN24" s="206">
        <f>SUM($W$3:$W24)+SUM($X$3:$X24)</f>
        <v>300</v>
      </c>
      <c r="CO24" s="206">
        <f>SUM($CL$3:CL24)</f>
        <v>264.55640199957691</v>
      </c>
      <c r="CP24" s="206">
        <f t="shared" si="6"/>
        <v>1.1339736923111003</v>
      </c>
      <c r="CR24" s="206" t="e">
        <f t="shared" si="7"/>
        <v>#DIV/0!</v>
      </c>
    </row>
    <row r="25" spans="1:133" ht="14.25">
      <c r="A25" s="262">
        <v>39080</v>
      </c>
      <c r="B25" s="206" t="s">
        <v>6913</v>
      </c>
      <c r="C25" s="200">
        <v>-335</v>
      </c>
      <c r="H25" s="200">
        <v>335</v>
      </c>
      <c r="I25" s="200">
        <v>-100</v>
      </c>
      <c r="J25" s="200">
        <v>1.56</v>
      </c>
      <c r="W25" s="200">
        <v>100</v>
      </c>
      <c r="X25" s="200">
        <v>1.25</v>
      </c>
      <c r="AJ25" s="206">
        <f t="shared" si="5"/>
        <v>2.8100000000000023</v>
      </c>
      <c r="AR25" s="200">
        <v>0.8</v>
      </c>
      <c r="AV25" s="206">
        <f t="shared" si="1"/>
        <v>0.8</v>
      </c>
      <c r="AW25" s="206">
        <f t="shared" si="2"/>
        <v>1534.9999999999998</v>
      </c>
      <c r="AX25" s="206">
        <f t="shared" si="3"/>
        <v>1035.3900000000003</v>
      </c>
      <c r="AY25" s="200">
        <v>1469</v>
      </c>
      <c r="AZ25" s="206">
        <f t="shared" si="4"/>
        <v>-600</v>
      </c>
      <c r="CL25" s="206">
        <f t="shared" ref="CL25:CL32" si="8">(W25+X25-AR25)/CM25</f>
        <v>79.696921612186614</v>
      </c>
      <c r="CM25" s="200">
        <v>1.2604</v>
      </c>
      <c r="CN25" s="206">
        <f>SUM($W$3:$W25)+SUM($X$3:$X25)</f>
        <v>401.25</v>
      </c>
      <c r="CO25" s="206">
        <f>SUM($CL$3:CL25)</f>
        <v>344.25332361176351</v>
      </c>
      <c r="CP25" s="206">
        <f t="shared" si="6"/>
        <v>1.1655660889203652</v>
      </c>
      <c r="CQ25" s="206" t="e">
        <f>#N/A</f>
        <v>#N/A</v>
      </c>
      <c r="CR25" s="206">
        <f t="shared" si="7"/>
        <v>7.5241122722655343</v>
      </c>
    </row>
    <row r="26" spans="1:133" ht="14.25">
      <c r="A26" s="262">
        <v>39090</v>
      </c>
      <c r="I26" s="200">
        <v>-100</v>
      </c>
      <c r="W26" s="200">
        <v>100</v>
      </c>
      <c r="AJ26" s="206">
        <f t="shared" si="5"/>
        <v>0</v>
      </c>
      <c r="AR26" s="200">
        <v>0.8</v>
      </c>
      <c r="AV26" s="206">
        <f t="shared" si="1"/>
        <v>0.8</v>
      </c>
      <c r="AW26" s="206">
        <f t="shared" si="2"/>
        <v>1534.1999999999998</v>
      </c>
      <c r="AX26" s="206">
        <f t="shared" si="3"/>
        <v>1035.3900000000003</v>
      </c>
      <c r="AZ26" s="206">
        <f t="shared" si="4"/>
        <v>-600</v>
      </c>
      <c r="CL26" s="206">
        <f t="shared" si="8"/>
        <v>77.048543689320383</v>
      </c>
      <c r="CM26" s="200">
        <v>1.2875000000000001</v>
      </c>
      <c r="CN26" s="206">
        <f>SUM($W$3:$W26)+SUM($X$3:$X26)</f>
        <v>501.25</v>
      </c>
      <c r="CO26" s="206">
        <f>SUM($CL$3:CL26)</f>
        <v>421.30186730108392</v>
      </c>
      <c r="CP26" s="206">
        <f t="shared" si="6"/>
        <v>1.1897644869486919</v>
      </c>
      <c r="CQ26" s="206" t="e">
        <f>#N/A</f>
        <v>#N/A</v>
      </c>
      <c r="CR26" s="206">
        <f t="shared" si="7"/>
        <v>7.5911078098103477</v>
      </c>
    </row>
    <row r="27" spans="1:133" ht="14.25">
      <c r="A27" s="262">
        <v>39100</v>
      </c>
      <c r="I27" s="200">
        <v>-100</v>
      </c>
      <c r="W27" s="200">
        <v>100</v>
      </c>
      <c r="AJ27" s="206">
        <f t="shared" si="5"/>
        <v>0</v>
      </c>
      <c r="AR27" s="200">
        <v>0.8</v>
      </c>
      <c r="AV27" s="206">
        <f t="shared" si="1"/>
        <v>0.8</v>
      </c>
      <c r="AW27" s="206">
        <f t="shared" si="2"/>
        <v>1533.3999999999999</v>
      </c>
      <c r="AX27" s="206">
        <f t="shared" si="3"/>
        <v>1035.3900000000003</v>
      </c>
      <c r="AZ27" s="206">
        <f t="shared" si="4"/>
        <v>-600</v>
      </c>
      <c r="CL27" s="206">
        <f t="shared" si="8"/>
        <v>70.73588134626354</v>
      </c>
      <c r="CM27" s="200">
        <v>1.4024000000000001</v>
      </c>
      <c r="CN27" s="206">
        <f>SUM($W$3:$W27)+SUM($X$3:$X27)</f>
        <v>601.25</v>
      </c>
      <c r="CO27" s="206">
        <f>SUM($CL$3:CL27)</f>
        <v>492.03774864734748</v>
      </c>
      <c r="CP27" s="206">
        <f t="shared" si="6"/>
        <v>1.2219590908479807</v>
      </c>
      <c r="CQ27" s="206" t="e">
        <f>#N/A</f>
        <v>#N/A</v>
      </c>
      <c r="CR27" s="206">
        <f t="shared" si="7"/>
        <v>12.866579374787461</v>
      </c>
    </row>
    <row r="28" spans="1:133" ht="14.25">
      <c r="A28" s="262">
        <v>39111</v>
      </c>
      <c r="B28" s="206" t="s">
        <v>6913</v>
      </c>
      <c r="C28" s="200">
        <v>-600</v>
      </c>
      <c r="H28" s="200">
        <v>600</v>
      </c>
      <c r="I28" s="200">
        <v>-100</v>
      </c>
      <c r="W28" s="200">
        <v>100</v>
      </c>
      <c r="AJ28" s="206">
        <f t="shared" si="5"/>
        <v>0</v>
      </c>
      <c r="AR28" s="200">
        <v>0.8</v>
      </c>
      <c r="AV28" s="206">
        <f t="shared" si="1"/>
        <v>0.8</v>
      </c>
      <c r="AW28" s="206">
        <f t="shared" si="2"/>
        <v>1532.6</v>
      </c>
      <c r="AX28" s="206">
        <f t="shared" si="3"/>
        <v>435.39000000000033</v>
      </c>
      <c r="AZ28" s="206">
        <f t="shared" si="4"/>
        <v>0</v>
      </c>
      <c r="CL28" s="206">
        <f t="shared" si="8"/>
        <v>65.926762809862424</v>
      </c>
      <c r="CM28" s="200">
        <v>1.5047000000000001</v>
      </c>
      <c r="CN28" s="206">
        <f>SUM($W$3:$W28)+SUM($X$3:$X28)</f>
        <v>701.25</v>
      </c>
      <c r="CO28" s="206">
        <f>SUM($CL$3:CL28)</f>
        <v>557.96451145720994</v>
      </c>
      <c r="CP28" s="206">
        <f t="shared" si="6"/>
        <v>1.2568003620312302</v>
      </c>
      <c r="CQ28" s="206" t="e">
        <f>#N/A</f>
        <v>#N/A</v>
      </c>
      <c r="CR28" s="206">
        <f t="shared" si="7"/>
        <v>16.475020799413162</v>
      </c>
    </row>
    <row r="29" spans="1:133" ht="14.25">
      <c r="A29" s="262">
        <v>39112</v>
      </c>
      <c r="J29" s="200">
        <v>1.0900000000000001</v>
      </c>
      <c r="X29" s="200">
        <v>237.1</v>
      </c>
      <c r="AJ29" s="206">
        <f t="shared" si="5"/>
        <v>238.19</v>
      </c>
      <c r="AV29" s="206">
        <f t="shared" si="1"/>
        <v>0</v>
      </c>
      <c r="AW29" s="206">
        <f t="shared" si="2"/>
        <v>1770.79</v>
      </c>
      <c r="AX29" s="206">
        <f t="shared" si="3"/>
        <v>435.39000000000033</v>
      </c>
      <c r="AY29" s="200">
        <v>435</v>
      </c>
      <c r="AZ29" s="206">
        <f t="shared" si="4"/>
        <v>0</v>
      </c>
      <c r="CL29" s="206">
        <f t="shared" si="8"/>
        <v>221.92062897791089</v>
      </c>
      <c r="CM29" s="200">
        <v>1.0684</v>
      </c>
      <c r="CN29" s="206">
        <f>SUM($W$3:$W29)+SUM($X$3:$X29)</f>
        <v>938.35</v>
      </c>
      <c r="CO29" s="206">
        <f>SUM($CL$3:CL29)</f>
        <v>779.88514043512077</v>
      </c>
      <c r="CP29" s="206">
        <f t="shared" si="6"/>
        <v>1.2031899972814806</v>
      </c>
      <c r="CQ29" s="206" t="e">
        <f>#N/A</f>
        <v>#N/A</v>
      </c>
      <c r="CR29" s="206">
        <f t="shared" si="7"/>
        <v>-12.616061145776914</v>
      </c>
    </row>
    <row r="30" spans="1:133" ht="14.25">
      <c r="A30" s="262">
        <v>39121</v>
      </c>
      <c r="I30" s="200">
        <v>-100</v>
      </c>
      <c r="W30" s="200">
        <v>100</v>
      </c>
      <c r="AJ30" s="206">
        <f t="shared" si="5"/>
        <v>0</v>
      </c>
      <c r="AR30" s="200">
        <v>0.8</v>
      </c>
      <c r="AV30" s="206">
        <f t="shared" si="1"/>
        <v>0.8</v>
      </c>
      <c r="AW30" s="206">
        <f t="shared" si="2"/>
        <v>1769.99</v>
      </c>
      <c r="AX30" s="206">
        <f t="shared" si="3"/>
        <v>435.39000000000033</v>
      </c>
      <c r="AZ30" s="206">
        <f t="shared" si="4"/>
        <v>0</v>
      </c>
      <c r="CL30" s="206">
        <f t="shared" si="8"/>
        <v>95.522388059701498</v>
      </c>
      <c r="CM30" s="200">
        <v>1.0385</v>
      </c>
      <c r="CN30" s="206">
        <f>SUM($W$3:$W30)+SUM($X$3:$X30)</f>
        <v>1038.3499999999999</v>
      </c>
      <c r="CO30" s="206">
        <f>SUM($CL$3:CL30)</f>
        <v>875.40752849482226</v>
      </c>
      <c r="CP30" s="206">
        <f t="shared" si="6"/>
        <v>1.1861332764470753</v>
      </c>
      <c r="CQ30" s="206" t="e">
        <f>SUM("$#REF!$#REF!:#REF!#REF!)/30))))")</f>
        <v>#VALUE!</v>
      </c>
      <c r="CR30" s="206">
        <f t="shared" si="7"/>
        <v>-14.216011213006775</v>
      </c>
    </row>
    <row r="31" spans="1:133" ht="14.25">
      <c r="A31" s="262">
        <v>39139</v>
      </c>
      <c r="I31" s="200">
        <v>-100</v>
      </c>
      <c r="W31" s="200">
        <v>100</v>
      </c>
      <c r="AJ31" s="206">
        <f t="shared" si="5"/>
        <v>0</v>
      </c>
      <c r="AR31" s="200">
        <v>0.8</v>
      </c>
      <c r="AV31" s="206">
        <f t="shared" si="1"/>
        <v>0.8</v>
      </c>
      <c r="AW31" s="206">
        <f t="shared" si="2"/>
        <v>1769.19</v>
      </c>
      <c r="AX31" s="206">
        <f t="shared" si="3"/>
        <v>435.39000000000033</v>
      </c>
      <c r="AZ31" s="206">
        <f t="shared" si="4"/>
        <v>0</v>
      </c>
      <c r="CL31" s="206">
        <f t="shared" si="8"/>
        <v>88.539807211710098</v>
      </c>
      <c r="CM31" s="200">
        <v>1.1204000000000001</v>
      </c>
      <c r="CN31" s="206">
        <f>SUM($W$3:$W31)+SUM($X$3:$X31)</f>
        <v>1138.3499999999999</v>
      </c>
      <c r="CO31" s="206">
        <f>SUM($CL$3:CL31)</f>
        <v>963.94733570653239</v>
      </c>
      <c r="CP31" s="206">
        <f t="shared" si="6"/>
        <v>1.1809255110038119</v>
      </c>
      <c r="CQ31" s="206" t="e">
        <f>SUM("$#REF!#REF!:#REF!$#REF!)/30))))")</f>
        <v>#VALUE!</v>
      </c>
      <c r="CR31" s="206">
        <f t="shared" si="7"/>
        <v>-5.4021341488586101</v>
      </c>
    </row>
    <row r="32" spans="1:133" ht="14.25">
      <c r="A32" s="262">
        <v>39141</v>
      </c>
      <c r="I32" s="200">
        <v>-100</v>
      </c>
      <c r="W32" s="200">
        <v>100</v>
      </c>
      <c r="AJ32" s="206">
        <f t="shared" si="5"/>
        <v>0</v>
      </c>
      <c r="AR32" s="200">
        <v>0.8</v>
      </c>
      <c r="AV32" s="206">
        <f t="shared" si="1"/>
        <v>0.8</v>
      </c>
      <c r="AW32" s="206">
        <f t="shared" si="2"/>
        <v>1768.39</v>
      </c>
      <c r="AX32" s="206">
        <f t="shared" si="3"/>
        <v>435.39000000000033</v>
      </c>
      <c r="AZ32" s="206">
        <f t="shared" si="4"/>
        <v>0</v>
      </c>
      <c r="CL32" s="206">
        <f t="shared" si="8"/>
        <v>93.868281604844825</v>
      </c>
      <c r="CM32" s="200">
        <v>1.0568</v>
      </c>
      <c r="CN32" s="206">
        <f>SUM($W$3:$W32)+SUM($X$3:$X32)</f>
        <v>1238.3499999999999</v>
      </c>
      <c r="CO32" s="206">
        <f>SUM($CL$3:CL32)</f>
        <v>1057.8156173113773</v>
      </c>
      <c r="CP32" s="206">
        <f t="shared" si="6"/>
        <v>1.1706671557255717</v>
      </c>
      <c r="CQ32" s="206" t="e">
        <f t="shared" ref="CQ32:CQ46" si="9">SUM("$#REF!$#REF!:#REF!#REF!)/30))))")</f>
        <v>#VALUE!</v>
      </c>
      <c r="CR32" s="206">
        <f t="shared" si="7"/>
        <v>-10.774711934668028</v>
      </c>
    </row>
    <row r="33" spans="1:105" ht="14.25">
      <c r="A33" s="262">
        <v>39142</v>
      </c>
      <c r="J33" s="200">
        <v>0.53</v>
      </c>
      <c r="AJ33" s="206">
        <f t="shared" si="5"/>
        <v>0.53</v>
      </c>
      <c r="AV33" s="206">
        <f t="shared" si="1"/>
        <v>0</v>
      </c>
      <c r="AW33" s="206">
        <f t="shared" si="2"/>
        <v>1768.92</v>
      </c>
      <c r="AX33" s="206">
        <f t="shared" si="3"/>
        <v>435.39000000000033</v>
      </c>
      <c r="AZ33" s="206">
        <f t="shared" si="4"/>
        <v>0</v>
      </c>
      <c r="CN33" s="206">
        <f>SUM($W$3:$W33)+SUM($X$3:$X33)</f>
        <v>1238.3499999999999</v>
      </c>
      <c r="CO33" s="206">
        <f>SUM($CL$3:CL33)</f>
        <v>1057.8156173113773</v>
      </c>
      <c r="CP33" s="206">
        <f t="shared" si="6"/>
        <v>1.1706671557255717</v>
      </c>
      <c r="CQ33" s="206" t="e">
        <f t="shared" si="9"/>
        <v>#VALUE!</v>
      </c>
      <c r="CR33" s="206" t="e">
        <f t="shared" si="7"/>
        <v>#DIV/0!</v>
      </c>
    </row>
    <row r="34" spans="1:105" ht="14.25">
      <c r="A34" s="262">
        <v>39149</v>
      </c>
      <c r="I34" s="200">
        <v>-100</v>
      </c>
      <c r="W34" s="200">
        <v>100</v>
      </c>
      <c r="AJ34" s="206">
        <f t="shared" si="5"/>
        <v>0</v>
      </c>
      <c r="AR34" s="200">
        <v>0.8</v>
      </c>
      <c r="AV34" s="206">
        <f t="shared" si="1"/>
        <v>0.8</v>
      </c>
      <c r="AW34" s="206">
        <f t="shared" si="2"/>
        <v>1768.1200000000001</v>
      </c>
      <c r="AX34" s="206">
        <f t="shared" si="3"/>
        <v>435.39000000000033</v>
      </c>
      <c r="AZ34" s="206">
        <f t="shared" si="4"/>
        <v>0</v>
      </c>
      <c r="CL34" s="206">
        <f>(W34+X34-AR34)/CM34</f>
        <v>90.784295781092709</v>
      </c>
      <c r="CM34" s="200">
        <v>1.0927</v>
      </c>
      <c r="CN34" s="206">
        <f>SUM($W$3:$W34)+SUM($X$3:$X34)</f>
        <v>1338.35</v>
      </c>
      <c r="CO34" s="206">
        <f>SUM($CL$3:CL34)</f>
        <v>1148.5999130924699</v>
      </c>
      <c r="CP34" s="206">
        <f t="shared" si="6"/>
        <v>1.1652012025637806</v>
      </c>
      <c r="CQ34" s="206" t="e">
        <f t="shared" si="9"/>
        <v>#VALUE!</v>
      </c>
      <c r="CR34" s="206">
        <f t="shared" si="7"/>
        <v>-6.635051026245133</v>
      </c>
    </row>
    <row r="35" spans="1:105" ht="14.25">
      <c r="A35" s="262">
        <v>39162</v>
      </c>
      <c r="B35" s="206" t="s">
        <v>2968</v>
      </c>
      <c r="D35" s="200">
        <v>1.03</v>
      </c>
      <c r="AJ35" s="206">
        <f t="shared" si="5"/>
        <v>1.03</v>
      </c>
      <c r="AV35" s="206">
        <f t="shared" si="1"/>
        <v>0</v>
      </c>
      <c r="AW35" s="206">
        <f t="shared" si="2"/>
        <v>1769.15</v>
      </c>
      <c r="AX35" s="206">
        <f t="shared" si="3"/>
        <v>436.4200000000003</v>
      </c>
      <c r="AZ35" s="206">
        <f t="shared" si="4"/>
        <v>0</v>
      </c>
      <c r="CN35" s="206">
        <f>SUM($W$3:$W35)+SUM($X$3:$X35)</f>
        <v>1338.35</v>
      </c>
      <c r="CO35" s="206">
        <f>SUM($CL$3:CL35)</f>
        <v>1148.5999130924699</v>
      </c>
      <c r="CP35" s="206">
        <f t="shared" si="6"/>
        <v>1.1652012025637806</v>
      </c>
      <c r="CQ35" s="206" t="e">
        <f t="shared" si="9"/>
        <v>#VALUE!</v>
      </c>
      <c r="CR35" s="206" t="e">
        <f t="shared" si="7"/>
        <v>#DIV/0!</v>
      </c>
    </row>
    <row r="36" spans="1:105" ht="14.25">
      <c r="A36" s="262">
        <v>39174</v>
      </c>
      <c r="J36" s="200">
        <v>0.08</v>
      </c>
      <c r="AJ36" s="206">
        <f t="shared" si="5"/>
        <v>0.08</v>
      </c>
      <c r="AV36" s="206">
        <f t="shared" ref="AV36:AV55" si="10">SUM(AK36:AU36)</f>
        <v>0</v>
      </c>
      <c r="AW36" s="206">
        <f t="shared" ref="AW36:AW67" si="11">AW35+AJ36-AV36</f>
        <v>1769.23</v>
      </c>
      <c r="AX36" s="206">
        <f t="shared" ref="AX36:AX67" si="12">AX35+SUM(C36:G36)-SUM(AK36:AL36)</f>
        <v>436.4200000000003</v>
      </c>
      <c r="AZ36" s="206">
        <f t="shared" ref="AZ36:AZ67" si="13">AZ35+SUM(H36)-SUM(AM36:AN36)</f>
        <v>0</v>
      </c>
      <c r="CN36" s="206">
        <f>SUM($W$3:$W36)+SUM($X$3:$X36)</f>
        <v>1338.35</v>
      </c>
      <c r="CO36" s="206">
        <f>SUM($CL$3:CL36)</f>
        <v>1148.5999130924699</v>
      </c>
      <c r="CP36" s="206">
        <f t="shared" si="6"/>
        <v>1.1652012025637806</v>
      </c>
      <c r="CQ36" s="206" t="e">
        <f t="shared" si="9"/>
        <v>#VALUE!</v>
      </c>
      <c r="CR36" s="206" t="e">
        <f t="shared" si="7"/>
        <v>#DIV/0!</v>
      </c>
    </row>
    <row r="37" spans="1:105" ht="14.25">
      <c r="A37" s="262">
        <v>39175</v>
      </c>
      <c r="G37" s="200">
        <v>-400</v>
      </c>
      <c r="I37" s="200">
        <v>400</v>
      </c>
      <c r="AJ37" s="206">
        <f>SUM(D37:AI37)</f>
        <v>0</v>
      </c>
      <c r="AV37" s="206">
        <f t="shared" si="10"/>
        <v>0</v>
      </c>
      <c r="AW37" s="206">
        <f t="shared" si="11"/>
        <v>1769.23</v>
      </c>
      <c r="AX37" s="206">
        <f t="shared" si="12"/>
        <v>36.4200000000003</v>
      </c>
      <c r="AZ37" s="206">
        <f t="shared" si="13"/>
        <v>0</v>
      </c>
      <c r="CN37" s="206">
        <f>SUM($W$3:$W37)+SUM($X$3:$X37)</f>
        <v>1338.35</v>
      </c>
      <c r="CO37" s="206">
        <f>SUM($CL$3:CL37)</f>
        <v>1148.5999130924699</v>
      </c>
      <c r="CP37" s="206">
        <f t="shared" si="6"/>
        <v>1.1652012025637806</v>
      </c>
      <c r="CQ37" s="206" t="e">
        <f t="shared" si="9"/>
        <v>#VALUE!</v>
      </c>
      <c r="CR37" s="206" t="e">
        <f t="shared" si="7"/>
        <v>#DIV/0!</v>
      </c>
    </row>
    <row r="38" spans="1:105" ht="14.25">
      <c r="A38" s="262">
        <v>39178</v>
      </c>
      <c r="C38" s="200">
        <v>2100</v>
      </c>
      <c r="F38" s="200">
        <v>4000</v>
      </c>
      <c r="AJ38" s="206">
        <f t="shared" ref="AJ38:AJ69" si="14">SUM(C38:AI38)</f>
        <v>6100</v>
      </c>
      <c r="AV38" s="206">
        <f t="shared" si="10"/>
        <v>0</v>
      </c>
      <c r="AW38" s="206">
        <f t="shared" si="11"/>
        <v>7869.23</v>
      </c>
      <c r="AX38" s="206">
        <f t="shared" si="12"/>
        <v>6136.42</v>
      </c>
      <c r="AY38" s="200">
        <v>2136.42</v>
      </c>
      <c r="AZ38" s="206">
        <f t="shared" si="13"/>
        <v>0</v>
      </c>
      <c r="CN38" s="206">
        <f>SUM($W$3:$W38)+SUM($X$3:$X38)</f>
        <v>1338.35</v>
      </c>
      <c r="CO38" s="206">
        <f>SUM($CL$3:CL38)</f>
        <v>1148.5999130924699</v>
      </c>
      <c r="CP38" s="206">
        <f t="shared" si="6"/>
        <v>1.1652012025637806</v>
      </c>
      <c r="CQ38" s="206" t="e">
        <f t="shared" si="9"/>
        <v>#VALUE!</v>
      </c>
      <c r="CR38" s="206" t="e">
        <f t="shared" si="7"/>
        <v>#DIV/0!</v>
      </c>
    </row>
    <row r="39" spans="1:105" ht="14.25">
      <c r="A39" s="262">
        <v>39179</v>
      </c>
      <c r="G39" s="200">
        <v>-2000</v>
      </c>
      <c r="I39" s="200">
        <v>2000</v>
      </c>
      <c r="AJ39" s="206">
        <f t="shared" si="14"/>
        <v>0</v>
      </c>
      <c r="AV39" s="206">
        <f t="shared" si="10"/>
        <v>0</v>
      </c>
      <c r="AW39" s="206">
        <f t="shared" si="11"/>
        <v>7869.23</v>
      </c>
      <c r="AX39" s="206">
        <f t="shared" si="12"/>
        <v>4136.42</v>
      </c>
      <c r="AZ39" s="206">
        <f t="shared" si="13"/>
        <v>0</v>
      </c>
      <c r="CN39" s="206">
        <f>SUM($W$3:$W39)+SUM($X$3:$X39)</f>
        <v>1338.35</v>
      </c>
      <c r="CO39" s="206">
        <f>SUM($CL$3:CL39)</f>
        <v>1148.5999130924699</v>
      </c>
      <c r="CP39" s="206">
        <f t="shared" si="6"/>
        <v>1.1652012025637806</v>
      </c>
      <c r="CQ39" s="206" t="e">
        <f t="shared" si="9"/>
        <v>#VALUE!</v>
      </c>
      <c r="CR39" s="206" t="e">
        <f t="shared" si="7"/>
        <v>#DIV/0!</v>
      </c>
    </row>
    <row r="40" spans="1:105" ht="14.25">
      <c r="A40" s="262">
        <v>39181</v>
      </c>
      <c r="I40" s="200">
        <v>-100</v>
      </c>
      <c r="W40" s="200">
        <v>100</v>
      </c>
      <c r="AJ40" s="206">
        <f t="shared" si="14"/>
        <v>0</v>
      </c>
      <c r="AR40" s="200">
        <v>0.8</v>
      </c>
      <c r="AV40" s="206">
        <f t="shared" si="10"/>
        <v>0.8</v>
      </c>
      <c r="AW40" s="206">
        <f t="shared" si="11"/>
        <v>7868.4299999999994</v>
      </c>
      <c r="AX40" s="206">
        <f t="shared" si="12"/>
        <v>4136.42</v>
      </c>
      <c r="AZ40" s="206">
        <f t="shared" si="13"/>
        <v>0</v>
      </c>
      <c r="CL40" s="206">
        <f>(W40+X40-AR40)/CM40</f>
        <v>84.368089811192391</v>
      </c>
      <c r="CM40" s="200">
        <v>1.1758</v>
      </c>
      <c r="CN40" s="206">
        <f>SUM($W$3:$W40)+SUM($X$3:$X40)</f>
        <v>1438.35</v>
      </c>
      <c r="CO40" s="206">
        <f>SUM($CL$3:CL40)</f>
        <v>1232.9680029036624</v>
      </c>
      <c r="CP40" s="206">
        <f t="shared" si="6"/>
        <v>1.1665752855002394</v>
      </c>
      <c r="CQ40" s="206" t="e">
        <f t="shared" si="9"/>
        <v>#VALUE!</v>
      </c>
      <c r="CR40" s="206">
        <f t="shared" si="7"/>
        <v>0.78454792479678426</v>
      </c>
      <c r="CW40" s="206">
        <f>SUM($Z$3:$Z40)+SUM($AA$3:$AA40)</f>
        <v>0</v>
      </c>
      <c r="CX40" s="206">
        <f>SUM($CU$3:CU40)</f>
        <v>0</v>
      </c>
    </row>
    <row r="41" spans="1:105" ht="14.25">
      <c r="A41" s="262">
        <v>39184</v>
      </c>
      <c r="G41" s="200">
        <v>-2000</v>
      </c>
      <c r="I41" s="200">
        <v>2000</v>
      </c>
      <c r="AJ41" s="206">
        <f t="shared" si="14"/>
        <v>0</v>
      </c>
      <c r="AV41" s="206">
        <f t="shared" si="10"/>
        <v>0</v>
      </c>
      <c r="AW41" s="206">
        <f t="shared" si="11"/>
        <v>7868.4299999999994</v>
      </c>
      <c r="AX41" s="206">
        <f t="shared" si="12"/>
        <v>2136.42</v>
      </c>
      <c r="AZ41" s="206">
        <f t="shared" si="13"/>
        <v>0</v>
      </c>
      <c r="CN41" s="206">
        <f>SUM($W$3:$W41)+SUM($X$3:$X41)</f>
        <v>1438.35</v>
      </c>
      <c r="CO41" s="206">
        <f>SUM($CL$3:CL41)</f>
        <v>1232.9680029036624</v>
      </c>
      <c r="CP41" s="206">
        <f t="shared" si="6"/>
        <v>1.1665752855002394</v>
      </c>
      <c r="CQ41" s="206" t="e">
        <f t="shared" si="9"/>
        <v>#VALUE!</v>
      </c>
      <c r="CR41" s="206" t="e">
        <f t="shared" si="7"/>
        <v>#DIV/0!</v>
      </c>
      <c r="CW41" s="206">
        <f>SUM($Z$3:$Z41)+SUM($AA$3:$AA41)</f>
        <v>0</v>
      </c>
      <c r="CX41" s="206">
        <f>SUM($CU$3:CU41)</f>
        <v>0</v>
      </c>
      <c r="DA41" s="206" t="e">
        <f t="shared" ref="DA41:DA72" si="15">(CV41-CY41)*100/CV41</f>
        <v>#DIV/0!</v>
      </c>
    </row>
    <row r="42" spans="1:105" ht="14.25">
      <c r="A42" s="262">
        <v>39190</v>
      </c>
      <c r="B42" s="206" t="s">
        <v>6918</v>
      </c>
      <c r="G42" s="200">
        <v>-300</v>
      </c>
      <c r="I42" s="200">
        <v>-200</v>
      </c>
      <c r="W42" s="200">
        <v>200</v>
      </c>
      <c r="Z42" s="200">
        <v>300</v>
      </c>
      <c r="AJ42" s="206">
        <f t="shared" si="14"/>
        <v>0</v>
      </c>
      <c r="AM42" s="200">
        <v>188</v>
      </c>
      <c r="AR42" s="200">
        <v>1.59</v>
      </c>
      <c r="AS42" s="200">
        <v>2.38</v>
      </c>
      <c r="AV42" s="206">
        <f t="shared" si="10"/>
        <v>191.97</v>
      </c>
      <c r="AW42" s="206">
        <f t="shared" si="11"/>
        <v>7676.4599999999991</v>
      </c>
      <c r="AX42" s="206">
        <f t="shared" si="12"/>
        <v>1836.42</v>
      </c>
      <c r="AZ42" s="206">
        <f t="shared" si="13"/>
        <v>-188</v>
      </c>
      <c r="CL42" s="206">
        <f>(W42+X42-AR42)/CM42</f>
        <v>159.63472523935954</v>
      </c>
      <c r="CM42" s="200">
        <v>1.2429000000000001</v>
      </c>
      <c r="CN42" s="206">
        <f>SUM($W$3:$W42)+SUM($X$3:$X42)</f>
        <v>1638.35</v>
      </c>
      <c r="CO42" s="206">
        <f>SUM($CL$3:CL42)</f>
        <v>1392.602728143022</v>
      </c>
      <c r="CP42" s="206">
        <f t="shared" si="6"/>
        <v>1.1764661715008069</v>
      </c>
      <c r="CQ42" s="206" t="e">
        <f t="shared" si="9"/>
        <v>#VALUE!</v>
      </c>
      <c r="CR42" s="206">
        <f t="shared" si="7"/>
        <v>5.3450662562710765</v>
      </c>
      <c r="CU42" s="206">
        <f>(Z42+AA42-AS42)/CV42</f>
        <v>261.78203887764977</v>
      </c>
      <c r="CV42" s="200">
        <v>1.1369</v>
      </c>
      <c r="CW42" s="206">
        <f>SUM($Z$3:$Z42)+SUM($AA$3:$AA42)</f>
        <v>300</v>
      </c>
      <c r="CX42" s="206">
        <f>SUM($CU$3:CU42)</f>
        <v>261.78203887764977</v>
      </c>
      <c r="DA42" s="206">
        <f t="shared" si="15"/>
        <v>100</v>
      </c>
    </row>
    <row r="43" spans="1:105" ht="14.25">
      <c r="A43" s="262">
        <v>39194</v>
      </c>
      <c r="C43" s="200">
        <v>3400</v>
      </c>
      <c r="F43" s="200">
        <v>5000</v>
      </c>
      <c r="AJ43" s="206">
        <f t="shared" si="14"/>
        <v>8400</v>
      </c>
      <c r="AV43" s="206">
        <f t="shared" si="10"/>
        <v>0</v>
      </c>
      <c r="AW43" s="206">
        <f t="shared" si="11"/>
        <v>16076.46</v>
      </c>
      <c r="AX43" s="206">
        <f t="shared" si="12"/>
        <v>10236.42</v>
      </c>
      <c r="AY43" s="200">
        <v>10236.42</v>
      </c>
      <c r="AZ43" s="206">
        <f t="shared" si="13"/>
        <v>-188</v>
      </c>
      <c r="CN43" s="206">
        <f>SUM($W$3:$W43)+SUM($X$3:$X43)</f>
        <v>1638.35</v>
      </c>
      <c r="CO43" s="206">
        <f>SUM($CL$3:CL43)</f>
        <v>1392.602728143022</v>
      </c>
      <c r="CP43" s="206">
        <f t="shared" si="6"/>
        <v>1.1764661715008069</v>
      </c>
      <c r="CQ43" s="206" t="e">
        <f t="shared" si="9"/>
        <v>#VALUE!</v>
      </c>
      <c r="CR43" s="206" t="e">
        <f t="shared" si="7"/>
        <v>#DIV/0!</v>
      </c>
      <c r="CW43" s="206">
        <f>SUM($Z$3:$Z43)+SUM($AA$3:$AA43)</f>
        <v>300</v>
      </c>
      <c r="CX43" s="206">
        <f>SUM($CU$3:CU43)</f>
        <v>261.78203887764977</v>
      </c>
      <c r="DA43" s="206" t="e">
        <f t="shared" si="15"/>
        <v>#DIV/0!</v>
      </c>
    </row>
    <row r="44" spans="1:105" ht="14.25">
      <c r="A44" s="262">
        <v>39195</v>
      </c>
      <c r="G44" s="200">
        <v>-4000</v>
      </c>
      <c r="I44" s="200">
        <v>4000</v>
      </c>
      <c r="AJ44" s="206">
        <f t="shared" si="14"/>
        <v>0</v>
      </c>
      <c r="AV44" s="206">
        <f t="shared" si="10"/>
        <v>0</v>
      </c>
      <c r="AW44" s="206">
        <f t="shared" si="11"/>
        <v>16076.46</v>
      </c>
      <c r="AX44" s="206">
        <f t="shared" si="12"/>
        <v>6236.42</v>
      </c>
      <c r="AZ44" s="206">
        <f t="shared" si="13"/>
        <v>-188</v>
      </c>
      <c r="CN44" s="206">
        <f>SUM($W$3:$W44)+SUM($X$3:$X44)</f>
        <v>1638.35</v>
      </c>
      <c r="CO44" s="206">
        <f>SUM($CL$3:CL44)</f>
        <v>1392.602728143022</v>
      </c>
      <c r="CP44" s="206">
        <f t="shared" si="6"/>
        <v>1.1764661715008069</v>
      </c>
      <c r="CQ44" s="206" t="e">
        <f t="shared" si="9"/>
        <v>#VALUE!</v>
      </c>
      <c r="CR44" s="206" t="e">
        <f t="shared" si="7"/>
        <v>#DIV/0!</v>
      </c>
      <c r="CW44" s="206">
        <f>SUM($Z$3:$Z44)+SUM($AA$3:$AA44)</f>
        <v>300</v>
      </c>
      <c r="CX44" s="206">
        <f>SUM($CU$3:CU44)</f>
        <v>261.78203887764977</v>
      </c>
      <c r="DA44" s="206" t="e">
        <f t="shared" si="15"/>
        <v>#DIV/0!</v>
      </c>
    </row>
    <row r="45" spans="1:105" ht="14.25">
      <c r="A45" s="262">
        <v>39196</v>
      </c>
      <c r="B45" s="206" t="s">
        <v>6914</v>
      </c>
      <c r="AJ45" s="206">
        <f t="shared" si="14"/>
        <v>0</v>
      </c>
      <c r="AL45" s="200">
        <v>50</v>
      </c>
      <c r="AV45" s="206">
        <f t="shared" si="10"/>
        <v>50</v>
      </c>
      <c r="AW45" s="206">
        <f t="shared" si="11"/>
        <v>16026.46</v>
      </c>
      <c r="AX45" s="206">
        <f t="shared" si="12"/>
        <v>6186.42</v>
      </c>
      <c r="AZ45" s="206">
        <f t="shared" si="13"/>
        <v>-188</v>
      </c>
      <c r="CN45" s="206">
        <f>SUM($W$3:$W45)+SUM($X$3:$X45)</f>
        <v>1638.35</v>
      </c>
      <c r="CO45" s="206">
        <f>SUM($CL$3:CL45)</f>
        <v>1392.602728143022</v>
      </c>
      <c r="CP45" s="206">
        <f t="shared" si="6"/>
        <v>1.1764661715008069</v>
      </c>
      <c r="CQ45" s="206" t="e">
        <f t="shared" si="9"/>
        <v>#VALUE!</v>
      </c>
      <c r="CR45" s="206" t="e">
        <f t="shared" si="7"/>
        <v>#DIV/0!</v>
      </c>
      <c r="CW45" s="206">
        <f>SUM($Z$3:$Z45)+SUM($AA$3:$AA45)</f>
        <v>300</v>
      </c>
      <c r="CX45" s="206">
        <f>SUM($CU$3:CU45)</f>
        <v>261.78203887764977</v>
      </c>
      <c r="DA45" s="206" t="e">
        <f t="shared" si="15"/>
        <v>#DIV/0!</v>
      </c>
    </row>
    <row r="46" spans="1:105" ht="14.25">
      <c r="A46" s="262">
        <v>39200</v>
      </c>
      <c r="C46" s="200">
        <v>-188</v>
      </c>
      <c r="H46" s="200">
        <v>188</v>
      </c>
      <c r="AJ46" s="206">
        <f t="shared" si="14"/>
        <v>0</v>
      </c>
      <c r="AV46" s="206">
        <f t="shared" si="10"/>
        <v>0</v>
      </c>
      <c r="AW46" s="206">
        <f t="shared" si="11"/>
        <v>16026.46</v>
      </c>
      <c r="AX46" s="206">
        <f t="shared" si="12"/>
        <v>5998.42</v>
      </c>
      <c r="AZ46" s="206">
        <f t="shared" si="13"/>
        <v>0</v>
      </c>
      <c r="CN46" s="206">
        <f>SUM($W$3:$W46)+SUM($X$3:$X46)</f>
        <v>1638.35</v>
      </c>
      <c r="CO46" s="206">
        <f>SUM($CL$3:CL46)</f>
        <v>1392.602728143022</v>
      </c>
      <c r="CP46" s="206">
        <f t="shared" si="6"/>
        <v>1.1764661715008069</v>
      </c>
      <c r="CQ46" s="206" t="e">
        <f t="shared" si="9"/>
        <v>#VALUE!</v>
      </c>
      <c r="CR46" s="206" t="e">
        <f t="shared" si="7"/>
        <v>#DIV/0!</v>
      </c>
      <c r="CW46" s="206">
        <f>SUM($Z$3:$Z46)+SUM($AA$3:$AA46)</f>
        <v>300</v>
      </c>
      <c r="CX46" s="206">
        <f>SUM($CU$3:CU46)</f>
        <v>261.78203887764977</v>
      </c>
      <c r="CY46" s="206">
        <f t="shared" ref="CY46:CY77" si="16">(CW46)/CX46</f>
        <v>1.1459915328270949</v>
      </c>
      <c r="DA46" s="206" t="e">
        <f t="shared" si="15"/>
        <v>#DIV/0!</v>
      </c>
    </row>
    <row r="47" spans="1:105" ht="14.25">
      <c r="A47" s="262">
        <v>39202</v>
      </c>
      <c r="G47" s="200">
        <v>-300</v>
      </c>
      <c r="I47" s="200">
        <v>-200</v>
      </c>
      <c r="W47" s="200">
        <v>200</v>
      </c>
      <c r="Z47" s="200">
        <v>300</v>
      </c>
      <c r="AJ47" s="206">
        <f t="shared" si="14"/>
        <v>0</v>
      </c>
      <c r="AR47" s="200">
        <v>1.59</v>
      </c>
      <c r="AS47" s="200">
        <v>2.38</v>
      </c>
      <c r="AV47" s="206">
        <f t="shared" si="10"/>
        <v>3.9699999999999998</v>
      </c>
      <c r="AW47" s="206">
        <f t="shared" si="11"/>
        <v>16022.49</v>
      </c>
      <c r="AX47" s="206">
        <f t="shared" si="12"/>
        <v>5698.42</v>
      </c>
      <c r="AZ47" s="206">
        <f t="shared" si="13"/>
        <v>0</v>
      </c>
      <c r="CL47" s="206">
        <f>(W47+X47-AR47)/CM47</f>
        <v>155.43282412847631</v>
      </c>
      <c r="CM47" s="200">
        <v>1.2765</v>
      </c>
      <c r="CN47" s="206">
        <f>SUM($W$3:$W47)+SUM($X$3:$X47)</f>
        <v>1838.35</v>
      </c>
      <c r="CO47" s="206">
        <f>SUM($CL$3:CL47)</f>
        <v>1548.0355522714983</v>
      </c>
      <c r="CP47" s="206">
        <f t="shared" si="6"/>
        <v>1.1875373258078672</v>
      </c>
      <c r="CQ47" s="206">
        <f t="shared" ref="CQ47:CQ78" si="17">SUM($CP17:$CP47)/30</f>
        <v>1.091293199267058</v>
      </c>
      <c r="CR47" s="206">
        <f t="shared" si="7"/>
        <v>6.9692655066300651</v>
      </c>
      <c r="CU47" s="206">
        <f>(Z47+AA47-AS47)/CV47</f>
        <v>254.20225486846599</v>
      </c>
      <c r="CV47" s="200">
        <v>1.1708000000000001</v>
      </c>
      <c r="CW47" s="206">
        <f>SUM($Z$3:$Z47)+SUM($AA$3:$AA47)</f>
        <v>600</v>
      </c>
      <c r="CX47" s="206">
        <f>SUM($CU$3:CU47)</f>
        <v>515.98429374611578</v>
      </c>
      <c r="CY47" s="206">
        <f t="shared" si="16"/>
        <v>1.1628260923291265</v>
      </c>
      <c r="CZ47" s="206">
        <f t="shared" ref="CZ47:CZ78" si="18">SUM($CY17:$CY47)/30</f>
        <v>7.6960587505207373E-2</v>
      </c>
      <c r="DA47" s="206">
        <f t="shared" si="15"/>
        <v>0.6810648847688402</v>
      </c>
    </row>
    <row r="48" spans="1:105" ht="14.25">
      <c r="A48" s="262">
        <v>39202</v>
      </c>
      <c r="B48" s="206" t="s">
        <v>6917</v>
      </c>
      <c r="AJ48" s="206">
        <f t="shared" si="14"/>
        <v>0</v>
      </c>
      <c r="AM48" s="200">
        <v>55</v>
      </c>
      <c r="AV48" s="206">
        <f t="shared" si="10"/>
        <v>55</v>
      </c>
      <c r="AW48" s="206">
        <f t="shared" si="11"/>
        <v>15967.49</v>
      </c>
      <c r="AX48" s="206">
        <f t="shared" si="12"/>
        <v>5698.42</v>
      </c>
      <c r="AZ48" s="206">
        <f t="shared" si="13"/>
        <v>-55</v>
      </c>
      <c r="CN48" s="206">
        <f>SUM($W$3:$W48)+SUM($X$3:$X48)</f>
        <v>1838.35</v>
      </c>
      <c r="CO48" s="206">
        <f>SUM($CL$3:CL48)</f>
        <v>1548.0355522714983</v>
      </c>
      <c r="CP48" s="206">
        <f t="shared" si="6"/>
        <v>1.1875373258078672</v>
      </c>
      <c r="CQ48" s="206">
        <f t="shared" si="17"/>
        <v>1.130877776793987</v>
      </c>
      <c r="CR48" s="206" t="e">
        <f t="shared" si="7"/>
        <v>#DIV/0!</v>
      </c>
      <c r="CW48" s="206">
        <f>SUM($Z$3:$Z48)+SUM($AA$3:$AA48)</f>
        <v>600</v>
      </c>
      <c r="CX48" s="206">
        <f>SUM($CU$3:CU48)</f>
        <v>515.98429374611578</v>
      </c>
      <c r="CY48" s="206">
        <f t="shared" si="16"/>
        <v>1.1628260923291265</v>
      </c>
      <c r="CZ48" s="206">
        <f t="shared" si="18"/>
        <v>0.11572145724951159</v>
      </c>
      <c r="DA48" s="206" t="e">
        <f t="shared" si="15"/>
        <v>#DIV/0!</v>
      </c>
    </row>
    <row r="49" spans="1:122" ht="14.25">
      <c r="A49" s="262">
        <v>39209</v>
      </c>
      <c r="B49" s="200" t="s">
        <v>6916</v>
      </c>
      <c r="AJ49" s="206">
        <f t="shared" si="14"/>
        <v>0</v>
      </c>
      <c r="AM49" s="200">
        <v>67.2</v>
      </c>
      <c r="AV49" s="206">
        <f t="shared" si="10"/>
        <v>67.2</v>
      </c>
      <c r="AW49" s="206">
        <f t="shared" si="11"/>
        <v>15900.289999999999</v>
      </c>
      <c r="AX49" s="206">
        <f t="shared" si="12"/>
        <v>5698.42</v>
      </c>
      <c r="AZ49" s="206">
        <f t="shared" si="13"/>
        <v>-122.2</v>
      </c>
      <c r="CN49" s="206">
        <f>SUM($W$3:$W49)+SUM($X$3:$X49)</f>
        <v>1838.35</v>
      </c>
      <c r="CO49" s="206">
        <f>SUM($CL$3:CL49)</f>
        <v>1548.0355522714983</v>
      </c>
      <c r="CP49" s="206">
        <f t="shared" si="6"/>
        <v>1.1875373258078672</v>
      </c>
      <c r="CQ49" s="206">
        <f t="shared" si="17"/>
        <v>1.1704623543209158</v>
      </c>
      <c r="CR49" s="206" t="e">
        <f t="shared" si="7"/>
        <v>#DIV/0!</v>
      </c>
      <c r="CW49" s="206">
        <f>SUM($Z$3:$Z49)+SUM($AA$3:$AA49)</f>
        <v>600</v>
      </c>
      <c r="CX49" s="206">
        <f>SUM($CU$3:CU49)</f>
        <v>515.98429374611578</v>
      </c>
      <c r="CY49" s="206">
        <f t="shared" si="16"/>
        <v>1.1628260923291265</v>
      </c>
      <c r="CZ49" s="206">
        <f t="shared" si="18"/>
        <v>0.15448232699381581</v>
      </c>
      <c r="DA49" s="206" t="e">
        <f t="shared" si="15"/>
        <v>#DIV/0!</v>
      </c>
    </row>
    <row r="50" spans="1:122" ht="14.25">
      <c r="A50" s="262">
        <v>39210</v>
      </c>
      <c r="G50" s="200">
        <v>-300</v>
      </c>
      <c r="I50" s="200">
        <v>-200</v>
      </c>
      <c r="J50" s="200">
        <v>8.24</v>
      </c>
      <c r="W50" s="200">
        <v>200</v>
      </c>
      <c r="Z50" s="200">
        <v>300</v>
      </c>
      <c r="AJ50" s="206">
        <f t="shared" si="14"/>
        <v>8.2400000000000091</v>
      </c>
      <c r="AR50" s="200">
        <v>1.59</v>
      </c>
      <c r="AS50" s="200">
        <v>2.38</v>
      </c>
      <c r="AV50" s="206">
        <f t="shared" si="10"/>
        <v>3.9699999999999998</v>
      </c>
      <c r="AW50" s="206">
        <f t="shared" si="11"/>
        <v>15904.56</v>
      </c>
      <c r="AX50" s="206">
        <f t="shared" si="12"/>
        <v>5398.42</v>
      </c>
      <c r="AZ50" s="206">
        <f t="shared" si="13"/>
        <v>-122.2</v>
      </c>
      <c r="CL50" s="206">
        <f>(W50+X50-AR50)/CM50</f>
        <v>152.00337087259635</v>
      </c>
      <c r="CM50" s="200">
        <v>1.3052999999999999</v>
      </c>
      <c r="CN50" s="206">
        <f>SUM($W$3:$W50)+SUM($X$3:$X50)</f>
        <v>2038.35</v>
      </c>
      <c r="CO50" s="206">
        <f>SUM($CL$3:CL50)</f>
        <v>1700.0389231440947</v>
      </c>
      <c r="CP50" s="206">
        <f t="shared" si="6"/>
        <v>1.1990019594552719</v>
      </c>
      <c r="CQ50" s="206">
        <f t="shared" si="17"/>
        <v>1.2104290863027585</v>
      </c>
      <c r="CR50" s="206">
        <f t="shared" si="7"/>
        <v>8.1435716344693212</v>
      </c>
      <c r="CU50" s="206">
        <f>(Z50+AA50-AS50)/CV50</f>
        <v>246.72137942468709</v>
      </c>
      <c r="CV50" s="200">
        <v>1.2062999999999999</v>
      </c>
      <c r="CW50" s="206">
        <f>SUM($Z$3:$Z50)+SUM($AA$3:$AA50)</f>
        <v>900</v>
      </c>
      <c r="CX50" s="206">
        <f>SUM($CU$3:CU50)</f>
        <v>762.70567317080281</v>
      </c>
      <c r="CY50" s="206">
        <f t="shared" si="16"/>
        <v>1.1800095786077247</v>
      </c>
      <c r="CZ50" s="206">
        <f t="shared" si="18"/>
        <v>0.19381597961407329</v>
      </c>
      <c r="DA50" s="206">
        <f t="shared" si="15"/>
        <v>2.1794264604389642</v>
      </c>
    </row>
    <row r="51" spans="1:122" ht="14.25">
      <c r="A51" s="262">
        <v>39217</v>
      </c>
      <c r="B51" s="200" t="s">
        <v>6915</v>
      </c>
      <c r="AJ51" s="206">
        <f t="shared" si="14"/>
        <v>0</v>
      </c>
      <c r="AM51" s="200">
        <v>192</v>
      </c>
      <c r="AV51" s="206">
        <f t="shared" si="10"/>
        <v>192</v>
      </c>
      <c r="AW51" s="206">
        <f t="shared" si="11"/>
        <v>15712.56</v>
      </c>
      <c r="AX51" s="206">
        <f t="shared" si="12"/>
        <v>5398.42</v>
      </c>
      <c r="AZ51" s="206">
        <f t="shared" si="13"/>
        <v>-314.2</v>
      </c>
      <c r="CN51" s="206">
        <f>SUM($W$3:$W51)+SUM($X$3:$X51)</f>
        <v>2038.35</v>
      </c>
      <c r="CO51" s="206">
        <f>SUM($CL$3:CL51)</f>
        <v>1700.0389231440947</v>
      </c>
      <c r="CP51" s="206">
        <f t="shared" si="6"/>
        <v>1.1990019594552719</v>
      </c>
      <c r="CQ51" s="206">
        <f t="shared" si="17"/>
        <v>1.2137795548437404</v>
      </c>
      <c r="CR51" s="206" t="e">
        <f t="shared" si="7"/>
        <v>#DIV/0!</v>
      </c>
      <c r="CW51" s="206">
        <f>SUM($Z$3:$Z51)+SUM($AA$3:$AA51)</f>
        <v>900</v>
      </c>
      <c r="CX51" s="206">
        <f>SUM($CU$3:CU51)</f>
        <v>762.70567317080281</v>
      </c>
      <c r="CY51" s="206">
        <f t="shared" si="16"/>
        <v>1.1800095786077247</v>
      </c>
      <c r="CZ51" s="206">
        <f t="shared" si="18"/>
        <v>0.23314963223433077</v>
      </c>
      <c r="DA51" s="206" t="e">
        <f t="shared" si="15"/>
        <v>#DIV/0!</v>
      </c>
    </row>
    <row r="52" spans="1:122" ht="14.25">
      <c r="A52" s="262">
        <v>39219</v>
      </c>
      <c r="G52" s="200">
        <v>-2000</v>
      </c>
      <c r="I52" s="200">
        <v>2000</v>
      </c>
      <c r="AJ52" s="206">
        <f t="shared" si="14"/>
        <v>0</v>
      </c>
      <c r="AV52" s="206">
        <f t="shared" si="10"/>
        <v>0</v>
      </c>
      <c r="AW52" s="206">
        <f t="shared" si="11"/>
        <v>15712.56</v>
      </c>
      <c r="AX52" s="206">
        <f t="shared" si="12"/>
        <v>3398.42</v>
      </c>
      <c r="AZ52" s="206">
        <f t="shared" si="13"/>
        <v>-314.2</v>
      </c>
      <c r="CN52" s="206">
        <f>SUM($W$3:$W52)+SUM($X$3:$X52)</f>
        <v>2038.35</v>
      </c>
      <c r="CO52" s="206">
        <f>SUM($CL$3:CL52)</f>
        <v>1700.0389231440947</v>
      </c>
      <c r="CP52" s="206">
        <f t="shared" ref="CP52:CP83" si="19">CN52/CO52</f>
        <v>1.1990019594552719</v>
      </c>
      <c r="CQ52" s="206">
        <f t="shared" si="17"/>
        <v>1.2171300233847229</v>
      </c>
      <c r="CR52" s="206" t="e">
        <f t="shared" ref="CR52:CR83" si="20">(CM52-CP52)*100/CM52</f>
        <v>#DIV/0!</v>
      </c>
      <c r="CW52" s="206">
        <f>SUM($Z$3:$Z52)+SUM($AA$3:$AA52)</f>
        <v>900</v>
      </c>
      <c r="CX52" s="206">
        <f>SUM($CU$3:CU52)</f>
        <v>762.70567317080281</v>
      </c>
      <c r="CY52" s="206">
        <f t="shared" si="16"/>
        <v>1.1800095786077247</v>
      </c>
      <c r="CZ52" s="206">
        <f t="shared" si="18"/>
        <v>0.27248328485458828</v>
      </c>
      <c r="DA52" s="206" t="e">
        <f t="shared" si="15"/>
        <v>#DIV/0!</v>
      </c>
    </row>
    <row r="53" spans="1:122" ht="14.25">
      <c r="A53" s="262">
        <v>39220</v>
      </c>
      <c r="G53" s="200">
        <v>-300</v>
      </c>
      <c r="I53" s="200">
        <v>-200</v>
      </c>
      <c r="W53" s="200">
        <v>200</v>
      </c>
      <c r="Z53" s="200">
        <v>300</v>
      </c>
      <c r="AJ53" s="206">
        <f t="shared" si="14"/>
        <v>0</v>
      </c>
      <c r="AR53" s="200">
        <v>1.59</v>
      </c>
      <c r="AS53" s="200">
        <v>2.38</v>
      </c>
      <c r="AV53" s="206">
        <f t="shared" si="10"/>
        <v>3.9699999999999998</v>
      </c>
      <c r="AW53" s="206">
        <f t="shared" si="11"/>
        <v>15708.59</v>
      </c>
      <c r="AX53" s="206">
        <f t="shared" si="12"/>
        <v>3098.42</v>
      </c>
      <c r="AZ53" s="206">
        <f t="shared" si="13"/>
        <v>-314.2</v>
      </c>
      <c r="CL53" s="206">
        <f>(W53+X53-AR53)/CM53</f>
        <v>146.87245540010363</v>
      </c>
      <c r="CM53" s="200">
        <v>1.3509</v>
      </c>
      <c r="CN53" s="206">
        <f>SUM($W$3:$W53)+SUM($X$3:$X53)</f>
        <v>2238.35</v>
      </c>
      <c r="CO53" s="206">
        <f>SUM($CL$3:CL53)</f>
        <v>1846.9113785441984</v>
      </c>
      <c r="CP53" s="206">
        <f t="shared" si="19"/>
        <v>1.2119422870004446</v>
      </c>
      <c r="CQ53" s="206">
        <f t="shared" si="17"/>
        <v>1.2197289765410344</v>
      </c>
      <c r="CR53" s="206">
        <f t="shared" si="20"/>
        <v>10.286306388300792</v>
      </c>
      <c r="CU53" s="206">
        <f>(Z53+AA53-AS53)/CV53</f>
        <v>236.75125288362105</v>
      </c>
      <c r="CV53" s="200">
        <v>1.2570999999999999</v>
      </c>
      <c r="CW53" s="206">
        <f>SUM($Z$3:$Z53)+SUM($AA$3:$AA53)</f>
        <v>1200</v>
      </c>
      <c r="CX53" s="206">
        <f>SUM($CU$3:CU53)</f>
        <v>999.45692605442389</v>
      </c>
      <c r="CY53" s="206">
        <f t="shared" si="16"/>
        <v>1.2006520428421703</v>
      </c>
      <c r="CZ53" s="206">
        <f t="shared" si="18"/>
        <v>0.31250501961599397</v>
      </c>
      <c r="DA53" s="206">
        <f t="shared" si="15"/>
        <v>4.4903314897645039</v>
      </c>
    </row>
    <row r="54" spans="1:122" ht="14.25">
      <c r="A54" s="262">
        <v>39224</v>
      </c>
      <c r="B54" s="200" t="s">
        <v>6915</v>
      </c>
      <c r="AJ54" s="206">
        <f t="shared" si="14"/>
        <v>0</v>
      </c>
      <c r="AM54" s="200">
        <v>192</v>
      </c>
      <c r="AV54" s="206">
        <f t="shared" si="10"/>
        <v>192</v>
      </c>
      <c r="AW54" s="206">
        <f t="shared" si="11"/>
        <v>15516.59</v>
      </c>
      <c r="AX54" s="206">
        <f t="shared" si="12"/>
        <v>3098.42</v>
      </c>
      <c r="AZ54" s="206">
        <f t="shared" si="13"/>
        <v>-506.2</v>
      </c>
      <c r="CN54" s="206">
        <f>SUM($W$3:$W54)+SUM($X$3:$X54)</f>
        <v>2238.35</v>
      </c>
      <c r="CO54" s="206">
        <f>SUM($CL$3:CL54)</f>
        <v>1846.9113785441984</v>
      </c>
      <c r="CP54" s="206">
        <f t="shared" si="19"/>
        <v>1.2119422870004446</v>
      </c>
      <c r="CQ54" s="206">
        <f t="shared" si="17"/>
        <v>1.2223279296973462</v>
      </c>
      <c r="CR54" s="206" t="e">
        <f t="shared" si="20"/>
        <v>#DIV/0!</v>
      </c>
      <c r="CW54" s="206">
        <f>SUM($Z$3:$Z54)+SUM($AA$3:$AA54)</f>
        <v>1200</v>
      </c>
      <c r="CX54" s="206">
        <f>SUM($CU$3:CU54)</f>
        <v>999.45692605442389</v>
      </c>
      <c r="CY54" s="206">
        <f t="shared" si="16"/>
        <v>1.2006520428421703</v>
      </c>
      <c r="CZ54" s="206">
        <f t="shared" si="18"/>
        <v>0.35252675437739966</v>
      </c>
      <c r="DA54" s="206" t="e">
        <f t="shared" si="15"/>
        <v>#DIV/0!</v>
      </c>
    </row>
    <row r="55" spans="1:122" ht="14.25">
      <c r="A55" s="262">
        <v>39226</v>
      </c>
      <c r="B55" s="200" t="s">
        <v>6915</v>
      </c>
      <c r="AJ55" s="206">
        <f t="shared" si="14"/>
        <v>0</v>
      </c>
      <c r="AM55" s="200">
        <v>192</v>
      </c>
      <c r="AV55" s="206">
        <f t="shared" si="10"/>
        <v>192</v>
      </c>
      <c r="AW55" s="206">
        <f t="shared" si="11"/>
        <v>15324.59</v>
      </c>
      <c r="AX55" s="206">
        <f t="shared" si="12"/>
        <v>3098.42</v>
      </c>
      <c r="AZ55" s="206">
        <f t="shared" si="13"/>
        <v>-698.2</v>
      </c>
      <c r="CN55" s="206">
        <f>SUM($W$3:$W55)+SUM($X$3:$X55)</f>
        <v>2238.35</v>
      </c>
      <c r="CO55" s="206">
        <f>SUM($CL$3:CL55)</f>
        <v>1846.9113785441984</v>
      </c>
      <c r="CP55" s="206">
        <f t="shared" si="19"/>
        <v>1.2119422870004446</v>
      </c>
      <c r="CQ55" s="206">
        <f t="shared" si="17"/>
        <v>1.2249268828536577</v>
      </c>
      <c r="CR55" s="206" t="e">
        <f t="shared" si="20"/>
        <v>#DIV/0!</v>
      </c>
      <c r="CW55" s="206">
        <f>SUM($Z$3:$Z55)+SUM($AA$3:$AA55)</f>
        <v>1200</v>
      </c>
      <c r="CX55" s="206">
        <f>SUM($CU$3:CU55)</f>
        <v>999.45692605442389</v>
      </c>
      <c r="CY55" s="206">
        <f t="shared" si="16"/>
        <v>1.2006520428421703</v>
      </c>
      <c r="CZ55" s="206">
        <f t="shared" si="18"/>
        <v>0.39254848913880536</v>
      </c>
      <c r="DA55" s="206" t="e">
        <f t="shared" si="15"/>
        <v>#DIV/0!</v>
      </c>
    </row>
    <row r="56" spans="1:122" ht="14.25">
      <c r="A56" s="262">
        <v>39229</v>
      </c>
      <c r="B56" s="206" t="s">
        <v>6914</v>
      </c>
      <c r="AJ56" s="206">
        <f t="shared" si="14"/>
        <v>0</v>
      </c>
      <c r="AL56" s="200">
        <v>50</v>
      </c>
      <c r="AW56" s="206">
        <f t="shared" si="11"/>
        <v>15324.59</v>
      </c>
      <c r="AX56" s="206">
        <f t="shared" si="12"/>
        <v>3048.42</v>
      </c>
      <c r="AZ56" s="206">
        <f t="shared" si="13"/>
        <v>-698.2</v>
      </c>
      <c r="CN56" s="206">
        <f>SUM($W$3:$W56)+SUM($X$3:$X56)</f>
        <v>2238.35</v>
      </c>
      <c r="CO56" s="206">
        <f>SUM($CL$3:CL56)</f>
        <v>1846.9113785441984</v>
      </c>
      <c r="CP56" s="206">
        <f t="shared" si="19"/>
        <v>1.2119422870004446</v>
      </c>
      <c r="CQ56" s="206">
        <f t="shared" si="17"/>
        <v>1.2264727561229938</v>
      </c>
      <c r="CR56" s="206" t="e">
        <f t="shared" si="20"/>
        <v>#DIV/0!</v>
      </c>
      <c r="CW56" s="206">
        <f>SUM($Z$3:$Z56)+SUM($AA$3:$AA56)</f>
        <v>1200</v>
      </c>
      <c r="CX56" s="206">
        <f>SUM($CU$3:CU56)</f>
        <v>999.45692605442389</v>
      </c>
      <c r="CY56" s="206">
        <f t="shared" si="16"/>
        <v>1.2006520428421703</v>
      </c>
      <c r="CZ56" s="206">
        <f t="shared" si="18"/>
        <v>0.43257022390021105</v>
      </c>
      <c r="DA56" s="206" t="e">
        <f t="shared" si="15"/>
        <v>#DIV/0!</v>
      </c>
    </row>
    <row r="57" spans="1:122" ht="14.25">
      <c r="A57" s="262">
        <v>39230</v>
      </c>
      <c r="B57" s="206" t="s">
        <v>6913</v>
      </c>
      <c r="C57" s="200">
        <v>-422.2</v>
      </c>
      <c r="H57" s="200">
        <v>122.2</v>
      </c>
      <c r="I57" s="200">
        <v>-200</v>
      </c>
      <c r="W57" s="200">
        <v>200</v>
      </c>
      <c r="Z57" s="200">
        <v>300</v>
      </c>
      <c r="AJ57" s="206">
        <f t="shared" si="14"/>
        <v>0</v>
      </c>
      <c r="AM57" s="200">
        <v>192</v>
      </c>
      <c r="AR57" s="200">
        <v>1.59</v>
      </c>
      <c r="AS57" s="200">
        <v>2.38</v>
      </c>
      <c r="AV57" s="206">
        <f>SUM(AK57:AU57)</f>
        <v>195.97</v>
      </c>
      <c r="AW57" s="206">
        <f t="shared" si="11"/>
        <v>15128.62</v>
      </c>
      <c r="AX57" s="206">
        <f t="shared" si="12"/>
        <v>2626.2200000000003</v>
      </c>
      <c r="AZ57" s="206">
        <f t="shared" si="13"/>
        <v>-768</v>
      </c>
      <c r="CL57" s="206">
        <f>(W57+X57-AR57)/CM57</f>
        <v>137.15609014240286</v>
      </c>
      <c r="CM57" s="200">
        <v>1.4466000000000001</v>
      </c>
      <c r="CN57" s="206">
        <f>SUM($W$3:$W57)+SUM($X$3:$X57)</f>
        <v>2438.35</v>
      </c>
      <c r="CO57" s="206">
        <f>SUM($CL$3:CL57)</f>
        <v>1984.0674686866014</v>
      </c>
      <c r="CP57" s="206">
        <f t="shared" si="19"/>
        <v>1.2289652637740798</v>
      </c>
      <c r="CQ57" s="206">
        <f t="shared" si="17"/>
        <v>1.22777944868384</v>
      </c>
      <c r="CR57" s="206">
        <f t="shared" si="20"/>
        <v>15.044569074099289</v>
      </c>
      <c r="CU57" s="206">
        <f>(Z57+AA57-AS57)/CV57</f>
        <v>219.6943972835314</v>
      </c>
      <c r="CV57" s="200">
        <v>1.3547</v>
      </c>
      <c r="CW57" s="206">
        <f>SUM($Z$3:$Z57)+SUM($AA$3:$AA57)</f>
        <v>1500</v>
      </c>
      <c r="CX57" s="206">
        <f>SUM($CU$3:CU57)</f>
        <v>1219.1513233379553</v>
      </c>
      <c r="CY57" s="206">
        <f t="shared" si="16"/>
        <v>1.2303640830189149</v>
      </c>
      <c r="CZ57" s="206">
        <f t="shared" si="18"/>
        <v>0.47358236000084147</v>
      </c>
      <c r="DA57" s="206">
        <f t="shared" si="15"/>
        <v>9.1781144888968154</v>
      </c>
    </row>
    <row r="58" spans="1:122" ht="14.25">
      <c r="A58" s="262">
        <v>39234</v>
      </c>
      <c r="J58" s="200">
        <v>15.62</v>
      </c>
      <c r="AJ58" s="206">
        <f t="shared" si="14"/>
        <v>15.62</v>
      </c>
      <c r="AV58" s="206">
        <f>SUM(AK58:AU58)</f>
        <v>0</v>
      </c>
      <c r="AW58" s="206">
        <f t="shared" si="11"/>
        <v>15144.240000000002</v>
      </c>
      <c r="AX58" s="206">
        <f t="shared" si="12"/>
        <v>2626.2200000000003</v>
      </c>
      <c r="AZ58" s="206">
        <f t="shared" si="13"/>
        <v>-768</v>
      </c>
      <c r="CM58" s="200">
        <v>1.4127000000000001</v>
      </c>
      <c r="CN58" s="206">
        <f>SUM($W$3:$W58)+SUM($X$3:$X58)</f>
        <v>2438.35</v>
      </c>
      <c r="CO58" s="206">
        <f>SUM($CL$3:CL58)</f>
        <v>1984.0674686866014</v>
      </c>
      <c r="CP58" s="206">
        <f t="shared" si="19"/>
        <v>1.2289652637740798</v>
      </c>
      <c r="CQ58" s="206">
        <f t="shared" si="17"/>
        <v>1.2280129877813764</v>
      </c>
      <c r="CR58" s="206">
        <f t="shared" si="20"/>
        <v>13.005927389107404</v>
      </c>
      <c r="CV58" s="200">
        <v>1.3273999999999999</v>
      </c>
      <c r="CW58" s="206">
        <f>SUM($Z$3:$Z58)+SUM($AA$3:$AA58)</f>
        <v>1500</v>
      </c>
      <c r="CX58" s="206">
        <f>SUM($CU$3:CU58)</f>
        <v>1219.1513233379553</v>
      </c>
      <c r="CY58" s="206">
        <f t="shared" si="16"/>
        <v>1.2303640830189149</v>
      </c>
      <c r="CZ58" s="206">
        <f t="shared" si="18"/>
        <v>0.51459449610147201</v>
      </c>
      <c r="DA58" s="206">
        <f t="shared" si="15"/>
        <v>7.3102242715899539</v>
      </c>
    </row>
    <row r="59" spans="1:122" ht="14.25">
      <c r="A59" s="262">
        <v>39241</v>
      </c>
      <c r="G59" s="200">
        <v>-300</v>
      </c>
      <c r="I59" s="200">
        <v>-400</v>
      </c>
      <c r="W59" s="200">
        <v>200</v>
      </c>
      <c r="Z59" s="200">
        <v>300</v>
      </c>
      <c r="AF59" s="200">
        <v>200</v>
      </c>
      <c r="AJ59" s="206">
        <f t="shared" si="14"/>
        <v>0</v>
      </c>
      <c r="AR59" s="200">
        <v>1.59</v>
      </c>
      <c r="AS59" s="200">
        <v>2.38</v>
      </c>
      <c r="AV59" s="206">
        <f>SUM(AK59:AU59)</f>
        <v>3.9699999999999998</v>
      </c>
      <c r="AW59" s="206">
        <f t="shared" si="11"/>
        <v>15140.270000000002</v>
      </c>
      <c r="AX59" s="206">
        <f t="shared" si="12"/>
        <v>2326.2200000000003</v>
      </c>
      <c r="AZ59" s="206">
        <f t="shared" si="13"/>
        <v>-768</v>
      </c>
      <c r="CL59" s="206">
        <f>(W59+X59-AR59)/CM59</f>
        <v>139.00098080425948</v>
      </c>
      <c r="CM59" s="200">
        <v>1.4274</v>
      </c>
      <c r="CN59" s="206">
        <f>SUM($W$3:$W59)+SUM($X$3:$X59)</f>
        <v>2638.35</v>
      </c>
      <c r="CO59" s="206">
        <f>SUM($CL$3:CL59)</f>
        <v>2123.068449490861</v>
      </c>
      <c r="CP59" s="206">
        <f t="shared" si="19"/>
        <v>1.2427060468223292</v>
      </c>
      <c r="CQ59" s="206">
        <f t="shared" si="17"/>
        <v>1.2275431772744128</v>
      </c>
      <c r="CR59" s="206">
        <f t="shared" si="20"/>
        <v>12.939186855658596</v>
      </c>
      <c r="CU59" s="206">
        <f>(Z59+AA59-AS59)/CV59</f>
        <v>220.62268346923648</v>
      </c>
      <c r="CV59" s="200">
        <v>1.349</v>
      </c>
      <c r="CW59" s="206">
        <f>SUM($Z$3:$Z59)+SUM($AA$3:$AA59)</f>
        <v>1800</v>
      </c>
      <c r="CX59" s="206">
        <f>SUM($CU$3:$CU59)</f>
        <v>1439.7740068071919</v>
      </c>
      <c r="CY59" s="206">
        <f t="shared" si="16"/>
        <v>1.250196205438961</v>
      </c>
      <c r="CZ59" s="206">
        <f t="shared" si="18"/>
        <v>0.55626770294943739</v>
      </c>
      <c r="DA59" s="206">
        <f t="shared" si="15"/>
        <v>7.3242249489280162</v>
      </c>
      <c r="DD59" s="206">
        <f>(AF59+AG59)/DE59</f>
        <v>179.66223499820339</v>
      </c>
      <c r="DE59" s="200">
        <v>1.1132</v>
      </c>
      <c r="DF59" s="206">
        <f>SUM($AF$3:$AF59)</f>
        <v>200</v>
      </c>
      <c r="DG59" s="206">
        <f>SUM($DD$3:$DD59)</f>
        <v>179.66223499820339</v>
      </c>
      <c r="DH59" s="206">
        <f t="shared" ref="DH59:DH90" si="21">DF59/DG59</f>
        <v>1.1132</v>
      </c>
      <c r="DJ59" s="206">
        <f t="shared" ref="DJ59:DJ90" si="22">(DE59-DH59)*100/DE59</f>
        <v>0</v>
      </c>
      <c r="DO59" s="206">
        <f>SUM($AC$3:$AC59)+SUM($AD$3:$AD59)</f>
        <v>0</v>
      </c>
      <c r="DP59" s="206">
        <f>SUM($DM$3:$DM59)</f>
        <v>0</v>
      </c>
      <c r="DQ59" s="206" t="e">
        <f t="shared" ref="DQ59:DQ90" si="23">DO59/DP59</f>
        <v>#DIV/0!</v>
      </c>
    </row>
    <row r="60" spans="1:122" ht="14.25">
      <c r="A60" s="262">
        <v>39250</v>
      </c>
      <c r="C60" s="200">
        <v>2000</v>
      </c>
      <c r="F60" s="200">
        <v>40000</v>
      </c>
      <c r="AJ60" s="206">
        <f t="shared" si="14"/>
        <v>42000</v>
      </c>
      <c r="AW60" s="206">
        <f t="shared" si="11"/>
        <v>57140.270000000004</v>
      </c>
      <c r="AX60" s="206">
        <f t="shared" si="12"/>
        <v>44326.22</v>
      </c>
      <c r="AZ60" s="206">
        <f t="shared" si="13"/>
        <v>-768</v>
      </c>
      <c r="CM60" s="200">
        <v>1.5430999999999999</v>
      </c>
      <c r="CN60" s="206">
        <f>SUM($W$3:$W60)+SUM($X$3:$X60)</f>
        <v>2638.35</v>
      </c>
      <c r="CO60" s="206">
        <f>SUM($CL$3:CL60)</f>
        <v>2123.068449490861</v>
      </c>
      <c r="CP60" s="206">
        <f t="shared" si="19"/>
        <v>1.2427060468223292</v>
      </c>
      <c r="CQ60" s="206">
        <f t="shared" si="17"/>
        <v>1.2288603789257744</v>
      </c>
      <c r="CR60" s="206">
        <f t="shared" si="20"/>
        <v>19.46691421020483</v>
      </c>
      <c r="CV60" s="200">
        <v>1.4401999999999999</v>
      </c>
      <c r="CW60" s="206">
        <f>SUM($Z$3:$Z60)+SUM($AA$3:$AA60)</f>
        <v>1800</v>
      </c>
      <c r="CX60" s="206">
        <f>SUM($CU$3:CU60)</f>
        <v>1439.7740068071919</v>
      </c>
      <c r="CY60" s="206">
        <f t="shared" si="16"/>
        <v>1.250196205438961</v>
      </c>
      <c r="CZ60" s="206">
        <f t="shared" si="18"/>
        <v>0.59794090979740278</v>
      </c>
      <c r="DA60" s="206">
        <f t="shared" si="15"/>
        <v>13.192875611792731</v>
      </c>
      <c r="DE60" s="200">
        <v>1.1240000000000001</v>
      </c>
      <c r="DF60" s="206">
        <f>SUM($AF$3:$AF60)</f>
        <v>200</v>
      </c>
      <c r="DG60" s="206">
        <f>SUM($DD$3:$DD60)</f>
        <v>179.66223499820339</v>
      </c>
      <c r="DH60" s="206">
        <f t="shared" si="21"/>
        <v>1.1132</v>
      </c>
      <c r="DJ60" s="206">
        <f t="shared" si="22"/>
        <v>0.96085409252670295</v>
      </c>
      <c r="DO60" s="206">
        <f>SUM($AC$3:$AC60)+SUM($AD$3:$AD60)</f>
        <v>0</v>
      </c>
      <c r="DP60" s="206">
        <f>SUM($DM$3:$DM60)</f>
        <v>0</v>
      </c>
      <c r="DQ60" s="206" t="e">
        <f t="shared" si="23"/>
        <v>#DIV/0!</v>
      </c>
    </row>
    <row r="61" spans="1:122" ht="14.25">
      <c r="A61" s="262">
        <v>39251</v>
      </c>
      <c r="G61" s="200">
        <v>-300</v>
      </c>
      <c r="I61" s="200">
        <v>-400</v>
      </c>
      <c r="W61" s="200">
        <v>200</v>
      </c>
      <c r="Z61" s="200">
        <v>300</v>
      </c>
      <c r="AF61" s="200">
        <v>200</v>
      </c>
      <c r="AJ61" s="206">
        <f t="shared" si="14"/>
        <v>0</v>
      </c>
      <c r="AR61" s="200">
        <v>1.59</v>
      </c>
      <c r="AS61" s="200">
        <v>2.38</v>
      </c>
      <c r="AV61" s="206">
        <f t="shared" ref="AV61:AV92" si="24">SUM(AK61:AU61)</f>
        <v>3.9699999999999998</v>
      </c>
      <c r="AW61" s="206">
        <f t="shared" si="11"/>
        <v>57136.3</v>
      </c>
      <c r="AX61" s="206">
        <f t="shared" si="12"/>
        <v>44026.22</v>
      </c>
      <c r="AZ61" s="206">
        <f t="shared" si="13"/>
        <v>-768</v>
      </c>
      <c r="CL61" s="206">
        <f>(W61+X61-AR61)/CM61</f>
        <v>128.5788348130387</v>
      </c>
      <c r="CM61" s="200">
        <v>1.5430999999999999</v>
      </c>
      <c r="CN61" s="206">
        <f>SUM($W$3:$W61)+SUM($X$3:$X61)</f>
        <v>2838.35</v>
      </c>
      <c r="CO61" s="206">
        <f>SUM($CL$3:CL61)</f>
        <v>2251.6472843038996</v>
      </c>
      <c r="CP61" s="206">
        <f t="shared" si="19"/>
        <v>1.2605659952986288</v>
      </c>
      <c r="CQ61" s="206">
        <f t="shared" si="17"/>
        <v>1.2313414695541596</v>
      </c>
      <c r="CR61" s="206">
        <f t="shared" si="20"/>
        <v>18.309507141557329</v>
      </c>
      <c r="CU61" s="206">
        <f>(Z61+AA61-AS61)/CV61</f>
        <v>202.64179206100633</v>
      </c>
      <c r="CV61" s="200">
        <v>1.4687000000000001</v>
      </c>
      <c r="CW61" s="206">
        <f>SUM($Z$3:$Z61)+SUM($AA$3:$AA61)</f>
        <v>2100</v>
      </c>
      <c r="CX61" s="206">
        <f>SUM($CU$3:CU61)</f>
        <v>1642.4157988681982</v>
      </c>
      <c r="CY61" s="206">
        <f t="shared" si="16"/>
        <v>1.2786043591684437</v>
      </c>
      <c r="CZ61" s="206">
        <f t="shared" si="18"/>
        <v>0.64056105510301753</v>
      </c>
      <c r="DA61" s="206">
        <f t="shared" si="15"/>
        <v>12.943122545894761</v>
      </c>
      <c r="DD61" s="206">
        <f>(AF61+AG61)/DE61</f>
        <v>177.21070352649301</v>
      </c>
      <c r="DE61" s="200">
        <v>1.1286</v>
      </c>
      <c r="DF61" s="206">
        <f>SUM($AF$3:$AF61)</f>
        <v>400</v>
      </c>
      <c r="DG61" s="206">
        <f>SUM($DD$3:$DD61)</f>
        <v>356.87293852469639</v>
      </c>
      <c r="DH61" s="206">
        <f t="shared" si="21"/>
        <v>1.1208471050049067</v>
      </c>
      <c r="DJ61" s="206">
        <f t="shared" si="22"/>
        <v>0.68694798822375958</v>
      </c>
      <c r="DO61" s="206">
        <f>SUM($AC$3:$AC61)+SUM($AD$3:$AD61)</f>
        <v>0</v>
      </c>
      <c r="DP61" s="206">
        <f>SUM($DM$3:$DM61)</f>
        <v>0</v>
      </c>
      <c r="DQ61" s="206" t="e">
        <f t="shared" si="23"/>
        <v>#DIV/0!</v>
      </c>
    </row>
    <row r="62" spans="1:122" ht="14.25">
      <c r="A62" s="262">
        <v>39253</v>
      </c>
      <c r="G62" s="200">
        <v>-200</v>
      </c>
      <c r="AC62" s="200">
        <v>200</v>
      </c>
      <c r="AJ62" s="206">
        <f t="shared" si="14"/>
        <v>0</v>
      </c>
      <c r="AT62" s="200">
        <v>2.37</v>
      </c>
      <c r="AV62" s="206">
        <f t="shared" si="24"/>
        <v>2.37</v>
      </c>
      <c r="AW62" s="206">
        <f t="shared" si="11"/>
        <v>57133.93</v>
      </c>
      <c r="AX62" s="206">
        <f t="shared" si="12"/>
        <v>43826.22</v>
      </c>
      <c r="AZ62" s="206">
        <f t="shared" si="13"/>
        <v>-768</v>
      </c>
      <c r="CM62" s="200">
        <v>1.5204</v>
      </c>
      <c r="CN62" s="206">
        <f>SUM($W$3:$W62)+SUM($X$3:$X62)</f>
        <v>2838.35</v>
      </c>
      <c r="CO62" s="206">
        <f>SUM($CL$3:CL62)</f>
        <v>2251.6472843038996</v>
      </c>
      <c r="CP62" s="206">
        <f t="shared" si="19"/>
        <v>1.2605659952986288</v>
      </c>
      <c r="CQ62" s="206">
        <f t="shared" si="17"/>
        <v>1.2339961523639866</v>
      </c>
      <c r="CR62" s="206">
        <f t="shared" si="20"/>
        <v>17.089845086909445</v>
      </c>
      <c r="CV62" s="200">
        <v>1.4477</v>
      </c>
      <c r="CW62" s="206">
        <f>SUM($Z$3:$Z62)+SUM($AA$3:$AA62)</f>
        <v>2100</v>
      </c>
      <c r="CX62" s="206">
        <f>SUM($CU$3:CU62)</f>
        <v>1642.4157988681982</v>
      </c>
      <c r="CY62" s="206">
        <f t="shared" si="16"/>
        <v>1.2786043591684437</v>
      </c>
      <c r="CZ62" s="206">
        <f t="shared" si="18"/>
        <v>0.68318120040863239</v>
      </c>
      <c r="DA62" s="206">
        <f t="shared" si="15"/>
        <v>11.680295698801979</v>
      </c>
      <c r="DE62" s="200">
        <v>1.1254</v>
      </c>
      <c r="DF62" s="206">
        <f>SUM($AF$3:$AF62)</f>
        <v>400</v>
      </c>
      <c r="DG62" s="206">
        <f>SUM($DD$3:$DD62)</f>
        <v>356.87293852469639</v>
      </c>
      <c r="DH62" s="206">
        <f t="shared" si="21"/>
        <v>1.1208471050049067</v>
      </c>
      <c r="DJ62" s="206">
        <f t="shared" si="22"/>
        <v>0.40455793452046024</v>
      </c>
      <c r="DM62" s="206">
        <f>(AC62+AD62-AT62)/DN62</f>
        <v>153.26095385808452</v>
      </c>
      <c r="DN62" s="200">
        <v>1.2895000000000001</v>
      </c>
      <c r="DO62" s="206">
        <f>SUM($AC$3:$AC62)+SUM($AD$3:$AD62)</f>
        <v>200</v>
      </c>
      <c r="DP62" s="206">
        <f>SUM($DM$3:$DM62)</f>
        <v>153.26095385808452</v>
      </c>
      <c r="DQ62" s="206">
        <f t="shared" si="23"/>
        <v>1.3049638212821941</v>
      </c>
      <c r="DR62" s="206">
        <f t="shared" ref="DR62:DR93" si="25">(DN62-DQ62)*100/DN62</f>
        <v>-1.1992106461569627</v>
      </c>
    </row>
    <row r="63" spans="1:122" ht="14.25">
      <c r="A63" s="262">
        <v>39254</v>
      </c>
      <c r="B63" s="206" t="s">
        <v>2968</v>
      </c>
      <c r="D63" s="200">
        <v>7.37</v>
      </c>
      <c r="G63" s="200">
        <v>-5000</v>
      </c>
      <c r="I63" s="200">
        <v>4000</v>
      </c>
      <c r="AF63" s="200">
        <v>1000</v>
      </c>
      <c r="AJ63" s="206">
        <f t="shared" si="14"/>
        <v>7.3699999999998909</v>
      </c>
      <c r="AV63" s="206">
        <f t="shared" si="24"/>
        <v>0</v>
      </c>
      <c r="AW63" s="206">
        <f t="shared" si="11"/>
        <v>57141.3</v>
      </c>
      <c r="AX63" s="206">
        <f t="shared" si="12"/>
        <v>38833.590000000004</v>
      </c>
      <c r="AZ63" s="206">
        <f t="shared" si="13"/>
        <v>-768</v>
      </c>
      <c r="CM63" s="200">
        <v>1.5319</v>
      </c>
      <c r="CN63" s="206">
        <f>SUM($W$3:$W63)+SUM($X$3:$X63)</f>
        <v>2838.35</v>
      </c>
      <c r="CO63" s="206">
        <f>SUM($CL$3:CL63)</f>
        <v>2251.6472843038996</v>
      </c>
      <c r="CP63" s="206">
        <f t="shared" si="19"/>
        <v>1.2605659952986288</v>
      </c>
      <c r="CQ63" s="206">
        <f t="shared" si="17"/>
        <v>1.2369927803497551</v>
      </c>
      <c r="CR63" s="206">
        <f t="shared" si="20"/>
        <v>17.712253064910975</v>
      </c>
      <c r="CV63" s="200">
        <v>1.4601</v>
      </c>
      <c r="CW63" s="206">
        <f>SUM($Z$3:$Z63)+SUM($AA$3:$AA63)</f>
        <v>2100</v>
      </c>
      <c r="CX63" s="206">
        <f>SUM($CU$3:CU63)</f>
        <v>1642.4157988681982</v>
      </c>
      <c r="CY63" s="206">
        <f t="shared" si="16"/>
        <v>1.2786043591684437</v>
      </c>
      <c r="CZ63" s="206">
        <f t="shared" si="18"/>
        <v>0.72580134571424715</v>
      </c>
      <c r="DA63" s="206">
        <f t="shared" si="15"/>
        <v>12.430356881827015</v>
      </c>
      <c r="DD63" s="206">
        <f>(AF63+AG63)/DE63</f>
        <v>886.4462370357237</v>
      </c>
      <c r="DE63" s="200">
        <v>1.1281000000000001</v>
      </c>
      <c r="DF63" s="206">
        <f>SUM($AF$3:$AF63)</f>
        <v>1400</v>
      </c>
      <c r="DG63" s="206">
        <f>SUM($DD$3:$DD63)</f>
        <v>1243.31917556042</v>
      </c>
      <c r="DH63" s="206">
        <f t="shared" si="21"/>
        <v>1.1260181838416163</v>
      </c>
      <c r="DJ63" s="206">
        <f t="shared" si="22"/>
        <v>0.18454180997994543</v>
      </c>
      <c r="DN63" s="200">
        <v>1.2895000000000001</v>
      </c>
      <c r="DO63" s="206">
        <f>SUM($AC$3:$AC63)+SUM($AD$3:$AD63)</f>
        <v>200</v>
      </c>
      <c r="DP63" s="206">
        <f>SUM($DM$3:$DM63)</f>
        <v>153.26095385808452</v>
      </c>
      <c r="DQ63" s="206">
        <f t="shared" si="23"/>
        <v>1.3049638212821941</v>
      </c>
      <c r="DR63" s="206">
        <f t="shared" si="25"/>
        <v>-1.1992106461569627</v>
      </c>
    </row>
    <row r="64" spans="1:122" ht="14.25">
      <c r="A64" s="262">
        <v>39258</v>
      </c>
      <c r="G64" s="200">
        <v>-5000</v>
      </c>
      <c r="I64" s="200">
        <v>4800</v>
      </c>
      <c r="AC64" s="200">
        <v>200</v>
      </c>
      <c r="AJ64" s="206">
        <f t="shared" si="14"/>
        <v>0</v>
      </c>
      <c r="AT64" s="200">
        <v>2.37</v>
      </c>
      <c r="AV64" s="206">
        <f t="shared" si="24"/>
        <v>2.37</v>
      </c>
      <c r="AW64" s="206">
        <f t="shared" si="11"/>
        <v>57138.93</v>
      </c>
      <c r="AX64" s="206">
        <f t="shared" si="12"/>
        <v>33833.590000000004</v>
      </c>
      <c r="AZ64" s="206">
        <f t="shared" si="13"/>
        <v>-768</v>
      </c>
      <c r="CM64" s="200">
        <v>1.4836</v>
      </c>
      <c r="CN64" s="206">
        <f>SUM($W$3:$W64)+SUM($X$3:$X64)</f>
        <v>2838.35</v>
      </c>
      <c r="CO64" s="206">
        <f>SUM($CL$3:CL64)</f>
        <v>2251.6472843038996</v>
      </c>
      <c r="CP64" s="206">
        <f t="shared" si="19"/>
        <v>1.2605659952986288</v>
      </c>
      <c r="CQ64" s="206">
        <f t="shared" si="17"/>
        <v>1.2399894083355238</v>
      </c>
      <c r="CR64" s="206">
        <f t="shared" si="20"/>
        <v>15.033297701629229</v>
      </c>
      <c r="CV64" s="200">
        <v>1.3923000000000001</v>
      </c>
      <c r="CW64" s="206">
        <f>SUM($Z$3:$Z64)+SUM($AA$3:$AA64)</f>
        <v>2100</v>
      </c>
      <c r="CX64" s="206">
        <f>SUM($CU$3:CU64)</f>
        <v>1642.4157988681982</v>
      </c>
      <c r="CY64" s="206">
        <f t="shared" si="16"/>
        <v>1.2786043591684437</v>
      </c>
      <c r="CZ64" s="206">
        <f t="shared" si="18"/>
        <v>0.7684214910198619</v>
      </c>
      <c r="DA64" s="206">
        <f t="shared" si="15"/>
        <v>8.1660303692850942</v>
      </c>
      <c r="DE64" s="200">
        <v>1.1211</v>
      </c>
      <c r="DF64" s="206">
        <f>SUM($AF$3:$AF64)</f>
        <v>1400</v>
      </c>
      <c r="DG64" s="206">
        <f>SUM($DD$3:$DD64)</f>
        <v>1243.31917556042</v>
      </c>
      <c r="DH64" s="206">
        <f t="shared" si="21"/>
        <v>1.1260181838416163</v>
      </c>
      <c r="DJ64" s="206">
        <f t="shared" si="22"/>
        <v>-0.43869269838697283</v>
      </c>
      <c r="DM64" s="206">
        <f>(AC64+AD64-AT64)/DN64</f>
        <v>161.0020366598778</v>
      </c>
      <c r="DN64" s="200">
        <v>1.2275</v>
      </c>
      <c r="DO64" s="206">
        <f>SUM($AC$3:$AC64)+SUM($AD$3:$AD64)</f>
        <v>400</v>
      </c>
      <c r="DP64" s="206">
        <f>SUM($DM$3:$DM64)</f>
        <v>314.26299051796229</v>
      </c>
      <c r="DQ64" s="206">
        <f t="shared" si="23"/>
        <v>1.2728193012506106</v>
      </c>
      <c r="DR64" s="206">
        <f t="shared" si="25"/>
        <v>-3.6920001018827344</v>
      </c>
    </row>
    <row r="65" spans="1:122" ht="14.25">
      <c r="A65" s="262">
        <v>39260</v>
      </c>
      <c r="G65" s="200">
        <v>-5000</v>
      </c>
      <c r="I65" s="200">
        <v>5000</v>
      </c>
      <c r="AJ65" s="206">
        <f t="shared" si="14"/>
        <v>0</v>
      </c>
      <c r="AS65" s="200">
        <v>7.22</v>
      </c>
      <c r="AV65" s="206">
        <f t="shared" si="24"/>
        <v>7.22</v>
      </c>
      <c r="AW65" s="206">
        <f t="shared" si="11"/>
        <v>57131.71</v>
      </c>
      <c r="AX65" s="206">
        <f t="shared" si="12"/>
        <v>28833.590000000004</v>
      </c>
      <c r="AZ65" s="206">
        <f t="shared" si="13"/>
        <v>-768</v>
      </c>
      <c r="CM65" s="200">
        <v>1.5196000000000001</v>
      </c>
      <c r="CN65" s="206">
        <f>SUM($W$3:$W65)+SUM($X$3:$X65)</f>
        <v>2838.35</v>
      </c>
      <c r="CO65" s="206">
        <f>SUM($CL$3:CL65)</f>
        <v>2251.6472843038996</v>
      </c>
      <c r="CP65" s="206">
        <f t="shared" si="19"/>
        <v>1.2605659952986288</v>
      </c>
      <c r="CQ65" s="206">
        <f t="shared" si="17"/>
        <v>1.2431682347600186</v>
      </c>
      <c r="CR65" s="206">
        <f t="shared" si="20"/>
        <v>17.046196676847281</v>
      </c>
      <c r="CU65" s="200">
        <v>-1000</v>
      </c>
      <c r="CV65" s="200">
        <v>1.4452</v>
      </c>
      <c r="CW65" s="206">
        <f>SUM($Z$3:$Z65)+SUM($AA$3:$AA65)</f>
        <v>2100</v>
      </c>
      <c r="CX65" s="206">
        <f>SUM($CU$3:CU65)</f>
        <v>642.41579886819818</v>
      </c>
      <c r="CY65" s="206">
        <f t="shared" si="16"/>
        <v>3.2689108887106437</v>
      </c>
      <c r="CZ65" s="206">
        <f t="shared" si="18"/>
        <v>0.87738518731021675</v>
      </c>
      <c r="DA65" s="206">
        <f t="shared" si="15"/>
        <v>-126.19090013220617</v>
      </c>
      <c r="DE65" s="200">
        <v>1.1296999999999999</v>
      </c>
      <c r="DF65" s="206">
        <f>SUM($AF$3:$AF65)</f>
        <v>1400</v>
      </c>
      <c r="DG65" s="206">
        <f>SUM($DD$3:$DD65)</f>
        <v>1243.31917556042</v>
      </c>
      <c r="DH65" s="206">
        <f t="shared" si="21"/>
        <v>1.1260181838416163</v>
      </c>
      <c r="DJ65" s="206">
        <f t="shared" si="22"/>
        <v>0.3259109638296529</v>
      </c>
      <c r="DN65" s="200">
        <v>1.2781</v>
      </c>
      <c r="DO65" s="206">
        <f>SUM($AC$3:$AC65)+SUM($AD$3:$AD65)</f>
        <v>400</v>
      </c>
      <c r="DP65" s="206">
        <f>SUM($DM$3:$DM65)</f>
        <v>314.26299051796229</v>
      </c>
      <c r="DQ65" s="206">
        <f t="shared" si="23"/>
        <v>1.2728193012506106</v>
      </c>
      <c r="DR65" s="206">
        <f t="shared" si="25"/>
        <v>0.41316788587664594</v>
      </c>
    </row>
    <row r="66" spans="1:122" ht="14.25">
      <c r="A66" s="262">
        <v>39261</v>
      </c>
      <c r="B66" s="206" t="s">
        <v>6913</v>
      </c>
      <c r="C66" s="200">
        <v>-768</v>
      </c>
      <c r="H66" s="200">
        <v>768</v>
      </c>
      <c r="I66" s="200">
        <v>-700</v>
      </c>
      <c r="W66" s="200">
        <v>200</v>
      </c>
      <c r="AF66" s="200">
        <v>500</v>
      </c>
      <c r="AJ66" s="206">
        <f t="shared" si="14"/>
        <v>0</v>
      </c>
      <c r="AR66" s="200">
        <v>1.59</v>
      </c>
      <c r="AV66" s="206">
        <f t="shared" si="24"/>
        <v>1.59</v>
      </c>
      <c r="AW66" s="206">
        <f t="shared" si="11"/>
        <v>57130.12</v>
      </c>
      <c r="AX66" s="206">
        <f t="shared" si="12"/>
        <v>28065.590000000004</v>
      </c>
      <c r="AZ66" s="206">
        <f t="shared" si="13"/>
        <v>0</v>
      </c>
      <c r="CL66" s="206">
        <f>(W66+X66-AR66)/CM66</f>
        <v>134.28764805414551</v>
      </c>
      <c r="CM66" s="200">
        <v>1.4775</v>
      </c>
      <c r="CN66" s="206">
        <f>SUM($W$3:$W66)+SUM($X$3:$X66)</f>
        <v>3038.35</v>
      </c>
      <c r="CO66" s="206">
        <f>SUM($CL$3:CL66)</f>
        <v>2385.934932358045</v>
      </c>
      <c r="CP66" s="206">
        <f t="shared" si="19"/>
        <v>1.2734421038872028</v>
      </c>
      <c r="CQ66" s="206">
        <f t="shared" si="17"/>
        <v>1.2467762648041327</v>
      </c>
      <c r="CR66" s="206">
        <f t="shared" si="20"/>
        <v>13.81102511761741</v>
      </c>
      <c r="CV66" s="200">
        <v>1.3931</v>
      </c>
      <c r="CW66" s="206">
        <f>SUM($Z$3:$Z66)+SUM($AA$3:$AA66)</f>
        <v>2100</v>
      </c>
      <c r="CX66" s="206">
        <f>SUM($CU$3:CU66)</f>
        <v>642.41579886819818</v>
      </c>
      <c r="CY66" s="206">
        <f t="shared" si="16"/>
        <v>3.2689108887106437</v>
      </c>
      <c r="CZ66" s="206">
        <f t="shared" si="18"/>
        <v>0.98634888360057149</v>
      </c>
      <c r="DA66" s="206">
        <f t="shared" si="15"/>
        <v>-134.65012480874623</v>
      </c>
      <c r="DD66" s="206">
        <f>(AF66+AG66)/DE66</f>
        <v>444.56299457633145</v>
      </c>
      <c r="DE66" s="200">
        <v>1.1247</v>
      </c>
      <c r="DF66" s="206">
        <f>SUM($AF$3:$AF66)</f>
        <v>1900</v>
      </c>
      <c r="DG66" s="206">
        <f>SUM($DD$3:$DD66)</f>
        <v>1687.8821701367515</v>
      </c>
      <c r="DH66" s="206">
        <f t="shared" si="21"/>
        <v>1.1256709938739757</v>
      </c>
      <c r="DJ66" s="206">
        <f t="shared" si="22"/>
        <v>-8.6333588865982094E-2</v>
      </c>
      <c r="DN66" s="200">
        <v>1.2295</v>
      </c>
      <c r="DO66" s="206">
        <f>SUM($AC$3:$AC66)+SUM($AD$3:$AD66)</f>
        <v>400</v>
      </c>
      <c r="DP66" s="206">
        <f>SUM($DM$3:$DM66)</f>
        <v>314.26299051796229</v>
      </c>
      <c r="DQ66" s="206">
        <f t="shared" si="23"/>
        <v>1.2728193012506106</v>
      </c>
      <c r="DR66" s="206">
        <f t="shared" si="25"/>
        <v>-3.5233266572273738</v>
      </c>
    </row>
    <row r="67" spans="1:122" ht="14.25">
      <c r="A67" s="262">
        <v>39262</v>
      </c>
      <c r="G67" s="200">
        <v>-4000</v>
      </c>
      <c r="W67" s="200">
        <v>2000</v>
      </c>
      <c r="AF67" s="200">
        <v>2000</v>
      </c>
      <c r="AJ67" s="206">
        <f t="shared" si="14"/>
        <v>0</v>
      </c>
      <c r="AR67" s="200">
        <v>23.71</v>
      </c>
      <c r="AV67" s="206">
        <f t="shared" si="24"/>
        <v>23.71</v>
      </c>
      <c r="AW67" s="206">
        <f t="shared" si="11"/>
        <v>57106.41</v>
      </c>
      <c r="AX67" s="206">
        <f t="shared" si="12"/>
        <v>24065.590000000004</v>
      </c>
      <c r="AZ67" s="206">
        <f t="shared" si="13"/>
        <v>0</v>
      </c>
      <c r="CL67" s="206">
        <f>(W67+X67-AR67)/CM67</f>
        <v>1370.5201109570041</v>
      </c>
      <c r="CM67" s="200">
        <v>1.4419999999999999</v>
      </c>
      <c r="CN67" s="206">
        <f>SUM($W$3:$W67)+SUM($X$3:$X67)</f>
        <v>5038.3500000000004</v>
      </c>
      <c r="CO67" s="206">
        <f>SUM($CL$3:CL67)</f>
        <v>3756.4550433150489</v>
      </c>
      <c r="CP67" s="206">
        <f t="shared" si="19"/>
        <v>1.3412512440329079</v>
      </c>
      <c r="CQ67" s="206">
        <f t="shared" si="17"/>
        <v>1.2526445995197704</v>
      </c>
      <c r="CR67" s="206">
        <f t="shared" si="20"/>
        <v>6.9867375844030573</v>
      </c>
      <c r="CV67" s="200">
        <v>1.3658999999999999</v>
      </c>
      <c r="CW67" s="206">
        <f>SUM($Z$3:$Z67)+SUM($AA$3:$AA67)</f>
        <v>2100</v>
      </c>
      <c r="CX67" s="206">
        <f>SUM($CU$3:CU67)</f>
        <v>642.41579886819818</v>
      </c>
      <c r="CY67" s="206">
        <f t="shared" si="16"/>
        <v>3.2689108887106437</v>
      </c>
      <c r="CZ67" s="206">
        <f t="shared" si="18"/>
        <v>1.0953125798909262</v>
      </c>
      <c r="DA67" s="206">
        <f t="shared" si="15"/>
        <v>-139.32285589798991</v>
      </c>
      <c r="DD67" s="206">
        <f>(AF67+AG67)/DE67</f>
        <v>1786.3522686673814</v>
      </c>
      <c r="DE67" s="200">
        <v>1.1195999999999999</v>
      </c>
      <c r="DF67" s="206">
        <f>SUM($AF$3:$AF67)</f>
        <v>3900</v>
      </c>
      <c r="DG67" s="206">
        <f>SUM($DD$3:$DD67)</f>
        <v>3474.2344388041329</v>
      </c>
      <c r="DH67" s="206">
        <f t="shared" si="21"/>
        <v>1.1225494619592857</v>
      </c>
      <c r="DJ67" s="206">
        <f t="shared" si="22"/>
        <v>-0.26343890311591678</v>
      </c>
      <c r="DN67" s="200">
        <v>1.2073</v>
      </c>
      <c r="DO67" s="206">
        <f>SUM($AC$3:$AC67)+SUM($AD$3:$AD67)</f>
        <v>400</v>
      </c>
      <c r="DP67" s="206">
        <f>SUM($DM$3:$DM67)</f>
        <v>314.26299051796229</v>
      </c>
      <c r="DQ67" s="206">
        <f t="shared" si="23"/>
        <v>1.2728193012506106</v>
      </c>
      <c r="DR67" s="206">
        <f t="shared" si="25"/>
        <v>-5.4269279591328221</v>
      </c>
    </row>
    <row r="68" spans="1:122" ht="14.25">
      <c r="A68" s="262">
        <v>39265</v>
      </c>
      <c r="G68" s="200">
        <v>1437.98</v>
      </c>
      <c r="J68" s="200">
        <v>20.03</v>
      </c>
      <c r="Z68" s="200">
        <v>-1437.98</v>
      </c>
      <c r="AJ68" s="206">
        <f t="shared" si="14"/>
        <v>20.029999999999973</v>
      </c>
      <c r="AV68" s="206">
        <f t="shared" si="24"/>
        <v>0</v>
      </c>
      <c r="AW68" s="206">
        <f t="shared" ref="AW68:AW99" si="26">AW67+AJ68-AV68</f>
        <v>57126.44</v>
      </c>
      <c r="AX68" s="206">
        <f t="shared" ref="AX68:AX99" si="27">AX67+SUM(C68:G68)-SUM(AK68:AL68)</f>
        <v>25503.570000000003</v>
      </c>
      <c r="AZ68" s="206">
        <f t="shared" ref="AZ68:AZ99" si="28">AZ67+SUM(H68)-SUM(AM68:AN68)</f>
        <v>0</v>
      </c>
      <c r="BC68" s="200">
        <v>2.2658</v>
      </c>
      <c r="CM68" s="200">
        <v>1.4419999999999999</v>
      </c>
      <c r="CN68" s="206">
        <f>SUM($W$3:$W68)+SUM($X$3:$X68)</f>
        <v>5038.3500000000004</v>
      </c>
      <c r="CO68" s="206">
        <f>SUM($CL$3:CL68)</f>
        <v>3756.4550433150489</v>
      </c>
      <c r="CP68" s="206">
        <f t="shared" si="19"/>
        <v>1.3412512440329079</v>
      </c>
      <c r="CQ68" s="206">
        <f t="shared" si="17"/>
        <v>1.258512934235408</v>
      </c>
      <c r="CR68" s="206">
        <f t="shared" si="20"/>
        <v>6.9867375844030573</v>
      </c>
      <c r="CV68" s="200">
        <v>1.3542000000000001</v>
      </c>
      <c r="CW68" s="206">
        <f>SUM($Z$3:$Z68)+SUM($AA$3:$AA68)</f>
        <v>662.02</v>
      </c>
      <c r="CX68" s="206">
        <f>SUM($CU$3:CU68)</f>
        <v>642.41579886819818</v>
      </c>
      <c r="CY68" s="206">
        <f t="shared" si="16"/>
        <v>1.0305163745448669</v>
      </c>
      <c r="CZ68" s="206">
        <f t="shared" si="18"/>
        <v>1.1296631257090886</v>
      </c>
      <c r="DA68" s="206">
        <f t="shared" si="15"/>
        <v>23.902202440934367</v>
      </c>
      <c r="DE68" s="200">
        <v>1.1195999999999999</v>
      </c>
      <c r="DF68" s="206">
        <f>SUM($AF$3:$AF68)</f>
        <v>3900</v>
      </c>
      <c r="DG68" s="206">
        <f>SUM($DD$3:$DD68)</f>
        <v>3474.2344388041329</v>
      </c>
      <c r="DH68" s="206">
        <f t="shared" si="21"/>
        <v>1.1225494619592857</v>
      </c>
      <c r="DJ68" s="206">
        <f t="shared" si="22"/>
        <v>-0.26343890311591678</v>
      </c>
      <c r="DN68" s="200">
        <v>1.2029000000000001</v>
      </c>
      <c r="DO68" s="206">
        <f>SUM($AC$3:$AC68)+SUM($AD$3:$AD68)</f>
        <v>400</v>
      </c>
      <c r="DP68" s="206">
        <f>SUM($DM$3:$DM68)</f>
        <v>314.26299051796229</v>
      </c>
      <c r="DQ68" s="206">
        <f t="shared" si="23"/>
        <v>1.2728193012506106</v>
      </c>
      <c r="DR68" s="206">
        <f t="shared" si="25"/>
        <v>-5.8125614141333877</v>
      </c>
    </row>
    <row r="69" spans="1:122" ht="14.25">
      <c r="A69" s="262">
        <v>39266</v>
      </c>
      <c r="AJ69" s="206">
        <f t="shared" si="14"/>
        <v>0</v>
      </c>
      <c r="AV69" s="206">
        <f t="shared" si="24"/>
        <v>0</v>
      </c>
      <c r="AW69" s="206">
        <f t="shared" si="26"/>
        <v>57126.44</v>
      </c>
      <c r="AX69" s="206">
        <f t="shared" si="27"/>
        <v>25503.570000000003</v>
      </c>
      <c r="AZ69" s="206">
        <f t="shared" si="28"/>
        <v>0</v>
      </c>
      <c r="BC69" s="200">
        <v>2.2898000000000001</v>
      </c>
      <c r="CM69" s="200">
        <v>1.4605999999999999</v>
      </c>
      <c r="CN69" s="206">
        <f>SUM($W$3:$W69)+SUM($X$3:$X69)</f>
        <v>5038.3500000000004</v>
      </c>
      <c r="CO69" s="206">
        <f>SUM($CL$3:CL69)</f>
        <v>3756.4550433150489</v>
      </c>
      <c r="CP69" s="206">
        <f t="shared" si="19"/>
        <v>1.3412512440329079</v>
      </c>
      <c r="CQ69" s="206">
        <f t="shared" si="17"/>
        <v>1.2643812689510456</v>
      </c>
      <c r="CR69" s="206">
        <f t="shared" si="20"/>
        <v>8.1712142932419596</v>
      </c>
      <c r="CV69" s="200">
        <v>1.3775999999999999</v>
      </c>
      <c r="CW69" s="206">
        <f>SUM($Z$3:$Z69)+SUM($AA$3:$AA69)</f>
        <v>662.02</v>
      </c>
      <c r="CX69" s="206">
        <f>SUM($CU$3:CU69)</f>
        <v>642.41579886819818</v>
      </c>
      <c r="CY69" s="206">
        <f t="shared" si="16"/>
        <v>1.0305163745448669</v>
      </c>
      <c r="CZ69" s="206">
        <f t="shared" si="18"/>
        <v>1.1640136715272507</v>
      </c>
      <c r="DA69" s="206">
        <f t="shared" si="15"/>
        <v>25.194804402956812</v>
      </c>
      <c r="DE69" s="200">
        <v>1.1224000000000001</v>
      </c>
      <c r="DF69" s="206">
        <f>SUM($AF$3:$AF69)</f>
        <v>3900</v>
      </c>
      <c r="DG69" s="206">
        <f>SUM($DD$3:$DD69)</f>
        <v>3474.2344388041329</v>
      </c>
      <c r="DH69" s="206">
        <f t="shared" si="21"/>
        <v>1.1225494619592857</v>
      </c>
      <c r="DJ69" s="206">
        <f t="shared" si="22"/>
        <v>-1.3316282901431602E-2</v>
      </c>
      <c r="DN69" s="200">
        <v>1.2256</v>
      </c>
      <c r="DO69" s="206">
        <f>SUM($AC$3:$AC69)+SUM($AD$3:$AD69)</f>
        <v>400</v>
      </c>
      <c r="DP69" s="206">
        <f>SUM($DM$3:$DM69)</f>
        <v>314.26299051796229</v>
      </c>
      <c r="DQ69" s="206">
        <f t="shared" si="23"/>
        <v>1.2728193012506106</v>
      </c>
      <c r="DR69" s="206">
        <f t="shared" si="25"/>
        <v>-3.8527497756699232</v>
      </c>
    </row>
    <row r="70" spans="1:122" ht="14.25">
      <c r="A70" s="262">
        <v>39267</v>
      </c>
      <c r="G70" s="200">
        <v>-5000</v>
      </c>
      <c r="Z70" s="200">
        <v>5000</v>
      </c>
      <c r="AJ70" s="206">
        <f t="shared" ref="AJ70:AJ101" si="29">SUM(C70:AI70)</f>
        <v>0</v>
      </c>
      <c r="AS70" s="200">
        <v>59.3</v>
      </c>
      <c r="AV70" s="206">
        <f t="shared" si="24"/>
        <v>59.3</v>
      </c>
      <c r="AW70" s="206">
        <f t="shared" si="26"/>
        <v>57067.14</v>
      </c>
      <c r="AX70" s="206">
        <f t="shared" si="27"/>
        <v>20503.570000000003</v>
      </c>
      <c r="AZ70" s="206">
        <f t="shared" si="28"/>
        <v>0</v>
      </c>
      <c r="BC70" s="200">
        <v>2.2549999999999999</v>
      </c>
      <c r="CM70" s="200">
        <v>1.4373</v>
      </c>
      <c r="CN70" s="206">
        <f>SUM($W$3:$W70)+SUM($X$3:$X70)</f>
        <v>5038.3500000000004</v>
      </c>
      <c r="CO70" s="206">
        <f>SUM($CL$3:CL70)</f>
        <v>3756.4550433150489</v>
      </c>
      <c r="CP70" s="206">
        <f t="shared" si="19"/>
        <v>1.3412512440329079</v>
      </c>
      <c r="CQ70" s="206">
        <f t="shared" si="17"/>
        <v>1.2702496036666835</v>
      </c>
      <c r="CR70" s="206">
        <f t="shared" si="20"/>
        <v>6.6825823396014865</v>
      </c>
      <c r="CU70" s="206">
        <f>(Z70+AA70-AS70)/CV70</f>
        <v>3648.4271156402301</v>
      </c>
      <c r="CV70" s="200">
        <v>1.3542000000000001</v>
      </c>
      <c r="CW70" s="206">
        <f>SUM($Z$3:$Z70)+SUM($AA$3:$AA70)</f>
        <v>5662.02</v>
      </c>
      <c r="CX70" s="206">
        <f>SUM($CU$3:CU70)</f>
        <v>4290.8429145084283</v>
      </c>
      <c r="CY70" s="206">
        <f t="shared" si="16"/>
        <v>1.3195589101747991</v>
      </c>
      <c r="CZ70" s="206">
        <f t="shared" si="18"/>
        <v>1.2079989685330772</v>
      </c>
      <c r="DA70" s="206">
        <f t="shared" si="15"/>
        <v>2.5580482812879173</v>
      </c>
      <c r="DE70" s="200">
        <v>1.1185</v>
      </c>
      <c r="DF70" s="206">
        <f>SUM($AF$3:$AF70)</f>
        <v>3900</v>
      </c>
      <c r="DG70" s="206">
        <f>SUM($DD$3:$DD70)</f>
        <v>3474.2344388041329</v>
      </c>
      <c r="DH70" s="206">
        <f t="shared" si="21"/>
        <v>1.1225494619592857</v>
      </c>
      <c r="DJ70" s="206">
        <f t="shared" si="22"/>
        <v>-0.36204398384315445</v>
      </c>
      <c r="DN70" s="200">
        <v>1.2043999999999999</v>
      </c>
      <c r="DO70" s="206">
        <f>SUM($AC$3:$AC70)+SUM($AD$3:$AD70)</f>
        <v>400</v>
      </c>
      <c r="DP70" s="206">
        <f>SUM($DM$3:$DM70)</f>
        <v>314.26299051796229</v>
      </c>
      <c r="DQ70" s="206">
        <f t="shared" si="23"/>
        <v>1.2728193012506106</v>
      </c>
      <c r="DR70" s="206">
        <f t="shared" si="25"/>
        <v>-5.6807789148630601</v>
      </c>
    </row>
    <row r="71" spans="1:122" ht="14.25">
      <c r="A71" s="262">
        <v>39268</v>
      </c>
      <c r="G71" s="200">
        <v>-2000</v>
      </c>
      <c r="AF71" s="200">
        <v>2000</v>
      </c>
      <c r="AJ71" s="206">
        <f t="shared" si="29"/>
        <v>0</v>
      </c>
      <c r="AV71" s="206">
        <f t="shared" si="24"/>
        <v>0</v>
      </c>
      <c r="AW71" s="206">
        <f t="shared" si="26"/>
        <v>57067.14</v>
      </c>
      <c r="AX71" s="206">
        <f t="shared" si="27"/>
        <v>18503.570000000003</v>
      </c>
      <c r="AZ71" s="206">
        <f t="shared" si="28"/>
        <v>0</v>
      </c>
      <c r="BC71" s="200">
        <v>2.1707000000000001</v>
      </c>
      <c r="CM71" s="200">
        <v>1.3814</v>
      </c>
      <c r="CN71" s="206">
        <f>SUM($W$3:$W71)+SUM($X$3:$X71)</f>
        <v>5038.3500000000004</v>
      </c>
      <c r="CO71" s="206">
        <f>SUM($CL$3:CL71)</f>
        <v>3756.4550433150489</v>
      </c>
      <c r="CP71" s="206">
        <f t="shared" si="19"/>
        <v>1.3412512440329079</v>
      </c>
      <c r="CQ71" s="206">
        <f t="shared" si="17"/>
        <v>1.2760721356177724</v>
      </c>
      <c r="CR71" s="206">
        <f t="shared" si="20"/>
        <v>2.9063816394304407</v>
      </c>
      <c r="CV71" s="200">
        <v>1.2886</v>
      </c>
      <c r="CW71" s="206">
        <f>SUM($Z$3:$Z71)+SUM($AA$3:$AA71)</f>
        <v>5662.02</v>
      </c>
      <c r="CX71" s="206">
        <f>SUM($CU$3:CU71)</f>
        <v>4290.8429145084283</v>
      </c>
      <c r="CY71" s="206">
        <f t="shared" si="16"/>
        <v>1.3195589101747991</v>
      </c>
      <c r="CZ71" s="206">
        <f t="shared" si="18"/>
        <v>1.251984265538904</v>
      </c>
      <c r="DA71" s="206">
        <f t="shared" si="15"/>
        <v>-2.4025229066272797</v>
      </c>
      <c r="DD71" s="206">
        <f>(AF71+AG71)/DE71</f>
        <v>1799.0465053521634</v>
      </c>
      <c r="DE71" s="200">
        <v>1.1116999999999999</v>
      </c>
      <c r="DF71" s="206">
        <f>SUM($AF$3:$AF71)</f>
        <v>5900</v>
      </c>
      <c r="DG71" s="206">
        <f>SUM($DD$3:$DD71)</f>
        <v>5273.2809441562968</v>
      </c>
      <c r="DH71" s="206">
        <f t="shared" si="21"/>
        <v>1.1188480307574387</v>
      </c>
      <c r="DJ71" s="206">
        <f t="shared" si="22"/>
        <v>-0.64298198771599813</v>
      </c>
      <c r="DN71" s="200">
        <v>1.1496999999999999</v>
      </c>
      <c r="DO71" s="206">
        <f>SUM($AC$3:$AC71)+SUM($AD$3:$AD71)</f>
        <v>400</v>
      </c>
      <c r="DP71" s="206">
        <f>SUM($DM$3:$DM71)</f>
        <v>314.26299051796229</v>
      </c>
      <c r="DQ71" s="206">
        <f t="shared" si="23"/>
        <v>1.2728193012506106</v>
      </c>
      <c r="DR71" s="206">
        <f t="shared" si="25"/>
        <v>-10.708819800870719</v>
      </c>
    </row>
    <row r="72" spans="1:122" ht="14.25">
      <c r="A72" s="262">
        <v>39269</v>
      </c>
      <c r="AJ72" s="206">
        <f t="shared" si="29"/>
        <v>0</v>
      </c>
      <c r="AV72" s="206">
        <f t="shared" si="24"/>
        <v>0</v>
      </c>
      <c r="AW72" s="206">
        <f t="shared" si="26"/>
        <v>57067.14</v>
      </c>
      <c r="AX72" s="206">
        <f t="shared" si="27"/>
        <v>18503.570000000003</v>
      </c>
      <c r="AZ72" s="206">
        <f t="shared" si="28"/>
        <v>0</v>
      </c>
      <c r="BC72" s="200">
        <v>2.2395999999999998</v>
      </c>
      <c r="CM72" s="200">
        <v>1.4243999999999999</v>
      </c>
      <c r="CN72" s="206">
        <f>SUM($W$3:$W72)+SUM($X$3:$X72)</f>
        <v>5038.3500000000004</v>
      </c>
      <c r="CO72" s="206">
        <f>SUM($CL$3:CL72)</f>
        <v>3756.4550433150489</v>
      </c>
      <c r="CP72" s="206">
        <f t="shared" si="19"/>
        <v>1.3412512440329079</v>
      </c>
      <c r="CQ72" s="206">
        <f t="shared" si="17"/>
        <v>1.2818946675688614</v>
      </c>
      <c r="CR72" s="206">
        <f t="shared" si="20"/>
        <v>5.8374582959205306</v>
      </c>
      <c r="CV72" s="200">
        <v>1.3389</v>
      </c>
      <c r="CW72" s="206">
        <f>SUM($Z$3:$Z72)+SUM($AA$3:$AA72)</f>
        <v>5662.02</v>
      </c>
      <c r="CX72" s="206">
        <f>SUM($CU$3:CU72)</f>
        <v>4290.8429145084283</v>
      </c>
      <c r="CY72" s="206">
        <f t="shared" si="16"/>
        <v>1.3195589101747991</v>
      </c>
      <c r="CZ72" s="206">
        <f t="shared" si="18"/>
        <v>1.2959695625447305</v>
      </c>
      <c r="DA72" s="206">
        <f t="shared" si="15"/>
        <v>1.4445507375607503</v>
      </c>
      <c r="DE72" s="200">
        <v>1.1173</v>
      </c>
      <c r="DF72" s="206">
        <f>SUM($AF$3:$AF72)</f>
        <v>5900</v>
      </c>
      <c r="DG72" s="206">
        <f>SUM($DD$3:$DD72)</f>
        <v>5273.2809441562968</v>
      </c>
      <c r="DH72" s="206">
        <f t="shared" si="21"/>
        <v>1.1188480307574387</v>
      </c>
      <c r="DJ72" s="206">
        <f t="shared" si="22"/>
        <v>-0.13855103888290529</v>
      </c>
      <c r="DN72" s="200">
        <v>1.1915</v>
      </c>
      <c r="DO72" s="206">
        <f>SUM($AC$3:$AC72)+SUM($AD$3:$AD72)</f>
        <v>400</v>
      </c>
      <c r="DP72" s="206">
        <f>SUM($DM$3:$DM72)</f>
        <v>314.26299051796229</v>
      </c>
      <c r="DQ72" s="206">
        <f t="shared" si="23"/>
        <v>1.2728193012506106</v>
      </c>
      <c r="DR72" s="206">
        <f t="shared" si="25"/>
        <v>-6.8249518464633327</v>
      </c>
    </row>
    <row r="73" spans="1:122" ht="14.25">
      <c r="A73" s="262">
        <v>39272</v>
      </c>
      <c r="I73" s="200">
        <v>-700</v>
      </c>
      <c r="W73" s="200">
        <v>200</v>
      </c>
      <c r="AF73" s="200">
        <v>500</v>
      </c>
      <c r="AJ73" s="206">
        <f t="shared" si="29"/>
        <v>0</v>
      </c>
      <c r="AR73" s="200">
        <v>1.59</v>
      </c>
      <c r="AV73" s="206">
        <f t="shared" si="24"/>
        <v>1.59</v>
      </c>
      <c r="AW73" s="206">
        <f t="shared" si="26"/>
        <v>57065.55</v>
      </c>
      <c r="AX73" s="206">
        <f t="shared" si="27"/>
        <v>18503.570000000003</v>
      </c>
      <c r="AZ73" s="206">
        <f t="shared" si="28"/>
        <v>0</v>
      </c>
      <c r="BB73" s="206">
        <f t="shared" ref="BB73:BB101" si="30">(K73+L73-AO73)/BC73</f>
        <v>0</v>
      </c>
      <c r="BC73" s="200">
        <v>2.2936999999999999</v>
      </c>
      <c r="CL73" s="206">
        <f>(W73+X73-AR73)/CM73</f>
        <v>136.65541703974102</v>
      </c>
      <c r="CM73" s="200">
        <v>1.4519</v>
      </c>
      <c r="CN73" s="206">
        <f>SUM($W$3:$W73)+SUM($X$3:$X73)</f>
        <v>5238.3500000000004</v>
      </c>
      <c r="CO73" s="206">
        <f>SUM($CL$3:CL73)</f>
        <v>3893.1104603547901</v>
      </c>
      <c r="CP73" s="206">
        <f t="shared" si="19"/>
        <v>1.3455436349274854</v>
      </c>
      <c r="CQ73" s="206">
        <f t="shared" si="17"/>
        <v>1.2875305830164172</v>
      </c>
      <c r="CR73" s="206">
        <f t="shared" si="20"/>
        <v>7.3253230299961807</v>
      </c>
      <c r="CV73" s="200">
        <v>1.3723000000000001</v>
      </c>
      <c r="CW73" s="206">
        <f>SUM($Z$3:$Z73)+SUM($AA$3:$AA73)</f>
        <v>5662.02</v>
      </c>
      <c r="CX73" s="206">
        <f>SUM($CU$3:CU73)</f>
        <v>4290.8429145084283</v>
      </c>
      <c r="CY73" s="206">
        <f t="shared" si="16"/>
        <v>1.3195589101747991</v>
      </c>
      <c r="CZ73" s="206">
        <f t="shared" si="18"/>
        <v>1.339954859550557</v>
      </c>
      <c r="DA73" s="206">
        <f t="shared" ref="DA73:DA108" si="31">(CV73-CY73)*100/CV73</f>
        <v>3.8432623934417385</v>
      </c>
      <c r="DD73" s="206">
        <f>(AF73+AG73)/DE73</f>
        <v>456.07954027182336</v>
      </c>
      <c r="DE73" s="200">
        <v>1.0963000000000001</v>
      </c>
      <c r="DF73" s="206">
        <f>SUM($AF$3:$AF73)</f>
        <v>6400</v>
      </c>
      <c r="DG73" s="206">
        <f>SUM($DD$3:$DD73)</f>
        <v>5729.3604844281199</v>
      </c>
      <c r="DH73" s="206">
        <f t="shared" si="21"/>
        <v>1.1170531191735302</v>
      </c>
      <c r="DJ73" s="206">
        <f t="shared" si="22"/>
        <v>-1.8930146103740013</v>
      </c>
      <c r="DN73" s="200">
        <v>1.2183999999999999</v>
      </c>
      <c r="DO73" s="206">
        <f>SUM($AC$3:$AC73)+SUM($AD$3:$AD73)</f>
        <v>400</v>
      </c>
      <c r="DP73" s="206">
        <f>SUM($DM$3:$DM73)</f>
        <v>314.26299051796229</v>
      </c>
      <c r="DQ73" s="206">
        <f t="shared" si="23"/>
        <v>1.2728193012506106</v>
      </c>
      <c r="DR73" s="206">
        <f t="shared" si="25"/>
        <v>-4.4664561105228726</v>
      </c>
    </row>
    <row r="74" spans="1:122" ht="14.25">
      <c r="A74" s="262">
        <v>39273</v>
      </c>
      <c r="AG74" s="200">
        <v>120.24</v>
      </c>
      <c r="AJ74" s="206">
        <f t="shared" si="29"/>
        <v>120.24</v>
      </c>
      <c r="AV74" s="206">
        <f t="shared" si="24"/>
        <v>0</v>
      </c>
      <c r="AW74" s="206">
        <f t="shared" si="26"/>
        <v>57185.79</v>
      </c>
      <c r="AX74" s="206">
        <f t="shared" si="27"/>
        <v>18503.570000000003</v>
      </c>
      <c r="AZ74" s="206">
        <f t="shared" si="28"/>
        <v>0</v>
      </c>
      <c r="BB74" s="206">
        <f t="shared" si="30"/>
        <v>0</v>
      </c>
      <c r="BC74" s="200">
        <v>2.2725</v>
      </c>
      <c r="CM74" s="200">
        <v>1.4359999999999999</v>
      </c>
      <c r="CN74" s="206">
        <f>SUM($W$3:$W74)+SUM($X$3:$X74)</f>
        <v>5238.3500000000004</v>
      </c>
      <c r="CO74" s="206">
        <f>SUM($CL$3:CL74)</f>
        <v>3893.1104603547901</v>
      </c>
      <c r="CP74" s="206">
        <f t="shared" si="19"/>
        <v>1.3455436349274854</v>
      </c>
      <c r="CQ74" s="206">
        <f t="shared" si="17"/>
        <v>1.2931664984639732</v>
      </c>
      <c r="CR74" s="206">
        <f t="shared" si="20"/>
        <v>6.2991897682809563</v>
      </c>
      <c r="CV74" s="200">
        <v>1.3485</v>
      </c>
      <c r="CW74" s="206">
        <f>SUM($Z$3:$Z74)+SUM($AA$3:$AA74)</f>
        <v>5662.02</v>
      </c>
      <c r="CX74" s="206">
        <f>SUM($CU$3:CU74)</f>
        <v>4290.8429145084283</v>
      </c>
      <c r="CY74" s="206">
        <f t="shared" si="16"/>
        <v>1.3195589101747991</v>
      </c>
      <c r="CZ74" s="206">
        <f t="shared" si="18"/>
        <v>1.3839401565563838</v>
      </c>
      <c r="DA74" s="206">
        <f t="shared" si="31"/>
        <v>2.1461690637894653</v>
      </c>
      <c r="DD74" s="200">
        <v>120.24</v>
      </c>
      <c r="DE74" s="200">
        <v>1</v>
      </c>
      <c r="DF74" s="206">
        <f>SUM($AF$3:$AF74)</f>
        <v>6400</v>
      </c>
      <c r="DG74" s="206">
        <f>SUM($DD$3:$DD74)</f>
        <v>5849.6004844281197</v>
      </c>
      <c r="DH74" s="206">
        <f t="shared" si="21"/>
        <v>1.0940918131139155</v>
      </c>
      <c r="DJ74" s="206">
        <f t="shared" si="22"/>
        <v>-9.4091813113915457</v>
      </c>
      <c r="DN74" s="200">
        <v>1.2036</v>
      </c>
      <c r="DO74" s="206">
        <f>SUM($AC$3:$AC74)+SUM($AD$3:$AD74)</f>
        <v>400</v>
      </c>
      <c r="DP74" s="206">
        <f>SUM($DM$3:$DM74)</f>
        <v>314.26299051796229</v>
      </c>
      <c r="DQ74" s="206">
        <f t="shared" si="23"/>
        <v>1.2728193012506106</v>
      </c>
      <c r="DR74" s="206">
        <f t="shared" si="25"/>
        <v>-5.7510220381032404</v>
      </c>
    </row>
    <row r="75" spans="1:122" ht="14.25">
      <c r="A75" s="262">
        <v>39274</v>
      </c>
      <c r="AJ75" s="206">
        <f t="shared" si="29"/>
        <v>0</v>
      </c>
      <c r="AV75" s="206">
        <f t="shared" si="24"/>
        <v>0</v>
      </c>
      <c r="AW75" s="206">
        <f t="shared" si="26"/>
        <v>57185.79</v>
      </c>
      <c r="AX75" s="206">
        <f t="shared" si="27"/>
        <v>18503.570000000003</v>
      </c>
      <c r="AZ75" s="206">
        <f t="shared" si="28"/>
        <v>0</v>
      </c>
      <c r="BB75" s="206">
        <f t="shared" si="30"/>
        <v>0</v>
      </c>
      <c r="BC75" s="200">
        <v>2.2848000000000002</v>
      </c>
      <c r="CM75" s="200">
        <v>1.4366000000000001</v>
      </c>
      <c r="CN75" s="206">
        <f>SUM($W$3:$W75)+SUM($X$3:$X75)</f>
        <v>5238.3500000000004</v>
      </c>
      <c r="CO75" s="206">
        <f>SUM($CL$3:CL75)</f>
        <v>3893.1104603547901</v>
      </c>
      <c r="CP75" s="206">
        <f t="shared" si="19"/>
        <v>1.3455436349274854</v>
      </c>
      <c r="CQ75" s="206">
        <f t="shared" si="17"/>
        <v>1.2988024139115295</v>
      </c>
      <c r="CR75" s="206">
        <f t="shared" si="20"/>
        <v>6.3383241732225164</v>
      </c>
      <c r="CV75" s="200">
        <v>1.3555000000000001</v>
      </c>
      <c r="CW75" s="206">
        <f>SUM($Z$3:$Z75)+SUM($AA$3:$AA75)</f>
        <v>5662.02</v>
      </c>
      <c r="CX75" s="206">
        <f>SUM($CU$3:CU75)</f>
        <v>4290.8429145084283</v>
      </c>
      <c r="CY75" s="206">
        <f t="shared" si="16"/>
        <v>1.3195589101747991</v>
      </c>
      <c r="CZ75" s="206">
        <f t="shared" si="18"/>
        <v>1.4279254535622103</v>
      </c>
      <c r="DA75" s="206">
        <f t="shared" si="31"/>
        <v>2.6515005404058321</v>
      </c>
      <c r="DE75" s="200">
        <v>1.0954999999999999</v>
      </c>
      <c r="DF75" s="206">
        <f>SUM($AF$3:$AF75)</f>
        <v>6400</v>
      </c>
      <c r="DG75" s="206">
        <f>SUM($DD$3:$DD75)</f>
        <v>5849.6004844281197</v>
      </c>
      <c r="DH75" s="206">
        <f t="shared" si="21"/>
        <v>1.0940918131139155</v>
      </c>
      <c r="DJ75" s="206">
        <f t="shared" si="22"/>
        <v>0.12854284674435981</v>
      </c>
      <c r="DN75" s="200">
        <v>1.2112000000000001</v>
      </c>
      <c r="DO75" s="206">
        <f>SUM($AC$3:$AC75)+SUM($AD$3:$AD75)</f>
        <v>400</v>
      </c>
      <c r="DP75" s="206">
        <f>SUM($DM$3:$DM75)</f>
        <v>314.26299051796229</v>
      </c>
      <c r="DQ75" s="206">
        <f t="shared" si="23"/>
        <v>1.2728193012506106</v>
      </c>
      <c r="DR75" s="206">
        <f t="shared" si="25"/>
        <v>-5.0874588218799985</v>
      </c>
    </row>
    <row r="76" spans="1:122" ht="14.25">
      <c r="A76" s="262">
        <v>39275</v>
      </c>
      <c r="AJ76" s="206">
        <f t="shared" si="29"/>
        <v>0</v>
      </c>
      <c r="AV76" s="206">
        <f t="shared" si="24"/>
        <v>0</v>
      </c>
      <c r="AW76" s="206">
        <f t="shared" si="26"/>
        <v>57185.79</v>
      </c>
      <c r="AX76" s="206">
        <f t="shared" si="27"/>
        <v>18503.570000000003</v>
      </c>
      <c r="AZ76" s="206">
        <f t="shared" si="28"/>
        <v>0</v>
      </c>
      <c r="BB76" s="206">
        <f t="shared" si="30"/>
        <v>0</v>
      </c>
      <c r="BC76" s="200">
        <v>2.2995000000000001</v>
      </c>
      <c r="CM76" s="200">
        <v>1.4483000000000001</v>
      </c>
      <c r="CN76" s="206">
        <f>SUM($W$3:$W76)+SUM($X$3:$X76)</f>
        <v>5238.3500000000004</v>
      </c>
      <c r="CO76" s="206">
        <f>SUM($CL$3:CL76)</f>
        <v>3893.1104603547901</v>
      </c>
      <c r="CP76" s="206">
        <f t="shared" si="19"/>
        <v>1.3455436349274854</v>
      </c>
      <c r="CQ76" s="206">
        <f t="shared" si="17"/>
        <v>1.3044383293590853</v>
      </c>
      <c r="CR76" s="206">
        <f t="shared" si="20"/>
        <v>7.0949641008433835</v>
      </c>
      <c r="CV76" s="200">
        <v>1.3667</v>
      </c>
      <c r="CW76" s="206">
        <f>SUM($Z$3:$Z76)+SUM($AA$3:$AA76)</f>
        <v>5662.02</v>
      </c>
      <c r="CX76" s="206">
        <f>SUM($CU$3:CU76)</f>
        <v>4290.8429145084283</v>
      </c>
      <c r="CY76" s="206">
        <f t="shared" si="16"/>
        <v>1.3195589101747991</v>
      </c>
      <c r="CZ76" s="206">
        <f t="shared" si="18"/>
        <v>1.4719107505680369</v>
      </c>
      <c r="DA76" s="206">
        <f t="shared" si="31"/>
        <v>3.4492639076023219</v>
      </c>
      <c r="DE76" s="200">
        <v>1.1011</v>
      </c>
      <c r="DF76" s="206">
        <f>SUM($AF$3:$AF76)</f>
        <v>6400</v>
      </c>
      <c r="DG76" s="206">
        <f>SUM($DD$3:$DD76)</f>
        <v>5849.6004844281197</v>
      </c>
      <c r="DH76" s="206">
        <f t="shared" si="21"/>
        <v>1.0940918131139155</v>
      </c>
      <c r="DJ76" s="206">
        <f t="shared" si="22"/>
        <v>0.63647142730764794</v>
      </c>
      <c r="DN76" s="200">
        <v>1.22</v>
      </c>
      <c r="DO76" s="206">
        <f>SUM($AC$3:$AC76)+SUM($AD$3:$AD76)</f>
        <v>400</v>
      </c>
      <c r="DP76" s="206">
        <f>SUM($DM$3:$DM76)</f>
        <v>314.26299051796229</v>
      </c>
      <c r="DQ76" s="206">
        <f t="shared" si="23"/>
        <v>1.2728193012506106</v>
      </c>
      <c r="DR76" s="206">
        <f t="shared" si="25"/>
        <v>-4.3294509221811994</v>
      </c>
    </row>
    <row r="77" spans="1:122" ht="14.25">
      <c r="A77" s="262">
        <v>39276</v>
      </c>
      <c r="AJ77" s="206">
        <f t="shared" si="29"/>
        <v>0</v>
      </c>
      <c r="AV77" s="206">
        <f t="shared" si="24"/>
        <v>0</v>
      </c>
      <c r="AW77" s="206">
        <f t="shared" si="26"/>
        <v>57185.79</v>
      </c>
      <c r="AX77" s="206">
        <f t="shared" si="27"/>
        <v>18503.570000000003</v>
      </c>
      <c r="AZ77" s="206">
        <f t="shared" si="28"/>
        <v>0</v>
      </c>
      <c r="BB77" s="206">
        <f t="shared" si="30"/>
        <v>0</v>
      </c>
      <c r="BC77" s="200">
        <v>2.2989000000000002</v>
      </c>
      <c r="CM77" s="200">
        <v>1.4498</v>
      </c>
      <c r="CN77" s="206">
        <f>SUM($W$3:$W77)+SUM($X$3:$X77)</f>
        <v>5238.3500000000004</v>
      </c>
      <c r="CO77" s="206">
        <f>SUM($CL$3:CL77)</f>
        <v>3893.1104603547901</v>
      </c>
      <c r="CP77" s="206">
        <f t="shared" si="19"/>
        <v>1.3455436349274854</v>
      </c>
      <c r="CQ77" s="206">
        <f t="shared" si="17"/>
        <v>1.3100742448066414</v>
      </c>
      <c r="CR77" s="206">
        <f t="shared" si="20"/>
        <v>7.1910860168654009</v>
      </c>
      <c r="CV77" s="200">
        <v>1.3706</v>
      </c>
      <c r="CW77" s="206">
        <f>SUM($Z$3:$Z77)+SUM($AA$3:$AA77)</f>
        <v>5662.02</v>
      </c>
      <c r="CX77" s="206">
        <f>SUM($CU$3:CU77)</f>
        <v>4290.8429145084283</v>
      </c>
      <c r="CY77" s="206">
        <f t="shared" si="16"/>
        <v>1.3195589101747991</v>
      </c>
      <c r="CZ77" s="206">
        <f t="shared" si="18"/>
        <v>1.4776963298129604</v>
      </c>
      <c r="DA77" s="206">
        <f t="shared" si="31"/>
        <v>3.7239960473661862</v>
      </c>
      <c r="DE77" s="200">
        <v>1.1005</v>
      </c>
      <c r="DF77" s="206">
        <f>SUM($AF$3:$AF77)</f>
        <v>6400</v>
      </c>
      <c r="DG77" s="206">
        <f>SUM($DD$3:$DD77)</f>
        <v>5849.6004844281197</v>
      </c>
      <c r="DH77" s="206">
        <f t="shared" si="21"/>
        <v>1.0940918131139155</v>
      </c>
      <c r="DJ77" s="206">
        <f t="shared" si="22"/>
        <v>0.58229776338796702</v>
      </c>
      <c r="DN77" s="200">
        <v>1.2213000000000001</v>
      </c>
      <c r="DO77" s="206">
        <f>SUM($AC$3:$AC77)+SUM($AD$3:$AD77)</f>
        <v>400</v>
      </c>
      <c r="DP77" s="206">
        <f>SUM($DM$3:$DM77)</f>
        <v>314.26299051796229</v>
      </c>
      <c r="DQ77" s="206">
        <f t="shared" si="23"/>
        <v>1.2728193012506106</v>
      </c>
      <c r="DR77" s="206">
        <f t="shared" si="25"/>
        <v>-4.2183985303046381</v>
      </c>
    </row>
    <row r="78" spans="1:122" ht="14.25">
      <c r="A78" s="262">
        <v>39277</v>
      </c>
      <c r="AJ78" s="206">
        <f t="shared" si="29"/>
        <v>0</v>
      </c>
      <c r="AV78" s="206">
        <f t="shared" si="24"/>
        <v>0</v>
      </c>
      <c r="AW78" s="206">
        <f t="shared" si="26"/>
        <v>57185.79</v>
      </c>
      <c r="AX78" s="206">
        <f t="shared" si="27"/>
        <v>18503.570000000003</v>
      </c>
      <c r="AZ78" s="206">
        <f t="shared" si="28"/>
        <v>0</v>
      </c>
      <c r="BB78" s="206">
        <f t="shared" si="30"/>
        <v>0</v>
      </c>
      <c r="BC78" s="200">
        <v>2.2989000000000002</v>
      </c>
      <c r="CN78" s="206">
        <f>SUM($W$3:$W78)+SUM($X$3:$X78)</f>
        <v>5238.3500000000004</v>
      </c>
      <c r="CO78" s="206">
        <f>SUM($CL$3:CL78)</f>
        <v>3893.1104603547901</v>
      </c>
      <c r="CP78" s="206">
        <f t="shared" si="19"/>
        <v>1.3455436349274854</v>
      </c>
      <c r="CQ78" s="206">
        <f t="shared" si="17"/>
        <v>1.3153411217772952</v>
      </c>
      <c r="CR78" s="206" t="e">
        <f t="shared" si="20"/>
        <v>#DIV/0!</v>
      </c>
      <c r="CV78" s="206">
        <f>CV77</f>
        <v>1.3706</v>
      </c>
      <c r="CW78" s="206">
        <f>SUM($Z$3:$Z78)+SUM($AA$3:$AA78)</f>
        <v>5662.02</v>
      </c>
      <c r="CX78" s="206">
        <f>SUM($CU$3:CU78)</f>
        <v>4290.8429145084283</v>
      </c>
      <c r="CY78" s="206">
        <f t="shared" ref="CY78:CY109" si="32">(CW78)/CX78</f>
        <v>1.3195589101747991</v>
      </c>
      <c r="CZ78" s="206">
        <f t="shared" si="18"/>
        <v>1.4829207570744827</v>
      </c>
      <c r="DA78" s="206">
        <f t="shared" si="31"/>
        <v>3.7239960473661862</v>
      </c>
      <c r="DF78" s="206">
        <f>SUM($AF$3:$AF78)</f>
        <v>6400</v>
      </c>
      <c r="DG78" s="206">
        <f>SUM($DD$3:$DD78)</f>
        <v>5849.6004844281197</v>
      </c>
      <c r="DH78" s="206">
        <f t="shared" si="21"/>
        <v>1.0940918131139155</v>
      </c>
      <c r="DJ78" s="206" t="e">
        <f t="shared" si="22"/>
        <v>#DIV/0!</v>
      </c>
      <c r="DO78" s="206">
        <f>SUM($AC$3:$AC78)+SUM($AD$3:$AD78)</f>
        <v>400</v>
      </c>
      <c r="DP78" s="206">
        <f>SUM($DM$3:$DM78)</f>
        <v>314.26299051796229</v>
      </c>
      <c r="DQ78" s="206">
        <f t="shared" si="23"/>
        <v>1.2728193012506106</v>
      </c>
      <c r="DR78" s="206" t="e">
        <f t="shared" si="25"/>
        <v>#DIV/0!</v>
      </c>
    </row>
    <row r="79" spans="1:122" ht="14.25">
      <c r="A79" s="262">
        <v>39278</v>
      </c>
      <c r="AJ79" s="206">
        <f t="shared" si="29"/>
        <v>0</v>
      </c>
      <c r="AV79" s="206">
        <f t="shared" si="24"/>
        <v>0</v>
      </c>
      <c r="AW79" s="206">
        <f t="shared" si="26"/>
        <v>57185.79</v>
      </c>
      <c r="AX79" s="206">
        <f t="shared" si="27"/>
        <v>18503.570000000003</v>
      </c>
      <c r="AZ79" s="206">
        <f t="shared" si="28"/>
        <v>0</v>
      </c>
      <c r="BB79" s="206">
        <f t="shared" si="30"/>
        <v>0</v>
      </c>
      <c r="BC79" s="200">
        <v>2.2989000000000002</v>
      </c>
      <c r="CN79" s="206">
        <f>SUM($W$3:$W79)+SUM($X$3:$X79)</f>
        <v>5238.3500000000004</v>
      </c>
      <c r="CO79" s="206">
        <f>SUM($CL$3:CL79)</f>
        <v>3893.1104603547901</v>
      </c>
      <c r="CP79" s="206">
        <f t="shared" si="19"/>
        <v>1.3455436349274854</v>
      </c>
      <c r="CQ79" s="206">
        <f t="shared" ref="CQ79:CQ110" si="33">SUM($CP49:$CP79)/30</f>
        <v>1.3206079987479491</v>
      </c>
      <c r="CR79" s="206" t="e">
        <f t="shared" si="20"/>
        <v>#DIV/0!</v>
      </c>
      <c r="CV79" s="206">
        <f>CV78</f>
        <v>1.3706</v>
      </c>
      <c r="CW79" s="206">
        <f>SUM($Z$3:$Z79)+SUM($AA$3:$AA79)</f>
        <v>5662.02</v>
      </c>
      <c r="CX79" s="206">
        <f>SUM($CU$3:CU79)</f>
        <v>4290.8429145084283</v>
      </c>
      <c r="CY79" s="206">
        <f t="shared" si="32"/>
        <v>1.3195589101747991</v>
      </c>
      <c r="CZ79" s="206">
        <f t="shared" ref="CZ79:CZ110" si="34">SUM($CY49:$CY79)/30</f>
        <v>1.4881451843360052</v>
      </c>
      <c r="DA79" s="206">
        <f t="shared" si="31"/>
        <v>3.7239960473661862</v>
      </c>
      <c r="DF79" s="206">
        <f>SUM($AF$3:$AF79)</f>
        <v>6400</v>
      </c>
      <c r="DG79" s="206">
        <f>SUM($DD$3:$DD79)</f>
        <v>5849.6004844281197</v>
      </c>
      <c r="DH79" s="206">
        <f t="shared" si="21"/>
        <v>1.0940918131139155</v>
      </c>
      <c r="DJ79" s="206" t="e">
        <f t="shared" si="22"/>
        <v>#DIV/0!</v>
      </c>
      <c r="DO79" s="206">
        <f>SUM($AC$3:$AC79)+SUM($AD$3:$AD79)</f>
        <v>400</v>
      </c>
      <c r="DP79" s="206">
        <f>SUM($DM$3:$DM79)</f>
        <v>314.26299051796229</v>
      </c>
      <c r="DQ79" s="206">
        <f t="shared" si="23"/>
        <v>1.2728193012506106</v>
      </c>
      <c r="DR79" s="206" t="e">
        <f t="shared" si="25"/>
        <v>#DIV/0!</v>
      </c>
    </row>
    <row r="80" spans="1:122" ht="14.25">
      <c r="A80" s="262">
        <v>39279</v>
      </c>
      <c r="B80" s="200" t="s">
        <v>6912</v>
      </c>
      <c r="G80" s="200">
        <v>203.6</v>
      </c>
      <c r="AJ80" s="206">
        <f t="shared" si="29"/>
        <v>203.6</v>
      </c>
      <c r="AV80" s="206">
        <f t="shared" si="24"/>
        <v>0</v>
      </c>
      <c r="AW80" s="206">
        <f t="shared" si="26"/>
        <v>57389.39</v>
      </c>
      <c r="AX80" s="206">
        <f t="shared" si="27"/>
        <v>18707.170000000002</v>
      </c>
      <c r="AZ80" s="206">
        <f t="shared" si="28"/>
        <v>0</v>
      </c>
      <c r="BB80" s="206">
        <f t="shared" si="30"/>
        <v>0</v>
      </c>
      <c r="BC80" s="200">
        <v>2.2534000000000001</v>
      </c>
      <c r="BL80" s="200">
        <v>1.7735000000000001</v>
      </c>
      <c r="CD80" s="200">
        <v>1.0900000000000001</v>
      </c>
      <c r="CM80" s="200">
        <v>1.4169</v>
      </c>
      <c r="CN80" s="206">
        <f>SUM($W$3:$W80)+SUM($X$3:$X80)</f>
        <v>5238.3500000000004</v>
      </c>
      <c r="CO80" s="206">
        <f>SUM($CL$3:CL80)</f>
        <v>3893.1104603547901</v>
      </c>
      <c r="CP80" s="206">
        <f t="shared" si="19"/>
        <v>1.3455436349274854</v>
      </c>
      <c r="CQ80" s="206">
        <f t="shared" si="33"/>
        <v>1.3258748757186032</v>
      </c>
      <c r="CR80" s="206">
        <f t="shared" si="20"/>
        <v>5.0360904137564146</v>
      </c>
      <c r="CV80" s="200">
        <v>1.3357000000000001</v>
      </c>
      <c r="CW80" s="206">
        <f>SUM($Z$3:$Z80)+SUM($AA$3:$AA80)</f>
        <v>5662.02</v>
      </c>
      <c r="CX80" s="206">
        <f>SUM($CU$3:$CU80)</f>
        <v>4290.8429145084283</v>
      </c>
      <c r="CY80" s="206">
        <f t="shared" si="32"/>
        <v>1.3195589101747991</v>
      </c>
      <c r="CZ80" s="206">
        <f t="shared" si="34"/>
        <v>1.4933696115975275</v>
      </c>
      <c r="DA80" s="206">
        <f t="shared" si="31"/>
        <v>1.2084367616381684</v>
      </c>
      <c r="DE80" s="200">
        <v>1.0989</v>
      </c>
      <c r="DF80" s="206">
        <f>SUM($AF$3:$AF80)</f>
        <v>6400</v>
      </c>
      <c r="DG80" s="206">
        <f>SUM($DD$3:$DD80)</f>
        <v>5849.6004844281197</v>
      </c>
      <c r="DH80" s="206">
        <f t="shared" si="21"/>
        <v>1.0940918131139155</v>
      </c>
      <c r="DJ80" s="206">
        <f t="shared" si="22"/>
        <v>0.43754544417913654</v>
      </c>
      <c r="DN80" s="200">
        <v>1.1964000000000001</v>
      </c>
      <c r="DO80" s="206">
        <f>SUM($AC$3:$AC80)+SUM($AD$3:$AD80)</f>
        <v>400</v>
      </c>
      <c r="DP80" s="206">
        <f>SUM($DM$3:$DM80)</f>
        <v>314.26299051796229</v>
      </c>
      <c r="DQ80" s="206">
        <f t="shared" si="23"/>
        <v>1.2728193012506106</v>
      </c>
      <c r="DR80" s="206">
        <f t="shared" si="25"/>
        <v>-6.3874374164669394</v>
      </c>
    </row>
    <row r="81" spans="1:122" ht="14.25">
      <c r="A81" s="262">
        <v>39280</v>
      </c>
      <c r="G81" s="200">
        <v>-2000</v>
      </c>
      <c r="T81" s="200">
        <v>2000</v>
      </c>
      <c r="AJ81" s="206">
        <f t="shared" si="29"/>
        <v>0</v>
      </c>
      <c r="AV81" s="206">
        <f t="shared" si="24"/>
        <v>0</v>
      </c>
      <c r="AW81" s="206">
        <f t="shared" si="26"/>
        <v>57389.39</v>
      </c>
      <c r="AX81" s="206">
        <f t="shared" si="27"/>
        <v>16707.170000000002</v>
      </c>
      <c r="AY81" s="200">
        <v>16707.169999999998</v>
      </c>
      <c r="AZ81" s="206">
        <f t="shared" si="28"/>
        <v>0</v>
      </c>
      <c r="BB81" s="206">
        <f t="shared" si="30"/>
        <v>0</v>
      </c>
      <c r="BC81" s="200">
        <v>2.2984999999999998</v>
      </c>
      <c r="BL81" s="200">
        <v>1.7966000000000002</v>
      </c>
      <c r="CC81" s="206">
        <f>T81/CD81</f>
        <v>1835.5359765051396</v>
      </c>
      <c r="CD81" s="200">
        <v>1.0895999999999999</v>
      </c>
      <c r="CE81" s="206">
        <f>SUM($T$3:$T81)+SUM($U$3:$U81)</f>
        <v>2000</v>
      </c>
      <c r="CF81" s="206">
        <f>SUM($CC$3:$CC81)</f>
        <v>1835.5359765051396</v>
      </c>
      <c r="CG81" s="206">
        <f t="shared" ref="CG81:CG112" si="35">CE81/CF81</f>
        <v>1.0895999999999999</v>
      </c>
      <c r="CH81" s="206">
        <f t="shared" ref="CH81:CH112" si="36">(CD81-CG81)*100/CD81</f>
        <v>0</v>
      </c>
      <c r="CM81" s="200">
        <v>1.4396</v>
      </c>
      <c r="CN81" s="206">
        <f>SUM($W$3:$W81)+SUM($X$3:$X81)</f>
        <v>5238.3500000000004</v>
      </c>
      <c r="CO81" s="206">
        <f>SUM($CL$3:CL81)</f>
        <v>3893.1104603547901</v>
      </c>
      <c r="CP81" s="206">
        <f t="shared" si="19"/>
        <v>1.3455436349274854</v>
      </c>
      <c r="CQ81" s="206">
        <f t="shared" si="33"/>
        <v>1.3307595982343436</v>
      </c>
      <c r="CR81" s="206">
        <f t="shared" si="20"/>
        <v>6.5335068819473872</v>
      </c>
      <c r="CV81" s="206">
        <f>CV80</f>
        <v>1.3357000000000001</v>
      </c>
      <c r="CW81" s="206">
        <f>SUM($Z$3:$Z81)+SUM($AA$3:$AA81)</f>
        <v>5662.02</v>
      </c>
      <c r="CX81" s="206">
        <f>SUM($CU$3:$CU81)</f>
        <v>4290.8429145084283</v>
      </c>
      <c r="CY81" s="206">
        <f t="shared" si="32"/>
        <v>1.3195589101747991</v>
      </c>
      <c r="CZ81" s="206">
        <f t="shared" si="34"/>
        <v>1.4980212559830968</v>
      </c>
      <c r="DA81" s="206">
        <f t="shared" si="31"/>
        <v>1.2084367616381684</v>
      </c>
      <c r="DE81" s="200">
        <v>1.1017999999999999</v>
      </c>
      <c r="DF81" s="206">
        <f>SUM($AF$3:$AF81)</f>
        <v>6400</v>
      </c>
      <c r="DG81" s="206">
        <f>SUM($DD$3:$DD81)</f>
        <v>5849.6004844281197</v>
      </c>
      <c r="DH81" s="206">
        <f t="shared" si="21"/>
        <v>1.0940918131139155</v>
      </c>
      <c r="DJ81" s="206">
        <f t="shared" si="22"/>
        <v>0.69959946324963107</v>
      </c>
      <c r="DN81" s="206">
        <f>DN80</f>
        <v>1.1964000000000001</v>
      </c>
      <c r="DO81" s="206">
        <f>SUM($AC$3:$AC81)+SUM($AD$3:$AD81)</f>
        <v>400</v>
      </c>
      <c r="DP81" s="206">
        <f>SUM($DM$3:$DM81)</f>
        <v>314.26299051796229</v>
      </c>
      <c r="DQ81" s="206">
        <f t="shared" si="23"/>
        <v>1.2728193012506106</v>
      </c>
      <c r="DR81" s="206">
        <f t="shared" si="25"/>
        <v>-6.3874374164669394</v>
      </c>
    </row>
    <row r="82" spans="1:122" ht="14.25">
      <c r="A82" s="262">
        <v>39281</v>
      </c>
      <c r="AJ82" s="206">
        <f t="shared" si="29"/>
        <v>0</v>
      </c>
      <c r="AV82" s="206">
        <f t="shared" si="24"/>
        <v>0</v>
      </c>
      <c r="AW82" s="206">
        <f t="shared" si="26"/>
        <v>57389.39</v>
      </c>
      <c r="AX82" s="206">
        <f t="shared" si="27"/>
        <v>16707.170000000002</v>
      </c>
      <c r="AZ82" s="206">
        <f t="shared" si="28"/>
        <v>0</v>
      </c>
      <c r="BB82" s="206">
        <f t="shared" si="30"/>
        <v>0</v>
      </c>
      <c r="BC82" s="200">
        <v>2.3098000000000001</v>
      </c>
      <c r="BL82" s="200">
        <v>1.8029000000000002</v>
      </c>
      <c r="CD82" s="200">
        <v>1.0899000000000001</v>
      </c>
      <c r="CE82" s="206">
        <f>SUM($T$3:$T82)+SUM($U$3:$U82)</f>
        <v>2000</v>
      </c>
      <c r="CF82" s="206">
        <f>SUM($CC$3:$CC82)</f>
        <v>1835.5359765051396</v>
      </c>
      <c r="CG82" s="206">
        <f t="shared" si="35"/>
        <v>1.0895999999999999</v>
      </c>
      <c r="CH82" s="206">
        <f t="shared" si="36"/>
        <v>2.7525461051489952E-2</v>
      </c>
      <c r="CM82" s="200">
        <v>1.4447000000000001</v>
      </c>
      <c r="CN82" s="206">
        <f>SUM($W$3:$W82)+SUM($X$3:$X82)</f>
        <v>5238.3500000000004</v>
      </c>
      <c r="CO82" s="206">
        <f>SUM($CL$3:CL82)</f>
        <v>3893.1104603547901</v>
      </c>
      <c r="CP82" s="206">
        <f t="shared" si="19"/>
        <v>1.3455436349274854</v>
      </c>
      <c r="CQ82" s="206">
        <f t="shared" si="33"/>
        <v>1.3356443207500839</v>
      </c>
      <c r="CR82" s="206">
        <f t="shared" si="20"/>
        <v>6.8634571241444364</v>
      </c>
      <c r="CV82" s="200">
        <v>1.3683000000000001</v>
      </c>
      <c r="CW82" s="206">
        <f>SUM($Z$3:$Z82)+SUM($AA$3:$AA82)</f>
        <v>5662.02</v>
      </c>
      <c r="CX82" s="206">
        <f>SUM($CU$3:$CU82)</f>
        <v>4290.8429145084283</v>
      </c>
      <c r="CY82" s="206">
        <f t="shared" si="32"/>
        <v>1.3195589101747991</v>
      </c>
      <c r="CZ82" s="206">
        <f t="shared" si="34"/>
        <v>1.5026729003686659</v>
      </c>
      <c r="DA82" s="206">
        <f t="shared" si="31"/>
        <v>3.5621639863480943</v>
      </c>
      <c r="DE82" s="200">
        <v>1.1048</v>
      </c>
      <c r="DF82" s="206">
        <f>SUM($AF$3:$AF82)</f>
        <v>6400</v>
      </c>
      <c r="DG82" s="206">
        <f>SUM($DD$3:$DD82)</f>
        <v>5849.6004844281197</v>
      </c>
      <c r="DH82" s="206">
        <f t="shared" si="21"/>
        <v>1.0940918131139155</v>
      </c>
      <c r="DJ82" s="206">
        <f t="shared" si="22"/>
        <v>0.96924211496058543</v>
      </c>
      <c r="DN82" s="200">
        <v>1.224</v>
      </c>
      <c r="DO82" s="206">
        <f>SUM($AC$3:$AC82)+SUM($AD$3:$AD82)</f>
        <v>400</v>
      </c>
      <c r="DP82" s="206">
        <f>SUM($DM$3:$DM82)</f>
        <v>314.26299051796229</v>
      </c>
      <c r="DQ82" s="206">
        <f t="shared" si="23"/>
        <v>1.2728193012506106</v>
      </c>
      <c r="DR82" s="206">
        <f t="shared" si="25"/>
        <v>-3.9885050041348551</v>
      </c>
    </row>
    <row r="83" spans="1:122" ht="14.25">
      <c r="A83" s="262">
        <v>39282</v>
      </c>
      <c r="AJ83" s="206">
        <f t="shared" si="29"/>
        <v>0</v>
      </c>
      <c r="AV83" s="206">
        <f t="shared" si="24"/>
        <v>0</v>
      </c>
      <c r="AW83" s="206">
        <f t="shared" si="26"/>
        <v>57389.39</v>
      </c>
      <c r="AX83" s="206">
        <f t="shared" si="27"/>
        <v>16707.170000000002</v>
      </c>
      <c r="AZ83" s="206">
        <f t="shared" si="28"/>
        <v>0</v>
      </c>
      <c r="BB83" s="206">
        <f t="shared" si="30"/>
        <v>0</v>
      </c>
      <c r="BC83" s="200">
        <v>2.3088000000000002</v>
      </c>
      <c r="BL83" s="200">
        <v>1.8052000000000001</v>
      </c>
      <c r="CD83" s="200">
        <v>1.0901000000000001</v>
      </c>
      <c r="CE83" s="206">
        <f>SUM($T$3:$T83)+SUM($U$3:$U83)</f>
        <v>2000</v>
      </c>
      <c r="CF83" s="206">
        <f>SUM($CC$3:$CC83)</f>
        <v>1835.5359765051396</v>
      </c>
      <c r="CG83" s="206">
        <f t="shared" si="35"/>
        <v>1.0895999999999999</v>
      </c>
      <c r="CH83" s="206">
        <f t="shared" si="36"/>
        <v>4.5867351619132829E-2</v>
      </c>
      <c r="CM83" s="200">
        <v>1.4489000000000001</v>
      </c>
      <c r="CN83" s="206">
        <f>SUM($W$3:$W83)+SUM($X$3:$X83)</f>
        <v>5238.3500000000004</v>
      </c>
      <c r="CO83" s="206">
        <f>SUM($CL$3:CL83)</f>
        <v>3893.1104603547901</v>
      </c>
      <c r="CP83" s="206">
        <f t="shared" si="19"/>
        <v>1.3455436349274854</v>
      </c>
      <c r="CQ83" s="206">
        <f t="shared" si="33"/>
        <v>1.3405290432658246</v>
      </c>
      <c r="CR83" s="206">
        <f t="shared" si="20"/>
        <v>7.1334367501217928</v>
      </c>
      <c r="CV83" s="200">
        <v>1.3738999999999999</v>
      </c>
      <c r="CW83" s="206">
        <f>SUM($Z$3:$Z83)+SUM($AA$3:$AA83)</f>
        <v>5662.02</v>
      </c>
      <c r="CX83" s="206">
        <f>SUM($CU$3:$CU83)</f>
        <v>4290.8429145084283</v>
      </c>
      <c r="CY83" s="206">
        <f t="shared" si="32"/>
        <v>1.3195589101747991</v>
      </c>
      <c r="CZ83" s="206">
        <f t="shared" si="34"/>
        <v>1.5073245447542349</v>
      </c>
      <c r="DA83" s="206">
        <f t="shared" si="31"/>
        <v>3.9552434547784272</v>
      </c>
      <c r="DE83" s="200">
        <v>1.1051</v>
      </c>
      <c r="DF83" s="206">
        <f>SUM($AF$3:$AF83)</f>
        <v>6400</v>
      </c>
      <c r="DG83" s="206">
        <f>SUM($DD$3:$DD83)</f>
        <v>5849.6004844281197</v>
      </c>
      <c r="DH83" s="206">
        <f t="shared" si="21"/>
        <v>1.0940918131139155</v>
      </c>
      <c r="DJ83" s="206">
        <f t="shared" si="22"/>
        <v>0.99612586065374309</v>
      </c>
      <c r="DN83" s="200">
        <v>1.2256</v>
      </c>
      <c r="DO83" s="206">
        <f>SUM($AC$3:$AC83)+SUM($AD$3:$AD83)</f>
        <v>400</v>
      </c>
      <c r="DP83" s="206">
        <f>SUM($DM$3:$DM83)</f>
        <v>314.26299051796229</v>
      </c>
      <c r="DQ83" s="206">
        <f t="shared" si="23"/>
        <v>1.2728193012506106</v>
      </c>
      <c r="DR83" s="206">
        <f t="shared" si="25"/>
        <v>-3.8527497756699232</v>
      </c>
    </row>
    <row r="84" spans="1:122" ht="14.25">
      <c r="A84" s="262">
        <v>39283</v>
      </c>
      <c r="AJ84" s="206">
        <f t="shared" si="29"/>
        <v>0</v>
      </c>
      <c r="AV84" s="206">
        <f t="shared" si="24"/>
        <v>0</v>
      </c>
      <c r="AW84" s="206">
        <f t="shared" si="26"/>
        <v>57389.39</v>
      </c>
      <c r="AX84" s="206">
        <f t="shared" si="27"/>
        <v>16707.170000000002</v>
      </c>
      <c r="AZ84" s="206">
        <f t="shared" si="28"/>
        <v>0</v>
      </c>
      <c r="BB84" s="206">
        <f t="shared" si="30"/>
        <v>0</v>
      </c>
      <c r="BC84" s="200">
        <v>2.3830999999999998</v>
      </c>
      <c r="BL84" s="200">
        <v>1.8462000000000001</v>
      </c>
      <c r="CD84" s="200">
        <v>1.0913999999999999</v>
      </c>
      <c r="CE84" s="206">
        <f>SUM($T$3:$T84)+SUM($U$3:$U84)</f>
        <v>2000</v>
      </c>
      <c r="CF84" s="206">
        <f>SUM($CC$3:$CC84)</f>
        <v>1835.5359765051396</v>
      </c>
      <c r="CG84" s="206">
        <f t="shared" si="35"/>
        <v>1.0895999999999999</v>
      </c>
      <c r="CH84" s="206">
        <f t="shared" si="36"/>
        <v>0.16492578339747332</v>
      </c>
      <c r="CM84" s="200">
        <v>1.4999</v>
      </c>
      <c r="CN84" s="206">
        <f>SUM($W$3:$W84)+SUM($X$3:$X84)</f>
        <v>5238.3500000000004</v>
      </c>
      <c r="CO84" s="206">
        <f>SUM($CL$3:CL84)</f>
        <v>3893.1104603547901</v>
      </c>
      <c r="CP84" s="206">
        <f t="shared" ref="CP84:CP115" si="37">CN84/CO84</f>
        <v>1.3455436349274854</v>
      </c>
      <c r="CQ84" s="206">
        <f t="shared" si="33"/>
        <v>1.3449824215300592</v>
      </c>
      <c r="CR84" s="206">
        <f t="shared" ref="CR84:CR115" si="38">(CM84-CP84)*100/CM84</f>
        <v>10.291110412195119</v>
      </c>
      <c r="CV84" s="200">
        <v>1.4304999999999999</v>
      </c>
      <c r="CW84" s="206">
        <f>SUM($Z$3:$Z84)+SUM($AA$3:$AA84)</f>
        <v>5662.02</v>
      </c>
      <c r="CX84" s="206">
        <f>SUM($CU$3:$CU84)</f>
        <v>4290.8429145084283</v>
      </c>
      <c r="CY84" s="206">
        <f t="shared" si="32"/>
        <v>1.3195589101747991</v>
      </c>
      <c r="CZ84" s="206">
        <f t="shared" si="34"/>
        <v>1.5112881069986559</v>
      </c>
      <c r="DA84" s="206">
        <f t="shared" si="31"/>
        <v>7.7554064890039012</v>
      </c>
      <c r="DE84" s="200">
        <v>1.1121000000000001</v>
      </c>
      <c r="DF84" s="206">
        <f>SUM($AF$3:$AF84)</f>
        <v>6400</v>
      </c>
      <c r="DG84" s="206">
        <f>SUM($DD$3:$DD84)</f>
        <v>5849.6004844281197</v>
      </c>
      <c r="DH84" s="206">
        <f t="shared" si="21"/>
        <v>1.0940918131139155</v>
      </c>
      <c r="DJ84" s="206">
        <f t="shared" si="22"/>
        <v>1.6192956466221231</v>
      </c>
      <c r="DN84" s="200">
        <v>1.2724</v>
      </c>
      <c r="DO84" s="206">
        <f>SUM($AC$3:$AC84)+SUM($AD$3:$AD84)</f>
        <v>400</v>
      </c>
      <c r="DP84" s="206">
        <f>SUM($DM$3:$DM84)</f>
        <v>314.26299051796229</v>
      </c>
      <c r="DQ84" s="206">
        <f t="shared" si="23"/>
        <v>1.2728193012506106</v>
      </c>
      <c r="DR84" s="206">
        <f t="shared" si="25"/>
        <v>-3.2953572037930402E-2</v>
      </c>
    </row>
    <row r="85" spans="1:122" ht="14.25">
      <c r="A85" s="262">
        <v>39284</v>
      </c>
      <c r="AJ85" s="206">
        <f t="shared" si="29"/>
        <v>0</v>
      </c>
      <c r="AV85" s="206">
        <f t="shared" si="24"/>
        <v>0</v>
      </c>
      <c r="AW85" s="206">
        <f t="shared" si="26"/>
        <v>57389.39</v>
      </c>
      <c r="AX85" s="206">
        <f t="shared" si="27"/>
        <v>16707.170000000002</v>
      </c>
      <c r="AZ85" s="206">
        <f t="shared" si="28"/>
        <v>0</v>
      </c>
      <c r="BB85" s="206">
        <f t="shared" si="30"/>
        <v>0</v>
      </c>
      <c r="BC85" s="200">
        <v>2.3830999999999998</v>
      </c>
      <c r="CE85" s="206">
        <f>SUM($T$3:$T85)+SUM($U$3:$U85)</f>
        <v>2000</v>
      </c>
      <c r="CF85" s="206">
        <f>SUM($CC$3:$CC85)</f>
        <v>1835.5359765051396</v>
      </c>
      <c r="CG85" s="206">
        <f t="shared" si="35"/>
        <v>1.0895999999999999</v>
      </c>
      <c r="CH85" s="206" t="e">
        <f t="shared" si="36"/>
        <v>#DIV/0!</v>
      </c>
      <c r="CN85" s="206">
        <f>SUM($W$3:$W85)+SUM($X$3:$X85)</f>
        <v>5238.3500000000004</v>
      </c>
      <c r="CO85" s="206">
        <f>SUM($CL$3:CL85)</f>
        <v>3893.1104603547901</v>
      </c>
      <c r="CP85" s="206">
        <f t="shared" si="37"/>
        <v>1.3455436349274854</v>
      </c>
      <c r="CQ85" s="206">
        <f t="shared" si="33"/>
        <v>1.3494357997942938</v>
      </c>
      <c r="CR85" s="206" t="e">
        <f t="shared" si="38"/>
        <v>#DIV/0!</v>
      </c>
      <c r="CV85" s="206">
        <f>CV84</f>
        <v>1.4304999999999999</v>
      </c>
      <c r="CW85" s="206">
        <f>SUM($Z$3:$Z85)+SUM($AA$3:$AA85)</f>
        <v>5662.02</v>
      </c>
      <c r="CX85" s="206">
        <f>SUM($CU$3:$CU85)</f>
        <v>4290.8429145084283</v>
      </c>
      <c r="CY85" s="206">
        <f t="shared" si="32"/>
        <v>1.3195589101747991</v>
      </c>
      <c r="CZ85" s="206">
        <f t="shared" si="34"/>
        <v>1.5152516692430769</v>
      </c>
      <c r="DA85" s="206">
        <f t="shared" si="31"/>
        <v>7.7554064890039012</v>
      </c>
      <c r="DF85" s="206">
        <f>SUM($AF$3:$AF85)</f>
        <v>6400</v>
      </c>
      <c r="DG85" s="206">
        <f>SUM($DD$3:$DD85)</f>
        <v>5849.6004844281197</v>
      </c>
      <c r="DH85" s="206">
        <f t="shared" si="21"/>
        <v>1.0940918131139155</v>
      </c>
      <c r="DJ85" s="206" t="e">
        <f t="shared" si="22"/>
        <v>#DIV/0!</v>
      </c>
      <c r="DO85" s="206">
        <f>SUM($AC$3:$AC85)+SUM($AD$3:$AD85)</f>
        <v>400</v>
      </c>
      <c r="DP85" s="206">
        <f>SUM($DM$3:$DM85)</f>
        <v>314.26299051796229</v>
      </c>
      <c r="DQ85" s="206">
        <f t="shared" si="23"/>
        <v>1.2728193012506106</v>
      </c>
      <c r="DR85" s="206" t="e">
        <f t="shared" si="25"/>
        <v>#DIV/0!</v>
      </c>
    </row>
    <row r="86" spans="1:122" ht="14.25">
      <c r="A86" s="262">
        <v>39285</v>
      </c>
      <c r="AJ86" s="206">
        <f t="shared" si="29"/>
        <v>0</v>
      </c>
      <c r="AV86" s="206">
        <f t="shared" si="24"/>
        <v>0</v>
      </c>
      <c r="AW86" s="206">
        <f t="shared" si="26"/>
        <v>57389.39</v>
      </c>
      <c r="AX86" s="206">
        <f t="shared" si="27"/>
        <v>16707.170000000002</v>
      </c>
      <c r="AZ86" s="206">
        <f t="shared" si="28"/>
        <v>0</v>
      </c>
      <c r="BB86" s="206">
        <f t="shared" si="30"/>
        <v>0</v>
      </c>
      <c r="BC86" s="200">
        <v>2.3830999999999998</v>
      </c>
      <c r="CE86" s="206">
        <f>SUM($T$3:$T86)+SUM($U$3:$U86)</f>
        <v>2000</v>
      </c>
      <c r="CF86" s="206">
        <f>SUM($CC$3:$CC86)</f>
        <v>1835.5359765051396</v>
      </c>
      <c r="CG86" s="206">
        <f t="shared" si="35"/>
        <v>1.0895999999999999</v>
      </c>
      <c r="CH86" s="206" t="e">
        <f t="shared" si="36"/>
        <v>#DIV/0!</v>
      </c>
      <c r="CN86" s="206">
        <f>SUM($W$3:$W86)+SUM($X$3:$X86)</f>
        <v>5238.3500000000004</v>
      </c>
      <c r="CO86" s="206">
        <f>SUM($CL$3:CL86)</f>
        <v>3893.1104603547901</v>
      </c>
      <c r="CP86" s="206">
        <f t="shared" si="37"/>
        <v>1.3455436349274854</v>
      </c>
      <c r="CQ86" s="206">
        <f t="shared" si="33"/>
        <v>1.3538891780585287</v>
      </c>
      <c r="CR86" s="206" t="e">
        <f t="shared" si="38"/>
        <v>#DIV/0!</v>
      </c>
      <c r="CV86" s="206">
        <f>CV85</f>
        <v>1.4304999999999999</v>
      </c>
      <c r="CW86" s="206">
        <f>SUM($Z$3:$Z86)+SUM($AA$3:$AA86)</f>
        <v>5662.02</v>
      </c>
      <c r="CX86" s="206">
        <f>SUM($CU$3:$CU86)</f>
        <v>4290.8429145084283</v>
      </c>
      <c r="CY86" s="206">
        <f t="shared" si="32"/>
        <v>1.3195589101747991</v>
      </c>
      <c r="CZ86" s="206">
        <f t="shared" si="34"/>
        <v>1.5192152314874978</v>
      </c>
      <c r="DA86" s="206">
        <f t="shared" si="31"/>
        <v>7.7554064890039012</v>
      </c>
      <c r="DF86" s="206">
        <f>SUM($AF$3:$AF86)</f>
        <v>6400</v>
      </c>
      <c r="DG86" s="206">
        <f>SUM($DD$3:$DD86)</f>
        <v>5849.6004844281197</v>
      </c>
      <c r="DH86" s="206">
        <f t="shared" si="21"/>
        <v>1.0940918131139155</v>
      </c>
      <c r="DJ86" s="206" t="e">
        <f t="shared" si="22"/>
        <v>#DIV/0!</v>
      </c>
      <c r="DO86" s="206">
        <f>SUM($AC$3:$AC86)+SUM($AD$3:$AD86)</f>
        <v>400</v>
      </c>
      <c r="DP86" s="206">
        <f>SUM($DM$3:$DM86)</f>
        <v>314.26299051796229</v>
      </c>
      <c r="DQ86" s="206">
        <f t="shared" si="23"/>
        <v>1.2728193012506106</v>
      </c>
      <c r="DR86" s="206" t="e">
        <f t="shared" si="25"/>
        <v>#DIV/0!</v>
      </c>
    </row>
    <row r="87" spans="1:122" ht="14.25">
      <c r="A87" s="262">
        <v>39286</v>
      </c>
      <c r="C87" s="200">
        <v>2948.59</v>
      </c>
      <c r="I87" s="200">
        <v>1115.58</v>
      </c>
      <c r="Z87" s="200">
        <v>-2948.59</v>
      </c>
      <c r="AF87" s="200">
        <v>-1077.8610000000001</v>
      </c>
      <c r="AH87" s="200">
        <v>12.573</v>
      </c>
      <c r="AJ87" s="206">
        <f t="shared" si="29"/>
        <v>50.291999999999824</v>
      </c>
      <c r="AS87" s="200">
        <v>15</v>
      </c>
      <c r="AV87" s="206">
        <f t="shared" si="24"/>
        <v>15</v>
      </c>
      <c r="AW87" s="206">
        <f t="shared" si="26"/>
        <v>57424.682000000001</v>
      </c>
      <c r="AX87" s="206">
        <f t="shared" si="27"/>
        <v>19655.760000000002</v>
      </c>
      <c r="AZ87" s="206">
        <f t="shared" si="28"/>
        <v>0</v>
      </c>
      <c r="BB87" s="206">
        <f t="shared" si="30"/>
        <v>0</v>
      </c>
      <c r="BC87" s="200">
        <v>2.4453</v>
      </c>
      <c r="BL87" s="200">
        <v>1.8807</v>
      </c>
      <c r="CD87" s="200">
        <v>1.0921000000000001</v>
      </c>
      <c r="CE87" s="206">
        <f>SUM($T$3:$T87)+SUM($U$3:$U87)</f>
        <v>2000</v>
      </c>
      <c r="CF87" s="206">
        <f>SUM($CC$3:$CC87)</f>
        <v>1835.5359765051396</v>
      </c>
      <c r="CG87" s="206">
        <f t="shared" si="35"/>
        <v>1.0895999999999999</v>
      </c>
      <c r="CH87" s="206">
        <f t="shared" si="36"/>
        <v>0.22891676586394732</v>
      </c>
      <c r="CM87" s="200">
        <v>1.5470999999999999</v>
      </c>
      <c r="CN87" s="206">
        <f>SUM($W$3:$W87)+SUM($X$3:$X87)</f>
        <v>5238.3500000000004</v>
      </c>
      <c r="CO87" s="206">
        <f>SUM($CL$3:CL87)</f>
        <v>3893.1104603547901</v>
      </c>
      <c r="CP87" s="206">
        <f t="shared" si="37"/>
        <v>1.3455436349274854</v>
      </c>
      <c r="CQ87" s="206">
        <f t="shared" si="33"/>
        <v>1.3583425563227631</v>
      </c>
      <c r="CR87" s="206">
        <f t="shared" si="38"/>
        <v>13.028011445447257</v>
      </c>
      <c r="CU87" s="206">
        <f>(Z87+AA87-AS87)/CV87</f>
        <v>-2000.1282310859149</v>
      </c>
      <c r="CV87" s="200">
        <v>1.4817</v>
      </c>
      <c r="CW87" s="206">
        <f>SUM($Z$3:$Z87)+SUM($AA$3:$AA87)</f>
        <v>2713.4300000000003</v>
      </c>
      <c r="CX87" s="206">
        <f>SUM($CU$3:$CU87)</f>
        <v>2290.7146834225132</v>
      </c>
      <c r="CY87" s="206">
        <f t="shared" si="32"/>
        <v>1.1845342502218199</v>
      </c>
      <c r="CZ87" s="206">
        <f t="shared" si="34"/>
        <v>1.5186779717334862</v>
      </c>
      <c r="DA87" s="206">
        <f t="shared" si="31"/>
        <v>20.055729889868402</v>
      </c>
      <c r="DD87" s="206">
        <f>(AF87+AG87)/DE87</f>
        <v>-966.17156686984595</v>
      </c>
      <c r="DE87" s="200">
        <v>1.1155999999999999</v>
      </c>
      <c r="DF87" s="206">
        <f>SUM($AF$3:$AF87)</f>
        <v>5322.1390000000001</v>
      </c>
      <c r="DG87" s="206">
        <f>SUM($DD$3:$DD87)</f>
        <v>4883.4289175582735</v>
      </c>
      <c r="DH87" s="206">
        <f t="shared" si="21"/>
        <v>1.0898364837183057</v>
      </c>
      <c r="DJ87" s="206">
        <f t="shared" si="22"/>
        <v>2.3093865437158718</v>
      </c>
      <c r="DN87" s="200">
        <v>1.3185</v>
      </c>
      <c r="DO87" s="206">
        <f>SUM($AC$3:$AC87)+SUM($AD$3:$AD87)</f>
        <v>400</v>
      </c>
      <c r="DP87" s="206">
        <f>SUM($DM$3:$DM87)</f>
        <v>314.26299051796229</v>
      </c>
      <c r="DQ87" s="206">
        <f t="shared" si="23"/>
        <v>1.2728193012506106</v>
      </c>
      <c r="DR87" s="206">
        <f t="shared" si="25"/>
        <v>3.4645960371171332</v>
      </c>
    </row>
    <row r="88" spans="1:122" ht="14.25">
      <c r="A88" s="262">
        <v>39287</v>
      </c>
      <c r="AJ88" s="206">
        <f t="shared" si="29"/>
        <v>0</v>
      </c>
      <c r="AV88" s="206">
        <f t="shared" si="24"/>
        <v>0</v>
      </c>
      <c r="AW88" s="206">
        <f t="shared" si="26"/>
        <v>57424.682000000001</v>
      </c>
      <c r="AX88" s="206">
        <f t="shared" si="27"/>
        <v>19655.760000000002</v>
      </c>
      <c r="AZ88" s="206">
        <f t="shared" si="28"/>
        <v>0</v>
      </c>
      <c r="BB88" s="206">
        <f t="shared" si="30"/>
        <v>0</v>
      </c>
      <c r="BC88" s="200">
        <v>2.4584000000000001</v>
      </c>
      <c r="BL88" s="200">
        <v>1.8875999999999999</v>
      </c>
      <c r="CD88" s="200">
        <v>1.0929</v>
      </c>
      <c r="CE88" s="206">
        <f>SUM($T$3:$T88)+SUM($U$3:$U88)</f>
        <v>2000</v>
      </c>
      <c r="CF88" s="206">
        <f>SUM($CC$3:$CC88)</f>
        <v>1835.5359765051396</v>
      </c>
      <c r="CG88" s="206">
        <f t="shared" si="35"/>
        <v>1.0895999999999999</v>
      </c>
      <c r="CH88" s="206">
        <f t="shared" si="36"/>
        <v>0.30194894317870624</v>
      </c>
      <c r="CM88" s="200">
        <v>1.5535000000000001</v>
      </c>
      <c r="CN88" s="206">
        <f>SUM($W$3:$W88)+SUM($X$3:$X88)</f>
        <v>5238.3500000000004</v>
      </c>
      <c r="CO88" s="206">
        <f>SUM($CL$3:CL88)</f>
        <v>3893.1104603547901</v>
      </c>
      <c r="CP88" s="206">
        <f t="shared" si="37"/>
        <v>1.3455436349274854</v>
      </c>
      <c r="CQ88" s="206">
        <f t="shared" si="33"/>
        <v>1.3622285020278766</v>
      </c>
      <c r="CR88" s="206">
        <f t="shared" si="38"/>
        <v>13.386312524783694</v>
      </c>
      <c r="CV88" s="200">
        <v>1.4881</v>
      </c>
      <c r="CW88" s="206">
        <f>SUM($Z$3:$Z88)+SUM($AA$3:$AA88)</f>
        <v>2713.4300000000003</v>
      </c>
      <c r="CX88" s="206">
        <f>SUM($CU$3:$CU88)</f>
        <v>2290.7146834225132</v>
      </c>
      <c r="CY88" s="206">
        <f t="shared" si="32"/>
        <v>1.1845342502218199</v>
      </c>
      <c r="CZ88" s="206">
        <f t="shared" si="34"/>
        <v>1.51715031064025</v>
      </c>
      <c r="DA88" s="206">
        <f t="shared" si="31"/>
        <v>20.399553106523761</v>
      </c>
      <c r="DE88" s="200">
        <v>1.1152</v>
      </c>
      <c r="DF88" s="206">
        <f>SUM($AF$3:$AF88)</f>
        <v>5322.1390000000001</v>
      </c>
      <c r="DG88" s="206">
        <f>SUM($DD$3:$DD88)</f>
        <v>4883.4289175582735</v>
      </c>
      <c r="DH88" s="206">
        <f t="shared" si="21"/>
        <v>1.0898364837183057</v>
      </c>
      <c r="DJ88" s="206">
        <f t="shared" si="22"/>
        <v>2.2743468688750279</v>
      </c>
      <c r="DN88" s="200">
        <v>1.3209</v>
      </c>
      <c r="DO88" s="206">
        <f>SUM($AC$3:$AC88)+SUM($AD$3:$AD88)</f>
        <v>400</v>
      </c>
      <c r="DP88" s="206">
        <f>SUM($DM$3:$DM88)</f>
        <v>314.26299051796229</v>
      </c>
      <c r="DQ88" s="206">
        <f t="shared" si="23"/>
        <v>1.2728193012506106</v>
      </c>
      <c r="DR88" s="206">
        <f t="shared" si="25"/>
        <v>3.6399953629638402</v>
      </c>
    </row>
    <row r="89" spans="1:122" ht="14.25">
      <c r="A89" s="262">
        <v>39288</v>
      </c>
      <c r="AJ89" s="206">
        <f t="shared" si="29"/>
        <v>0</v>
      </c>
      <c r="AV89" s="206">
        <f t="shared" si="24"/>
        <v>0</v>
      </c>
      <c r="AW89" s="206">
        <f t="shared" si="26"/>
        <v>57424.682000000001</v>
      </c>
      <c r="AX89" s="206">
        <f t="shared" si="27"/>
        <v>19655.760000000002</v>
      </c>
      <c r="AZ89" s="206">
        <f t="shared" si="28"/>
        <v>0</v>
      </c>
      <c r="BB89" s="206">
        <f t="shared" si="30"/>
        <v>0</v>
      </c>
      <c r="BC89" s="200">
        <v>2.4962</v>
      </c>
      <c r="BL89" s="200">
        <v>1.9100999999999999</v>
      </c>
      <c r="CD89" s="200">
        <v>1.0941000000000001</v>
      </c>
      <c r="CE89" s="206">
        <f>SUM($T$3:$T89)+SUM($U$3:$U89)</f>
        <v>2000</v>
      </c>
      <c r="CF89" s="206">
        <f>SUM($CC$3:$CC89)</f>
        <v>1835.5359765051396</v>
      </c>
      <c r="CG89" s="206">
        <f t="shared" si="35"/>
        <v>1.0895999999999999</v>
      </c>
      <c r="CH89" s="206">
        <f t="shared" si="36"/>
        <v>0.41129695640253816</v>
      </c>
      <c r="CM89" s="200">
        <v>1.5721000000000001</v>
      </c>
      <c r="CN89" s="206">
        <f>SUM($W$3:$W89)+SUM($X$3:$X89)</f>
        <v>5238.3500000000004</v>
      </c>
      <c r="CO89" s="206">
        <f>SUM($CL$3:CL89)</f>
        <v>3893.1104603547901</v>
      </c>
      <c r="CP89" s="206">
        <f t="shared" si="37"/>
        <v>1.3455436349274854</v>
      </c>
      <c r="CQ89" s="206">
        <f t="shared" si="33"/>
        <v>1.3661144477329901</v>
      </c>
      <c r="CR89" s="206">
        <f t="shared" si="38"/>
        <v>14.411065776510059</v>
      </c>
      <c r="CV89" s="200">
        <v>1.5074000000000001</v>
      </c>
      <c r="CW89" s="206">
        <f>SUM($Z$3:$Z89)+SUM($AA$3:$AA89)</f>
        <v>2713.4300000000003</v>
      </c>
      <c r="CX89" s="206">
        <f>SUM($CU$3:$CU89)</f>
        <v>2290.7146834225132</v>
      </c>
      <c r="CY89" s="206">
        <f t="shared" si="32"/>
        <v>1.1845342502218199</v>
      </c>
      <c r="CZ89" s="206">
        <f t="shared" si="34"/>
        <v>1.5156226495470133</v>
      </c>
      <c r="DA89" s="206">
        <f t="shared" si="31"/>
        <v>21.418717644830846</v>
      </c>
      <c r="DE89" s="200">
        <v>1.1208</v>
      </c>
      <c r="DF89" s="206">
        <f>SUM($AF$3:$AF89)</f>
        <v>5322.1390000000001</v>
      </c>
      <c r="DG89" s="206">
        <f>SUM($DD$3:$DD89)</f>
        <v>4883.4289175582735</v>
      </c>
      <c r="DH89" s="206">
        <f t="shared" si="21"/>
        <v>1.0898364837183057</v>
      </c>
      <c r="DJ89" s="206">
        <f t="shared" si="22"/>
        <v>2.7626263634630939</v>
      </c>
      <c r="DN89" s="200">
        <v>1.3441000000000001</v>
      </c>
      <c r="DO89" s="206">
        <f>SUM($AC$3:$AC89)+SUM($AD$3:$AD89)</f>
        <v>400</v>
      </c>
      <c r="DP89" s="206">
        <f>SUM($DM$3:$DM89)</f>
        <v>314.26299051796229</v>
      </c>
      <c r="DQ89" s="206">
        <f t="shared" si="23"/>
        <v>1.2728193012506106</v>
      </c>
      <c r="DR89" s="206">
        <f t="shared" si="25"/>
        <v>5.3032288333747095</v>
      </c>
    </row>
    <row r="90" spans="1:122" ht="14.25">
      <c r="A90" s="262">
        <v>39289</v>
      </c>
      <c r="AJ90" s="206">
        <f t="shared" si="29"/>
        <v>0</v>
      </c>
      <c r="AV90" s="206">
        <f t="shared" si="24"/>
        <v>0</v>
      </c>
      <c r="AW90" s="206">
        <f t="shared" si="26"/>
        <v>57424.682000000001</v>
      </c>
      <c r="AX90" s="206">
        <f t="shared" si="27"/>
        <v>19655.760000000002</v>
      </c>
      <c r="AZ90" s="206">
        <f t="shared" si="28"/>
        <v>0</v>
      </c>
      <c r="BB90" s="206">
        <f t="shared" si="30"/>
        <v>0</v>
      </c>
      <c r="BC90" s="200">
        <v>2.5042</v>
      </c>
      <c r="BL90" s="200">
        <v>1.9153</v>
      </c>
      <c r="CD90" s="200">
        <v>1.0945</v>
      </c>
      <c r="CE90" s="206">
        <f>SUM($T$3:$T90)+SUM($U$3:$U90)</f>
        <v>2000</v>
      </c>
      <c r="CF90" s="206">
        <f>SUM($CC$3:$CC90)</f>
        <v>1835.5359765051396</v>
      </c>
      <c r="CG90" s="206">
        <f t="shared" si="35"/>
        <v>1.0895999999999999</v>
      </c>
      <c r="CH90" s="206">
        <f t="shared" si="36"/>
        <v>0.44769301050709243</v>
      </c>
      <c r="CM90" s="200">
        <v>1.5749</v>
      </c>
      <c r="CN90" s="206">
        <f>SUM($W$3:$W90)+SUM($X$3:$X90)</f>
        <v>5238.3500000000004</v>
      </c>
      <c r="CO90" s="206">
        <f>SUM($CL$3:CL90)</f>
        <v>3893.1104603547901</v>
      </c>
      <c r="CP90" s="206">
        <f t="shared" si="37"/>
        <v>1.3455436349274854</v>
      </c>
      <c r="CQ90" s="206">
        <f t="shared" si="33"/>
        <v>1.3695423673364953</v>
      </c>
      <c r="CR90" s="206">
        <f t="shared" si="38"/>
        <v>14.563233543241765</v>
      </c>
      <c r="CV90" s="200">
        <v>1.5108000000000001</v>
      </c>
      <c r="CW90" s="206">
        <f>SUM($Z$3:$Z90)+SUM($AA$3:$AA90)</f>
        <v>2713.4300000000003</v>
      </c>
      <c r="CX90" s="206">
        <f>SUM($CU$3:$CU90)</f>
        <v>2290.7146834225132</v>
      </c>
      <c r="CY90" s="206">
        <f t="shared" si="32"/>
        <v>1.1845342502218199</v>
      </c>
      <c r="CZ90" s="206">
        <f t="shared" si="34"/>
        <v>1.5134339177064422</v>
      </c>
      <c r="DA90" s="206">
        <f t="shared" si="31"/>
        <v>21.595561939249418</v>
      </c>
      <c r="DE90" s="200">
        <v>1.1202000000000001</v>
      </c>
      <c r="DF90" s="206">
        <f>SUM($AF$3:$AF90)</f>
        <v>5322.1390000000001</v>
      </c>
      <c r="DG90" s="206">
        <f>SUM($DD$3:$DD90)</f>
        <v>4883.4289175582735</v>
      </c>
      <c r="DH90" s="206">
        <f t="shared" si="21"/>
        <v>1.0898364837183057</v>
      </c>
      <c r="DJ90" s="206">
        <f t="shared" si="22"/>
        <v>2.7105442136845586</v>
      </c>
      <c r="DN90" s="200">
        <v>1.3482000000000001</v>
      </c>
      <c r="DO90" s="206">
        <f>SUM($AC$3:$AC90)+SUM($AD$3:$AD90)</f>
        <v>400</v>
      </c>
      <c r="DP90" s="206">
        <f>SUM($DM$3:$DM90)</f>
        <v>314.26299051796229</v>
      </c>
      <c r="DQ90" s="206">
        <f t="shared" si="23"/>
        <v>1.2728193012506106</v>
      </c>
      <c r="DR90" s="206">
        <f t="shared" si="25"/>
        <v>5.5912104101312456</v>
      </c>
    </row>
    <row r="91" spans="1:122" ht="14.25">
      <c r="A91" s="262">
        <v>39290</v>
      </c>
      <c r="AJ91" s="206">
        <f t="shared" si="29"/>
        <v>0</v>
      </c>
      <c r="AV91" s="206">
        <f t="shared" si="24"/>
        <v>0</v>
      </c>
      <c r="AW91" s="206">
        <f t="shared" si="26"/>
        <v>57424.682000000001</v>
      </c>
      <c r="AX91" s="206">
        <f t="shared" si="27"/>
        <v>19655.760000000002</v>
      </c>
      <c r="AY91" s="200">
        <v>19655.759999999998</v>
      </c>
      <c r="AZ91" s="206">
        <f t="shared" si="28"/>
        <v>0</v>
      </c>
      <c r="BB91" s="206">
        <f t="shared" si="30"/>
        <v>0</v>
      </c>
      <c r="BC91" s="200">
        <v>2.4915000000000003</v>
      </c>
      <c r="BL91" s="200">
        <v>1.9083000000000001</v>
      </c>
      <c r="CD91" s="200">
        <v>1.0952</v>
      </c>
      <c r="CE91" s="206">
        <f>SUM($T$3:$T91)+SUM($U$3:$U91)</f>
        <v>2000</v>
      </c>
      <c r="CF91" s="206">
        <f>SUM($CC$3:$CC91)</f>
        <v>1835.5359765051396</v>
      </c>
      <c r="CG91" s="206">
        <f t="shared" si="35"/>
        <v>1.0895999999999999</v>
      </c>
      <c r="CH91" s="206">
        <f t="shared" si="36"/>
        <v>0.51132213294375906</v>
      </c>
      <c r="CM91" s="200">
        <v>1.5664</v>
      </c>
      <c r="CN91" s="206">
        <f>SUM($W$3:$W91)+SUM($X$3:$X91)</f>
        <v>5238.3500000000004</v>
      </c>
      <c r="CO91" s="206">
        <f>SUM($CL$3:CL91)</f>
        <v>3893.1104603547901</v>
      </c>
      <c r="CP91" s="206">
        <f t="shared" si="37"/>
        <v>1.3455436349274854</v>
      </c>
      <c r="CQ91" s="206">
        <f t="shared" si="33"/>
        <v>1.3729702869400005</v>
      </c>
      <c r="CR91" s="206">
        <f t="shared" si="38"/>
        <v>14.09961472628413</v>
      </c>
      <c r="CV91" s="200">
        <v>1.5102</v>
      </c>
      <c r="CW91" s="206">
        <f>SUM($Z$3:$Z91)+SUM($AA$3:$AA91)</f>
        <v>2713.4300000000003</v>
      </c>
      <c r="CX91" s="206">
        <f>SUM($CU$3:$CU91)</f>
        <v>2290.7146834225132</v>
      </c>
      <c r="CY91" s="206">
        <f t="shared" si="32"/>
        <v>1.1845342502218199</v>
      </c>
      <c r="CZ91" s="206">
        <f t="shared" si="34"/>
        <v>1.5112451858658709</v>
      </c>
      <c r="DA91" s="206">
        <f t="shared" si="31"/>
        <v>21.564411983722692</v>
      </c>
      <c r="DE91" s="200">
        <v>1.1187</v>
      </c>
      <c r="DF91" s="206">
        <f>SUM($AF$3:$AF91)</f>
        <v>5322.1390000000001</v>
      </c>
      <c r="DG91" s="206">
        <f>SUM($DD$3:$DD91)</f>
        <v>4883.4289175582735</v>
      </c>
      <c r="DH91" s="206">
        <f t="shared" ref="DH91:DH122" si="39">DF91/DG91</f>
        <v>1.0898364837183057</v>
      </c>
      <c r="DJ91" s="206">
        <f t="shared" ref="DJ91:DJ122" si="40">(DE91-DH91)*100/DE91</f>
        <v>2.5800944204607461</v>
      </c>
      <c r="DN91" s="200">
        <v>1.3422000000000001</v>
      </c>
      <c r="DO91" s="206">
        <f>SUM($AC$3:$AC91)+SUM($AD$3:$AD91)</f>
        <v>400</v>
      </c>
      <c r="DP91" s="206">
        <f>SUM($DM$3:$DM91)</f>
        <v>314.26299051796229</v>
      </c>
      <c r="DQ91" s="206">
        <f t="shared" ref="DQ91:DQ122" si="41">DO91/DP91</f>
        <v>1.2728193012506106</v>
      </c>
      <c r="DR91" s="206">
        <f t="shared" si="25"/>
        <v>5.1691773766494897</v>
      </c>
    </row>
    <row r="92" spans="1:122" ht="14.25">
      <c r="A92" s="262">
        <v>39291</v>
      </c>
      <c r="C92" s="200">
        <v>-165</v>
      </c>
      <c r="H92" s="200">
        <v>165</v>
      </c>
      <c r="AJ92" s="206">
        <f t="shared" si="29"/>
        <v>0</v>
      </c>
      <c r="AV92" s="206">
        <f t="shared" si="24"/>
        <v>0</v>
      </c>
      <c r="AW92" s="206">
        <f t="shared" si="26"/>
        <v>57424.682000000001</v>
      </c>
      <c r="AX92" s="206">
        <f t="shared" si="27"/>
        <v>19490.760000000002</v>
      </c>
      <c r="AY92" s="200">
        <v>19490.759999999998</v>
      </c>
      <c r="AZ92" s="206">
        <f t="shared" si="28"/>
        <v>165</v>
      </c>
      <c r="BB92" s="206">
        <f t="shared" si="30"/>
        <v>0</v>
      </c>
      <c r="BC92" s="206">
        <f>BC91</f>
        <v>2.4915000000000003</v>
      </c>
      <c r="BL92" s="206">
        <f>BL91</f>
        <v>1.9083000000000001</v>
      </c>
      <c r="CD92" s="206">
        <f>CD91</f>
        <v>1.0952</v>
      </c>
      <c r="CE92" s="206">
        <f>SUM($T$3:$T92)+SUM($U$3:$U92)</f>
        <v>2000</v>
      </c>
      <c r="CF92" s="206">
        <f>SUM($CC$3:$CC92)</f>
        <v>1835.5359765051396</v>
      </c>
      <c r="CG92" s="206">
        <f t="shared" si="35"/>
        <v>1.0895999999999999</v>
      </c>
      <c r="CH92" s="206">
        <f t="shared" si="36"/>
        <v>0.51132213294375906</v>
      </c>
      <c r="CM92" s="206">
        <f>CM91</f>
        <v>1.5664</v>
      </c>
      <c r="CN92" s="206">
        <f>SUM($W$3:$W92)+SUM($X$3:$X92)</f>
        <v>5238.3500000000004</v>
      </c>
      <c r="CO92" s="206">
        <f>SUM($CL$3:CL92)</f>
        <v>3893.1104603547901</v>
      </c>
      <c r="CP92" s="206">
        <f t="shared" si="37"/>
        <v>1.3455436349274854</v>
      </c>
      <c r="CQ92" s="206">
        <f t="shared" si="33"/>
        <v>1.375802874927629</v>
      </c>
      <c r="CR92" s="206">
        <f t="shared" si="38"/>
        <v>14.09961472628413</v>
      </c>
      <c r="CV92" s="206">
        <f>CV91</f>
        <v>1.5102</v>
      </c>
      <c r="CW92" s="206">
        <f>SUM($Z$3:$Z92)+SUM($AA$3:$AA92)</f>
        <v>2713.4300000000003</v>
      </c>
      <c r="CX92" s="206">
        <f>SUM($CU$3:$CU92)</f>
        <v>2290.7146834225132</v>
      </c>
      <c r="CY92" s="206">
        <f t="shared" si="32"/>
        <v>1.1845342502218199</v>
      </c>
      <c r="CZ92" s="206">
        <f t="shared" si="34"/>
        <v>1.5081095155676503</v>
      </c>
      <c r="DA92" s="206">
        <f t="shared" si="31"/>
        <v>21.564411983722692</v>
      </c>
      <c r="DE92" s="206">
        <f>DE91</f>
        <v>1.1187</v>
      </c>
      <c r="DF92" s="206">
        <f>SUM($AF$3:$AF92)</f>
        <v>5322.1390000000001</v>
      </c>
      <c r="DG92" s="206">
        <f>SUM($DD$3:$DD92)</f>
        <v>4883.4289175582735</v>
      </c>
      <c r="DH92" s="206">
        <f t="shared" si="39"/>
        <v>1.0898364837183057</v>
      </c>
      <c r="DJ92" s="206">
        <f t="shared" si="40"/>
        <v>2.5800944204607461</v>
      </c>
      <c r="DN92" s="206">
        <f>DN91</f>
        <v>1.3422000000000001</v>
      </c>
      <c r="DO92" s="206">
        <f>SUM($AC$3:$AC92)+SUM($AD$3:$AD92)</f>
        <v>400</v>
      </c>
      <c r="DP92" s="206">
        <f>SUM($DM$3:$DM92)</f>
        <v>314.26299051796229</v>
      </c>
      <c r="DQ92" s="206">
        <f t="shared" si="41"/>
        <v>1.2728193012506106</v>
      </c>
      <c r="DR92" s="206">
        <f t="shared" si="25"/>
        <v>5.1691773766494897</v>
      </c>
    </row>
    <row r="93" spans="1:122" ht="14.25">
      <c r="A93" s="262">
        <v>39292</v>
      </c>
      <c r="AJ93" s="206">
        <f t="shared" si="29"/>
        <v>0</v>
      </c>
      <c r="AV93" s="206">
        <f t="shared" ref="AV93:AV124" si="42">SUM(AK93:AU93)</f>
        <v>0</v>
      </c>
      <c r="AW93" s="206">
        <f t="shared" si="26"/>
        <v>57424.682000000001</v>
      </c>
      <c r="AX93" s="206">
        <f t="shared" si="27"/>
        <v>19490.760000000002</v>
      </c>
      <c r="AZ93" s="206">
        <f t="shared" si="28"/>
        <v>165</v>
      </c>
      <c r="BB93" s="206">
        <f t="shared" si="30"/>
        <v>0</v>
      </c>
      <c r="BC93" s="206">
        <f>BC92</f>
        <v>2.4915000000000003</v>
      </c>
      <c r="BL93" s="206">
        <f>BL92</f>
        <v>1.9083000000000001</v>
      </c>
      <c r="CD93" s="206">
        <f>CD92</f>
        <v>1.0952</v>
      </c>
      <c r="CE93" s="206">
        <f>SUM($T$3:$T93)+SUM($U$3:$U93)</f>
        <v>2000</v>
      </c>
      <c r="CF93" s="206">
        <f>SUM($CC$3:$CC93)</f>
        <v>1835.5359765051396</v>
      </c>
      <c r="CG93" s="206">
        <f t="shared" si="35"/>
        <v>1.0895999999999999</v>
      </c>
      <c r="CH93" s="206">
        <f t="shared" si="36"/>
        <v>0.51132213294375906</v>
      </c>
      <c r="CM93" s="206">
        <f>CM92</f>
        <v>1.5664</v>
      </c>
      <c r="CN93" s="206">
        <f>SUM($W$3:$W93)+SUM($X$3:$X93)</f>
        <v>5238.3500000000004</v>
      </c>
      <c r="CO93" s="206">
        <f>SUM($CL$3:CL93)</f>
        <v>3893.1104603547901</v>
      </c>
      <c r="CP93" s="206">
        <f t="shared" si="37"/>
        <v>1.3455436349274854</v>
      </c>
      <c r="CQ93" s="206">
        <f t="shared" si="33"/>
        <v>1.3786354629152577</v>
      </c>
      <c r="CR93" s="206">
        <f t="shared" si="38"/>
        <v>14.09961472628413</v>
      </c>
      <c r="CV93" s="206">
        <f>CV92</f>
        <v>1.5102</v>
      </c>
      <c r="CW93" s="206">
        <f>SUM($Z$3:$Z93)+SUM($AA$3:$AA93)</f>
        <v>2713.4300000000003</v>
      </c>
      <c r="CX93" s="206">
        <f>SUM($CU$3:$CU93)</f>
        <v>2290.7146834225132</v>
      </c>
      <c r="CY93" s="206">
        <f t="shared" si="32"/>
        <v>1.1845342502218199</v>
      </c>
      <c r="CZ93" s="206">
        <f t="shared" si="34"/>
        <v>1.5049738452694295</v>
      </c>
      <c r="DA93" s="206">
        <f t="shared" si="31"/>
        <v>21.564411983722692</v>
      </c>
      <c r="DE93" s="206">
        <f>DE92</f>
        <v>1.1187</v>
      </c>
      <c r="DF93" s="206">
        <f>SUM($AF$3:$AF93)</f>
        <v>5322.1390000000001</v>
      </c>
      <c r="DG93" s="206">
        <f>SUM($DD$3:$DD93)</f>
        <v>4883.4289175582735</v>
      </c>
      <c r="DH93" s="206">
        <f t="shared" si="39"/>
        <v>1.0898364837183057</v>
      </c>
      <c r="DJ93" s="206">
        <f t="shared" si="40"/>
        <v>2.5800944204607461</v>
      </c>
      <c r="DN93" s="206">
        <f>DN92</f>
        <v>1.3422000000000001</v>
      </c>
      <c r="DO93" s="206">
        <f>SUM($AC$3:$AC93)+SUM($AD$3:$AD93)</f>
        <v>400</v>
      </c>
      <c r="DP93" s="206">
        <f>SUM($DM$3:$DM93)</f>
        <v>314.26299051796229</v>
      </c>
      <c r="DQ93" s="206">
        <f t="shared" si="41"/>
        <v>1.2728193012506106</v>
      </c>
      <c r="DR93" s="206">
        <f t="shared" si="25"/>
        <v>5.1691773766494897</v>
      </c>
    </row>
    <row r="94" spans="1:122" ht="14.25">
      <c r="A94" s="262">
        <v>39293</v>
      </c>
      <c r="AJ94" s="206">
        <f t="shared" si="29"/>
        <v>0</v>
      </c>
      <c r="AV94" s="206">
        <f t="shared" si="42"/>
        <v>0</v>
      </c>
      <c r="AW94" s="206">
        <f t="shared" si="26"/>
        <v>57424.682000000001</v>
      </c>
      <c r="AX94" s="206">
        <f t="shared" si="27"/>
        <v>19490.760000000002</v>
      </c>
      <c r="AZ94" s="206">
        <f t="shared" si="28"/>
        <v>165</v>
      </c>
      <c r="BB94" s="206">
        <f t="shared" si="30"/>
        <v>0</v>
      </c>
      <c r="BC94" s="206">
        <f>BC93</f>
        <v>2.4915000000000003</v>
      </c>
      <c r="BL94" s="206">
        <f>BL93</f>
        <v>1.9083000000000001</v>
      </c>
      <c r="CD94" s="206">
        <f>CD93</f>
        <v>1.0952</v>
      </c>
      <c r="CE94" s="206">
        <f>SUM($T$3:$T94)+SUM($U$3:$U94)</f>
        <v>2000</v>
      </c>
      <c r="CF94" s="206">
        <f>SUM($CC$3:$CC94)</f>
        <v>1835.5359765051396</v>
      </c>
      <c r="CG94" s="206">
        <f t="shared" si="35"/>
        <v>1.0895999999999999</v>
      </c>
      <c r="CH94" s="206">
        <f t="shared" si="36"/>
        <v>0.51132213294375906</v>
      </c>
      <c r="CM94" s="206">
        <f>CM93</f>
        <v>1.5664</v>
      </c>
      <c r="CN94" s="206">
        <f>SUM($W$3:$W94)+SUM($X$3:$X94)</f>
        <v>5238.3500000000004</v>
      </c>
      <c r="CO94" s="206">
        <f>SUM($CL$3:CL94)</f>
        <v>3893.1104603547901</v>
      </c>
      <c r="CP94" s="206">
        <f t="shared" si="37"/>
        <v>1.3455436349274854</v>
      </c>
      <c r="CQ94" s="206">
        <f t="shared" si="33"/>
        <v>1.3814680509028863</v>
      </c>
      <c r="CR94" s="206">
        <f t="shared" si="38"/>
        <v>14.09961472628413</v>
      </c>
      <c r="CV94" s="206">
        <f>CV93</f>
        <v>1.5102</v>
      </c>
      <c r="CW94" s="206">
        <f>SUM($Z$3:$Z94)+SUM($AA$3:$AA94)</f>
        <v>2713.4300000000003</v>
      </c>
      <c r="CX94" s="206">
        <f>SUM($CU$3:$CU94)</f>
        <v>2290.7146834225132</v>
      </c>
      <c r="CY94" s="206">
        <f t="shared" si="32"/>
        <v>1.1845342502218199</v>
      </c>
      <c r="CZ94" s="206">
        <f t="shared" si="34"/>
        <v>1.5018381749712089</v>
      </c>
      <c r="DA94" s="206">
        <f t="shared" si="31"/>
        <v>21.564411983722692</v>
      </c>
      <c r="DE94" s="206">
        <f>DE93</f>
        <v>1.1187</v>
      </c>
      <c r="DF94" s="206">
        <f>SUM($AF$3:$AF94)</f>
        <v>5322.1390000000001</v>
      </c>
      <c r="DG94" s="206">
        <f>SUM($DD$3:$DD94)</f>
        <v>4883.4289175582735</v>
      </c>
      <c r="DH94" s="206">
        <f t="shared" si="39"/>
        <v>1.0898364837183057</v>
      </c>
      <c r="DJ94" s="206">
        <f t="shared" si="40"/>
        <v>2.5800944204607461</v>
      </c>
      <c r="DN94" s="206">
        <f>DN93</f>
        <v>1.3422000000000001</v>
      </c>
      <c r="DO94" s="206">
        <f>SUM($AC$3:$AC94)+SUM($AD$3:$AD94)</f>
        <v>400</v>
      </c>
      <c r="DP94" s="206">
        <f>SUM($DM$3:$DM94)</f>
        <v>314.26299051796229</v>
      </c>
      <c r="DQ94" s="206">
        <f t="shared" si="41"/>
        <v>1.2728193012506106</v>
      </c>
      <c r="DR94" s="206">
        <f t="shared" ref="DR94:DR125" si="43">(DN94-DQ94)*100/DN94</f>
        <v>5.1691773766494897</v>
      </c>
    </row>
    <row r="95" spans="1:122" ht="14.25">
      <c r="A95" s="262">
        <v>39294</v>
      </c>
      <c r="AJ95" s="206">
        <f t="shared" si="29"/>
        <v>0</v>
      </c>
      <c r="AV95" s="206">
        <f t="shared" si="42"/>
        <v>0</v>
      </c>
      <c r="AW95" s="206">
        <f t="shared" si="26"/>
        <v>57424.682000000001</v>
      </c>
      <c r="AX95" s="206">
        <f t="shared" si="27"/>
        <v>19490.760000000002</v>
      </c>
      <c r="AZ95" s="206">
        <f t="shared" si="28"/>
        <v>165</v>
      </c>
      <c r="BB95" s="206">
        <f t="shared" si="30"/>
        <v>0</v>
      </c>
      <c r="BC95" s="200">
        <v>2.5432000000000001</v>
      </c>
      <c r="BL95" s="200">
        <v>1.9274</v>
      </c>
      <c r="CD95" s="200">
        <v>1.0962000000000001</v>
      </c>
      <c r="CE95" s="206">
        <f>SUM($T$3:$T95)+SUM($U$3:$U95)</f>
        <v>2000</v>
      </c>
      <c r="CF95" s="206">
        <f>SUM($CC$3:$CC95)</f>
        <v>1835.5359765051396</v>
      </c>
      <c r="CG95" s="206">
        <f t="shared" si="35"/>
        <v>1.0895999999999999</v>
      </c>
      <c r="CH95" s="206">
        <f t="shared" si="36"/>
        <v>0.60207991242475467</v>
      </c>
      <c r="CM95" s="200">
        <v>1.6057000000000001</v>
      </c>
      <c r="CN95" s="206">
        <f>SUM($W$3:$W95)+SUM($X$3:$X95)</f>
        <v>5238.3500000000004</v>
      </c>
      <c r="CO95" s="206">
        <f>SUM($CL$3:CL95)</f>
        <v>3893.1104603547901</v>
      </c>
      <c r="CP95" s="206">
        <f t="shared" si="37"/>
        <v>1.3455436349274854</v>
      </c>
      <c r="CQ95" s="206">
        <f t="shared" si="33"/>
        <v>1.3843006388905148</v>
      </c>
      <c r="CR95" s="206">
        <f t="shared" si="38"/>
        <v>16.202053003208238</v>
      </c>
      <c r="CV95" s="200">
        <v>1.5563</v>
      </c>
      <c r="CW95" s="206">
        <f>SUM($Z$3:$Z95)+SUM($AA$3:$AA95)</f>
        <v>2713.4300000000003</v>
      </c>
      <c r="CX95" s="206">
        <f>SUM($CU$3:$CU95)</f>
        <v>2290.7146834225132</v>
      </c>
      <c r="CY95" s="206">
        <f t="shared" si="32"/>
        <v>1.1845342502218199</v>
      </c>
      <c r="CZ95" s="206">
        <f t="shared" si="34"/>
        <v>1.4987025046729883</v>
      </c>
      <c r="DA95" s="206">
        <f t="shared" si="31"/>
        <v>23.887794755392928</v>
      </c>
      <c r="DE95" s="200">
        <v>1.1225000000000001</v>
      </c>
      <c r="DF95" s="206">
        <f>SUM($AF$3:$AF95)</f>
        <v>5322.1390000000001</v>
      </c>
      <c r="DG95" s="206">
        <f>SUM($DD$3:$DD95)</f>
        <v>4883.4289175582735</v>
      </c>
      <c r="DH95" s="206">
        <f t="shared" si="39"/>
        <v>1.0898364837183057</v>
      </c>
      <c r="DJ95" s="206">
        <f t="shared" si="40"/>
        <v>2.9098900919104134</v>
      </c>
      <c r="DN95" s="200">
        <v>1.3860000000000001</v>
      </c>
      <c r="DO95" s="206">
        <f>SUM($AC$3:$AC95)+SUM($AD$3:$AD95)</f>
        <v>400</v>
      </c>
      <c r="DP95" s="206">
        <f>SUM($DM$3:$DM95)</f>
        <v>314.26299051796229</v>
      </c>
      <c r="DQ95" s="206">
        <f t="shared" si="41"/>
        <v>1.2728193012506106</v>
      </c>
      <c r="DR95" s="206">
        <f t="shared" si="43"/>
        <v>8.1659955807640348</v>
      </c>
    </row>
    <row r="96" spans="1:122" ht="14.25">
      <c r="A96" s="262">
        <v>39295</v>
      </c>
      <c r="J96" s="200">
        <v>45.76</v>
      </c>
      <c r="AJ96" s="206">
        <f t="shared" si="29"/>
        <v>45.76</v>
      </c>
      <c r="AV96" s="206">
        <f t="shared" si="42"/>
        <v>0</v>
      </c>
      <c r="AW96" s="206">
        <f t="shared" si="26"/>
        <v>57470.442000000003</v>
      </c>
      <c r="AX96" s="206">
        <f t="shared" si="27"/>
        <v>19490.760000000002</v>
      </c>
      <c r="AZ96" s="206">
        <f t="shared" si="28"/>
        <v>165</v>
      </c>
      <c r="BB96" s="206">
        <f t="shared" si="30"/>
        <v>0</v>
      </c>
      <c r="BC96" s="200">
        <v>2.5023</v>
      </c>
      <c r="BL96" s="200">
        <v>1.9058000000000002</v>
      </c>
      <c r="CD96" s="200">
        <v>1.0965</v>
      </c>
      <c r="CE96" s="206">
        <f>SUM($T$3:$T96)+SUM($U$3:$U96)</f>
        <v>2000</v>
      </c>
      <c r="CF96" s="206">
        <f>SUM($CC$3:$CC96)</f>
        <v>1835.5359765051396</v>
      </c>
      <c r="CG96" s="206">
        <f t="shared" si="35"/>
        <v>1.0895999999999999</v>
      </c>
      <c r="CH96" s="206">
        <f t="shared" si="36"/>
        <v>0.6292749658002853</v>
      </c>
      <c r="CM96" s="200">
        <v>1.5704</v>
      </c>
      <c r="CN96" s="206">
        <f>SUM($W$3:$W96)+SUM($X$3:$X96)</f>
        <v>5238.3500000000004</v>
      </c>
      <c r="CO96" s="206">
        <f>SUM($CL$3:CL96)</f>
        <v>3893.1104603547901</v>
      </c>
      <c r="CP96" s="206">
        <f t="shared" si="37"/>
        <v>1.3455436349274854</v>
      </c>
      <c r="CQ96" s="206">
        <f t="shared" si="33"/>
        <v>1.3871332268781436</v>
      </c>
      <c r="CR96" s="206">
        <f t="shared" si="38"/>
        <v>14.318413466156048</v>
      </c>
      <c r="CV96" s="200">
        <v>1.5129000000000001</v>
      </c>
      <c r="CW96" s="206">
        <f>SUM($Z$3:$Z96)+SUM($AA$3:$AA96)</f>
        <v>2713.4300000000003</v>
      </c>
      <c r="CX96" s="206">
        <f>SUM($CU$3:$CU96)</f>
        <v>2290.7146834225132</v>
      </c>
      <c r="CY96" s="206">
        <f t="shared" si="32"/>
        <v>1.1845342502218199</v>
      </c>
      <c r="CZ96" s="206">
        <f t="shared" si="34"/>
        <v>1.4292232833900274</v>
      </c>
      <c r="DA96" s="206">
        <f t="shared" si="31"/>
        <v>21.704392212187205</v>
      </c>
      <c r="DE96" s="200">
        <v>1.117</v>
      </c>
      <c r="DF96" s="206">
        <f>SUM($AF$3:$AF96)</f>
        <v>5322.1390000000001</v>
      </c>
      <c r="DG96" s="206">
        <f>SUM($DD$3:$DD96)</f>
        <v>4883.4289175582735</v>
      </c>
      <c r="DH96" s="206">
        <f t="shared" si="39"/>
        <v>1.0898364837183057</v>
      </c>
      <c r="DJ96" s="206">
        <f t="shared" si="40"/>
        <v>2.4318277781284094</v>
      </c>
      <c r="DN96" s="200">
        <v>1.3464</v>
      </c>
      <c r="DO96" s="206">
        <f>SUM($AC$3:$AC96)+SUM($AD$3:$AD96)</f>
        <v>400</v>
      </c>
      <c r="DP96" s="206">
        <f>SUM($DM$3:$DM96)</f>
        <v>314.26299051796229</v>
      </c>
      <c r="DQ96" s="206">
        <f t="shared" si="41"/>
        <v>1.2728193012506106</v>
      </c>
      <c r="DR96" s="206">
        <f t="shared" si="43"/>
        <v>5.4649954507864997</v>
      </c>
    </row>
    <row r="97" spans="1:123" ht="14.25">
      <c r="A97" s="262">
        <v>39296</v>
      </c>
      <c r="AJ97" s="206">
        <f t="shared" si="29"/>
        <v>0</v>
      </c>
      <c r="AV97" s="206">
        <f t="shared" si="42"/>
        <v>0</v>
      </c>
      <c r="AW97" s="206">
        <f t="shared" si="26"/>
        <v>57470.442000000003</v>
      </c>
      <c r="AX97" s="206">
        <f t="shared" si="27"/>
        <v>19490.760000000002</v>
      </c>
      <c r="AZ97" s="206">
        <f t="shared" si="28"/>
        <v>165</v>
      </c>
      <c r="BB97" s="206">
        <f t="shared" si="30"/>
        <v>0</v>
      </c>
      <c r="BC97" s="206">
        <f>BC96</f>
        <v>2.5023</v>
      </c>
      <c r="BL97" s="206">
        <f>BL96</f>
        <v>1.9058000000000002</v>
      </c>
      <c r="CD97" s="206">
        <f>CD96</f>
        <v>1.0965</v>
      </c>
      <c r="CE97" s="206">
        <f>SUM($T$3:$T97)+SUM($U$3:$U97)</f>
        <v>2000</v>
      </c>
      <c r="CF97" s="206">
        <f>SUM($CC$3:$CC97)</f>
        <v>1835.5359765051396</v>
      </c>
      <c r="CG97" s="206">
        <f t="shared" si="35"/>
        <v>1.0895999999999999</v>
      </c>
      <c r="CH97" s="206">
        <f t="shared" si="36"/>
        <v>0.6292749658002853</v>
      </c>
      <c r="CM97" s="206">
        <f>CM96</f>
        <v>1.5704</v>
      </c>
      <c r="CN97" s="206">
        <f>SUM($W$3:$W97)+SUM($X$3:$X97)</f>
        <v>5238.3500000000004</v>
      </c>
      <c r="CO97" s="206">
        <f>SUM($CL$3:CL97)</f>
        <v>3893.1104603547901</v>
      </c>
      <c r="CP97" s="206">
        <f t="shared" si="37"/>
        <v>1.3455436349274854</v>
      </c>
      <c r="CQ97" s="206">
        <f t="shared" si="33"/>
        <v>1.3895366112461529</v>
      </c>
      <c r="CR97" s="206">
        <f t="shared" si="38"/>
        <v>14.318413466156048</v>
      </c>
      <c r="CV97" s="200">
        <v>1.5165999999999999</v>
      </c>
      <c r="CW97" s="206">
        <f>SUM($Z$3:$Z97)+SUM($AA$3:$AA97)</f>
        <v>2713.4300000000003</v>
      </c>
      <c r="CX97" s="206">
        <f>SUM($CU$3:$CU97)</f>
        <v>2290.7146834225132</v>
      </c>
      <c r="CY97" s="206">
        <f t="shared" si="32"/>
        <v>1.1845342502218199</v>
      </c>
      <c r="CZ97" s="206">
        <f t="shared" si="34"/>
        <v>1.3597440621070664</v>
      </c>
      <c r="DA97" s="206">
        <f t="shared" si="31"/>
        <v>21.895407475813009</v>
      </c>
      <c r="DE97" s="206">
        <f>DE96</f>
        <v>1.117</v>
      </c>
      <c r="DF97" s="206">
        <f>SUM($AF$3:$AF97)</f>
        <v>5322.1390000000001</v>
      </c>
      <c r="DG97" s="206">
        <f>SUM($DD$3:$DD97)</f>
        <v>4883.4289175582735</v>
      </c>
      <c r="DH97" s="206">
        <f t="shared" si="39"/>
        <v>1.0898364837183057</v>
      </c>
      <c r="DJ97" s="206">
        <f t="shared" si="40"/>
        <v>2.4318277781284094</v>
      </c>
      <c r="DN97" s="206">
        <f>DN96</f>
        <v>1.3464</v>
      </c>
      <c r="DO97" s="206">
        <f>SUM($AC$3:$AC97)+SUM($AD$3:$AD97)</f>
        <v>400</v>
      </c>
      <c r="DP97" s="206">
        <f>SUM($DM$3:$DM97)</f>
        <v>314.26299051796229</v>
      </c>
      <c r="DQ97" s="206">
        <f t="shared" si="41"/>
        <v>1.2728193012506106</v>
      </c>
      <c r="DR97" s="206">
        <f t="shared" si="43"/>
        <v>5.4649954507864997</v>
      </c>
    </row>
    <row r="98" spans="1:123" ht="14.25">
      <c r="A98" s="262">
        <v>39297</v>
      </c>
      <c r="AJ98" s="206">
        <f t="shared" si="29"/>
        <v>0</v>
      </c>
      <c r="AV98" s="206">
        <f t="shared" si="42"/>
        <v>0</v>
      </c>
      <c r="AW98" s="206">
        <f t="shared" si="26"/>
        <v>57470.442000000003</v>
      </c>
      <c r="AX98" s="206">
        <f t="shared" si="27"/>
        <v>19490.760000000002</v>
      </c>
      <c r="AZ98" s="206">
        <f t="shared" si="28"/>
        <v>165</v>
      </c>
      <c r="BB98" s="206">
        <f t="shared" si="30"/>
        <v>0</v>
      </c>
      <c r="BC98" s="206">
        <f>BC97</f>
        <v>2.5023</v>
      </c>
      <c r="BL98" s="206">
        <f>BL97</f>
        <v>1.9058000000000002</v>
      </c>
      <c r="CD98" s="206">
        <f>CD97</f>
        <v>1.0965</v>
      </c>
      <c r="CE98" s="206">
        <f>SUM($T$3:$T98)+SUM($U$3:$U98)</f>
        <v>2000</v>
      </c>
      <c r="CF98" s="206">
        <f>SUM($CC$3:$CC98)</f>
        <v>1835.5359765051396</v>
      </c>
      <c r="CG98" s="206">
        <f t="shared" si="35"/>
        <v>1.0895999999999999</v>
      </c>
      <c r="CH98" s="206">
        <f t="shared" si="36"/>
        <v>0.6292749658002853</v>
      </c>
      <c r="CM98" s="206">
        <f>CM97</f>
        <v>1.5704</v>
      </c>
      <c r="CN98" s="206">
        <f>SUM($W$3:$W98)+SUM($X$3:$X98)</f>
        <v>5238.3500000000004</v>
      </c>
      <c r="CO98" s="206">
        <f>SUM($CL$3:CL98)</f>
        <v>3893.1104603547901</v>
      </c>
      <c r="CP98" s="206">
        <f t="shared" si="37"/>
        <v>1.3455436349274854</v>
      </c>
      <c r="CQ98" s="206">
        <f t="shared" si="33"/>
        <v>1.3896796909426388</v>
      </c>
      <c r="CR98" s="206">
        <f t="shared" si="38"/>
        <v>14.318413466156048</v>
      </c>
      <c r="CV98" s="200">
        <v>1.6172</v>
      </c>
      <c r="CW98" s="206">
        <f>SUM($Z$3:$Z98)+SUM($AA$3:$AA98)</f>
        <v>2713.4300000000003</v>
      </c>
      <c r="CX98" s="206">
        <f>SUM($CU$3:$CU98)</f>
        <v>2290.7146834225132</v>
      </c>
      <c r="CY98" s="206">
        <f t="shared" si="32"/>
        <v>1.1845342502218199</v>
      </c>
      <c r="CZ98" s="206">
        <f t="shared" si="34"/>
        <v>1.2902648408241053</v>
      </c>
      <c r="DA98" s="206">
        <f t="shared" si="31"/>
        <v>26.754003820070498</v>
      </c>
      <c r="DE98" s="206">
        <f>DE97</f>
        <v>1.117</v>
      </c>
      <c r="DF98" s="206">
        <f>SUM($AF$3:$AF98)</f>
        <v>5322.1390000000001</v>
      </c>
      <c r="DG98" s="206">
        <f>SUM($DD$3:$DD98)</f>
        <v>4883.4289175582735</v>
      </c>
      <c r="DH98" s="206">
        <f t="shared" si="39"/>
        <v>1.0898364837183057</v>
      </c>
      <c r="DJ98" s="206">
        <f t="shared" si="40"/>
        <v>2.4318277781284094</v>
      </c>
      <c r="DN98" s="206">
        <f>DN97</f>
        <v>1.3464</v>
      </c>
      <c r="DO98" s="206">
        <f>SUM($AC$3:$AC98)+SUM($AD$3:$AD98)</f>
        <v>400</v>
      </c>
      <c r="DP98" s="206">
        <f>SUM($DM$3:$DM98)</f>
        <v>314.26299051796229</v>
      </c>
      <c r="DQ98" s="206">
        <f t="shared" si="41"/>
        <v>1.2728193012506106</v>
      </c>
      <c r="DR98" s="206">
        <f t="shared" si="43"/>
        <v>5.4649954507864997</v>
      </c>
    </row>
    <row r="99" spans="1:123" ht="14.25">
      <c r="A99" s="262">
        <v>39298</v>
      </c>
      <c r="AJ99" s="206">
        <f t="shared" si="29"/>
        <v>0</v>
      </c>
      <c r="AV99" s="206">
        <f t="shared" si="42"/>
        <v>0</v>
      </c>
      <c r="AW99" s="206">
        <f t="shared" si="26"/>
        <v>57470.442000000003</v>
      </c>
      <c r="AX99" s="206">
        <f t="shared" si="27"/>
        <v>19490.760000000002</v>
      </c>
      <c r="AZ99" s="206">
        <f t="shared" si="28"/>
        <v>165</v>
      </c>
      <c r="BB99" s="206">
        <f t="shared" si="30"/>
        <v>0</v>
      </c>
      <c r="BC99" s="206">
        <f>BC98</f>
        <v>2.5023</v>
      </c>
      <c r="BL99" s="206">
        <f>BL98</f>
        <v>1.9058000000000002</v>
      </c>
      <c r="CD99" s="206">
        <f>CD98</f>
        <v>1.0965</v>
      </c>
      <c r="CE99" s="206">
        <f>SUM($T$3:$T99)+SUM($U$3:$U99)</f>
        <v>2000</v>
      </c>
      <c r="CF99" s="206">
        <f>SUM($CC$3:$CC99)</f>
        <v>1835.5359765051396</v>
      </c>
      <c r="CG99" s="206">
        <f t="shared" si="35"/>
        <v>1.0895999999999999</v>
      </c>
      <c r="CH99" s="206">
        <f t="shared" si="36"/>
        <v>0.6292749658002853</v>
      </c>
      <c r="CM99" s="206">
        <f>CM98</f>
        <v>1.5704</v>
      </c>
      <c r="CN99" s="206">
        <f>SUM($W$3:$W99)+SUM($X$3:$X99)</f>
        <v>5238.3500000000004</v>
      </c>
      <c r="CO99" s="206">
        <f>SUM($CL$3:CL99)</f>
        <v>3893.1104603547901</v>
      </c>
      <c r="CP99" s="206">
        <f t="shared" si="37"/>
        <v>1.3455436349274854</v>
      </c>
      <c r="CQ99" s="206">
        <f t="shared" si="33"/>
        <v>1.3898227706391246</v>
      </c>
      <c r="CR99" s="206">
        <f t="shared" si="38"/>
        <v>14.318413466156048</v>
      </c>
      <c r="CV99" s="206">
        <f>CV98</f>
        <v>1.6172</v>
      </c>
      <c r="CW99" s="206">
        <f>SUM($Z$3:$Z99)+SUM($AA$3:$AA99)</f>
        <v>2713.4300000000003</v>
      </c>
      <c r="CX99" s="206">
        <f>SUM($CU$3:$CU99)</f>
        <v>2290.7146834225132</v>
      </c>
      <c r="CY99" s="206">
        <f t="shared" si="32"/>
        <v>1.1845342502218199</v>
      </c>
      <c r="CZ99" s="206">
        <f t="shared" si="34"/>
        <v>1.2953987700133374</v>
      </c>
      <c r="DA99" s="206">
        <f t="shared" si="31"/>
        <v>26.754003820070498</v>
      </c>
      <c r="DE99" s="206">
        <f>DE98</f>
        <v>1.117</v>
      </c>
      <c r="DF99" s="206">
        <f>SUM($AF$3:$AF99)</f>
        <v>5322.1390000000001</v>
      </c>
      <c r="DG99" s="206">
        <f>SUM($DD$3:$DD99)</f>
        <v>4883.4289175582735</v>
      </c>
      <c r="DH99" s="206">
        <f t="shared" si="39"/>
        <v>1.0898364837183057</v>
      </c>
      <c r="DJ99" s="206">
        <f t="shared" si="40"/>
        <v>2.4318277781284094</v>
      </c>
      <c r="DN99" s="206">
        <f>DN98</f>
        <v>1.3464</v>
      </c>
      <c r="DO99" s="206">
        <f>SUM($AC$3:$AC99)+SUM($AD$3:$AD99)</f>
        <v>400</v>
      </c>
      <c r="DP99" s="206">
        <f>SUM($DM$3:$DM99)</f>
        <v>314.26299051796229</v>
      </c>
      <c r="DQ99" s="206">
        <f t="shared" si="41"/>
        <v>1.2728193012506106</v>
      </c>
      <c r="DR99" s="206">
        <f t="shared" si="43"/>
        <v>5.4649954507864997</v>
      </c>
    </row>
    <row r="100" spans="1:123" ht="14.25">
      <c r="A100" s="262">
        <v>39299</v>
      </c>
      <c r="AJ100" s="206">
        <f t="shared" si="29"/>
        <v>0</v>
      </c>
      <c r="AV100" s="206">
        <f t="shared" si="42"/>
        <v>0</v>
      </c>
      <c r="AW100" s="206">
        <f t="shared" ref="AW100:AW131" si="44">AW99+AJ100-AV100</f>
        <v>57470.442000000003</v>
      </c>
      <c r="AX100" s="206">
        <f t="shared" ref="AX100:AX131" si="45">AX99+SUM(C100:G100)-SUM(AK100:AL100)</f>
        <v>19490.760000000002</v>
      </c>
      <c r="AZ100" s="206">
        <f t="shared" ref="AZ100:AZ131" si="46">AZ99+SUM(H100)-SUM(AM100:AN100)</f>
        <v>165</v>
      </c>
      <c r="BB100" s="206">
        <f t="shared" si="30"/>
        <v>0</v>
      </c>
      <c r="BC100" s="206">
        <f>BC99</f>
        <v>2.5023</v>
      </c>
      <c r="BL100" s="206">
        <f>BL99</f>
        <v>1.9058000000000002</v>
      </c>
      <c r="CD100" s="206">
        <f>CD99</f>
        <v>1.0965</v>
      </c>
      <c r="CE100" s="206">
        <f>SUM($T$3:$T100)+SUM($U$3:$U100)</f>
        <v>2000</v>
      </c>
      <c r="CF100" s="206">
        <f>SUM($CC$3:$CC100)</f>
        <v>1835.5359765051396</v>
      </c>
      <c r="CG100" s="206">
        <f t="shared" si="35"/>
        <v>1.0895999999999999</v>
      </c>
      <c r="CH100" s="206">
        <f t="shared" si="36"/>
        <v>0.6292749658002853</v>
      </c>
      <c r="CM100" s="206">
        <f>CM99</f>
        <v>1.5704</v>
      </c>
      <c r="CN100" s="206">
        <f>SUM($W$3:$W100)+SUM($X$3:$X100)</f>
        <v>5238.3500000000004</v>
      </c>
      <c r="CO100" s="206">
        <f>SUM($CL$3:CL100)</f>
        <v>3893.1104603547901</v>
      </c>
      <c r="CP100" s="206">
        <f t="shared" si="37"/>
        <v>1.3455436349274854</v>
      </c>
      <c r="CQ100" s="206">
        <f t="shared" si="33"/>
        <v>1.3899658503356107</v>
      </c>
      <c r="CR100" s="206">
        <f t="shared" si="38"/>
        <v>14.318413466156048</v>
      </c>
      <c r="CV100" s="206">
        <f>CV99</f>
        <v>1.6172</v>
      </c>
      <c r="CW100" s="206">
        <f>SUM($Z$3:$Z100)+SUM($AA$3:$AA100)</f>
        <v>2713.4300000000003</v>
      </c>
      <c r="CX100" s="206">
        <f>SUM($CU$3:$CU100)</f>
        <v>2290.7146834225132</v>
      </c>
      <c r="CY100" s="206">
        <f t="shared" si="32"/>
        <v>1.1845342502218199</v>
      </c>
      <c r="CZ100" s="206">
        <f t="shared" si="34"/>
        <v>1.3005326992025692</v>
      </c>
      <c r="DA100" s="206">
        <f t="shared" si="31"/>
        <v>26.754003820070498</v>
      </c>
      <c r="DE100" s="206">
        <f>DE99</f>
        <v>1.117</v>
      </c>
      <c r="DF100" s="206">
        <f>SUM($AF$3:$AF100)</f>
        <v>5322.1390000000001</v>
      </c>
      <c r="DG100" s="206">
        <f>SUM($DD$3:$DD100)</f>
        <v>4883.4289175582735</v>
      </c>
      <c r="DH100" s="206">
        <f t="shared" si="39"/>
        <v>1.0898364837183057</v>
      </c>
      <c r="DJ100" s="206">
        <f t="shared" si="40"/>
        <v>2.4318277781284094</v>
      </c>
      <c r="DN100" s="206">
        <f>DN99</f>
        <v>1.3464</v>
      </c>
      <c r="DO100" s="206">
        <f>SUM($AC$3:$AC100)+SUM($AD$3:$AD100)</f>
        <v>400</v>
      </c>
      <c r="DP100" s="206">
        <f>SUM($DM$3:$DM100)</f>
        <v>314.26299051796229</v>
      </c>
      <c r="DQ100" s="206">
        <f t="shared" si="41"/>
        <v>1.2728193012506106</v>
      </c>
      <c r="DR100" s="206">
        <f t="shared" si="43"/>
        <v>5.4649954507864997</v>
      </c>
    </row>
    <row r="101" spans="1:123" ht="14.25">
      <c r="A101" s="262">
        <v>39300</v>
      </c>
      <c r="G101" s="206">
        <f>-8000+10000</f>
        <v>2000</v>
      </c>
      <c r="I101" s="200">
        <v>-15000</v>
      </c>
      <c r="K101" s="200">
        <v>2000</v>
      </c>
      <c r="N101" s="200">
        <v>2000</v>
      </c>
      <c r="Q101" s="200">
        <v>5000</v>
      </c>
      <c r="T101" s="200">
        <v>2000</v>
      </c>
      <c r="AC101" s="200">
        <v>2000</v>
      </c>
      <c r="AJ101" s="206">
        <f t="shared" si="29"/>
        <v>0</v>
      </c>
      <c r="AO101" s="200">
        <v>11.92</v>
      </c>
      <c r="AP101" s="200">
        <v>11.92</v>
      </c>
      <c r="AQ101" s="200">
        <v>19.989999999999998</v>
      </c>
      <c r="AT101" s="200">
        <v>11.92</v>
      </c>
      <c r="AV101" s="206">
        <f t="shared" si="42"/>
        <v>55.75</v>
      </c>
      <c r="AW101" s="206">
        <f t="shared" si="44"/>
        <v>57414.692000000003</v>
      </c>
      <c r="AX101" s="206">
        <f t="shared" si="45"/>
        <v>21490.760000000002</v>
      </c>
      <c r="AY101" s="200">
        <v>21490</v>
      </c>
      <c r="AZ101" s="206">
        <f t="shared" si="46"/>
        <v>165</v>
      </c>
      <c r="BB101" s="206">
        <f t="shared" si="30"/>
        <v>740.21892918311119</v>
      </c>
      <c r="BC101" s="200">
        <v>2.6858</v>
      </c>
      <c r="BD101" s="206">
        <f>SUM($K$3:$K101)+SUM($L$3:$L101)</f>
        <v>2000</v>
      </c>
      <c r="BE101" s="206">
        <f>SUM($BB$3:$BB101)</f>
        <v>740.21892918311119</v>
      </c>
      <c r="BF101" s="206">
        <f t="shared" ref="BF101:BF132" si="47">BD101/BE101</f>
        <v>2.7019033439298217</v>
      </c>
      <c r="BG101" s="206">
        <f t="shared" ref="BG101:BG132" si="48">(BC101-BF101)*100/BC101</f>
        <v>-0.59957345780853799</v>
      </c>
      <c r="BK101" s="206">
        <f>(N101+O101-AP101)/BL101</f>
        <v>996.13187694157727</v>
      </c>
      <c r="BL101" s="200">
        <v>1.9958</v>
      </c>
      <c r="BM101" s="206">
        <f>SUM($N$3:$N101)+SUM($O$3:$O101)</f>
        <v>2000</v>
      </c>
      <c r="BN101" s="206">
        <f>SUM($BK$3:$BK101)</f>
        <v>996.13187694157727</v>
      </c>
      <c r="BO101" s="206">
        <f t="shared" ref="BO101:BO132" si="49">BM101/BN101</f>
        <v>2.0077662870709427</v>
      </c>
      <c r="BP101" s="206">
        <f t="shared" ref="BP101:BP132" si="50">(BL101-BO101)*100/BL101</f>
        <v>-0.59957345780853377</v>
      </c>
      <c r="BT101" s="206">
        <f>(Q101+R101-AQ101)/BU101</f>
        <v>4514.9682683590208</v>
      </c>
      <c r="BU101" s="200">
        <v>1.103</v>
      </c>
      <c r="BV101" s="206">
        <f>SUM($Q$3:$Q101)+SUM($R$3:$R101)</f>
        <v>5000</v>
      </c>
      <c r="BW101" s="206">
        <f>SUM($BT$3:$BT101)</f>
        <v>4514.9682683590208</v>
      </c>
      <c r="BX101" s="206">
        <f t="shared" ref="BX101:BX132" si="51">BV101/BW101</f>
        <v>1.1074274951255119</v>
      </c>
      <c r="BY101" s="206">
        <f t="shared" ref="BY101:BY132" si="52">(BU101-BX101)*100/BU101</f>
        <v>-0.40140481645619969</v>
      </c>
      <c r="CC101" s="206">
        <f>T101/CD101</f>
        <v>1822.6556092226374</v>
      </c>
      <c r="CD101" s="200">
        <v>1.0972999999999999</v>
      </c>
      <c r="CE101" s="206">
        <f>SUM($T$3:$T101)+SUM($U$3:$U101)</f>
        <v>4000</v>
      </c>
      <c r="CF101" s="206">
        <f>SUM($CC$3:$CC101)</f>
        <v>3658.1915857277772</v>
      </c>
      <c r="CG101" s="206">
        <f t="shared" si="35"/>
        <v>1.09343644428186</v>
      </c>
      <c r="CH101" s="206">
        <f t="shared" si="36"/>
        <v>0.35209657506059416</v>
      </c>
      <c r="CM101" s="206">
        <f>CM100</f>
        <v>1.5704</v>
      </c>
      <c r="CN101" s="206">
        <f>SUM($W$3:$W101)+SUM($X$3:$X101)</f>
        <v>5238.3500000000004</v>
      </c>
      <c r="CO101" s="206">
        <f>SUM($CL$3:CL101)</f>
        <v>3893.1104603547901</v>
      </c>
      <c r="CP101" s="206">
        <f t="shared" si="37"/>
        <v>1.3455436349274854</v>
      </c>
      <c r="CQ101" s="206">
        <f t="shared" si="33"/>
        <v>1.3901089300320966</v>
      </c>
      <c r="CR101" s="206">
        <f t="shared" si="38"/>
        <v>14.318413466156048</v>
      </c>
      <c r="CV101" s="200">
        <v>1.6395</v>
      </c>
      <c r="CW101" s="206">
        <f>SUM($Z$3:$Z101)+SUM($AA$3:$AA101)</f>
        <v>2713.4300000000003</v>
      </c>
      <c r="CX101" s="206">
        <f>SUM($CU$3:$CU101)</f>
        <v>2290.7146834225132</v>
      </c>
      <c r="CY101" s="206">
        <f t="shared" si="32"/>
        <v>1.1845342502218199</v>
      </c>
      <c r="CZ101" s="206">
        <f t="shared" si="34"/>
        <v>1.2960318772041364</v>
      </c>
      <c r="DA101" s="206">
        <f t="shared" si="31"/>
        <v>27.750274460395246</v>
      </c>
      <c r="DE101" s="206">
        <f>DE100</f>
        <v>1.117</v>
      </c>
      <c r="DF101" s="206">
        <f>SUM($AF$3:$AF101)</f>
        <v>5322.1390000000001</v>
      </c>
      <c r="DG101" s="206">
        <f>SUM($DD$3:$DD101)</f>
        <v>4883.4289175582735</v>
      </c>
      <c r="DH101" s="206">
        <f t="shared" si="39"/>
        <v>1.0898364837183057</v>
      </c>
      <c r="DI101" s="206">
        <f t="shared" ref="DI101:DI132" si="53">SUM($DH71:$DH101)/30</f>
        <v>1.1308496668981296</v>
      </c>
      <c r="DJ101" s="206">
        <f t="shared" si="40"/>
        <v>2.4318277781284094</v>
      </c>
      <c r="DM101" s="206">
        <f>(AC101+AD101-AT101)/DN101</f>
        <v>1360.0218908195375</v>
      </c>
      <c r="DN101" s="200">
        <v>1.4618</v>
      </c>
      <c r="DO101" s="206">
        <f>SUM($AC$3:$AC101)+SUM($AD$3:$AD101)</f>
        <v>2400</v>
      </c>
      <c r="DP101" s="206">
        <f>SUM($DM$3:$DM101)</f>
        <v>1674.2848813374999</v>
      </c>
      <c r="DQ101" s="206">
        <f t="shared" si="41"/>
        <v>1.4334478121087515</v>
      </c>
      <c r="DR101" s="206">
        <f t="shared" si="43"/>
        <v>1.9395394644444173</v>
      </c>
      <c r="DS101" s="206">
        <f t="shared" ref="DS101:DS132" si="54">SUM($DQ71:$DQ101)/30</f>
        <v>1.3206008949875696</v>
      </c>
    </row>
    <row r="102" spans="1:123" ht="14.25">
      <c r="A102" s="262">
        <v>39301</v>
      </c>
      <c r="AJ102" s="206">
        <f t="shared" ref="AJ102:AJ133" si="55">SUM(C102:AI102)</f>
        <v>0</v>
      </c>
      <c r="AV102" s="206">
        <f t="shared" si="42"/>
        <v>0</v>
      </c>
      <c r="AW102" s="206">
        <f t="shared" si="44"/>
        <v>57414.692000000003</v>
      </c>
      <c r="AX102" s="206">
        <f t="shared" si="45"/>
        <v>21490.760000000002</v>
      </c>
      <c r="AZ102" s="206">
        <f t="shared" si="46"/>
        <v>165</v>
      </c>
      <c r="BC102" s="200">
        <v>2.7049000000000003</v>
      </c>
      <c r="BD102" s="206">
        <f>SUM($K$3:$K102)+SUM($L$3:$L102)</f>
        <v>2000</v>
      </c>
      <c r="BE102" s="206">
        <f>SUM($BB$3:$BB102)</f>
        <v>740.21892918311119</v>
      </c>
      <c r="BF102" s="206">
        <f t="shared" si="47"/>
        <v>2.7019033439298217</v>
      </c>
      <c r="BG102" s="206">
        <f t="shared" si="48"/>
        <v>0.11078620541160955</v>
      </c>
      <c r="BL102" s="200">
        <v>2.0066999999999999</v>
      </c>
      <c r="BM102" s="206">
        <f>SUM($N$3:$N102)+SUM($O$3:$O102)</f>
        <v>2000</v>
      </c>
      <c r="BN102" s="206">
        <f>SUM($BK$3:$BK102)</f>
        <v>996.13187694157727</v>
      </c>
      <c r="BO102" s="206">
        <f t="shared" si="49"/>
        <v>2.0077662870709427</v>
      </c>
      <c r="BP102" s="206">
        <f t="shared" si="50"/>
        <v>-5.3136346785409197E-2</v>
      </c>
      <c r="BU102" s="200">
        <v>1.1028</v>
      </c>
      <c r="BV102" s="206">
        <f>SUM($Q$3:$Q102)+SUM($R$3:$R102)</f>
        <v>5000</v>
      </c>
      <c r="BW102" s="206">
        <f>SUM($BT$3:$BT102)</f>
        <v>4514.9682683590208</v>
      </c>
      <c r="BX102" s="206">
        <f t="shared" si="51"/>
        <v>1.1074274951255119</v>
      </c>
      <c r="BY102" s="206">
        <f t="shared" si="52"/>
        <v>-0.41961326854478237</v>
      </c>
      <c r="CD102" s="200">
        <v>1.0971</v>
      </c>
      <c r="CE102" s="206">
        <f>SUM($T$3:$T102)+SUM($U$3:$U102)</f>
        <v>4000</v>
      </c>
      <c r="CF102" s="206">
        <f>SUM($CC$3:$CC102)</f>
        <v>3658.1915857277772</v>
      </c>
      <c r="CG102" s="206">
        <f t="shared" si="35"/>
        <v>1.09343644428186</v>
      </c>
      <c r="CH102" s="206">
        <f t="shared" si="36"/>
        <v>0.33393088306808144</v>
      </c>
      <c r="CM102" s="200">
        <v>1.7013</v>
      </c>
      <c r="CN102" s="206">
        <f>SUM($W$3:$W102)+SUM($X$3:$X102)</f>
        <v>5238.3500000000004</v>
      </c>
      <c r="CO102" s="206">
        <f>SUM($CL$3:CL102)</f>
        <v>3893.1104603547901</v>
      </c>
      <c r="CP102" s="206">
        <f t="shared" si="37"/>
        <v>1.3455436349274854</v>
      </c>
      <c r="CQ102" s="206">
        <f t="shared" si="33"/>
        <v>1.3902520097285824</v>
      </c>
      <c r="CR102" s="206">
        <f t="shared" si="38"/>
        <v>20.910854350938376</v>
      </c>
      <c r="CV102" s="200">
        <v>1.6473</v>
      </c>
      <c r="CW102" s="206">
        <f>SUM($Z$3:$Z102)+SUM($AA$3:$AA102)</f>
        <v>2713.4300000000003</v>
      </c>
      <c r="CX102" s="206">
        <f>SUM($CU$3:$CU102)</f>
        <v>2290.7146834225132</v>
      </c>
      <c r="CY102" s="206">
        <f t="shared" si="32"/>
        <v>1.1845342502218199</v>
      </c>
      <c r="CZ102" s="206">
        <f t="shared" si="34"/>
        <v>1.2915310552057038</v>
      </c>
      <c r="DA102" s="206">
        <f t="shared" si="31"/>
        <v>28.092378423977422</v>
      </c>
      <c r="DE102" s="200">
        <v>1.1294</v>
      </c>
      <c r="DF102" s="206">
        <f>SUM($AF$3:$AF102)</f>
        <v>5322.1390000000001</v>
      </c>
      <c r="DG102" s="206">
        <f>SUM($DD$3:$DD102)</f>
        <v>4883.4289175582735</v>
      </c>
      <c r="DH102" s="206">
        <f t="shared" si="39"/>
        <v>1.0898364837183057</v>
      </c>
      <c r="DI102" s="206">
        <f t="shared" si="53"/>
        <v>1.1298826153301584</v>
      </c>
      <c r="DJ102" s="206">
        <f t="shared" si="40"/>
        <v>3.5030561609433595</v>
      </c>
      <c r="DN102" s="200">
        <v>1.4677</v>
      </c>
      <c r="DO102" s="206">
        <f>SUM($AC$3:$AC102)+SUM($AD$3:$AD102)</f>
        <v>2400</v>
      </c>
      <c r="DP102" s="206">
        <f>SUM($DM$3:$DM102)</f>
        <v>1674.2848813374999</v>
      </c>
      <c r="DQ102" s="206">
        <f t="shared" si="41"/>
        <v>1.4334478121087515</v>
      </c>
      <c r="DR102" s="206">
        <f t="shared" si="43"/>
        <v>2.3337322266981335</v>
      </c>
      <c r="DS102" s="206">
        <f t="shared" si="54"/>
        <v>1.3259551786828407</v>
      </c>
    </row>
    <row r="103" spans="1:123" ht="14.25">
      <c r="A103" s="262">
        <v>39302</v>
      </c>
      <c r="AJ103" s="206">
        <f t="shared" si="55"/>
        <v>0</v>
      </c>
      <c r="AV103" s="206">
        <f t="shared" si="42"/>
        <v>0</v>
      </c>
      <c r="AW103" s="206">
        <f t="shared" si="44"/>
        <v>57414.692000000003</v>
      </c>
      <c r="AX103" s="206">
        <f t="shared" si="45"/>
        <v>21490.760000000002</v>
      </c>
      <c r="AZ103" s="206">
        <f t="shared" si="46"/>
        <v>165</v>
      </c>
      <c r="BC103" s="206">
        <f>BC102</f>
        <v>2.7049000000000003</v>
      </c>
      <c r="BD103" s="206">
        <f>SUM($K$3:$K103)+SUM($L$3:$L103)</f>
        <v>2000</v>
      </c>
      <c r="BE103" s="206">
        <f>SUM($BB$3:$BB103)</f>
        <v>740.21892918311119</v>
      </c>
      <c r="BF103" s="206">
        <f t="shared" si="47"/>
        <v>2.7019033439298217</v>
      </c>
      <c r="BG103" s="206">
        <f t="shared" si="48"/>
        <v>0.11078620541160955</v>
      </c>
      <c r="BL103" s="206">
        <f>BL102</f>
        <v>2.0066999999999999</v>
      </c>
      <c r="BM103" s="206">
        <f>SUM($N$3:$N103)+SUM($O$3:$O103)</f>
        <v>2000</v>
      </c>
      <c r="BN103" s="206">
        <f>SUM($BK$3:$BK103)</f>
        <v>996.13187694157727</v>
      </c>
      <c r="BO103" s="206">
        <f t="shared" si="49"/>
        <v>2.0077662870709427</v>
      </c>
      <c r="BP103" s="206">
        <f t="shared" si="50"/>
        <v>-5.3136346785409197E-2</v>
      </c>
      <c r="BU103" s="206">
        <f>BU102</f>
        <v>1.1028</v>
      </c>
      <c r="BV103" s="206">
        <f>SUM($Q$3:$Q103)+SUM($R$3:$R103)</f>
        <v>5000</v>
      </c>
      <c r="BW103" s="206">
        <f>SUM($BT$3:$BT103)</f>
        <v>4514.9682683590208</v>
      </c>
      <c r="BX103" s="206">
        <f t="shared" si="51"/>
        <v>1.1074274951255119</v>
      </c>
      <c r="BY103" s="206">
        <f t="shared" si="52"/>
        <v>-0.41961326854478237</v>
      </c>
      <c r="CD103" s="206">
        <f>CD102</f>
        <v>1.0971</v>
      </c>
      <c r="CE103" s="206">
        <f>SUM($T$3:$T103)+SUM($U$3:$U103)</f>
        <v>4000</v>
      </c>
      <c r="CF103" s="206">
        <f>SUM($CC$3:$CC103)</f>
        <v>3658.1915857277772</v>
      </c>
      <c r="CG103" s="206">
        <f t="shared" si="35"/>
        <v>1.09343644428186</v>
      </c>
      <c r="CH103" s="206">
        <f t="shared" si="36"/>
        <v>0.33393088306808144</v>
      </c>
      <c r="CM103" s="206">
        <f>CM102</f>
        <v>1.7013</v>
      </c>
      <c r="CN103" s="206">
        <f>SUM($W$3:$W103)+SUM($X$3:$X103)</f>
        <v>5238.3500000000004</v>
      </c>
      <c r="CO103" s="206">
        <f>SUM($CL$3:CL103)</f>
        <v>3893.1104603547901</v>
      </c>
      <c r="CP103" s="206">
        <f t="shared" si="37"/>
        <v>1.3455436349274854</v>
      </c>
      <c r="CQ103" s="206">
        <f t="shared" si="33"/>
        <v>1.3903950894250685</v>
      </c>
      <c r="CR103" s="206">
        <f t="shared" si="38"/>
        <v>20.910854350938376</v>
      </c>
      <c r="CV103" s="206">
        <f>CV102</f>
        <v>1.6473</v>
      </c>
      <c r="CW103" s="206">
        <f>SUM($Z$3:$Z103)+SUM($AA$3:$AA103)</f>
        <v>2713.4300000000003</v>
      </c>
      <c r="CX103" s="206">
        <f>SUM($CU$3:$CU103)</f>
        <v>2290.7146834225132</v>
      </c>
      <c r="CY103" s="206">
        <f t="shared" si="32"/>
        <v>1.1845342502218199</v>
      </c>
      <c r="CZ103" s="206">
        <f t="shared" si="34"/>
        <v>1.2870302332072712</v>
      </c>
      <c r="DA103" s="206">
        <f t="shared" si="31"/>
        <v>28.092378423977422</v>
      </c>
      <c r="DE103" s="206">
        <f>DE102</f>
        <v>1.1294</v>
      </c>
      <c r="DF103" s="206">
        <f>SUM($AF$3:$AF103)</f>
        <v>5322.1390000000001</v>
      </c>
      <c r="DG103" s="206">
        <f>SUM($DD$3:$DD103)</f>
        <v>4883.4289175582735</v>
      </c>
      <c r="DH103" s="206">
        <f t="shared" si="39"/>
        <v>1.0898364837183057</v>
      </c>
      <c r="DI103" s="206">
        <f t="shared" si="53"/>
        <v>1.1289155637621873</v>
      </c>
      <c r="DJ103" s="206">
        <f t="shared" si="40"/>
        <v>3.5030561609433595</v>
      </c>
      <c r="DN103" s="206">
        <f>DN102</f>
        <v>1.4677</v>
      </c>
      <c r="DO103" s="206">
        <f>SUM($AC$3:$AC103)+SUM($AD$3:$AD103)</f>
        <v>2400</v>
      </c>
      <c r="DP103" s="206">
        <f>SUM($DM$3:$DM103)</f>
        <v>1674.2848813374999</v>
      </c>
      <c r="DQ103" s="206">
        <f t="shared" si="41"/>
        <v>1.4334478121087515</v>
      </c>
      <c r="DR103" s="206">
        <f t="shared" si="43"/>
        <v>2.3337322266981335</v>
      </c>
      <c r="DS103" s="206">
        <f t="shared" si="54"/>
        <v>1.3313094623781121</v>
      </c>
    </row>
    <row r="104" spans="1:123" ht="14.25">
      <c r="A104" s="262">
        <v>39303</v>
      </c>
      <c r="AJ104" s="206">
        <f t="shared" si="55"/>
        <v>0</v>
      </c>
      <c r="AV104" s="206">
        <f t="shared" si="42"/>
        <v>0</v>
      </c>
      <c r="AW104" s="206">
        <f t="shared" si="44"/>
        <v>57414.692000000003</v>
      </c>
      <c r="AX104" s="206">
        <f t="shared" si="45"/>
        <v>21490.760000000002</v>
      </c>
      <c r="AZ104" s="206">
        <f t="shared" si="46"/>
        <v>165</v>
      </c>
      <c r="BC104" s="200">
        <v>2.7111999999999998</v>
      </c>
      <c r="BD104" s="206">
        <f>SUM($K$3:$K104)+SUM($L$3:$L104)</f>
        <v>2000</v>
      </c>
      <c r="BE104" s="206">
        <f>SUM($BB$3:$BB104)</f>
        <v>740.21892918311119</v>
      </c>
      <c r="BF104" s="206">
        <f t="shared" si="47"/>
        <v>2.7019033439298217</v>
      </c>
      <c r="BG104" s="206">
        <f t="shared" si="48"/>
        <v>0.34289820264746812</v>
      </c>
      <c r="BL104" s="200">
        <v>2.0099</v>
      </c>
      <c r="BM104" s="206">
        <f>SUM($N$3:$N104)+SUM($O$3:$O104)</f>
        <v>2000</v>
      </c>
      <c r="BN104" s="206">
        <f>SUM($BK$3:$BK104)</f>
        <v>996.13187694157727</v>
      </c>
      <c r="BO104" s="206">
        <f t="shared" si="49"/>
        <v>2.0077662870709427</v>
      </c>
      <c r="BP104" s="206">
        <f t="shared" si="50"/>
        <v>0.10616015369208844</v>
      </c>
      <c r="BU104" s="200">
        <v>1.1028</v>
      </c>
      <c r="BV104" s="206">
        <f>SUM($Q$3:$Q104)+SUM($R$3:$R104)</f>
        <v>5000</v>
      </c>
      <c r="BW104" s="206">
        <f>SUM($BT$3:$BT104)</f>
        <v>4514.9682683590208</v>
      </c>
      <c r="BX104" s="206">
        <f t="shared" si="51"/>
        <v>1.1074274951255119</v>
      </c>
      <c r="BY104" s="206">
        <f t="shared" si="52"/>
        <v>-0.41961326854478237</v>
      </c>
      <c r="CD104" s="200">
        <v>1.097</v>
      </c>
      <c r="CE104" s="206">
        <f>SUM($T$3:$T104)+SUM($U$3:$U104)</f>
        <v>4000</v>
      </c>
      <c r="CF104" s="206">
        <f>SUM($CC$3:$CC104)</f>
        <v>3658.1915857277772</v>
      </c>
      <c r="CG104" s="206">
        <f t="shared" si="35"/>
        <v>1.09343644428186</v>
      </c>
      <c r="CH104" s="206">
        <f t="shared" si="36"/>
        <v>0.3248455531576967</v>
      </c>
      <c r="CM104" s="200">
        <v>1.7039</v>
      </c>
      <c r="CN104" s="206">
        <f>SUM($W$3:$W104)+SUM($X$3:$X104)</f>
        <v>5238.3500000000004</v>
      </c>
      <c r="CO104" s="206">
        <f>SUM($CL$3:CL104)</f>
        <v>3893.1104603547901</v>
      </c>
      <c r="CP104" s="206">
        <f t="shared" si="37"/>
        <v>1.3455436349274854</v>
      </c>
      <c r="CQ104" s="206">
        <f t="shared" si="33"/>
        <v>1.3903950894250685</v>
      </c>
      <c r="CR104" s="206">
        <f t="shared" si="38"/>
        <v>21.031537359734408</v>
      </c>
      <c r="CV104" s="200">
        <v>1.6518000000000002</v>
      </c>
      <c r="CW104" s="206">
        <f>SUM($Z$3:$Z104)+SUM($AA$3:$AA104)</f>
        <v>2713.4300000000003</v>
      </c>
      <c r="CX104" s="206">
        <f>SUM($CU$3:$CU104)</f>
        <v>2290.7146834225132</v>
      </c>
      <c r="CY104" s="206">
        <f t="shared" si="32"/>
        <v>1.1845342502218199</v>
      </c>
      <c r="CZ104" s="206">
        <f t="shared" si="34"/>
        <v>1.2825294112088386</v>
      </c>
      <c r="DA104" s="206">
        <f t="shared" si="31"/>
        <v>28.288276412288425</v>
      </c>
      <c r="DE104" s="200">
        <v>1.1320999999999999</v>
      </c>
      <c r="DF104" s="206">
        <f>SUM($AF$3:$AF104)</f>
        <v>5322.1390000000001</v>
      </c>
      <c r="DG104" s="206">
        <f>SUM($DD$3:$DD104)</f>
        <v>4883.4289175582735</v>
      </c>
      <c r="DH104" s="206">
        <f t="shared" si="39"/>
        <v>1.0898364837183057</v>
      </c>
      <c r="DI104" s="206">
        <f t="shared" si="53"/>
        <v>1.1280083425803467</v>
      </c>
      <c r="DJ104" s="206">
        <f t="shared" si="40"/>
        <v>3.7331963856279682</v>
      </c>
      <c r="DN104" s="200">
        <v>1.4809000000000001</v>
      </c>
      <c r="DO104" s="206">
        <f>SUM($AC$3:$AC104)+SUM($AD$3:$AD104)</f>
        <v>2400</v>
      </c>
      <c r="DP104" s="206">
        <f>SUM($DM$3:$DM104)</f>
        <v>1674.2848813374999</v>
      </c>
      <c r="DQ104" s="206">
        <f t="shared" si="41"/>
        <v>1.4334478121087515</v>
      </c>
      <c r="DR104" s="206">
        <f t="shared" si="43"/>
        <v>3.2042803627016414</v>
      </c>
      <c r="DS104" s="206">
        <f t="shared" si="54"/>
        <v>1.3366637460733835</v>
      </c>
    </row>
    <row r="105" spans="1:123" ht="14.25">
      <c r="A105" s="262">
        <v>39304</v>
      </c>
      <c r="AJ105" s="206">
        <f t="shared" si="55"/>
        <v>0</v>
      </c>
      <c r="AV105" s="206">
        <f t="shared" si="42"/>
        <v>0</v>
      </c>
      <c r="AW105" s="206">
        <f t="shared" si="44"/>
        <v>57414.692000000003</v>
      </c>
      <c r="AX105" s="206">
        <f t="shared" si="45"/>
        <v>21490.760000000002</v>
      </c>
      <c r="AZ105" s="206">
        <f t="shared" si="46"/>
        <v>165</v>
      </c>
      <c r="BC105" s="200">
        <v>2.6825000000000001</v>
      </c>
      <c r="BD105" s="206">
        <f>SUM($K$3:$K105)+SUM($L$3:$L105)</f>
        <v>2000</v>
      </c>
      <c r="BE105" s="206">
        <f>SUM($BB$3:$BB105)</f>
        <v>740.21892918311119</v>
      </c>
      <c r="BF105" s="206">
        <f t="shared" si="47"/>
        <v>2.7019033439298217</v>
      </c>
      <c r="BG105" s="206">
        <f t="shared" si="48"/>
        <v>-0.72333062180136332</v>
      </c>
      <c r="BL105" s="200">
        <v>1.9934000000000001</v>
      </c>
      <c r="BM105" s="206">
        <f>SUM($N$3:$N105)+SUM($O$3:$O105)</f>
        <v>2000</v>
      </c>
      <c r="BN105" s="206">
        <f>SUM($BK$3:$BK105)</f>
        <v>996.13187694157727</v>
      </c>
      <c r="BO105" s="206">
        <f t="shared" si="49"/>
        <v>2.0077662870709427</v>
      </c>
      <c r="BP105" s="206">
        <f t="shared" si="50"/>
        <v>-0.7206926392566807</v>
      </c>
      <c r="BU105" s="200">
        <v>1.1029</v>
      </c>
      <c r="BV105" s="206">
        <f>SUM($Q$3:$Q105)+SUM($R$3:$R105)</f>
        <v>5000</v>
      </c>
      <c r="BW105" s="206">
        <f>SUM($BT$3:$BT105)</f>
        <v>4514.9682683590208</v>
      </c>
      <c r="BX105" s="206">
        <f t="shared" si="51"/>
        <v>1.1074274951255119</v>
      </c>
      <c r="BY105" s="206">
        <f t="shared" si="52"/>
        <v>-0.41050821701984508</v>
      </c>
      <c r="CD105" s="200">
        <v>1.0971</v>
      </c>
      <c r="CE105" s="206">
        <f>SUM($T$3:$T105)+SUM($U$3:$U105)</f>
        <v>4000</v>
      </c>
      <c r="CF105" s="206">
        <f>SUM($CC$3:$CC105)</f>
        <v>3658.1915857277772</v>
      </c>
      <c r="CG105" s="206">
        <f t="shared" si="35"/>
        <v>1.09343644428186</v>
      </c>
      <c r="CH105" s="206">
        <f t="shared" si="36"/>
        <v>0.33393088306808144</v>
      </c>
      <c r="CM105" s="200">
        <v>1.679</v>
      </c>
      <c r="CN105" s="206">
        <f>SUM($W$3:$W105)+SUM($X$3:$X105)</f>
        <v>5238.3500000000004</v>
      </c>
      <c r="CO105" s="206">
        <f>SUM($CL$3:CL105)</f>
        <v>3893.1104603547901</v>
      </c>
      <c r="CP105" s="206">
        <f t="shared" si="37"/>
        <v>1.3455436349274854</v>
      </c>
      <c r="CQ105" s="206">
        <f t="shared" si="33"/>
        <v>1.3903950894250685</v>
      </c>
      <c r="CR105" s="206">
        <f t="shared" si="38"/>
        <v>19.860414834575021</v>
      </c>
      <c r="CV105" s="200">
        <v>1.62</v>
      </c>
      <c r="CW105" s="206">
        <f>SUM($Z$3:$Z105)+SUM($AA$3:$AA105)</f>
        <v>2713.4300000000003</v>
      </c>
      <c r="CX105" s="206">
        <f>SUM($CU$3:$CU105)</f>
        <v>2290.7146834225132</v>
      </c>
      <c r="CY105" s="206">
        <f t="shared" si="32"/>
        <v>1.1845342502218199</v>
      </c>
      <c r="CZ105" s="206">
        <f t="shared" si="34"/>
        <v>1.278028589210406</v>
      </c>
      <c r="DA105" s="206">
        <f t="shared" si="31"/>
        <v>26.880601838159269</v>
      </c>
      <c r="DE105" s="200">
        <v>1.1347</v>
      </c>
      <c r="DF105" s="206">
        <f>SUM($AF$3:$AF105)</f>
        <v>5322.1390000000001</v>
      </c>
      <c r="DG105" s="206">
        <f>SUM($DD$3:$DD105)</f>
        <v>4883.4289175582735</v>
      </c>
      <c r="DH105" s="206">
        <f t="shared" si="39"/>
        <v>1.0898364837183057</v>
      </c>
      <c r="DI105" s="206">
        <f t="shared" si="53"/>
        <v>1.1278664982671596</v>
      </c>
      <c r="DJ105" s="206">
        <f t="shared" si="40"/>
        <v>3.9537777634347742</v>
      </c>
      <c r="DN105" s="200">
        <v>1.4594</v>
      </c>
      <c r="DO105" s="206">
        <f>SUM($AC$3:$AC105)+SUM($AD$3:$AD105)</f>
        <v>2400</v>
      </c>
      <c r="DP105" s="206">
        <f>SUM($DM$3:$DM105)</f>
        <v>1674.2848813374999</v>
      </c>
      <c r="DQ105" s="206">
        <f t="shared" si="41"/>
        <v>1.4334478121087515</v>
      </c>
      <c r="DR105" s="206">
        <f t="shared" si="43"/>
        <v>1.778277914982084</v>
      </c>
      <c r="DS105" s="206">
        <f t="shared" si="54"/>
        <v>1.3420180297686548</v>
      </c>
    </row>
    <row r="106" spans="1:123" ht="14.25">
      <c r="A106" s="262">
        <v>39305</v>
      </c>
      <c r="AJ106" s="206">
        <f t="shared" si="55"/>
        <v>0</v>
      </c>
      <c r="AV106" s="206">
        <f t="shared" si="42"/>
        <v>0</v>
      </c>
      <c r="AW106" s="206">
        <f t="shared" si="44"/>
        <v>57414.692000000003</v>
      </c>
      <c r="AX106" s="206">
        <f t="shared" si="45"/>
        <v>21490.760000000002</v>
      </c>
      <c r="AZ106" s="206">
        <f t="shared" si="46"/>
        <v>165</v>
      </c>
      <c r="BC106" s="206">
        <f>BC105</f>
        <v>2.6825000000000001</v>
      </c>
      <c r="BD106" s="206">
        <f>SUM($K$3:$K106)+SUM($L$3:$L106)</f>
        <v>2000</v>
      </c>
      <c r="BE106" s="206">
        <f>SUM($BB$3:$BB106)</f>
        <v>740.21892918311119</v>
      </c>
      <c r="BF106" s="206">
        <f t="shared" si="47"/>
        <v>2.7019033439298217</v>
      </c>
      <c r="BG106" s="206">
        <f t="shared" si="48"/>
        <v>-0.72333062180136332</v>
      </c>
      <c r="BL106" s="206">
        <f>BL105</f>
        <v>1.9934000000000001</v>
      </c>
      <c r="BM106" s="206">
        <f>SUM($N$3:$N106)+SUM($O$3:$O106)</f>
        <v>2000</v>
      </c>
      <c r="BN106" s="206">
        <f>SUM($BK$3:$BK106)</f>
        <v>996.13187694157727</v>
      </c>
      <c r="BO106" s="206">
        <f t="shared" si="49"/>
        <v>2.0077662870709427</v>
      </c>
      <c r="BP106" s="206">
        <f t="shared" si="50"/>
        <v>-0.7206926392566807</v>
      </c>
      <c r="BU106" s="206">
        <f>BU105</f>
        <v>1.1029</v>
      </c>
      <c r="BV106" s="206">
        <f>SUM($Q$3:$Q106)+SUM($R$3:$R106)</f>
        <v>5000</v>
      </c>
      <c r="BW106" s="206">
        <f>SUM($BT$3:$BT106)</f>
        <v>4514.9682683590208</v>
      </c>
      <c r="BX106" s="206">
        <f t="shared" si="51"/>
        <v>1.1074274951255119</v>
      </c>
      <c r="BY106" s="206">
        <f t="shared" si="52"/>
        <v>-0.41050821701984508</v>
      </c>
      <c r="CD106" s="206">
        <f>CD105</f>
        <v>1.0971</v>
      </c>
      <c r="CE106" s="206">
        <f>SUM($T$3:$T106)+SUM($U$3:$U106)</f>
        <v>4000</v>
      </c>
      <c r="CF106" s="206">
        <f>SUM($CC$3:$CC106)</f>
        <v>3658.1915857277772</v>
      </c>
      <c r="CG106" s="206">
        <f t="shared" si="35"/>
        <v>1.09343644428186</v>
      </c>
      <c r="CH106" s="206">
        <f t="shared" si="36"/>
        <v>0.33393088306808144</v>
      </c>
      <c r="CM106" s="206">
        <f>CM105</f>
        <v>1.679</v>
      </c>
      <c r="CN106" s="206">
        <f>SUM($W$3:$W106)+SUM($X$3:$X106)</f>
        <v>5238.3500000000004</v>
      </c>
      <c r="CO106" s="206">
        <f>SUM($CL$3:CL106)</f>
        <v>3893.1104603547901</v>
      </c>
      <c r="CP106" s="206">
        <f t="shared" si="37"/>
        <v>1.3455436349274854</v>
      </c>
      <c r="CQ106" s="206">
        <f t="shared" si="33"/>
        <v>1.3903950894250685</v>
      </c>
      <c r="CR106" s="206">
        <f t="shared" si="38"/>
        <v>19.860414834575021</v>
      </c>
      <c r="CV106" s="206">
        <f>CV105</f>
        <v>1.62</v>
      </c>
      <c r="CW106" s="206">
        <f>SUM($Z$3:$Z106)+SUM($AA$3:$AA106)</f>
        <v>2713.4300000000003</v>
      </c>
      <c r="CX106" s="206">
        <f>SUM($CU$3:$CU106)</f>
        <v>2290.7146834225132</v>
      </c>
      <c r="CY106" s="206">
        <f t="shared" si="32"/>
        <v>1.1845342502218199</v>
      </c>
      <c r="CZ106" s="206">
        <f t="shared" si="34"/>
        <v>1.2735277672119734</v>
      </c>
      <c r="DA106" s="206">
        <f t="shared" si="31"/>
        <v>26.880601838159269</v>
      </c>
      <c r="DE106" s="206">
        <f>DE105</f>
        <v>1.1347</v>
      </c>
      <c r="DF106" s="206">
        <f>SUM($AF$3:$AF106)</f>
        <v>5322.1390000000001</v>
      </c>
      <c r="DG106" s="206">
        <f>SUM($DD$3:$DD106)</f>
        <v>4883.4289175582735</v>
      </c>
      <c r="DH106" s="206">
        <f t="shared" si="39"/>
        <v>1.0898364837183057</v>
      </c>
      <c r="DI106" s="206">
        <f t="shared" si="53"/>
        <v>1.1277246539539725</v>
      </c>
      <c r="DJ106" s="206">
        <f t="shared" si="40"/>
        <v>3.9537777634347742</v>
      </c>
      <c r="DN106" s="206">
        <f>DN105</f>
        <v>1.4594</v>
      </c>
      <c r="DO106" s="206">
        <f>SUM($AC$3:$AC106)+SUM($AD$3:$AD106)</f>
        <v>2400</v>
      </c>
      <c r="DP106" s="206">
        <f>SUM($DM$3:$DM106)</f>
        <v>1674.2848813374999</v>
      </c>
      <c r="DQ106" s="206">
        <f t="shared" si="41"/>
        <v>1.4334478121087515</v>
      </c>
      <c r="DR106" s="206">
        <f t="shared" si="43"/>
        <v>1.778277914982084</v>
      </c>
      <c r="DS106" s="206">
        <f t="shared" si="54"/>
        <v>1.3473723134639259</v>
      </c>
    </row>
    <row r="107" spans="1:123" ht="14.25">
      <c r="A107" s="262">
        <v>39306</v>
      </c>
      <c r="AJ107" s="206">
        <f t="shared" si="55"/>
        <v>0</v>
      </c>
      <c r="AV107" s="206">
        <f t="shared" si="42"/>
        <v>0</v>
      </c>
      <c r="AW107" s="206">
        <f t="shared" si="44"/>
        <v>57414.692000000003</v>
      </c>
      <c r="AX107" s="206">
        <f t="shared" si="45"/>
        <v>21490.760000000002</v>
      </c>
      <c r="AZ107" s="206">
        <f t="shared" si="46"/>
        <v>165</v>
      </c>
      <c r="BC107" s="206">
        <f>BC106</f>
        <v>2.6825000000000001</v>
      </c>
      <c r="BD107" s="206">
        <f>SUM($K$3:$K107)+SUM($L$3:$L107)</f>
        <v>2000</v>
      </c>
      <c r="BE107" s="206">
        <f>SUM($BB$3:$BB107)</f>
        <v>740.21892918311119</v>
      </c>
      <c r="BF107" s="206">
        <f t="shared" si="47"/>
        <v>2.7019033439298217</v>
      </c>
      <c r="BG107" s="206">
        <f t="shared" si="48"/>
        <v>-0.72333062180136332</v>
      </c>
      <c r="BL107" s="206">
        <f>BL106</f>
        <v>1.9934000000000001</v>
      </c>
      <c r="BM107" s="206">
        <f>SUM($N$3:$N107)+SUM($O$3:$O107)</f>
        <v>2000</v>
      </c>
      <c r="BN107" s="206">
        <f>SUM($BK$3:$BK107)</f>
        <v>996.13187694157727</v>
      </c>
      <c r="BO107" s="206">
        <f t="shared" si="49"/>
        <v>2.0077662870709427</v>
      </c>
      <c r="BP107" s="206">
        <f t="shared" si="50"/>
        <v>-0.7206926392566807</v>
      </c>
      <c r="BU107" s="206">
        <f>BU106</f>
        <v>1.1029</v>
      </c>
      <c r="BV107" s="206">
        <f>SUM($Q$3:$Q107)+SUM($R$3:$R107)</f>
        <v>5000</v>
      </c>
      <c r="BW107" s="206">
        <f>SUM($BT$3:$BT107)</f>
        <v>4514.9682683590208</v>
      </c>
      <c r="BX107" s="206">
        <f t="shared" si="51"/>
        <v>1.1074274951255119</v>
      </c>
      <c r="BY107" s="206">
        <f t="shared" si="52"/>
        <v>-0.41050821701984508</v>
      </c>
      <c r="CD107" s="206">
        <f>CD106</f>
        <v>1.0971</v>
      </c>
      <c r="CE107" s="206">
        <f>SUM($T$3:$T107)+SUM($U$3:$U107)</f>
        <v>4000</v>
      </c>
      <c r="CF107" s="206">
        <f>SUM($CC$3:$CC107)</f>
        <v>3658.1915857277772</v>
      </c>
      <c r="CG107" s="206">
        <f t="shared" si="35"/>
        <v>1.09343644428186</v>
      </c>
      <c r="CH107" s="206">
        <f t="shared" si="36"/>
        <v>0.33393088306808144</v>
      </c>
      <c r="CM107" s="206">
        <f>CM106</f>
        <v>1.679</v>
      </c>
      <c r="CN107" s="206">
        <f>SUM($W$3:$W107)+SUM($X$3:$X107)</f>
        <v>5238.3500000000004</v>
      </c>
      <c r="CO107" s="206">
        <f>SUM($CL$3:CL107)</f>
        <v>3893.1104603547901</v>
      </c>
      <c r="CP107" s="206">
        <f t="shared" si="37"/>
        <v>1.3455436349274854</v>
      </c>
      <c r="CQ107" s="206">
        <f t="shared" si="33"/>
        <v>1.3903950894250685</v>
      </c>
      <c r="CR107" s="206">
        <f t="shared" si="38"/>
        <v>19.860414834575021</v>
      </c>
      <c r="CV107" s="206">
        <f>CV106</f>
        <v>1.62</v>
      </c>
      <c r="CW107" s="206">
        <f>SUM($Z$3:$Z107)+SUM($AA$3:$AA107)</f>
        <v>2713.4300000000003</v>
      </c>
      <c r="CX107" s="206">
        <f>SUM($CU$3:$CU107)</f>
        <v>2290.7146834225132</v>
      </c>
      <c r="CY107" s="206">
        <f t="shared" si="32"/>
        <v>1.1845342502218199</v>
      </c>
      <c r="CZ107" s="206">
        <f t="shared" si="34"/>
        <v>1.2690269452135405</v>
      </c>
      <c r="DA107" s="206">
        <f t="shared" si="31"/>
        <v>26.880601838159269</v>
      </c>
      <c r="DE107" s="206">
        <f>DE106</f>
        <v>1.1347</v>
      </c>
      <c r="DF107" s="206">
        <f>SUM($AF$3:$AF107)</f>
        <v>5322.1390000000001</v>
      </c>
      <c r="DG107" s="206">
        <f>SUM($DD$3:$DD107)</f>
        <v>4883.4289175582735</v>
      </c>
      <c r="DH107" s="206">
        <f t="shared" si="39"/>
        <v>1.0898364837183057</v>
      </c>
      <c r="DI107" s="206">
        <f t="shared" si="53"/>
        <v>1.1275828096407854</v>
      </c>
      <c r="DJ107" s="206">
        <f t="shared" si="40"/>
        <v>3.9537777634347742</v>
      </c>
      <c r="DN107" s="206">
        <f>DN106</f>
        <v>1.4594</v>
      </c>
      <c r="DO107" s="206">
        <f>SUM($AC$3:$AC107)+SUM($AD$3:$AD107)</f>
        <v>2400</v>
      </c>
      <c r="DP107" s="206">
        <f>SUM($DM$3:$DM107)</f>
        <v>1674.2848813374999</v>
      </c>
      <c r="DQ107" s="206">
        <f t="shared" si="41"/>
        <v>1.4334478121087515</v>
      </c>
      <c r="DR107" s="206">
        <f t="shared" si="43"/>
        <v>1.778277914982084</v>
      </c>
      <c r="DS107" s="206">
        <f t="shared" si="54"/>
        <v>1.3527265971591973</v>
      </c>
    </row>
    <row r="108" spans="1:123" ht="14.25">
      <c r="A108" s="262">
        <v>39307</v>
      </c>
      <c r="AJ108" s="206">
        <f t="shared" si="55"/>
        <v>0</v>
      </c>
      <c r="AV108" s="206">
        <f t="shared" si="42"/>
        <v>0</v>
      </c>
      <c r="AW108" s="206">
        <f t="shared" si="44"/>
        <v>57414.692000000003</v>
      </c>
      <c r="AX108" s="206">
        <f t="shared" si="45"/>
        <v>21490.760000000002</v>
      </c>
      <c r="AZ108" s="206">
        <f t="shared" si="46"/>
        <v>165</v>
      </c>
      <c r="BC108" s="200">
        <v>2.6597</v>
      </c>
      <c r="BD108" s="206">
        <f>SUM($K$3:$K108)+SUM($L$3:$L108)</f>
        <v>2000</v>
      </c>
      <c r="BE108" s="206">
        <f>SUM($BB$3:$BB108)</f>
        <v>740.21892918311119</v>
      </c>
      <c r="BF108" s="206">
        <f t="shared" si="47"/>
        <v>2.7019033439298217</v>
      </c>
      <c r="BG108" s="206">
        <f t="shared" si="48"/>
        <v>-1.5867708361778292</v>
      </c>
      <c r="BL108" s="200">
        <v>1.9854000000000001</v>
      </c>
      <c r="BM108" s="206">
        <f>SUM($N$3:$N108)+SUM($O$3:$O108)</f>
        <v>2000</v>
      </c>
      <c r="BN108" s="206">
        <f>SUM($BK$3:$BK108)</f>
        <v>996.13187694157727</v>
      </c>
      <c r="BO108" s="206">
        <f t="shared" si="49"/>
        <v>2.0077662870709427</v>
      </c>
      <c r="BP108" s="206">
        <f t="shared" si="50"/>
        <v>-1.1265380815423935</v>
      </c>
      <c r="BU108" s="200">
        <v>1.1031</v>
      </c>
      <c r="BV108" s="206">
        <f>SUM($Q$3:$Q108)+SUM($R$3:$R108)</f>
        <v>5000</v>
      </c>
      <c r="BW108" s="206">
        <f>SUM($BT$3:$BT108)</f>
        <v>4514.9682683590208</v>
      </c>
      <c r="BX108" s="206">
        <f t="shared" si="51"/>
        <v>1.1074274951255119</v>
      </c>
      <c r="BY108" s="206">
        <f t="shared" si="52"/>
        <v>-0.39230306640484935</v>
      </c>
      <c r="CD108" s="200">
        <v>1.0972999999999999</v>
      </c>
      <c r="CE108" s="206">
        <f>SUM($T$3:$T108)+SUM($U$3:$U108)</f>
        <v>4000</v>
      </c>
      <c r="CF108" s="206">
        <f>SUM($CC$3:$CC108)</f>
        <v>3658.1915857277772</v>
      </c>
      <c r="CG108" s="206">
        <f t="shared" si="35"/>
        <v>1.09343644428186</v>
      </c>
      <c r="CH108" s="206">
        <f t="shared" si="36"/>
        <v>0.35209657506059416</v>
      </c>
      <c r="CM108" s="200">
        <v>1.6768000000000001</v>
      </c>
      <c r="CN108" s="206">
        <f>SUM($W$3:$W108)+SUM($X$3:$X108)</f>
        <v>5238.3500000000004</v>
      </c>
      <c r="CO108" s="206">
        <f>SUM($CL$3:CL108)</f>
        <v>3893.1104603547901</v>
      </c>
      <c r="CP108" s="206">
        <f t="shared" si="37"/>
        <v>1.3455436349274854</v>
      </c>
      <c r="CQ108" s="206">
        <f t="shared" si="33"/>
        <v>1.3903950894250685</v>
      </c>
      <c r="CR108" s="206">
        <f t="shared" si="38"/>
        <v>19.75526986358031</v>
      </c>
      <c r="CV108" s="200">
        <v>1.6112000000000002</v>
      </c>
      <c r="CW108" s="206">
        <f>SUM($Z$3:$Z108)+SUM($AA$3:$AA108)</f>
        <v>2713.4300000000003</v>
      </c>
      <c r="CX108" s="206">
        <f>SUM($CU$3:$CU108)</f>
        <v>2290.7146834225132</v>
      </c>
      <c r="CY108" s="206">
        <f t="shared" si="32"/>
        <v>1.1845342502218199</v>
      </c>
      <c r="CZ108" s="206">
        <f t="shared" si="34"/>
        <v>1.2645261232151082</v>
      </c>
      <c r="DA108" s="206">
        <f t="shared" si="31"/>
        <v>26.481240676401455</v>
      </c>
      <c r="DE108" s="200">
        <v>1.139</v>
      </c>
      <c r="DF108" s="206">
        <f>SUM($AF$3:$AF108)</f>
        <v>5322.1390000000001</v>
      </c>
      <c r="DG108" s="206">
        <f>SUM($DD$3:$DD108)</f>
        <v>4883.4289175582735</v>
      </c>
      <c r="DH108" s="206">
        <f t="shared" si="39"/>
        <v>1.0898364837183057</v>
      </c>
      <c r="DI108" s="206">
        <f t="shared" si="53"/>
        <v>1.1274409653275985</v>
      </c>
      <c r="DJ108" s="206">
        <f t="shared" si="40"/>
        <v>4.31637544176421</v>
      </c>
      <c r="DN108" s="200">
        <v>1.4588000000000001</v>
      </c>
      <c r="DO108" s="206">
        <f>SUM($AC$3:$AC108)+SUM($AD$3:$AD108)</f>
        <v>2400</v>
      </c>
      <c r="DP108" s="206">
        <f>SUM($DM$3:$DM108)</f>
        <v>1674.2848813374999</v>
      </c>
      <c r="DQ108" s="206">
        <f t="shared" si="41"/>
        <v>1.4334478121087515</v>
      </c>
      <c r="DR108" s="206">
        <f t="shared" si="43"/>
        <v>1.7378796196359061</v>
      </c>
      <c r="DS108" s="206">
        <f t="shared" si="54"/>
        <v>1.3580808808544689</v>
      </c>
    </row>
    <row r="109" spans="1:123" ht="14.25">
      <c r="A109" s="262">
        <v>39308</v>
      </c>
      <c r="G109" s="200">
        <v>3715.69</v>
      </c>
      <c r="Z109" s="200">
        <v>-2713.43</v>
      </c>
      <c r="AB109" s="200">
        <v>-1002.26</v>
      </c>
      <c r="AJ109" s="206">
        <f t="shared" si="55"/>
        <v>0</v>
      </c>
      <c r="AS109" s="200">
        <v>18.670000000000002</v>
      </c>
      <c r="AV109" s="206">
        <f t="shared" si="42"/>
        <v>18.670000000000002</v>
      </c>
      <c r="AW109" s="206">
        <f t="shared" si="44"/>
        <v>57396.022000000004</v>
      </c>
      <c r="AX109" s="206">
        <f t="shared" si="45"/>
        <v>25206.45</v>
      </c>
      <c r="AZ109" s="206">
        <f t="shared" si="46"/>
        <v>165</v>
      </c>
      <c r="BC109" s="200">
        <v>2.6832000000000003</v>
      </c>
      <c r="BD109" s="206">
        <f>SUM($K$3:$K109)+SUM($L$3:$L109)</f>
        <v>2000</v>
      </c>
      <c r="BE109" s="206">
        <f>SUM($BB$3:$BB109)</f>
        <v>740.21892918311119</v>
      </c>
      <c r="BF109" s="206">
        <f t="shared" si="47"/>
        <v>2.7019033439298217</v>
      </c>
      <c r="BG109" s="206">
        <f t="shared" si="48"/>
        <v>-0.69705366464748897</v>
      </c>
      <c r="BL109" s="200">
        <v>1.9988000000000001</v>
      </c>
      <c r="BM109" s="206">
        <f>SUM($N$3:$N109)+SUM($O$3:$O109)</f>
        <v>2000</v>
      </c>
      <c r="BN109" s="206">
        <f>SUM($BK$3:$BK109)</f>
        <v>996.13187694157727</v>
      </c>
      <c r="BO109" s="206">
        <f t="shared" si="49"/>
        <v>2.0077662870709427</v>
      </c>
      <c r="BP109" s="206">
        <f t="shared" si="50"/>
        <v>-0.4485835036493197</v>
      </c>
      <c r="BU109" s="206">
        <f>BU108</f>
        <v>1.1031</v>
      </c>
      <c r="BV109" s="206">
        <f>SUM($Q$3:$Q109)+SUM($R$3:$R109)</f>
        <v>5000</v>
      </c>
      <c r="BW109" s="206">
        <f>SUM($BT$3:$BT109)</f>
        <v>4514.9682683590208</v>
      </c>
      <c r="BX109" s="206">
        <f t="shared" si="51"/>
        <v>1.1074274951255119</v>
      </c>
      <c r="BY109" s="206">
        <f t="shared" si="52"/>
        <v>-0.39230306640484935</v>
      </c>
      <c r="CD109" s="206">
        <f>CD108</f>
        <v>1.0972999999999999</v>
      </c>
      <c r="CE109" s="206">
        <f>SUM($T$3:$T109)+SUM($U$3:$U109)</f>
        <v>4000</v>
      </c>
      <c r="CF109" s="206">
        <f>SUM($CC$3:$CC109)</f>
        <v>3658.1915857277772</v>
      </c>
      <c r="CG109" s="206">
        <f t="shared" si="35"/>
        <v>1.09343644428186</v>
      </c>
      <c r="CH109" s="206">
        <f t="shared" si="36"/>
        <v>0.35209657506059416</v>
      </c>
      <c r="CM109" s="200">
        <v>1.6973</v>
      </c>
      <c r="CN109" s="206">
        <f>SUM($W$3:$W109)+SUM($X$3:$X109)</f>
        <v>5238.3500000000004</v>
      </c>
      <c r="CO109" s="206">
        <f>SUM($CL$3:CL109)</f>
        <v>3893.1104603547901</v>
      </c>
      <c r="CP109" s="206">
        <f t="shared" si="37"/>
        <v>1.3455436349274854</v>
      </c>
      <c r="CQ109" s="206">
        <f t="shared" si="33"/>
        <v>1.3903950894250685</v>
      </c>
      <c r="CR109" s="206">
        <f t="shared" si="38"/>
        <v>20.724466215313416</v>
      </c>
      <c r="CU109" s="200">
        <v>-2290.71</v>
      </c>
      <c r="CV109" s="200">
        <v>1.6301000000000001</v>
      </c>
      <c r="CW109" s="206">
        <f>SUM($Z$3:$Z109)+SUM($AA$3:$AA109)</f>
        <v>0</v>
      </c>
      <c r="CX109" s="206">
        <f>SUM($CU$3:$CU109)</f>
        <v>4.6834225131533458E-3</v>
      </c>
      <c r="CY109" s="206">
        <f t="shared" si="32"/>
        <v>0</v>
      </c>
      <c r="CZ109" s="206">
        <f t="shared" si="34"/>
        <v>1.2205408262092812</v>
      </c>
      <c r="DA109" s="200">
        <v>0</v>
      </c>
      <c r="DE109" s="200">
        <v>1.1417999999999999</v>
      </c>
      <c r="DF109" s="206">
        <f>SUM($AF$3:$AF109)</f>
        <v>5322.1390000000001</v>
      </c>
      <c r="DG109" s="206">
        <f>SUM($DD$3:$DD109)</f>
        <v>4883.4289175582735</v>
      </c>
      <c r="DH109" s="206">
        <f t="shared" si="39"/>
        <v>1.0898364837183057</v>
      </c>
      <c r="DI109" s="206">
        <f t="shared" si="53"/>
        <v>1.1272991210144114</v>
      </c>
      <c r="DJ109" s="206">
        <f t="shared" si="40"/>
        <v>4.551017365711532</v>
      </c>
      <c r="DN109" s="200">
        <v>1.4805000000000001</v>
      </c>
      <c r="DO109" s="206">
        <f>SUM($AC$3:$AC109)+SUM($AD$3:$AD109)</f>
        <v>2400</v>
      </c>
      <c r="DP109" s="206">
        <f>SUM($DM$3:$DM109)</f>
        <v>1674.2848813374999</v>
      </c>
      <c r="DQ109" s="206">
        <f t="shared" si="41"/>
        <v>1.4334478121087515</v>
      </c>
      <c r="DR109" s="206">
        <f t="shared" si="43"/>
        <v>3.1781281925868727</v>
      </c>
      <c r="DS109" s="206">
        <f t="shared" si="54"/>
        <v>1.3634351645497402</v>
      </c>
    </row>
    <row r="110" spans="1:123" ht="14.25">
      <c r="A110" s="262">
        <v>39309</v>
      </c>
      <c r="AB110" s="200">
        <v>-116.85</v>
      </c>
      <c r="AJ110" s="206">
        <f t="shared" si="55"/>
        <v>-116.85</v>
      </c>
      <c r="AS110" s="200">
        <v>-116.85</v>
      </c>
      <c r="AV110" s="206">
        <f t="shared" si="42"/>
        <v>-116.85</v>
      </c>
      <c r="AW110" s="206">
        <f t="shared" si="44"/>
        <v>57396.022000000004</v>
      </c>
      <c r="AX110" s="206">
        <f t="shared" si="45"/>
        <v>25206.45</v>
      </c>
      <c r="AZ110" s="206">
        <f t="shared" si="46"/>
        <v>165</v>
      </c>
      <c r="BC110" s="200">
        <v>2.6865999999999999</v>
      </c>
      <c r="BD110" s="206">
        <f>SUM($K$3:$K110)+SUM($L$3:$L110)</f>
        <v>2000</v>
      </c>
      <c r="BE110" s="206">
        <f>SUM($BB$3:$BB110)</f>
        <v>740.21892918311119</v>
      </c>
      <c r="BF110" s="206">
        <f t="shared" si="47"/>
        <v>2.7019033439298217</v>
      </c>
      <c r="BG110" s="206">
        <f t="shared" si="48"/>
        <v>-0.56961750650717635</v>
      </c>
      <c r="BL110" s="200">
        <v>2.0007000000000001</v>
      </c>
      <c r="BM110" s="206">
        <f>SUM($N$3:$N110)+SUM($O$3:$O110)</f>
        <v>2000</v>
      </c>
      <c r="BN110" s="206">
        <f>SUM($BK$3:$BK110)</f>
        <v>996.13187694157727</v>
      </c>
      <c r="BO110" s="206">
        <f t="shared" si="49"/>
        <v>2.0077662870709427</v>
      </c>
      <c r="BP110" s="206">
        <f t="shared" si="50"/>
        <v>-0.35319073678925322</v>
      </c>
      <c r="BU110" s="200">
        <v>1.1032999999999999</v>
      </c>
      <c r="BV110" s="206">
        <f>SUM($Q$3:$Q110)+SUM($R$3:$R110)</f>
        <v>5000</v>
      </c>
      <c r="BW110" s="206">
        <f>SUM($BT$3:$BT110)</f>
        <v>4514.9682683590208</v>
      </c>
      <c r="BX110" s="206">
        <f t="shared" si="51"/>
        <v>1.1074274951255119</v>
      </c>
      <c r="BY110" s="206">
        <f t="shared" si="52"/>
        <v>-0.37410451604386075</v>
      </c>
      <c r="CD110" s="200">
        <v>1.0974999999999999</v>
      </c>
      <c r="CE110" s="206">
        <f>SUM($T$3:$T110)+SUM($U$3:$U110)</f>
        <v>4000</v>
      </c>
      <c r="CF110" s="206">
        <f>SUM($CC$3:$CC110)</f>
        <v>3658.1915857277772</v>
      </c>
      <c r="CG110" s="206">
        <f t="shared" si="35"/>
        <v>1.09343644428186</v>
      </c>
      <c r="CH110" s="206">
        <f t="shared" si="36"/>
        <v>0.37025564629976104</v>
      </c>
      <c r="CM110" s="200">
        <v>1.7000999999999999</v>
      </c>
      <c r="CN110" s="206">
        <f>SUM($W$3:$W110)+SUM($X$3:$X110)</f>
        <v>5238.3500000000004</v>
      </c>
      <c r="CO110" s="206">
        <f>SUM($CL$3:CL110)</f>
        <v>3893.1104603547901</v>
      </c>
      <c r="CP110" s="206">
        <f t="shared" si="37"/>
        <v>1.3455436349274854</v>
      </c>
      <c r="CQ110" s="206">
        <f t="shared" si="33"/>
        <v>1.3903950894250685</v>
      </c>
      <c r="CR110" s="206">
        <f t="shared" si="38"/>
        <v>20.855030002500708</v>
      </c>
      <c r="CV110" s="200">
        <v>1.6411</v>
      </c>
      <c r="CW110" s="206">
        <f>SUM($Z$3:$Z110)+SUM($AA$3:$AA110)</f>
        <v>0</v>
      </c>
      <c r="CX110" s="206">
        <f>SUM($CU$3:$CU110)</f>
        <v>4.6834225131533458E-3</v>
      </c>
      <c r="CY110" s="206">
        <f t="shared" ref="CY110:CY141" si="56">(CW110)/CX110</f>
        <v>0</v>
      </c>
      <c r="CZ110" s="206">
        <f t="shared" si="34"/>
        <v>1.1765555292034544</v>
      </c>
      <c r="DA110" s="200">
        <v>0</v>
      </c>
      <c r="DE110" s="200">
        <v>1.1424000000000001</v>
      </c>
      <c r="DF110" s="206">
        <f>SUM($AF$3:$AF110)</f>
        <v>5322.1390000000001</v>
      </c>
      <c r="DG110" s="206">
        <f>SUM($DD$3:$DD110)</f>
        <v>4883.4289175582735</v>
      </c>
      <c r="DH110" s="206">
        <f t="shared" si="39"/>
        <v>1.0898364837183057</v>
      </c>
      <c r="DI110" s="206">
        <f t="shared" si="53"/>
        <v>1.1271572767012246</v>
      </c>
      <c r="DJ110" s="206">
        <f t="shared" si="40"/>
        <v>4.6011481339018223</v>
      </c>
      <c r="DN110" s="200">
        <v>1.4816</v>
      </c>
      <c r="DO110" s="206">
        <f>SUM($AC$3:$AC110)+SUM($AD$3:$AD110)</f>
        <v>2400</v>
      </c>
      <c r="DP110" s="206">
        <f>SUM($DM$3:$DM110)</f>
        <v>1674.2848813374999</v>
      </c>
      <c r="DQ110" s="206">
        <f t="shared" si="41"/>
        <v>1.4334478121087515</v>
      </c>
      <c r="DR110" s="206">
        <f t="shared" si="43"/>
        <v>3.2500126816447441</v>
      </c>
      <c r="DS110" s="206">
        <f t="shared" si="54"/>
        <v>1.3687894482450116</v>
      </c>
    </row>
    <row r="111" spans="1:123" ht="14.25">
      <c r="A111" s="262">
        <v>39310</v>
      </c>
      <c r="G111" s="200">
        <v>-3000</v>
      </c>
      <c r="K111" s="200">
        <v>1000</v>
      </c>
      <c r="W111" s="200">
        <v>1000</v>
      </c>
      <c r="AC111" s="200">
        <v>1000</v>
      </c>
      <c r="AJ111" s="206">
        <f t="shared" si="55"/>
        <v>0</v>
      </c>
      <c r="AO111" s="200">
        <v>5.96</v>
      </c>
      <c r="AR111" s="200">
        <v>5.96</v>
      </c>
      <c r="AT111" s="200">
        <v>5.96</v>
      </c>
      <c r="AV111" s="206">
        <f t="shared" si="42"/>
        <v>17.88</v>
      </c>
      <c r="AW111" s="206">
        <f t="shared" si="44"/>
        <v>57378.142000000007</v>
      </c>
      <c r="AX111" s="206">
        <f t="shared" si="45"/>
        <v>22206.45</v>
      </c>
      <c r="AY111" s="200">
        <v>18490</v>
      </c>
      <c r="AZ111" s="206">
        <f t="shared" si="46"/>
        <v>165</v>
      </c>
      <c r="BB111" s="206">
        <f>(K111+L111-AO111)/BC111</f>
        <v>375.76169955394266</v>
      </c>
      <c r="BC111" s="200">
        <v>2.6454</v>
      </c>
      <c r="BD111" s="206">
        <f>SUM($K$3:$K111)+SUM($L$3:$L111)</f>
        <v>3000</v>
      </c>
      <c r="BE111" s="206">
        <f>SUM($BB$3:$BB111)</f>
        <v>1115.9806287370538</v>
      </c>
      <c r="BF111" s="206">
        <f t="shared" si="47"/>
        <v>2.6882187044725638</v>
      </c>
      <c r="BG111" s="206">
        <f t="shared" si="48"/>
        <v>-1.6186098311243615</v>
      </c>
      <c r="BL111" s="200">
        <v>1.978</v>
      </c>
      <c r="BM111" s="206">
        <f>SUM($N$3:$N111)+SUM($O$3:$O111)</f>
        <v>2000</v>
      </c>
      <c r="BN111" s="206">
        <f>SUM($BK$3:$BK111)</f>
        <v>996.13187694157727</v>
      </c>
      <c r="BO111" s="206">
        <f t="shared" si="49"/>
        <v>2.0077662870709427</v>
      </c>
      <c r="BP111" s="206">
        <f t="shared" si="50"/>
        <v>-1.5048679004521108</v>
      </c>
      <c r="BU111" s="200">
        <v>1.1032999999999999</v>
      </c>
      <c r="BV111" s="206">
        <f>SUM($Q$3:$Q111)+SUM($R$3:$R111)</f>
        <v>5000</v>
      </c>
      <c r="BW111" s="206">
        <f>SUM($BT$3:$BT111)</f>
        <v>4514.9682683590208</v>
      </c>
      <c r="BX111" s="206">
        <f t="shared" si="51"/>
        <v>1.1074274951255119</v>
      </c>
      <c r="BY111" s="206">
        <f t="shared" si="52"/>
        <v>-0.37410451604386075</v>
      </c>
      <c r="CD111" s="200">
        <v>1.0974999999999999</v>
      </c>
      <c r="CE111" s="206">
        <f>SUM($T$3:$T111)+SUM($U$3:$U111)</f>
        <v>4000</v>
      </c>
      <c r="CF111" s="206">
        <f>SUM($CC$3:$CC111)</f>
        <v>3658.1915857277772</v>
      </c>
      <c r="CG111" s="206">
        <f t="shared" si="35"/>
        <v>1.09343644428186</v>
      </c>
      <c r="CH111" s="206">
        <f t="shared" si="36"/>
        <v>0.37025564629976104</v>
      </c>
      <c r="CL111" s="206">
        <f>(W111+X111-AR111)/CM111</f>
        <v>593.88218425140394</v>
      </c>
      <c r="CM111" s="200">
        <v>1.6738</v>
      </c>
      <c r="CN111" s="206">
        <f>SUM($W$3:$W111)+SUM($X$3:$X111)</f>
        <v>6238.35</v>
      </c>
      <c r="CO111" s="206">
        <f>SUM($CL$3:CL111)</f>
        <v>4486.9926446061945</v>
      </c>
      <c r="CP111" s="206">
        <f t="shared" si="37"/>
        <v>1.3903187489061541</v>
      </c>
      <c r="CQ111" s="206">
        <f t="shared" ref="CQ111:CQ142" si="57">SUM($CP81:$CP111)/30</f>
        <v>1.3918875932243573</v>
      </c>
      <c r="CR111" s="206">
        <f t="shared" si="38"/>
        <v>16.936387327867479</v>
      </c>
      <c r="CV111" s="200">
        <v>1.6177999999999999</v>
      </c>
      <c r="CW111" s="206">
        <f>SUM($Z$3:$Z111)+SUM($AA$3:$AA111)</f>
        <v>0</v>
      </c>
      <c r="CX111" s="206">
        <f>SUM($CU$3:$CU111)</f>
        <v>4.6834225131533458E-3</v>
      </c>
      <c r="CY111" s="206">
        <f t="shared" si="56"/>
        <v>0</v>
      </c>
      <c r="CZ111" s="206">
        <f t="shared" ref="CZ111:CZ142" si="58">SUM($CY81:$CY111)/30</f>
        <v>1.1325702321976279</v>
      </c>
      <c r="DA111" s="200">
        <v>0</v>
      </c>
      <c r="DE111" s="200">
        <v>1.1388</v>
      </c>
      <c r="DF111" s="206">
        <f>SUM($AF$3:$AF111)</f>
        <v>5322.1390000000001</v>
      </c>
      <c r="DG111" s="206">
        <f>SUM($DD$3:$DD111)</f>
        <v>4883.4289175582735</v>
      </c>
      <c r="DH111" s="206">
        <f t="shared" si="39"/>
        <v>1.0898364837183057</v>
      </c>
      <c r="DI111" s="206">
        <f t="shared" si="53"/>
        <v>1.1270154323880375</v>
      </c>
      <c r="DJ111" s="206">
        <f t="shared" si="40"/>
        <v>4.2995711522387055</v>
      </c>
      <c r="DM111" s="206">
        <f>(AC111+AD111-AT111)/DN111</f>
        <v>679.91792065663469</v>
      </c>
      <c r="DN111" s="200">
        <v>1.462</v>
      </c>
      <c r="DO111" s="206">
        <f>SUM($AC$3:$AC111)+SUM($AD$3:$AD111)</f>
        <v>3400</v>
      </c>
      <c r="DP111" s="206">
        <f>SUM($DM$3:$DM111)</f>
        <v>2354.2028019941345</v>
      </c>
      <c r="DQ111" s="206">
        <f t="shared" si="41"/>
        <v>1.4442256194411203</v>
      </c>
      <c r="DR111" s="206">
        <f t="shared" si="43"/>
        <v>1.2157579041641382</v>
      </c>
      <c r="DS111" s="206">
        <f t="shared" si="54"/>
        <v>1.3745029921846952</v>
      </c>
    </row>
    <row r="112" spans="1:123" ht="14.25">
      <c r="A112" s="262">
        <v>39311</v>
      </c>
      <c r="G112" s="200">
        <v>-3000</v>
      </c>
      <c r="K112" s="200">
        <v>500</v>
      </c>
      <c r="N112" s="200">
        <v>500</v>
      </c>
      <c r="W112" s="200">
        <v>500</v>
      </c>
      <c r="Z112" s="200">
        <v>1000</v>
      </c>
      <c r="AC112" s="200">
        <v>500</v>
      </c>
      <c r="AJ112" s="206">
        <f t="shared" si="55"/>
        <v>0</v>
      </c>
      <c r="AO112" s="200">
        <v>2.98</v>
      </c>
      <c r="AP112" s="200">
        <v>2.98</v>
      </c>
      <c r="AR112" s="200">
        <v>2.98</v>
      </c>
      <c r="AS112" s="200">
        <v>5.96</v>
      </c>
      <c r="AT112" s="200">
        <v>2.98</v>
      </c>
      <c r="AV112" s="206">
        <f t="shared" si="42"/>
        <v>17.88</v>
      </c>
      <c r="AW112" s="206">
        <f t="shared" si="44"/>
        <v>57360.26200000001</v>
      </c>
      <c r="AX112" s="206">
        <f t="shared" si="45"/>
        <v>19206.45</v>
      </c>
      <c r="AY112" s="200">
        <v>19206.45</v>
      </c>
      <c r="AZ112" s="206">
        <f t="shared" si="46"/>
        <v>165</v>
      </c>
      <c r="BB112" s="206">
        <f>(K112+L112-AO112)/BC112</f>
        <v>190.61900744036203</v>
      </c>
      <c r="BC112" s="200">
        <v>2.6074000000000002</v>
      </c>
      <c r="BD112" s="206">
        <f>SUM($K$3:$K112)+SUM($L$3:$L112)</f>
        <v>3500</v>
      </c>
      <c r="BE112" s="206">
        <f>SUM($BB$3:$BB112)</f>
        <v>1306.599636177416</v>
      </c>
      <c r="BF112" s="206">
        <f t="shared" si="47"/>
        <v>2.678708843238002</v>
      </c>
      <c r="BG112" s="206">
        <f t="shared" si="48"/>
        <v>-2.7348639732301061</v>
      </c>
      <c r="BK112" s="206">
        <f>(N112+O112-AP112)/BL112</f>
        <v>253.81472781125521</v>
      </c>
      <c r="BL112" s="200">
        <v>1.9582000000000002</v>
      </c>
      <c r="BM112" s="206">
        <f>SUM($N$3:$N112)+SUM($O$3:$O112)</f>
        <v>2500</v>
      </c>
      <c r="BN112" s="206">
        <f>SUM($BK$3:$BK112)</f>
        <v>1249.9466047528324</v>
      </c>
      <c r="BO112" s="206">
        <f t="shared" si="49"/>
        <v>2.0000854360449711</v>
      </c>
      <c r="BP112" s="206">
        <f t="shared" si="50"/>
        <v>-2.1389764092008461</v>
      </c>
      <c r="BU112" s="200">
        <v>1.1034999999999999</v>
      </c>
      <c r="BV112" s="206">
        <f>SUM($Q$3:$Q112)+SUM($R$3:$R112)</f>
        <v>5000</v>
      </c>
      <c r="BW112" s="206">
        <f>SUM($BT$3:$BT112)</f>
        <v>4514.9682683590208</v>
      </c>
      <c r="BX112" s="206">
        <f t="shared" si="51"/>
        <v>1.1074274951255119</v>
      </c>
      <c r="BY112" s="206">
        <f t="shared" si="52"/>
        <v>-0.35591256234815927</v>
      </c>
      <c r="CD112" s="200">
        <v>1.0977000000000001</v>
      </c>
      <c r="CE112" s="206">
        <f>SUM($T$3:$T112)+SUM($U$3:$U112)</f>
        <v>4000</v>
      </c>
      <c r="CF112" s="206">
        <f>SUM($CC$3:$CC112)</f>
        <v>3658.1915857277772</v>
      </c>
      <c r="CG112" s="206">
        <f t="shared" si="35"/>
        <v>1.09343644428186</v>
      </c>
      <c r="CH112" s="206">
        <f t="shared" si="36"/>
        <v>0.38840810040448909</v>
      </c>
      <c r="CL112" s="206">
        <f>(W112+X112-AR112)/CM112</f>
        <v>301.24249954542694</v>
      </c>
      <c r="CM112" s="200">
        <v>1.6499000000000001</v>
      </c>
      <c r="CN112" s="206">
        <f>SUM($W$3:$W112)+SUM($X$3:$X112)</f>
        <v>6738.35</v>
      </c>
      <c r="CO112" s="206">
        <f>SUM($CL$3:CL112)</f>
        <v>4788.2351441516212</v>
      </c>
      <c r="CP112" s="206">
        <f t="shared" si="37"/>
        <v>1.4072721570974351</v>
      </c>
      <c r="CQ112" s="206">
        <f t="shared" si="57"/>
        <v>1.3939452106300223</v>
      </c>
      <c r="CR112" s="206">
        <f t="shared" si="38"/>
        <v>14.705609000700951</v>
      </c>
      <c r="CU112" s="206">
        <f>(Z112+AA112-AS112)/CV112</f>
        <v>626.522122778268</v>
      </c>
      <c r="CV112" s="200">
        <v>1.5866</v>
      </c>
      <c r="CW112" s="206">
        <f>SUM($Z$3:$Z112)+SUM($AA$3:$AA112)</f>
        <v>1000.0000000000005</v>
      </c>
      <c r="CX112" s="206">
        <f>SUM($CU$3:$CU112)</f>
        <v>626.52680620078115</v>
      </c>
      <c r="CY112" s="206">
        <f t="shared" si="56"/>
        <v>1.5961009011951732</v>
      </c>
      <c r="CZ112" s="206">
        <f t="shared" si="58"/>
        <v>1.1417882985649732</v>
      </c>
      <c r="DA112" s="206">
        <f t="shared" ref="DA112:DA143" si="59">(CV112-CY112)*100/CV112</f>
        <v>-0.59882145437874812</v>
      </c>
      <c r="DE112" s="200">
        <v>1.1339999999999999</v>
      </c>
      <c r="DF112" s="206">
        <f>SUM($AF$3:$AF112)</f>
        <v>5322.1390000000001</v>
      </c>
      <c r="DG112" s="206">
        <f>SUM($DD$3:$DD112)</f>
        <v>4883.4289175582735</v>
      </c>
      <c r="DH112" s="206">
        <f t="shared" si="39"/>
        <v>1.0898364837183057</v>
      </c>
      <c r="DI112" s="206">
        <f t="shared" si="53"/>
        <v>1.1268735880748506</v>
      </c>
      <c r="DJ112" s="206">
        <f t="shared" si="40"/>
        <v>3.8944899719307089</v>
      </c>
      <c r="DM112" s="206">
        <f>(AC112+AD112-AT112)/DN112</f>
        <v>345.70494539890103</v>
      </c>
      <c r="DN112" s="200">
        <v>1.4377</v>
      </c>
      <c r="DO112" s="206">
        <f>SUM($AC$3:$AC112)+SUM($AD$3:$AD112)</f>
        <v>3900</v>
      </c>
      <c r="DP112" s="206">
        <f>SUM($DM$3:$DM112)</f>
        <v>2699.9077473930356</v>
      </c>
      <c r="DQ112" s="206">
        <f t="shared" si="41"/>
        <v>1.4444937993773097</v>
      </c>
      <c r="DR112" s="206">
        <f t="shared" si="43"/>
        <v>-0.47254638501145779</v>
      </c>
      <c r="DS112" s="206">
        <f t="shared" si="54"/>
        <v>1.3802254754555854</v>
      </c>
    </row>
    <row r="113" spans="1:123" ht="14.25">
      <c r="A113" s="262">
        <v>39312</v>
      </c>
      <c r="AJ113" s="206">
        <f t="shared" si="55"/>
        <v>0</v>
      </c>
      <c r="AV113" s="206">
        <f t="shared" si="42"/>
        <v>0</v>
      </c>
      <c r="AW113" s="206">
        <f t="shared" si="44"/>
        <v>57360.26200000001</v>
      </c>
      <c r="AX113" s="206">
        <f t="shared" si="45"/>
        <v>19206.45</v>
      </c>
      <c r="AZ113" s="206">
        <f t="shared" si="46"/>
        <v>165</v>
      </c>
      <c r="BC113" s="206">
        <f>BC112</f>
        <v>2.6074000000000002</v>
      </c>
      <c r="BD113" s="206">
        <f>SUM($K$3:$K113)+SUM($L$3:$L113)</f>
        <v>3500</v>
      </c>
      <c r="BE113" s="206">
        <f>SUM($BB$3:$BB113)</f>
        <v>1306.599636177416</v>
      </c>
      <c r="BF113" s="206">
        <f t="shared" si="47"/>
        <v>2.678708843238002</v>
      </c>
      <c r="BG113" s="206">
        <f t="shared" si="48"/>
        <v>-2.7348639732301061</v>
      </c>
      <c r="BL113" s="206">
        <f>BL112</f>
        <v>1.9582000000000002</v>
      </c>
      <c r="BM113" s="206">
        <f>SUM($N$3:$N113)+SUM($O$3:$O113)</f>
        <v>2500</v>
      </c>
      <c r="BN113" s="206">
        <f>SUM($BK$3:$BK113)</f>
        <v>1249.9466047528324</v>
      </c>
      <c r="BO113" s="206">
        <f t="shared" si="49"/>
        <v>2.0000854360449711</v>
      </c>
      <c r="BP113" s="206">
        <f t="shared" si="50"/>
        <v>-2.1389764092008461</v>
      </c>
      <c r="BU113" s="206">
        <f>BU112</f>
        <v>1.1034999999999999</v>
      </c>
      <c r="BV113" s="206">
        <f>SUM($Q$3:$Q113)+SUM($R$3:$R113)</f>
        <v>5000</v>
      </c>
      <c r="BW113" s="206">
        <f>SUM($BT$3:$BT113)</f>
        <v>4514.9682683590208</v>
      </c>
      <c r="BX113" s="206">
        <f t="shared" si="51"/>
        <v>1.1074274951255119</v>
      </c>
      <c r="BY113" s="206">
        <f t="shared" si="52"/>
        <v>-0.35591256234815927</v>
      </c>
      <c r="CD113" s="206">
        <f>CD112</f>
        <v>1.0977000000000001</v>
      </c>
      <c r="CE113" s="206">
        <f>SUM($T$3:$T113)+SUM($U$3:$U113)</f>
        <v>4000</v>
      </c>
      <c r="CF113" s="206">
        <f>SUM($CC$3:$CC113)</f>
        <v>3658.1915857277772</v>
      </c>
      <c r="CG113" s="206">
        <f t="shared" ref="CG113:CG144" si="60">CE113/CF113</f>
        <v>1.09343644428186</v>
      </c>
      <c r="CH113" s="206">
        <f t="shared" ref="CH113:CH144" si="61">(CD113-CG113)*100/CD113</f>
        <v>0.38840810040448909</v>
      </c>
      <c r="CM113" s="206">
        <f>CM112</f>
        <v>1.6499000000000001</v>
      </c>
      <c r="CN113" s="206">
        <f>SUM($W$3:$W113)+SUM($X$3:$X113)</f>
        <v>6738.35</v>
      </c>
      <c r="CO113" s="206">
        <f>SUM($CL$3:CL113)</f>
        <v>4788.2351441516212</v>
      </c>
      <c r="CP113" s="206">
        <f t="shared" si="37"/>
        <v>1.4072721570974351</v>
      </c>
      <c r="CQ113" s="206">
        <f t="shared" si="57"/>
        <v>1.3960028280356873</v>
      </c>
      <c r="CR113" s="206">
        <f t="shared" si="38"/>
        <v>14.705609000700951</v>
      </c>
      <c r="CV113" s="206">
        <f>CV112</f>
        <v>1.5866</v>
      </c>
      <c r="CW113" s="206">
        <f>SUM($Z$3:$Z113)+SUM($AA$3:$AA113)</f>
        <v>1000.0000000000005</v>
      </c>
      <c r="CX113" s="206">
        <f>SUM($CU$3:$CU113)</f>
        <v>626.52680620078115</v>
      </c>
      <c r="CY113" s="206">
        <f t="shared" si="56"/>
        <v>1.5961009011951732</v>
      </c>
      <c r="CZ113" s="206">
        <f t="shared" si="58"/>
        <v>1.151006364932319</v>
      </c>
      <c r="DA113" s="206">
        <f t="shared" si="59"/>
        <v>-0.59882145437874812</v>
      </c>
      <c r="DE113" s="206">
        <f>DE112</f>
        <v>1.1339999999999999</v>
      </c>
      <c r="DF113" s="206">
        <f>SUM($AF$3:$AF113)</f>
        <v>5322.1390000000001</v>
      </c>
      <c r="DG113" s="206">
        <f>SUM($DD$3:$DD113)</f>
        <v>4883.4289175582735</v>
      </c>
      <c r="DH113" s="206">
        <f t="shared" si="39"/>
        <v>1.0898364837183057</v>
      </c>
      <c r="DI113" s="206">
        <f t="shared" si="53"/>
        <v>1.1267317437616635</v>
      </c>
      <c r="DJ113" s="206">
        <f t="shared" si="40"/>
        <v>3.8944899719307089</v>
      </c>
      <c r="DN113" s="206">
        <f>DN112</f>
        <v>1.4377</v>
      </c>
      <c r="DO113" s="206">
        <f>SUM($AC$3:$AC113)+SUM($AD$3:$AD113)</f>
        <v>3900</v>
      </c>
      <c r="DP113" s="206">
        <f>SUM($DM$3:$DM113)</f>
        <v>2699.9077473930356</v>
      </c>
      <c r="DQ113" s="206">
        <f t="shared" si="41"/>
        <v>1.4444937993773097</v>
      </c>
      <c r="DR113" s="206">
        <f t="shared" si="43"/>
        <v>-0.47254638501145779</v>
      </c>
      <c r="DS113" s="206">
        <f t="shared" si="54"/>
        <v>1.3859479587264754</v>
      </c>
    </row>
    <row r="114" spans="1:123" ht="14.25">
      <c r="A114" s="262">
        <v>39313</v>
      </c>
      <c r="AJ114" s="206">
        <f t="shared" si="55"/>
        <v>0</v>
      </c>
      <c r="AV114" s="206">
        <f t="shared" si="42"/>
        <v>0</v>
      </c>
      <c r="AW114" s="206">
        <f t="shared" si="44"/>
        <v>57360.26200000001</v>
      </c>
      <c r="AX114" s="206">
        <f t="shared" si="45"/>
        <v>19206.45</v>
      </c>
      <c r="AZ114" s="206">
        <f t="shared" si="46"/>
        <v>165</v>
      </c>
      <c r="BC114" s="206">
        <f>BC113</f>
        <v>2.6074000000000002</v>
      </c>
      <c r="BD114" s="206">
        <f>SUM($K$3:$K114)+SUM($L$3:$L114)</f>
        <v>3500</v>
      </c>
      <c r="BE114" s="206">
        <f>SUM($BB$3:$BB114)</f>
        <v>1306.599636177416</v>
      </c>
      <c r="BF114" s="206">
        <f t="shared" si="47"/>
        <v>2.678708843238002</v>
      </c>
      <c r="BG114" s="206">
        <f t="shared" si="48"/>
        <v>-2.7348639732301061</v>
      </c>
      <c r="BL114" s="206">
        <f>BL113</f>
        <v>1.9582000000000002</v>
      </c>
      <c r="BM114" s="206">
        <f>SUM($N$3:$N114)+SUM($O$3:$O114)</f>
        <v>2500</v>
      </c>
      <c r="BN114" s="206">
        <f>SUM($BK$3:$BK114)</f>
        <v>1249.9466047528324</v>
      </c>
      <c r="BO114" s="206">
        <f t="shared" si="49"/>
        <v>2.0000854360449711</v>
      </c>
      <c r="BP114" s="206">
        <f t="shared" si="50"/>
        <v>-2.1389764092008461</v>
      </c>
      <c r="BU114" s="206">
        <f>BU113</f>
        <v>1.1034999999999999</v>
      </c>
      <c r="BV114" s="206">
        <f>SUM($Q$3:$Q114)+SUM($R$3:$R114)</f>
        <v>5000</v>
      </c>
      <c r="BW114" s="206">
        <f>SUM($BT$3:$BT114)</f>
        <v>4514.9682683590208</v>
      </c>
      <c r="BX114" s="206">
        <f t="shared" si="51"/>
        <v>1.1074274951255119</v>
      </c>
      <c r="BY114" s="206">
        <f t="shared" si="52"/>
        <v>-0.35591256234815927</v>
      </c>
      <c r="CD114" s="206">
        <f>CD113</f>
        <v>1.0977000000000001</v>
      </c>
      <c r="CE114" s="206">
        <f>SUM($T$3:$T114)+SUM($U$3:$U114)</f>
        <v>4000</v>
      </c>
      <c r="CF114" s="206">
        <f>SUM($CC$3:$CC114)</f>
        <v>3658.1915857277772</v>
      </c>
      <c r="CG114" s="206">
        <f t="shared" si="60"/>
        <v>1.09343644428186</v>
      </c>
      <c r="CH114" s="206">
        <f t="shared" si="61"/>
        <v>0.38840810040448909</v>
      </c>
      <c r="CM114" s="206">
        <f>CM113</f>
        <v>1.6499000000000001</v>
      </c>
      <c r="CN114" s="206">
        <f>SUM($W$3:$W114)+SUM($X$3:$X114)</f>
        <v>6738.35</v>
      </c>
      <c r="CO114" s="206">
        <f>SUM($CL$3:CL114)</f>
        <v>4788.2351441516212</v>
      </c>
      <c r="CP114" s="206">
        <f t="shared" si="37"/>
        <v>1.4072721570974351</v>
      </c>
      <c r="CQ114" s="206">
        <f t="shared" si="57"/>
        <v>1.3980604454413523</v>
      </c>
      <c r="CR114" s="206">
        <f t="shared" si="38"/>
        <v>14.705609000700951</v>
      </c>
      <c r="CV114" s="206">
        <f>CV113</f>
        <v>1.5866</v>
      </c>
      <c r="CW114" s="206">
        <f>SUM($Z$3:$Z114)+SUM($AA$3:$AA114)</f>
        <v>1000.0000000000005</v>
      </c>
      <c r="CX114" s="206">
        <f>SUM($CU$3:$CU114)</f>
        <v>626.52680620078115</v>
      </c>
      <c r="CY114" s="206">
        <f t="shared" si="56"/>
        <v>1.5961009011951732</v>
      </c>
      <c r="CZ114" s="206">
        <f t="shared" si="58"/>
        <v>1.1602244312996648</v>
      </c>
      <c r="DA114" s="206">
        <f t="shared" si="59"/>
        <v>-0.59882145437874812</v>
      </c>
      <c r="DE114" s="206">
        <f>DE113</f>
        <v>1.1339999999999999</v>
      </c>
      <c r="DF114" s="206">
        <f>SUM($AF$3:$AF114)</f>
        <v>5322.1390000000001</v>
      </c>
      <c r="DG114" s="206">
        <f>SUM($DD$3:$DD114)</f>
        <v>4883.4289175582735</v>
      </c>
      <c r="DH114" s="206">
        <f t="shared" si="39"/>
        <v>1.0898364837183057</v>
      </c>
      <c r="DI114" s="206">
        <f t="shared" si="53"/>
        <v>1.1265898994484764</v>
      </c>
      <c r="DJ114" s="206">
        <f t="shared" si="40"/>
        <v>3.8944899719307089</v>
      </c>
      <c r="DN114" s="206">
        <f>DN113</f>
        <v>1.4377</v>
      </c>
      <c r="DO114" s="206">
        <f>SUM($AC$3:$AC114)+SUM($AD$3:$AD114)</f>
        <v>3900</v>
      </c>
      <c r="DP114" s="206">
        <f>SUM($DM$3:$DM114)</f>
        <v>2699.9077473930356</v>
      </c>
      <c r="DQ114" s="206">
        <f t="shared" si="41"/>
        <v>1.4444937993773097</v>
      </c>
      <c r="DR114" s="206">
        <f t="shared" si="43"/>
        <v>-0.47254638501145779</v>
      </c>
      <c r="DS114" s="206">
        <f t="shared" si="54"/>
        <v>1.3916704419973656</v>
      </c>
    </row>
    <row r="115" spans="1:123" ht="14.25">
      <c r="A115" s="262">
        <v>39314</v>
      </c>
      <c r="G115" s="200">
        <v>-300</v>
      </c>
      <c r="AC115" s="200">
        <v>300</v>
      </c>
      <c r="AJ115" s="206">
        <f t="shared" si="55"/>
        <v>0</v>
      </c>
      <c r="AT115" s="200">
        <v>1.78</v>
      </c>
      <c r="AV115" s="206">
        <f t="shared" si="42"/>
        <v>1.78</v>
      </c>
      <c r="AW115" s="206">
        <f t="shared" si="44"/>
        <v>57358.482000000011</v>
      </c>
      <c r="AX115" s="206">
        <f t="shared" si="45"/>
        <v>18906.45</v>
      </c>
      <c r="AY115" s="200">
        <v>18906</v>
      </c>
      <c r="AZ115" s="206">
        <f t="shared" si="46"/>
        <v>165</v>
      </c>
      <c r="BC115" s="200">
        <v>2.7006000000000001</v>
      </c>
      <c r="BD115" s="206">
        <f>SUM($K$3:$K115)+SUM($L$3:$L115)</f>
        <v>3500</v>
      </c>
      <c r="BE115" s="206">
        <f>SUM($BB$3:$BB115)</f>
        <v>1306.599636177416</v>
      </c>
      <c r="BF115" s="206">
        <f t="shared" si="47"/>
        <v>2.678708843238002</v>
      </c>
      <c r="BG115" s="206">
        <f t="shared" si="48"/>
        <v>0.81060344967778097</v>
      </c>
      <c r="BL115" s="200">
        <v>2.0099999999999998</v>
      </c>
      <c r="BM115" s="206">
        <f>SUM($N$3:$N115)+SUM($O$3:$O115)</f>
        <v>2500</v>
      </c>
      <c r="BN115" s="206">
        <f>SUM($BK$3:$BK115)</f>
        <v>1249.9466047528324</v>
      </c>
      <c r="BO115" s="206">
        <f t="shared" si="49"/>
        <v>2.0000854360449711</v>
      </c>
      <c r="BP115" s="206">
        <f t="shared" si="50"/>
        <v>0.49326188830988338</v>
      </c>
      <c r="BU115" s="200">
        <v>1.1040000000000001</v>
      </c>
      <c r="BV115" s="206">
        <f>SUM($Q$3:$Q115)+SUM($R$3:$R115)</f>
        <v>5000</v>
      </c>
      <c r="BW115" s="206">
        <f>SUM($BT$3:$BT115)</f>
        <v>4514.9682683590208</v>
      </c>
      <c r="BX115" s="206">
        <f t="shared" si="51"/>
        <v>1.1074274951255119</v>
      </c>
      <c r="BY115" s="206">
        <f t="shared" si="52"/>
        <v>-0.31046151499200814</v>
      </c>
      <c r="CD115" s="200">
        <v>1.0981000000000001</v>
      </c>
      <c r="CE115" s="206">
        <f>SUM($T$3:$T115)+SUM($U$3:$U115)</f>
        <v>4000</v>
      </c>
      <c r="CF115" s="206">
        <f>SUM($CC$3:$CC115)</f>
        <v>3658.1915857277772</v>
      </c>
      <c r="CG115" s="206">
        <f t="shared" si="60"/>
        <v>1.09343644428186</v>
      </c>
      <c r="CH115" s="206">
        <f t="shared" si="61"/>
        <v>0.42469317167289256</v>
      </c>
      <c r="CM115" s="200">
        <v>1.7094</v>
      </c>
      <c r="CN115" s="206">
        <f>SUM($W$3:$W115)+SUM($X$3:$X115)</f>
        <v>6738.35</v>
      </c>
      <c r="CO115" s="206">
        <f>SUM($CL$3:CL115)</f>
        <v>4788.2351441516212</v>
      </c>
      <c r="CP115" s="206">
        <f t="shared" si="37"/>
        <v>1.4072721570974351</v>
      </c>
      <c r="CQ115" s="206">
        <f t="shared" si="57"/>
        <v>1.4001180628470173</v>
      </c>
      <c r="CR115" s="206">
        <f t="shared" si="38"/>
        <v>17.67449648429653</v>
      </c>
      <c r="CV115" s="200">
        <v>1.6613</v>
      </c>
      <c r="CW115" s="206">
        <f>SUM($Z$3:$Z115)+SUM($AA$3:$AA115)</f>
        <v>1000.0000000000005</v>
      </c>
      <c r="CX115" s="206">
        <f>SUM($CU$3:$CU115)</f>
        <v>626.52680620078115</v>
      </c>
      <c r="CY115" s="206">
        <f t="shared" si="56"/>
        <v>1.5961009011951732</v>
      </c>
      <c r="CZ115" s="206">
        <f t="shared" si="58"/>
        <v>1.1694424976670106</v>
      </c>
      <c r="DA115" s="206">
        <f t="shared" si="59"/>
        <v>3.924583085825966</v>
      </c>
      <c r="DE115" s="200">
        <v>1.1427</v>
      </c>
      <c r="DF115" s="206">
        <f>SUM($AF$3:$AF115)</f>
        <v>5322.1390000000001</v>
      </c>
      <c r="DG115" s="206">
        <f>SUM($DD$3:$DD115)</f>
        <v>4883.4289175582735</v>
      </c>
      <c r="DH115" s="206">
        <f t="shared" si="39"/>
        <v>1.0898364837183057</v>
      </c>
      <c r="DI115" s="206">
        <f t="shared" si="53"/>
        <v>1.1264480551352893</v>
      </c>
      <c r="DJ115" s="206">
        <f t="shared" si="40"/>
        <v>4.6261937762924994</v>
      </c>
      <c r="DM115" s="206">
        <f>(AC115+AD115-AT115)/DN115</f>
        <v>198.06070266321314</v>
      </c>
      <c r="DN115" s="200">
        <v>1.5057</v>
      </c>
      <c r="DO115" s="206">
        <f>SUM($AC$3:$AC115)+SUM($AD$3:$AD115)</f>
        <v>4200</v>
      </c>
      <c r="DP115" s="206">
        <f>SUM($DM$3:$DM115)</f>
        <v>2897.9684500562489</v>
      </c>
      <c r="DQ115" s="206">
        <f t="shared" si="41"/>
        <v>1.4492911404603037</v>
      </c>
      <c r="DR115" s="206">
        <f t="shared" si="43"/>
        <v>3.7463544889218516</v>
      </c>
      <c r="DS115" s="206">
        <f t="shared" si="54"/>
        <v>1.3975528366376886</v>
      </c>
    </row>
    <row r="116" spans="1:123" ht="14.25">
      <c r="A116" s="262">
        <v>39315</v>
      </c>
      <c r="AJ116" s="206">
        <f t="shared" si="55"/>
        <v>0</v>
      </c>
      <c r="AV116" s="206">
        <f t="shared" si="42"/>
        <v>0</v>
      </c>
      <c r="AW116" s="206">
        <f t="shared" si="44"/>
        <v>57358.482000000011</v>
      </c>
      <c r="AX116" s="206">
        <f t="shared" si="45"/>
        <v>18906.45</v>
      </c>
      <c r="AZ116" s="206">
        <f t="shared" si="46"/>
        <v>165</v>
      </c>
      <c r="BC116" s="200">
        <v>2.7339000000000002</v>
      </c>
      <c r="BD116" s="206">
        <f>SUM($K$3:$K116)+SUM($L$3:$L116)</f>
        <v>3500</v>
      </c>
      <c r="BE116" s="206">
        <f>SUM($BB$3:$BB116)</f>
        <v>1306.599636177416</v>
      </c>
      <c r="BF116" s="206">
        <f t="shared" si="47"/>
        <v>2.678708843238002</v>
      </c>
      <c r="BG116" s="206">
        <f t="shared" si="48"/>
        <v>2.0187701365082211</v>
      </c>
      <c r="BL116" s="200">
        <v>2.028</v>
      </c>
      <c r="BM116" s="206">
        <f>SUM($N$3:$N116)+SUM($O$3:$O116)</f>
        <v>2500</v>
      </c>
      <c r="BN116" s="206">
        <f>SUM($BK$3:$BK116)</f>
        <v>1249.9466047528324</v>
      </c>
      <c r="BO116" s="206">
        <f t="shared" si="49"/>
        <v>2.0000854360449711</v>
      </c>
      <c r="BP116" s="206">
        <f t="shared" si="50"/>
        <v>1.3764577887095115</v>
      </c>
      <c r="BU116" s="200">
        <v>1.1044</v>
      </c>
      <c r="BV116" s="206">
        <f>SUM($Q$3:$Q116)+SUM($R$3:$R116)</f>
        <v>5000</v>
      </c>
      <c r="BW116" s="206">
        <f>SUM($BT$3:$BT116)</f>
        <v>4514.9682683590208</v>
      </c>
      <c r="BX116" s="206">
        <f t="shared" si="51"/>
        <v>1.1074274951255119</v>
      </c>
      <c r="BY116" s="206">
        <f t="shared" si="52"/>
        <v>-0.2741303083585489</v>
      </c>
      <c r="CD116" s="200">
        <v>1.0985</v>
      </c>
      <c r="CE116" s="206">
        <f>SUM($T$3:$T116)+SUM($U$3:$U116)</f>
        <v>4000</v>
      </c>
      <c r="CF116" s="206">
        <f>SUM($CC$3:$CC116)</f>
        <v>3658.1915857277772</v>
      </c>
      <c r="CG116" s="206">
        <f t="shared" si="60"/>
        <v>1.09343644428186</v>
      </c>
      <c r="CH116" s="206">
        <f t="shared" si="61"/>
        <v>0.46095181776422295</v>
      </c>
      <c r="CM116" s="200">
        <v>1.7336</v>
      </c>
      <c r="CN116" s="206">
        <f>SUM($W$3:$W116)+SUM($X$3:$X116)</f>
        <v>6738.35</v>
      </c>
      <c r="CO116" s="206">
        <f>SUM($CL$3:CL116)</f>
        <v>4788.2351441516212</v>
      </c>
      <c r="CP116" s="206">
        <f t="shared" ref="CP116:CP147" si="62">CN116/CO116</f>
        <v>1.4072721570974351</v>
      </c>
      <c r="CQ116" s="206">
        <f t="shared" si="57"/>
        <v>1.4021756802526824</v>
      </c>
      <c r="CR116" s="206">
        <f t="shared" ref="CR116:CR147" si="63">(CM116-CP116)*100/CM116</f>
        <v>18.823710365860919</v>
      </c>
      <c r="CV116" s="200">
        <v>1.6878000000000002</v>
      </c>
      <c r="CW116" s="206">
        <f>SUM($Z$3:$Z116)+SUM($AA$3:$AA116)</f>
        <v>1000.0000000000005</v>
      </c>
      <c r="CX116" s="206">
        <f>SUM($CU$3:$CU116)</f>
        <v>626.52680620078115</v>
      </c>
      <c r="CY116" s="206">
        <f t="shared" si="56"/>
        <v>1.5961009011951732</v>
      </c>
      <c r="CZ116" s="206">
        <f t="shared" si="58"/>
        <v>1.1786605640343564</v>
      </c>
      <c r="DA116" s="206">
        <f t="shared" si="59"/>
        <v>5.4330547935079361</v>
      </c>
      <c r="DE116" s="200">
        <v>1.1438999999999999</v>
      </c>
      <c r="DF116" s="206">
        <f>SUM($AF$3:$AF116)</f>
        <v>5322.1390000000001</v>
      </c>
      <c r="DG116" s="206">
        <f>SUM($DD$3:$DD116)</f>
        <v>4883.4289175582735</v>
      </c>
      <c r="DH116" s="206">
        <f t="shared" si="39"/>
        <v>1.0898364837183057</v>
      </c>
      <c r="DI116" s="206">
        <f t="shared" si="53"/>
        <v>1.1263062108221027</v>
      </c>
      <c r="DJ116" s="206">
        <f t="shared" si="40"/>
        <v>4.7262449761075498</v>
      </c>
      <c r="DN116" s="200">
        <v>1.5348999999999999</v>
      </c>
      <c r="DO116" s="206">
        <f>SUM($AC$3:$AC116)+SUM($AD$3:$AD116)</f>
        <v>4200</v>
      </c>
      <c r="DP116" s="206">
        <f>SUM($DM$3:$DM116)</f>
        <v>2897.9684500562489</v>
      </c>
      <c r="DQ116" s="206">
        <f t="shared" si="41"/>
        <v>1.4492911404603037</v>
      </c>
      <c r="DR116" s="206">
        <f t="shared" si="43"/>
        <v>5.5774877542312993</v>
      </c>
      <c r="DS116" s="206">
        <f t="shared" si="54"/>
        <v>1.4034352312780116</v>
      </c>
    </row>
    <row r="117" spans="1:123" ht="14.25">
      <c r="A117" s="262">
        <v>39316</v>
      </c>
      <c r="AJ117" s="206">
        <f t="shared" si="55"/>
        <v>0</v>
      </c>
      <c r="AV117" s="206">
        <f t="shared" si="42"/>
        <v>0</v>
      </c>
      <c r="AW117" s="206">
        <f t="shared" si="44"/>
        <v>57358.482000000011</v>
      </c>
      <c r="AX117" s="206">
        <f t="shared" si="45"/>
        <v>18906.45</v>
      </c>
      <c r="AZ117" s="206">
        <f t="shared" si="46"/>
        <v>165</v>
      </c>
      <c r="BC117" s="200">
        <v>2.7772999999999999</v>
      </c>
      <c r="BD117" s="206">
        <f>SUM($K$3:$K117)+SUM($L$3:$L117)</f>
        <v>3500</v>
      </c>
      <c r="BE117" s="206">
        <f>SUM($BB$3:$BB117)</f>
        <v>1306.599636177416</v>
      </c>
      <c r="BF117" s="206">
        <f t="shared" si="47"/>
        <v>2.678708843238002</v>
      </c>
      <c r="BG117" s="206">
        <f t="shared" si="48"/>
        <v>3.5498922248946072</v>
      </c>
      <c r="BL117" s="200">
        <v>2.0529000000000002</v>
      </c>
      <c r="BM117" s="206">
        <f>SUM($N$3:$N117)+SUM($O$3:$O117)</f>
        <v>2500</v>
      </c>
      <c r="BN117" s="206">
        <f>SUM($BK$3:$BK117)</f>
        <v>1249.9466047528324</v>
      </c>
      <c r="BO117" s="206">
        <f t="shared" si="49"/>
        <v>2.0000854360449711</v>
      </c>
      <c r="BP117" s="206">
        <f t="shared" si="50"/>
        <v>2.5726807908338949</v>
      </c>
      <c r="BU117" s="200">
        <v>1.1038000000000001</v>
      </c>
      <c r="BV117" s="206">
        <f>SUM($Q$3:$Q117)+SUM($R$3:$R117)</f>
        <v>5000</v>
      </c>
      <c r="BW117" s="206">
        <f>SUM($BT$3:$BT117)</f>
        <v>4514.9682683590208</v>
      </c>
      <c r="BX117" s="206">
        <f t="shared" si="51"/>
        <v>1.1074274951255119</v>
      </c>
      <c r="BY117" s="206">
        <f t="shared" si="52"/>
        <v>-0.32863699270807645</v>
      </c>
      <c r="CD117" s="200">
        <v>1.0979000000000001</v>
      </c>
      <c r="CE117" s="206">
        <f>SUM($T$3:$T117)+SUM($U$3:$U117)</f>
        <v>4000</v>
      </c>
      <c r="CF117" s="206">
        <f>SUM($CC$3:$CC117)</f>
        <v>3658.1915857277772</v>
      </c>
      <c r="CG117" s="206">
        <f t="shared" si="60"/>
        <v>1.09343644428186</v>
      </c>
      <c r="CH117" s="206">
        <f t="shared" si="61"/>
        <v>0.40655394099098779</v>
      </c>
      <c r="CM117" s="200">
        <v>1.7663000000000002</v>
      </c>
      <c r="CN117" s="206">
        <f>SUM($W$3:$W117)+SUM($X$3:$X117)</f>
        <v>6738.35</v>
      </c>
      <c r="CO117" s="206">
        <f>SUM($CL$3:CL117)</f>
        <v>4788.2351441516212</v>
      </c>
      <c r="CP117" s="206">
        <f t="shared" si="62"/>
        <v>1.4072721570974351</v>
      </c>
      <c r="CQ117" s="206">
        <f t="shared" si="57"/>
        <v>1.4042332976583474</v>
      </c>
      <c r="CR117" s="206">
        <f t="shared" si="63"/>
        <v>20.326549448143862</v>
      </c>
      <c r="CV117" s="200">
        <v>1.7187999999999999</v>
      </c>
      <c r="CW117" s="206">
        <f>SUM($Z$3:$Z117)+SUM($AA$3:$AA117)</f>
        <v>1000.0000000000005</v>
      </c>
      <c r="CX117" s="206">
        <f>SUM($CU$3:$CU117)</f>
        <v>626.52680620078115</v>
      </c>
      <c r="CY117" s="206">
        <f t="shared" si="56"/>
        <v>1.5961009011951732</v>
      </c>
      <c r="CZ117" s="206">
        <f t="shared" si="58"/>
        <v>1.1878786304017022</v>
      </c>
      <c r="DA117" s="206">
        <f t="shared" si="59"/>
        <v>7.1386489879466284</v>
      </c>
      <c r="DE117" s="206">
        <f>DE116</f>
        <v>1.1438999999999999</v>
      </c>
      <c r="DF117" s="206">
        <f>SUM($AF$3:$AF117)</f>
        <v>5322.1390000000001</v>
      </c>
      <c r="DG117" s="206">
        <f>SUM($DD$3:$DD117)</f>
        <v>4883.4289175582735</v>
      </c>
      <c r="DH117" s="206">
        <f t="shared" si="39"/>
        <v>1.0898364837183057</v>
      </c>
      <c r="DI117" s="206">
        <f t="shared" si="53"/>
        <v>1.1261643665089156</v>
      </c>
      <c r="DJ117" s="206">
        <f t="shared" si="40"/>
        <v>4.7262449761075498</v>
      </c>
      <c r="DN117" s="200">
        <v>1.5646</v>
      </c>
      <c r="DO117" s="206">
        <f>SUM($AC$3:$AC117)+SUM($AD$3:$AD117)</f>
        <v>4200</v>
      </c>
      <c r="DP117" s="206">
        <f>SUM($DM$3:$DM117)</f>
        <v>2897.9684500562489</v>
      </c>
      <c r="DQ117" s="206">
        <f t="shared" si="41"/>
        <v>1.4492911404603037</v>
      </c>
      <c r="DR117" s="206">
        <f t="shared" si="43"/>
        <v>7.3698619161252887</v>
      </c>
      <c r="DS117" s="206">
        <f t="shared" si="54"/>
        <v>1.4093176259183346</v>
      </c>
    </row>
    <row r="118" spans="1:123" ht="14.25">
      <c r="A118" s="262">
        <v>39317</v>
      </c>
      <c r="G118" s="200">
        <v>4017.41</v>
      </c>
      <c r="T118" s="200">
        <v>-4000</v>
      </c>
      <c r="V118" s="200">
        <v>-17.41</v>
      </c>
      <c r="AJ118" s="206">
        <f t="shared" si="55"/>
        <v>-1.4566126083082054E-13</v>
      </c>
      <c r="AV118" s="206">
        <f t="shared" si="42"/>
        <v>0</v>
      </c>
      <c r="AW118" s="206">
        <f t="shared" si="44"/>
        <v>57358.482000000011</v>
      </c>
      <c r="AX118" s="206">
        <f t="shared" si="45"/>
        <v>22923.86</v>
      </c>
      <c r="AZ118" s="206">
        <f t="shared" si="46"/>
        <v>165</v>
      </c>
      <c r="BC118" s="200">
        <v>2.7970000000000002</v>
      </c>
      <c r="BD118" s="206">
        <f>SUM($K$3:$K118)+SUM($L$3:$L118)</f>
        <v>3500</v>
      </c>
      <c r="BE118" s="206">
        <f>SUM($BB$3:$BB118)</f>
        <v>1306.599636177416</v>
      </c>
      <c r="BF118" s="206">
        <f t="shared" si="47"/>
        <v>2.678708843238002</v>
      </c>
      <c r="BG118" s="206">
        <f t="shared" si="48"/>
        <v>4.2292154723631814</v>
      </c>
      <c r="BL118" s="200">
        <v>2.0628000000000002</v>
      </c>
      <c r="BM118" s="206">
        <f>SUM($N$3:$N118)+SUM($O$3:$O118)</f>
        <v>2500</v>
      </c>
      <c r="BN118" s="206">
        <f>SUM($BK$3:$BK118)</f>
        <v>1249.9466047528324</v>
      </c>
      <c r="BO118" s="206">
        <f t="shared" si="49"/>
        <v>2.0000854360449711</v>
      </c>
      <c r="BP118" s="206">
        <f t="shared" si="50"/>
        <v>3.040263910947695</v>
      </c>
      <c r="BU118" s="206">
        <f>BU117</f>
        <v>1.1038000000000001</v>
      </c>
      <c r="BV118" s="206">
        <f>SUM($Q$3:$Q118)+SUM($R$3:$R118)</f>
        <v>5000</v>
      </c>
      <c r="BW118" s="206">
        <f>SUM($BT$3:$BT118)</f>
        <v>4514.9682683590208</v>
      </c>
      <c r="BX118" s="206">
        <f t="shared" si="51"/>
        <v>1.1074274951255119</v>
      </c>
      <c r="BY118" s="206">
        <f t="shared" si="52"/>
        <v>-0.32863699270807645</v>
      </c>
      <c r="CC118" s="200">
        <v>-3658.18</v>
      </c>
      <c r="CD118" s="200">
        <v>1.0982000000000001</v>
      </c>
      <c r="CE118" s="206">
        <f>SUM($T$3:$T118)+SUM($U$3:$U118)</f>
        <v>0</v>
      </c>
      <c r="CF118" s="206">
        <f>SUM($CC$3:$CC118)</f>
        <v>1.1585727777401189E-2</v>
      </c>
      <c r="CG118" s="206">
        <f t="shared" si="60"/>
        <v>0</v>
      </c>
      <c r="CH118" s="206">
        <f t="shared" si="61"/>
        <v>100</v>
      </c>
      <c r="CM118" s="200">
        <v>1.7806999999999999</v>
      </c>
      <c r="CN118" s="206">
        <f>SUM($W$3:$W118)+SUM($X$3:$X118)</f>
        <v>6738.35</v>
      </c>
      <c r="CO118" s="206">
        <f>SUM($CL$3:CL118)</f>
        <v>4788.2351441516212</v>
      </c>
      <c r="CP118" s="206">
        <f t="shared" si="62"/>
        <v>1.4072721570974351</v>
      </c>
      <c r="CQ118" s="206">
        <f t="shared" si="57"/>
        <v>1.4062909150640124</v>
      </c>
      <c r="CR118" s="206">
        <f t="shared" si="63"/>
        <v>20.970845336247816</v>
      </c>
      <c r="CV118" s="200">
        <v>1.7456</v>
      </c>
      <c r="CW118" s="206">
        <f>SUM($Z$3:$Z118)+SUM($AA$3:$AA118)</f>
        <v>1000.0000000000005</v>
      </c>
      <c r="CX118" s="206">
        <f>SUM($CU$3:$CU118)</f>
        <v>626.52680620078115</v>
      </c>
      <c r="CY118" s="206">
        <f t="shared" si="56"/>
        <v>1.5961009011951732</v>
      </c>
      <c r="CZ118" s="206">
        <f t="shared" si="58"/>
        <v>1.2015975187674806</v>
      </c>
      <c r="DA118" s="206">
        <f t="shared" si="59"/>
        <v>8.5643388407898033</v>
      </c>
      <c r="DE118" s="200">
        <v>1.1461999999999999</v>
      </c>
      <c r="DF118" s="206">
        <f>SUM($AF$3:$AF118)</f>
        <v>5322.1390000000001</v>
      </c>
      <c r="DG118" s="206">
        <f>SUM($DD$3:$DD118)</f>
        <v>4883.4289175582735</v>
      </c>
      <c r="DH118" s="206">
        <f t="shared" si="39"/>
        <v>1.0898364837183057</v>
      </c>
      <c r="DI118" s="206">
        <f t="shared" si="53"/>
        <v>1.1261643665089156</v>
      </c>
      <c r="DJ118" s="206">
        <f t="shared" si="40"/>
        <v>4.9174242088373958</v>
      </c>
      <c r="DN118" s="200">
        <v>1.5931999999999999</v>
      </c>
      <c r="DO118" s="206">
        <f>SUM($AC$3:$AC118)+SUM($AD$3:$AD118)</f>
        <v>4200</v>
      </c>
      <c r="DP118" s="206">
        <f>SUM($DM$3:$DM118)</f>
        <v>2897.9684500562489</v>
      </c>
      <c r="DQ118" s="206">
        <f t="shared" si="41"/>
        <v>1.4492911404603037</v>
      </c>
      <c r="DR118" s="206">
        <f t="shared" si="43"/>
        <v>9.0326926650575086</v>
      </c>
      <c r="DS118" s="206">
        <f t="shared" si="54"/>
        <v>1.4152000205586579</v>
      </c>
    </row>
    <row r="119" spans="1:123" ht="14.25">
      <c r="A119" s="262">
        <v>39318</v>
      </c>
      <c r="AJ119" s="206">
        <f t="shared" si="55"/>
        <v>0</v>
      </c>
      <c r="AV119" s="206">
        <f t="shared" si="42"/>
        <v>0</v>
      </c>
      <c r="AW119" s="206">
        <f t="shared" si="44"/>
        <v>57358.482000000011</v>
      </c>
      <c r="AX119" s="206">
        <f t="shared" si="45"/>
        <v>22923.86</v>
      </c>
      <c r="AZ119" s="206">
        <f t="shared" si="46"/>
        <v>165</v>
      </c>
      <c r="BC119" s="206">
        <f>BC118</f>
        <v>2.7970000000000002</v>
      </c>
      <c r="BD119" s="206">
        <f>SUM($K$3:$K119)+SUM($L$3:$L119)</f>
        <v>3500</v>
      </c>
      <c r="BE119" s="206">
        <f>SUM($BB$3:$BB119)</f>
        <v>1306.599636177416</v>
      </c>
      <c r="BF119" s="206">
        <f t="shared" si="47"/>
        <v>2.678708843238002</v>
      </c>
      <c r="BG119" s="206">
        <f t="shared" si="48"/>
        <v>4.2292154723631814</v>
      </c>
      <c r="BL119" s="206">
        <f>BL118</f>
        <v>2.0628000000000002</v>
      </c>
      <c r="BM119" s="206">
        <f>SUM($N$3:$N119)+SUM($O$3:$O119)</f>
        <v>2500</v>
      </c>
      <c r="BN119" s="206">
        <f>SUM($BK$3:$BK119)</f>
        <v>1249.9466047528324</v>
      </c>
      <c r="BO119" s="206">
        <f t="shared" si="49"/>
        <v>2.0000854360449711</v>
      </c>
      <c r="BP119" s="206">
        <f t="shared" si="50"/>
        <v>3.040263910947695</v>
      </c>
      <c r="BU119" s="200">
        <v>1.1041000000000001</v>
      </c>
      <c r="BV119" s="206">
        <f>SUM($Q$3:$Q119)+SUM($R$3:$R119)</f>
        <v>5000</v>
      </c>
      <c r="BW119" s="206">
        <f>SUM($BT$3:$BT119)</f>
        <v>4514.9682683590208</v>
      </c>
      <c r="BX119" s="206">
        <f t="shared" si="51"/>
        <v>1.1074274951255119</v>
      </c>
      <c r="BY119" s="206">
        <f t="shared" si="52"/>
        <v>-0.30137624540456309</v>
      </c>
      <c r="CD119" s="206">
        <f>CD118</f>
        <v>1.0982000000000001</v>
      </c>
      <c r="CE119" s="206">
        <f>SUM($T$3:$T119)+SUM($U$3:$U119)</f>
        <v>0</v>
      </c>
      <c r="CF119" s="206">
        <f>SUM($CC$3:$CC119)</f>
        <v>1.1585727777401189E-2</v>
      </c>
      <c r="CG119" s="206">
        <f t="shared" si="60"/>
        <v>0</v>
      </c>
      <c r="CH119" s="206">
        <f t="shared" si="61"/>
        <v>100</v>
      </c>
      <c r="CM119" s="206">
        <f>CM118</f>
        <v>1.7806999999999999</v>
      </c>
      <c r="CN119" s="206">
        <f>SUM($W$3:$W119)+SUM($X$3:$X119)</f>
        <v>6738.35</v>
      </c>
      <c r="CO119" s="206">
        <f>SUM($CL$3:CL119)</f>
        <v>4788.2351441516212</v>
      </c>
      <c r="CP119" s="206">
        <f t="shared" si="62"/>
        <v>1.4072721570974351</v>
      </c>
      <c r="CQ119" s="206">
        <f t="shared" si="57"/>
        <v>1.4083485324696774</v>
      </c>
      <c r="CR119" s="206">
        <f t="shared" si="63"/>
        <v>20.970845336247816</v>
      </c>
      <c r="CV119" s="206">
        <f>CV118</f>
        <v>1.7456</v>
      </c>
      <c r="CW119" s="206">
        <f>SUM($Z$3:$Z119)+SUM($AA$3:$AA119)</f>
        <v>1000.0000000000005</v>
      </c>
      <c r="CX119" s="206">
        <f>SUM($CU$3:$CU119)</f>
        <v>626.52680620078115</v>
      </c>
      <c r="CY119" s="206">
        <f t="shared" si="56"/>
        <v>1.5961009011951732</v>
      </c>
      <c r="CZ119" s="206">
        <f t="shared" si="58"/>
        <v>1.2153164071332589</v>
      </c>
      <c r="DA119" s="206">
        <f t="shared" si="59"/>
        <v>8.5643388407898033</v>
      </c>
      <c r="DE119" s="206">
        <f>DE118</f>
        <v>1.1461999999999999</v>
      </c>
      <c r="DF119" s="206">
        <f>SUM($AF$3:$AF119)</f>
        <v>5322.1390000000001</v>
      </c>
      <c r="DG119" s="206">
        <f>SUM($DD$3:$DD119)</f>
        <v>4883.4289175582735</v>
      </c>
      <c r="DH119" s="206">
        <f t="shared" si="39"/>
        <v>1.0898364837183057</v>
      </c>
      <c r="DI119" s="206">
        <f t="shared" si="53"/>
        <v>1.1261643665089156</v>
      </c>
      <c r="DJ119" s="206">
        <f t="shared" si="40"/>
        <v>4.9174242088373958</v>
      </c>
      <c r="DN119" s="206">
        <f>DN118</f>
        <v>1.5931999999999999</v>
      </c>
      <c r="DO119" s="206">
        <f>SUM($AC$3:$AC119)+SUM($AD$3:$AD119)</f>
        <v>4200</v>
      </c>
      <c r="DP119" s="206">
        <f>SUM($DM$3:$DM119)</f>
        <v>2897.9684500562489</v>
      </c>
      <c r="DQ119" s="206">
        <f t="shared" si="41"/>
        <v>1.4492911404603037</v>
      </c>
      <c r="DR119" s="206">
        <f t="shared" si="43"/>
        <v>9.0326926650575086</v>
      </c>
      <c r="DS119" s="206">
        <f t="shared" si="54"/>
        <v>1.4210824151989809</v>
      </c>
    </row>
    <row r="120" spans="1:123" ht="14.25">
      <c r="A120" s="262">
        <v>39319</v>
      </c>
      <c r="AJ120" s="206">
        <f t="shared" si="55"/>
        <v>0</v>
      </c>
      <c r="AV120" s="206">
        <f t="shared" si="42"/>
        <v>0</v>
      </c>
      <c r="AW120" s="206">
        <f t="shared" si="44"/>
        <v>57358.482000000011</v>
      </c>
      <c r="AX120" s="206">
        <f t="shared" si="45"/>
        <v>22923.86</v>
      </c>
      <c r="AZ120" s="206">
        <f t="shared" si="46"/>
        <v>165</v>
      </c>
      <c r="BC120" s="206">
        <f>BC119</f>
        <v>2.7970000000000002</v>
      </c>
      <c r="BD120" s="206">
        <f>SUM($K$3:$K120)+SUM($L$3:$L120)</f>
        <v>3500</v>
      </c>
      <c r="BE120" s="206">
        <f>SUM($BB$3:$BB120)</f>
        <v>1306.599636177416</v>
      </c>
      <c r="BF120" s="206">
        <f t="shared" si="47"/>
        <v>2.678708843238002</v>
      </c>
      <c r="BG120" s="206">
        <f t="shared" si="48"/>
        <v>4.2292154723631814</v>
      </c>
      <c r="BL120" s="206">
        <f>BL119</f>
        <v>2.0628000000000002</v>
      </c>
      <c r="BM120" s="206">
        <f>SUM($N$3:$N120)+SUM($O$3:$O120)</f>
        <v>2500</v>
      </c>
      <c r="BN120" s="206">
        <f>SUM($BK$3:$BK120)</f>
        <v>1249.9466047528324</v>
      </c>
      <c r="BO120" s="206">
        <f t="shared" si="49"/>
        <v>2.0000854360449711</v>
      </c>
      <c r="BP120" s="206">
        <f t="shared" si="50"/>
        <v>3.040263910947695</v>
      </c>
      <c r="BU120" s="206">
        <f>BU119</f>
        <v>1.1041000000000001</v>
      </c>
      <c r="BV120" s="206">
        <f>SUM($Q$3:$Q120)+SUM($R$3:$R120)</f>
        <v>5000</v>
      </c>
      <c r="BW120" s="206">
        <f>SUM($BT$3:$BT120)</f>
        <v>4514.9682683590208</v>
      </c>
      <c r="BX120" s="206">
        <f t="shared" si="51"/>
        <v>1.1074274951255119</v>
      </c>
      <c r="BY120" s="206">
        <f t="shared" si="52"/>
        <v>-0.30137624540456309</v>
      </c>
      <c r="CD120" s="206">
        <f>CD119</f>
        <v>1.0982000000000001</v>
      </c>
      <c r="CE120" s="206">
        <f>SUM($T$3:$T120)+SUM($U$3:$U120)</f>
        <v>0</v>
      </c>
      <c r="CF120" s="206">
        <f>SUM($CC$3:$CC120)</f>
        <v>1.1585727777401189E-2</v>
      </c>
      <c r="CG120" s="206">
        <f t="shared" si="60"/>
        <v>0</v>
      </c>
      <c r="CH120" s="206">
        <f t="shared" si="61"/>
        <v>100</v>
      </c>
      <c r="CM120" s="206">
        <f>CM119</f>
        <v>1.7806999999999999</v>
      </c>
      <c r="CN120" s="206">
        <f>SUM($W$3:$W120)+SUM($X$3:$X120)</f>
        <v>6738.35</v>
      </c>
      <c r="CO120" s="206">
        <f>SUM($CL$3:CL120)</f>
        <v>4788.2351441516212</v>
      </c>
      <c r="CP120" s="206">
        <f t="shared" si="62"/>
        <v>1.4072721570974351</v>
      </c>
      <c r="CQ120" s="206">
        <f t="shared" si="57"/>
        <v>1.4104061498753424</v>
      </c>
      <c r="CR120" s="206">
        <f t="shared" si="63"/>
        <v>20.970845336247816</v>
      </c>
      <c r="CV120" s="206">
        <f>CV119</f>
        <v>1.7456</v>
      </c>
      <c r="CW120" s="206">
        <f>SUM($Z$3:$Z120)+SUM($AA$3:$AA120)</f>
        <v>1000.0000000000005</v>
      </c>
      <c r="CX120" s="206">
        <f>SUM($CU$3:$CU120)</f>
        <v>626.52680620078115</v>
      </c>
      <c r="CY120" s="206">
        <f t="shared" si="56"/>
        <v>1.5961009011951732</v>
      </c>
      <c r="CZ120" s="206">
        <f t="shared" si="58"/>
        <v>1.2290352954990373</v>
      </c>
      <c r="DA120" s="206">
        <f t="shared" si="59"/>
        <v>8.5643388407898033</v>
      </c>
      <c r="DE120" s="206">
        <f>DE119</f>
        <v>1.1461999999999999</v>
      </c>
      <c r="DF120" s="206">
        <f>SUM($AF$3:$AF120)</f>
        <v>5322.1390000000001</v>
      </c>
      <c r="DG120" s="206">
        <f>SUM($DD$3:$DD120)</f>
        <v>4883.4289175582735</v>
      </c>
      <c r="DH120" s="206">
        <f t="shared" si="39"/>
        <v>1.0898364837183057</v>
      </c>
      <c r="DI120" s="206">
        <f t="shared" si="53"/>
        <v>1.1261643665089156</v>
      </c>
      <c r="DJ120" s="206">
        <f t="shared" si="40"/>
        <v>4.9174242088373958</v>
      </c>
      <c r="DN120" s="206">
        <f>DN119</f>
        <v>1.5931999999999999</v>
      </c>
      <c r="DO120" s="206">
        <f>SUM($AC$3:$AC120)+SUM($AD$3:$AD120)</f>
        <v>4200</v>
      </c>
      <c r="DP120" s="206">
        <f>SUM($DM$3:$DM120)</f>
        <v>2897.9684500562489</v>
      </c>
      <c r="DQ120" s="206">
        <f t="shared" si="41"/>
        <v>1.4492911404603037</v>
      </c>
      <c r="DR120" s="206">
        <f t="shared" si="43"/>
        <v>9.0326926650575086</v>
      </c>
      <c r="DS120" s="206">
        <f t="shared" si="54"/>
        <v>1.426964809839304</v>
      </c>
    </row>
    <row r="121" spans="1:123" ht="14.25">
      <c r="A121" s="262">
        <v>39320</v>
      </c>
      <c r="AJ121" s="206">
        <f t="shared" si="55"/>
        <v>0</v>
      </c>
      <c r="AV121" s="206">
        <f t="shared" si="42"/>
        <v>0</v>
      </c>
      <c r="AW121" s="206">
        <f t="shared" si="44"/>
        <v>57358.482000000011</v>
      </c>
      <c r="AX121" s="206">
        <f t="shared" si="45"/>
        <v>22923.86</v>
      </c>
      <c r="AZ121" s="206">
        <f t="shared" si="46"/>
        <v>165</v>
      </c>
      <c r="BC121" s="206">
        <f>BC120</f>
        <v>2.7970000000000002</v>
      </c>
      <c r="BD121" s="206">
        <f>SUM($K$3:$K121)+SUM($L$3:$L121)</f>
        <v>3500</v>
      </c>
      <c r="BE121" s="206">
        <f>SUM($BB$3:$BB121)</f>
        <v>1306.599636177416</v>
      </c>
      <c r="BF121" s="206">
        <f t="shared" si="47"/>
        <v>2.678708843238002</v>
      </c>
      <c r="BG121" s="206">
        <f t="shared" si="48"/>
        <v>4.2292154723631814</v>
      </c>
      <c r="BL121" s="206">
        <f>BL120</f>
        <v>2.0628000000000002</v>
      </c>
      <c r="BM121" s="206">
        <f>SUM($N$3:$N121)+SUM($O$3:$O121)</f>
        <v>2500</v>
      </c>
      <c r="BN121" s="206">
        <f>SUM($BK$3:$BK121)</f>
        <v>1249.9466047528324</v>
      </c>
      <c r="BO121" s="206">
        <f t="shared" si="49"/>
        <v>2.0000854360449711</v>
      </c>
      <c r="BP121" s="206">
        <f t="shared" si="50"/>
        <v>3.040263910947695</v>
      </c>
      <c r="BU121" s="206">
        <f>BU120</f>
        <v>1.1041000000000001</v>
      </c>
      <c r="BV121" s="206">
        <f>SUM($Q$3:$Q121)+SUM($R$3:$R121)</f>
        <v>5000</v>
      </c>
      <c r="BW121" s="206">
        <f>SUM($BT$3:$BT121)</f>
        <v>4514.9682683590208</v>
      </c>
      <c r="BX121" s="206">
        <f t="shared" si="51"/>
        <v>1.1074274951255119</v>
      </c>
      <c r="BY121" s="206">
        <f t="shared" si="52"/>
        <v>-0.30137624540456309</v>
      </c>
      <c r="CD121" s="206">
        <f>CD120</f>
        <v>1.0982000000000001</v>
      </c>
      <c r="CE121" s="206">
        <f>SUM($T$3:$T121)+SUM($U$3:$U121)</f>
        <v>0</v>
      </c>
      <c r="CF121" s="206">
        <f>SUM($CC$3:$CC121)</f>
        <v>1.1585727777401189E-2</v>
      </c>
      <c r="CG121" s="206">
        <f t="shared" si="60"/>
        <v>0</v>
      </c>
      <c r="CH121" s="206">
        <f t="shared" si="61"/>
        <v>100</v>
      </c>
      <c r="CM121" s="206">
        <f>CM120</f>
        <v>1.7806999999999999</v>
      </c>
      <c r="CN121" s="206">
        <f>SUM($W$3:$W121)+SUM($X$3:$X121)</f>
        <v>6738.35</v>
      </c>
      <c r="CO121" s="206">
        <f>SUM($CL$3:CL121)</f>
        <v>4788.2351441516212</v>
      </c>
      <c r="CP121" s="206">
        <f t="shared" si="62"/>
        <v>1.4072721570974351</v>
      </c>
      <c r="CQ121" s="206">
        <f t="shared" si="57"/>
        <v>1.4124637672810074</v>
      </c>
      <c r="CR121" s="206">
        <f t="shared" si="63"/>
        <v>20.970845336247816</v>
      </c>
      <c r="CV121" s="206">
        <f>CV120</f>
        <v>1.7456</v>
      </c>
      <c r="CW121" s="206">
        <f>SUM($Z$3:$Z121)+SUM($AA$3:$AA121)</f>
        <v>1000.0000000000005</v>
      </c>
      <c r="CX121" s="206">
        <f>SUM($CU$3:$CU121)</f>
        <v>626.52680620078115</v>
      </c>
      <c r="CY121" s="206">
        <f t="shared" si="56"/>
        <v>1.5961009011951732</v>
      </c>
      <c r="CZ121" s="206">
        <f t="shared" si="58"/>
        <v>1.2427541838648157</v>
      </c>
      <c r="DA121" s="206">
        <f t="shared" si="59"/>
        <v>8.5643388407898033</v>
      </c>
      <c r="DE121" s="206">
        <f>DE120</f>
        <v>1.1461999999999999</v>
      </c>
      <c r="DF121" s="206">
        <f>SUM($AF$3:$AF121)</f>
        <v>5322.1390000000001</v>
      </c>
      <c r="DG121" s="206">
        <f>SUM($DD$3:$DD121)</f>
        <v>4883.4289175582735</v>
      </c>
      <c r="DH121" s="206">
        <f t="shared" si="39"/>
        <v>1.0898364837183057</v>
      </c>
      <c r="DI121" s="206">
        <f t="shared" si="53"/>
        <v>1.1261643665089156</v>
      </c>
      <c r="DJ121" s="206">
        <f t="shared" si="40"/>
        <v>4.9174242088373958</v>
      </c>
      <c r="DN121" s="206">
        <f>DN120</f>
        <v>1.5931999999999999</v>
      </c>
      <c r="DO121" s="206">
        <f>SUM($AC$3:$AC121)+SUM($AD$3:$AD121)</f>
        <v>4200</v>
      </c>
      <c r="DP121" s="206">
        <f>SUM($DM$3:$DM121)</f>
        <v>2897.9684500562489</v>
      </c>
      <c r="DQ121" s="206">
        <f t="shared" si="41"/>
        <v>1.4492911404603037</v>
      </c>
      <c r="DR121" s="206">
        <f t="shared" si="43"/>
        <v>9.0326926650575086</v>
      </c>
      <c r="DS121" s="206">
        <f t="shared" si="54"/>
        <v>1.4328472044796265</v>
      </c>
    </row>
    <row r="122" spans="1:123" ht="14.25">
      <c r="A122" s="262">
        <v>39321</v>
      </c>
      <c r="E122" s="200">
        <v>6000</v>
      </c>
      <c r="F122" s="200">
        <v>4000</v>
      </c>
      <c r="AJ122" s="206">
        <f t="shared" si="55"/>
        <v>10000</v>
      </c>
      <c r="AV122" s="206">
        <f t="shared" si="42"/>
        <v>0</v>
      </c>
      <c r="AW122" s="206">
        <f t="shared" si="44"/>
        <v>67358.482000000018</v>
      </c>
      <c r="AX122" s="206">
        <f t="shared" si="45"/>
        <v>32923.86</v>
      </c>
      <c r="AY122" s="200">
        <v>32923.86</v>
      </c>
      <c r="AZ122" s="206">
        <f t="shared" si="46"/>
        <v>165</v>
      </c>
      <c r="BC122" s="200">
        <v>2.8309000000000002</v>
      </c>
      <c r="BD122" s="206">
        <f>SUM($K$3:$K122)+SUM($L$3:$L122)</f>
        <v>3500</v>
      </c>
      <c r="BE122" s="206">
        <f>SUM($BB$3:$BB122)</f>
        <v>1306.599636177416</v>
      </c>
      <c r="BF122" s="206">
        <f t="shared" si="47"/>
        <v>2.678708843238002</v>
      </c>
      <c r="BG122" s="206">
        <f t="shared" si="48"/>
        <v>5.3760696867426692</v>
      </c>
      <c r="BL122" s="200">
        <v>2.0817000000000001</v>
      </c>
      <c r="BM122" s="206">
        <f>SUM($N$3:$N122)+SUM($O$3:$O122)</f>
        <v>2500</v>
      </c>
      <c r="BN122" s="206">
        <f>SUM($BK$3:$BK122)</f>
        <v>1249.9466047528324</v>
      </c>
      <c r="BO122" s="206">
        <f t="shared" si="49"/>
        <v>2.0000854360449711</v>
      </c>
      <c r="BP122" s="206">
        <f t="shared" si="50"/>
        <v>3.9205727989157406</v>
      </c>
      <c r="BU122" s="200">
        <v>1.1048</v>
      </c>
      <c r="BV122" s="206">
        <f>SUM($Q$3:$Q122)+SUM($R$3:$R122)</f>
        <v>5000</v>
      </c>
      <c r="BW122" s="206">
        <f>SUM($BT$3:$BT122)</f>
        <v>4514.9682683590208</v>
      </c>
      <c r="BX122" s="206">
        <f t="shared" si="51"/>
        <v>1.1074274951255119</v>
      </c>
      <c r="BY122" s="206">
        <f t="shared" si="52"/>
        <v>-0.23782540962272433</v>
      </c>
      <c r="CD122" s="200">
        <v>1.0988</v>
      </c>
      <c r="CE122" s="206">
        <f>SUM($T$3:$T122)+SUM($U$3:$U122)</f>
        <v>0</v>
      </c>
      <c r="CF122" s="206">
        <f>SUM($CC$3:$CC122)</f>
        <v>1.1585727777401189E-2</v>
      </c>
      <c r="CG122" s="206">
        <f t="shared" si="60"/>
        <v>0</v>
      </c>
      <c r="CH122" s="206">
        <f t="shared" si="61"/>
        <v>100</v>
      </c>
      <c r="CM122" s="200">
        <v>1.8062</v>
      </c>
      <c r="CN122" s="206">
        <f>SUM($W$3:$W122)+SUM($X$3:$X122)</f>
        <v>6738.35</v>
      </c>
      <c r="CO122" s="206">
        <f>SUM($CL$3:CL122)</f>
        <v>4788.2351441516212</v>
      </c>
      <c r="CP122" s="206">
        <f t="shared" si="62"/>
        <v>1.4072721570974351</v>
      </c>
      <c r="CQ122" s="206">
        <f t="shared" si="57"/>
        <v>1.4145213846866724</v>
      </c>
      <c r="CR122" s="206">
        <f t="shared" si="63"/>
        <v>22.086581934590015</v>
      </c>
      <c r="CV122" s="200">
        <v>1.7774000000000001</v>
      </c>
      <c r="CW122" s="206">
        <f>SUM($Z$3:$Z122)+SUM($AA$3:$AA122)</f>
        <v>1000.0000000000005</v>
      </c>
      <c r="CX122" s="206">
        <f>SUM($CU$3:$CU122)</f>
        <v>626.52680620078115</v>
      </c>
      <c r="CY122" s="206">
        <f t="shared" si="56"/>
        <v>1.5961009011951732</v>
      </c>
      <c r="CZ122" s="206">
        <f t="shared" si="58"/>
        <v>1.2564730722305941</v>
      </c>
      <c r="DA122" s="206">
        <f t="shared" si="59"/>
        <v>10.200241859166583</v>
      </c>
      <c r="DE122" s="200">
        <v>1.1509</v>
      </c>
      <c r="DF122" s="206">
        <f>SUM($AF$3:$AF122)</f>
        <v>5322.1390000000001</v>
      </c>
      <c r="DG122" s="206">
        <f>SUM($DD$3:$DD122)</f>
        <v>4883.4289175582735</v>
      </c>
      <c r="DH122" s="206">
        <f t="shared" si="39"/>
        <v>1.0898364837183057</v>
      </c>
      <c r="DI122" s="206">
        <f t="shared" si="53"/>
        <v>1.1261643665089156</v>
      </c>
      <c r="DJ122" s="206">
        <f t="shared" si="40"/>
        <v>5.3057186794416866</v>
      </c>
      <c r="DN122" s="200">
        <v>1.6285000000000001</v>
      </c>
      <c r="DO122" s="206">
        <f>SUM($AC$3:$AC122)+SUM($AD$3:$AD122)</f>
        <v>4200</v>
      </c>
      <c r="DP122" s="206">
        <f>SUM($DM$3:$DM122)</f>
        <v>2897.9684500562489</v>
      </c>
      <c r="DQ122" s="206">
        <f t="shared" si="41"/>
        <v>1.4492911404603037</v>
      </c>
      <c r="DR122" s="206">
        <f t="shared" si="43"/>
        <v>11.004535433816171</v>
      </c>
      <c r="DS122" s="206">
        <f t="shared" si="54"/>
        <v>1.4387295991199498</v>
      </c>
    </row>
    <row r="123" spans="1:123" ht="14.25">
      <c r="A123" s="262">
        <v>39322</v>
      </c>
      <c r="G123" s="200">
        <v>594.46</v>
      </c>
      <c r="W123" s="200">
        <v>2000</v>
      </c>
      <c r="Z123" s="200">
        <v>1000</v>
      </c>
      <c r="AC123" s="200">
        <v>2000</v>
      </c>
      <c r="AF123" s="200">
        <v>-5392.06</v>
      </c>
      <c r="AH123" s="200">
        <v>-202.4</v>
      </c>
      <c r="AJ123" s="206">
        <f t="shared" si="55"/>
        <v>-3.694822225952521E-13</v>
      </c>
      <c r="AR123" s="200">
        <v>11.92</v>
      </c>
      <c r="AS123" s="200">
        <v>5.96</v>
      </c>
      <c r="AT123" s="200">
        <v>11.92</v>
      </c>
      <c r="AV123" s="206">
        <f t="shared" si="42"/>
        <v>29.799999999999997</v>
      </c>
      <c r="AW123" s="206">
        <f t="shared" si="44"/>
        <v>67328.682000000015</v>
      </c>
      <c r="AX123" s="206">
        <f t="shared" si="45"/>
        <v>33518.32</v>
      </c>
      <c r="AY123" s="200">
        <v>33518.32</v>
      </c>
      <c r="AZ123" s="206">
        <f t="shared" si="46"/>
        <v>165</v>
      </c>
      <c r="BC123" s="200">
        <v>2.8334000000000001</v>
      </c>
      <c r="BD123" s="206">
        <f>SUM($K$3:$K123)+SUM($L$3:$L123)</f>
        <v>3500</v>
      </c>
      <c r="BE123" s="206">
        <f>SUM($BB$3:$BB123)</f>
        <v>1306.599636177416</v>
      </c>
      <c r="BF123" s="206">
        <f t="shared" si="47"/>
        <v>2.678708843238002</v>
      </c>
      <c r="BG123" s="206">
        <f t="shared" si="48"/>
        <v>5.4595594254958062</v>
      </c>
      <c r="BL123" s="200">
        <v>2.0830000000000002</v>
      </c>
      <c r="BM123" s="206">
        <f>SUM($N$3:$N123)+SUM($O$3:$O123)</f>
        <v>2500</v>
      </c>
      <c r="BN123" s="206">
        <f>SUM($BK$3:$BK123)</f>
        <v>1249.9466047528324</v>
      </c>
      <c r="BO123" s="206">
        <f t="shared" si="49"/>
        <v>2.0000854360449711</v>
      </c>
      <c r="BP123" s="206">
        <f t="shared" si="50"/>
        <v>3.9805359555942892</v>
      </c>
      <c r="BU123" s="200">
        <v>1.105</v>
      </c>
      <c r="BV123" s="206">
        <f>SUM($Q$3:$Q123)+SUM($R$3:$R123)</f>
        <v>5000</v>
      </c>
      <c r="BW123" s="206">
        <f>SUM($BT$3:$BT123)</f>
        <v>4514.9682683590208</v>
      </c>
      <c r="BX123" s="206">
        <f t="shared" si="51"/>
        <v>1.1074274951255119</v>
      </c>
      <c r="BY123" s="206">
        <f t="shared" si="52"/>
        <v>-0.21968281678840548</v>
      </c>
      <c r="CD123" s="200">
        <v>1.099</v>
      </c>
      <c r="CE123" s="206">
        <f>SUM($T$3:$T123)+SUM($U$3:$U123)</f>
        <v>0</v>
      </c>
      <c r="CF123" s="206">
        <f>SUM($CC$3:$CC123)</f>
        <v>1.1585727777401189E-2</v>
      </c>
      <c r="CG123" s="206">
        <f t="shared" si="60"/>
        <v>0</v>
      </c>
      <c r="CH123" s="206">
        <f t="shared" si="61"/>
        <v>100</v>
      </c>
      <c r="CL123" s="206">
        <f>(W123+X123-AR123)/CM123</f>
        <v>1102.6511369938989</v>
      </c>
      <c r="CM123" s="200">
        <v>1.8029999999999999</v>
      </c>
      <c r="CN123" s="206">
        <f>SUM($W$3:$W123)+SUM($X$3:$X123)</f>
        <v>8738.35</v>
      </c>
      <c r="CO123" s="206">
        <f>SUM($CL$3:CL123)</f>
        <v>5890.8862811455201</v>
      </c>
      <c r="CP123" s="206">
        <f t="shared" si="62"/>
        <v>1.4833676263566868</v>
      </c>
      <c r="CQ123" s="206">
        <f t="shared" si="57"/>
        <v>1.4191155177343124</v>
      </c>
      <c r="CR123" s="206">
        <f t="shared" si="63"/>
        <v>17.727807745053418</v>
      </c>
      <c r="CU123" s="206">
        <f>(Z123+AA123-AS123)/CV123</f>
        <v>561.63625063562915</v>
      </c>
      <c r="CV123" s="200">
        <v>1.7699</v>
      </c>
      <c r="CW123" s="206">
        <f>SUM($Z$3:$Z123)+SUM($AA$3:$AA123)</f>
        <v>2000.0000000000005</v>
      </c>
      <c r="CX123" s="206">
        <f>SUM($CU$3:$CU123)</f>
        <v>1188.1630568364103</v>
      </c>
      <c r="CY123" s="206">
        <f t="shared" si="56"/>
        <v>1.6832706491692968</v>
      </c>
      <c r="CZ123" s="206">
        <f t="shared" si="58"/>
        <v>1.2730976188621768</v>
      </c>
      <c r="DA123" s="206">
        <f t="shared" si="59"/>
        <v>4.8945901367706215</v>
      </c>
      <c r="DD123" s="200">
        <v>-4883.42</v>
      </c>
      <c r="DE123" s="200">
        <v>1.1536</v>
      </c>
      <c r="DF123" s="206">
        <f>IF(SUM($AF$3:$AF123)&lt;0,0,SUM($AF$3:$AF123))</f>
        <v>0</v>
      </c>
      <c r="DG123" s="206">
        <f>SUM($DD$3:$DD123)</f>
        <v>8.9175582734242198E-3</v>
      </c>
      <c r="DH123" s="206">
        <f t="shared" ref="DH123:DH136" si="64">IF((DF123/DG123)&lt;1,1,DF123/DG123)</f>
        <v>1</v>
      </c>
      <c r="DI123" s="206">
        <f t="shared" si="53"/>
        <v>1.1231698170516387</v>
      </c>
      <c r="DJ123" s="206">
        <f t="shared" ref="DJ123:DJ154" si="65">(DE123-DH123)*100/DE123</f>
        <v>13.314840499306516</v>
      </c>
      <c r="DM123" s="206">
        <f>(AC123+AD123-AT123)/DN123</f>
        <v>1213.427734375</v>
      </c>
      <c r="DN123" s="200">
        <v>1.6384000000000001</v>
      </c>
      <c r="DO123" s="206">
        <f>SUM($AC$3:$AC123)+SUM($AD$3:$AD123)</f>
        <v>6200</v>
      </c>
      <c r="DP123" s="206">
        <f>SUM($DM$3:$DM123)</f>
        <v>4111.3961844312489</v>
      </c>
      <c r="DQ123" s="206">
        <f t="shared" ref="DQ123:DQ154" si="66">DO123/DP123</f>
        <v>1.5080035398869445</v>
      </c>
      <c r="DR123" s="206">
        <f t="shared" si="43"/>
        <v>7.958768317447241</v>
      </c>
      <c r="DS123" s="206">
        <f t="shared" si="54"/>
        <v>1.4465690737411607</v>
      </c>
    </row>
    <row r="124" spans="1:123" ht="14.25">
      <c r="A124" s="262">
        <v>39323</v>
      </c>
      <c r="AJ124" s="206">
        <f t="shared" si="55"/>
        <v>0</v>
      </c>
      <c r="AV124" s="206">
        <f t="shared" si="42"/>
        <v>0</v>
      </c>
      <c r="AW124" s="206">
        <f t="shared" si="44"/>
        <v>67328.682000000015</v>
      </c>
      <c r="AX124" s="206">
        <f t="shared" si="45"/>
        <v>33518.32</v>
      </c>
      <c r="AZ124" s="206">
        <f t="shared" si="46"/>
        <v>165</v>
      </c>
      <c r="BC124" s="200">
        <v>2.8005</v>
      </c>
      <c r="BD124" s="206">
        <f>SUM($K$3:$K124)+SUM($L$3:$L124)</f>
        <v>3500</v>
      </c>
      <c r="BE124" s="206">
        <f>SUM($BB$3:$BB124)</f>
        <v>1306.599636177416</v>
      </c>
      <c r="BF124" s="206">
        <f t="shared" si="47"/>
        <v>2.678708843238002</v>
      </c>
      <c r="BG124" s="206">
        <f t="shared" si="48"/>
        <v>4.3489075794321739</v>
      </c>
      <c r="BL124" s="200">
        <v>2.0707</v>
      </c>
      <c r="BM124" s="206">
        <f>SUM($N$3:$N124)+SUM($O$3:$O124)</f>
        <v>2500</v>
      </c>
      <c r="BN124" s="206">
        <f>SUM($BK$3:$BK124)</f>
        <v>1249.9466047528324</v>
      </c>
      <c r="BO124" s="206">
        <f t="shared" si="49"/>
        <v>2.0000854360449711</v>
      </c>
      <c r="BP124" s="206">
        <f t="shared" si="50"/>
        <v>3.4101783916080963</v>
      </c>
      <c r="BU124" s="200">
        <v>1.1047</v>
      </c>
      <c r="BV124" s="206">
        <f>SUM($Q$3:$Q124)+SUM($R$3:$R124)</f>
        <v>5000</v>
      </c>
      <c r="BW124" s="206">
        <f>SUM($BT$3:$BT124)</f>
        <v>4514.9682683590208</v>
      </c>
      <c r="BX124" s="206">
        <f t="shared" si="51"/>
        <v>1.1074274951255119</v>
      </c>
      <c r="BY124" s="206">
        <f t="shared" si="52"/>
        <v>-0.24689916950410495</v>
      </c>
      <c r="CD124" s="200">
        <v>1.0987</v>
      </c>
      <c r="CE124" s="206">
        <f>SUM($T$3:$T124)+SUM($U$3:$U124)</f>
        <v>0</v>
      </c>
      <c r="CF124" s="206">
        <f>SUM($CC$3:$CC124)</f>
        <v>1.1585727777401189E-2</v>
      </c>
      <c r="CG124" s="206">
        <f t="shared" si="60"/>
        <v>0</v>
      </c>
      <c r="CH124" s="206">
        <f t="shared" si="61"/>
        <v>100</v>
      </c>
      <c r="CM124" s="200">
        <v>1.7871999999999999</v>
      </c>
      <c r="CN124" s="206">
        <f>SUM($W$3:$W124)+SUM($X$3:$X124)</f>
        <v>8738.35</v>
      </c>
      <c r="CO124" s="206">
        <f>SUM($CL$3:CL124)</f>
        <v>5890.8862811455201</v>
      </c>
      <c r="CP124" s="206">
        <f t="shared" si="62"/>
        <v>1.4833676263566868</v>
      </c>
      <c r="CQ124" s="206">
        <f t="shared" si="57"/>
        <v>1.4237096507819524</v>
      </c>
      <c r="CR124" s="206">
        <f t="shared" si="63"/>
        <v>17.000468534205076</v>
      </c>
      <c r="CV124" s="200">
        <v>1.7471000000000001</v>
      </c>
      <c r="CW124" s="206">
        <f>SUM($Z$3:$Z124)+SUM($AA$3:$AA124)</f>
        <v>2000.0000000000005</v>
      </c>
      <c r="CX124" s="206">
        <f>SUM($CU$3:$CU124)</f>
        <v>1188.1630568364103</v>
      </c>
      <c r="CY124" s="206">
        <f t="shared" si="56"/>
        <v>1.6832706491692968</v>
      </c>
      <c r="CZ124" s="206">
        <f t="shared" si="58"/>
        <v>1.2897221654937592</v>
      </c>
      <c r="DA124" s="206">
        <f t="shared" si="59"/>
        <v>3.6534457575813226</v>
      </c>
      <c r="DE124" s="200">
        <v>1.1504000000000001</v>
      </c>
      <c r="DF124" s="206">
        <f>IF(SUM($AF$3:$AF124)&lt;0,0,SUM($AF$3:$AF124))</f>
        <v>0</v>
      </c>
      <c r="DG124" s="206">
        <f>SUM($DD$3:$DD124)</f>
        <v>8.9175582734242198E-3</v>
      </c>
      <c r="DH124" s="206">
        <f t="shared" si="64"/>
        <v>1</v>
      </c>
      <c r="DI124" s="206">
        <f t="shared" si="53"/>
        <v>1.1201752675943619</v>
      </c>
      <c r="DJ124" s="206">
        <f t="shared" si="65"/>
        <v>13.073713490959674</v>
      </c>
      <c r="DN124" s="200">
        <v>1.6164000000000001</v>
      </c>
      <c r="DO124" s="206">
        <f>SUM($AC$3:$AC124)+SUM($AD$3:$AD124)</f>
        <v>6200</v>
      </c>
      <c r="DP124" s="206">
        <f>SUM($DM$3:$DM124)</f>
        <v>4111.3961844312489</v>
      </c>
      <c r="DQ124" s="206">
        <f t="shared" si="66"/>
        <v>1.5080035398869445</v>
      </c>
      <c r="DR124" s="206">
        <f t="shared" si="43"/>
        <v>6.7060418283256364</v>
      </c>
      <c r="DS124" s="206">
        <f t="shared" si="54"/>
        <v>1.4544085483623719</v>
      </c>
    </row>
    <row r="125" spans="1:123" ht="14.25">
      <c r="A125" s="262">
        <v>39324</v>
      </c>
      <c r="AJ125" s="206">
        <f t="shared" si="55"/>
        <v>0</v>
      </c>
      <c r="AV125" s="206">
        <f t="shared" ref="AV125:AV156" si="67">SUM(AK125:AU125)</f>
        <v>0</v>
      </c>
      <c r="AW125" s="206">
        <f t="shared" si="44"/>
        <v>67328.682000000015</v>
      </c>
      <c r="AX125" s="206">
        <f t="shared" si="45"/>
        <v>33518.32</v>
      </c>
      <c r="AZ125" s="206">
        <f t="shared" si="46"/>
        <v>165</v>
      </c>
      <c r="BC125" s="200">
        <v>2.8256999999999999</v>
      </c>
      <c r="BD125" s="206">
        <f>SUM($K$3:$K125)+SUM($L$3:$L125)</f>
        <v>3500</v>
      </c>
      <c r="BE125" s="206">
        <f>SUM($BB$3:$BB125)</f>
        <v>1306.599636177416</v>
      </c>
      <c r="BF125" s="206">
        <f t="shared" si="47"/>
        <v>2.678708843238002</v>
      </c>
      <c r="BG125" s="206">
        <f t="shared" si="48"/>
        <v>5.2019378122942257</v>
      </c>
      <c r="BL125" s="200">
        <v>2.0817000000000001</v>
      </c>
      <c r="BM125" s="206">
        <f>SUM($N$3:$N125)+SUM($O$3:$O125)</f>
        <v>2500</v>
      </c>
      <c r="BN125" s="206">
        <f>SUM($BK$3:$BK125)</f>
        <v>1249.9466047528324</v>
      </c>
      <c r="BO125" s="206">
        <f t="shared" si="49"/>
        <v>2.0000854360449711</v>
      </c>
      <c r="BP125" s="206">
        <f t="shared" si="50"/>
        <v>3.9205727989157406</v>
      </c>
      <c r="BU125" s="200">
        <v>1.1051</v>
      </c>
      <c r="BV125" s="206">
        <f>SUM($Q$3:$Q125)+SUM($R$3:$R125)</f>
        <v>5000</v>
      </c>
      <c r="BW125" s="206">
        <f>SUM($BT$3:$BT125)</f>
        <v>4514.9682683590208</v>
      </c>
      <c r="BX125" s="206">
        <f t="shared" si="51"/>
        <v>1.1074274951255119</v>
      </c>
      <c r="BY125" s="206">
        <f t="shared" si="52"/>
        <v>-0.21061398294379616</v>
      </c>
      <c r="CD125" s="200">
        <v>1.0991</v>
      </c>
      <c r="CE125" s="206">
        <f>SUM($T$3:$T125)+SUM($U$3:$U125)</f>
        <v>0</v>
      </c>
      <c r="CF125" s="206">
        <f>SUM($CC$3:$CC125)</f>
        <v>1.1585727777401189E-2</v>
      </c>
      <c r="CG125" s="206">
        <f t="shared" si="60"/>
        <v>0</v>
      </c>
      <c r="CH125" s="206">
        <f t="shared" si="61"/>
        <v>100</v>
      </c>
      <c r="CM125" s="200">
        <v>1.8119000000000001</v>
      </c>
      <c r="CN125" s="206">
        <f>SUM($W$3:$W125)+SUM($X$3:$X125)</f>
        <v>8738.35</v>
      </c>
      <c r="CO125" s="206">
        <f>SUM($CL$3:CL125)</f>
        <v>5890.8862811455201</v>
      </c>
      <c r="CP125" s="206">
        <f t="shared" si="62"/>
        <v>1.4833676263566868</v>
      </c>
      <c r="CQ125" s="206">
        <f t="shared" si="57"/>
        <v>1.4283037838295924</v>
      </c>
      <c r="CR125" s="206">
        <f t="shared" si="63"/>
        <v>18.131926355942007</v>
      </c>
      <c r="CV125" s="200">
        <v>1.7706</v>
      </c>
      <c r="CW125" s="206">
        <f>SUM($Z$3:$Z125)+SUM($AA$3:$AA125)</f>
        <v>2000.0000000000005</v>
      </c>
      <c r="CX125" s="206">
        <f>SUM($CU$3:$CU125)</f>
        <v>1188.1630568364103</v>
      </c>
      <c r="CY125" s="206">
        <f t="shared" si="56"/>
        <v>1.6832706491692968</v>
      </c>
      <c r="CZ125" s="206">
        <f t="shared" si="58"/>
        <v>1.3063467121253418</v>
      </c>
      <c r="DA125" s="206">
        <f t="shared" si="59"/>
        <v>4.9321897001413726</v>
      </c>
      <c r="DE125" s="200">
        <v>1.1541000000000001</v>
      </c>
      <c r="DF125" s="206">
        <f>IF(SUM($AF$3:$AF125)&lt;0,0,SUM($AF$3:$AF125))</f>
        <v>0</v>
      </c>
      <c r="DG125" s="206">
        <f>SUM($DD$3:$DD125)</f>
        <v>8.9175582734242198E-3</v>
      </c>
      <c r="DH125" s="206">
        <f t="shared" si="64"/>
        <v>1</v>
      </c>
      <c r="DI125" s="206">
        <f t="shared" si="53"/>
        <v>1.117180718137085</v>
      </c>
      <c r="DJ125" s="206">
        <f t="shared" si="65"/>
        <v>13.352395806255966</v>
      </c>
      <c r="DN125" s="200">
        <v>1.6341999999999999</v>
      </c>
      <c r="DO125" s="206">
        <f>SUM($AC$3:$AC125)+SUM($AD$3:$AD125)</f>
        <v>6200</v>
      </c>
      <c r="DP125" s="206">
        <f>SUM($DM$3:$DM125)</f>
        <v>4111.3961844312489</v>
      </c>
      <c r="DQ125" s="206">
        <f t="shared" si="66"/>
        <v>1.5080035398869445</v>
      </c>
      <c r="DR125" s="206">
        <f t="shared" si="43"/>
        <v>7.7222163819027916</v>
      </c>
      <c r="DS125" s="206">
        <f t="shared" si="54"/>
        <v>1.462248022983583</v>
      </c>
    </row>
    <row r="126" spans="1:123" ht="14.25">
      <c r="A126" s="262">
        <v>39325</v>
      </c>
      <c r="AJ126" s="206">
        <f t="shared" si="55"/>
        <v>0</v>
      </c>
      <c r="AV126" s="206">
        <f t="shared" si="67"/>
        <v>0</v>
      </c>
      <c r="AW126" s="206">
        <f t="shared" si="44"/>
        <v>67328.682000000015</v>
      </c>
      <c r="AX126" s="206">
        <f t="shared" si="45"/>
        <v>33518.32</v>
      </c>
      <c r="AZ126" s="206">
        <f t="shared" si="46"/>
        <v>165</v>
      </c>
      <c r="BC126" s="200">
        <v>2.8519999999999999</v>
      </c>
      <c r="BD126" s="206">
        <f>SUM($K$3:$K126)+SUM($L$3:$L126)</f>
        <v>3500</v>
      </c>
      <c r="BE126" s="206">
        <f>SUM($BB$3:$BB126)</f>
        <v>1306.599636177416</v>
      </c>
      <c r="BF126" s="206">
        <f t="shared" si="47"/>
        <v>2.678708843238002</v>
      </c>
      <c r="BG126" s="206">
        <f t="shared" si="48"/>
        <v>6.0761275161990858</v>
      </c>
      <c r="BL126" s="200">
        <v>2.0929000000000002</v>
      </c>
      <c r="BM126" s="206">
        <f>SUM($N$3:$N126)+SUM($O$3:$O126)</f>
        <v>2500</v>
      </c>
      <c r="BN126" s="206">
        <f>SUM($BK$3:$BK126)</f>
        <v>1249.9466047528324</v>
      </c>
      <c r="BO126" s="206">
        <f t="shared" si="49"/>
        <v>2.0000854360449711</v>
      </c>
      <c r="BP126" s="206">
        <f t="shared" si="50"/>
        <v>4.434734767787714</v>
      </c>
      <c r="BU126" s="200">
        <v>1.1053999999999999</v>
      </c>
      <c r="BV126" s="206">
        <f>SUM($Q$3:$Q126)+SUM($R$3:$R126)</f>
        <v>5000</v>
      </c>
      <c r="BW126" s="206">
        <f>SUM($BT$3:$BT126)</f>
        <v>4514.9682683590208</v>
      </c>
      <c r="BX126" s="206">
        <f t="shared" si="51"/>
        <v>1.1074274951255119</v>
      </c>
      <c r="BY126" s="206">
        <f t="shared" si="52"/>
        <v>-0.18341732635353036</v>
      </c>
      <c r="CD126" s="200">
        <v>1.0993999999999999</v>
      </c>
      <c r="CE126" s="206">
        <f>SUM($T$3:$T126)+SUM($U$3:$U126)</f>
        <v>0</v>
      </c>
      <c r="CF126" s="206">
        <f>SUM($CC$3:$CC126)</f>
        <v>1.1585727777401189E-2</v>
      </c>
      <c r="CG126" s="206">
        <f t="shared" si="60"/>
        <v>0</v>
      </c>
      <c r="CH126" s="206">
        <f t="shared" si="61"/>
        <v>100</v>
      </c>
      <c r="CM126" s="200">
        <v>1.8279000000000001</v>
      </c>
      <c r="CN126" s="206">
        <f>SUM($W$3:$W126)+SUM($X$3:$X126)</f>
        <v>8738.35</v>
      </c>
      <c r="CO126" s="206">
        <f>SUM($CL$3:CL126)</f>
        <v>5890.8862811455201</v>
      </c>
      <c r="CP126" s="206">
        <f t="shared" si="62"/>
        <v>1.4833676263566868</v>
      </c>
      <c r="CQ126" s="206">
        <f t="shared" si="57"/>
        <v>1.4328979168772327</v>
      </c>
      <c r="CR126" s="206">
        <f t="shared" si="63"/>
        <v>18.848535130111777</v>
      </c>
      <c r="CV126" s="200">
        <v>1.7953999999999999</v>
      </c>
      <c r="CW126" s="206">
        <f>SUM($Z$3:$Z126)+SUM($AA$3:$AA126)</f>
        <v>2000.0000000000005</v>
      </c>
      <c r="CX126" s="206">
        <f>SUM($CU$3:$CU126)</f>
        <v>1188.1630568364103</v>
      </c>
      <c r="CY126" s="206">
        <f t="shared" si="56"/>
        <v>1.6832706491692968</v>
      </c>
      <c r="CZ126" s="206">
        <f t="shared" si="58"/>
        <v>1.322971258756924</v>
      </c>
      <c r="DA126" s="206">
        <f t="shared" si="59"/>
        <v>6.2453687663307944</v>
      </c>
      <c r="DE126" s="200">
        <v>1.1566000000000001</v>
      </c>
      <c r="DF126" s="206">
        <f>IF(SUM($AF$3:$AF126)&lt;0,0,SUM($AF$3:$AF126))</f>
        <v>0</v>
      </c>
      <c r="DG126" s="206">
        <f>SUM($DD$3:$DD126)</f>
        <v>8.9175582734242198E-3</v>
      </c>
      <c r="DH126" s="206">
        <f t="shared" si="64"/>
        <v>1</v>
      </c>
      <c r="DI126" s="206">
        <f t="shared" si="53"/>
        <v>1.114186168679808</v>
      </c>
      <c r="DJ126" s="206">
        <f t="shared" si="65"/>
        <v>13.539685284454441</v>
      </c>
      <c r="DN126" s="200">
        <v>1.6535000000000002</v>
      </c>
      <c r="DO126" s="206">
        <f>SUM($AC$3:$AC126)+SUM($AD$3:$AD126)</f>
        <v>6200</v>
      </c>
      <c r="DP126" s="206">
        <f>SUM($DM$3:$DM126)</f>
        <v>4111.3961844312489</v>
      </c>
      <c r="DQ126" s="206">
        <f t="shared" si="66"/>
        <v>1.5080035398869445</v>
      </c>
      <c r="DR126" s="206">
        <f t="shared" ref="DR126:DR157" si="68">(DN126-DQ126)*100/DN126</f>
        <v>8.7993020933205752</v>
      </c>
      <c r="DS126" s="206">
        <f t="shared" si="54"/>
        <v>1.470087497604794</v>
      </c>
    </row>
    <row r="127" spans="1:123" ht="14.25">
      <c r="A127" s="262">
        <v>39326</v>
      </c>
      <c r="AJ127" s="206">
        <f t="shared" si="55"/>
        <v>0</v>
      </c>
      <c r="AV127" s="206">
        <f t="shared" si="67"/>
        <v>0</v>
      </c>
      <c r="AW127" s="206">
        <f t="shared" si="44"/>
        <v>67328.682000000015</v>
      </c>
      <c r="AX127" s="206">
        <f t="shared" si="45"/>
        <v>33518.32</v>
      </c>
      <c r="AZ127" s="206">
        <f t="shared" si="46"/>
        <v>165</v>
      </c>
      <c r="BC127" s="206">
        <f>BC126</f>
        <v>2.8519999999999999</v>
      </c>
      <c r="BD127" s="206">
        <f>SUM($K$3:$K127)+SUM($L$3:$L127)</f>
        <v>3500</v>
      </c>
      <c r="BE127" s="206">
        <f>SUM($BB$3:$BB127)</f>
        <v>1306.599636177416</v>
      </c>
      <c r="BF127" s="206">
        <f t="shared" si="47"/>
        <v>2.678708843238002</v>
      </c>
      <c r="BG127" s="206">
        <f t="shared" si="48"/>
        <v>6.0761275161990858</v>
      </c>
      <c r="BL127" s="206">
        <f>BL126</f>
        <v>2.0929000000000002</v>
      </c>
      <c r="BM127" s="206">
        <f>SUM($N$3:$N127)+SUM($O$3:$O127)</f>
        <v>2500</v>
      </c>
      <c r="BN127" s="206">
        <f>SUM($BK$3:$BK127)</f>
        <v>1249.9466047528324</v>
      </c>
      <c r="BO127" s="206">
        <f t="shared" si="49"/>
        <v>2.0000854360449711</v>
      </c>
      <c r="BP127" s="206">
        <f t="shared" si="50"/>
        <v>4.434734767787714</v>
      </c>
      <c r="BU127" s="206">
        <f>BU126</f>
        <v>1.1053999999999999</v>
      </c>
      <c r="BV127" s="206">
        <f>SUM($Q$3:$Q127)+SUM($R$3:$R127)</f>
        <v>5000</v>
      </c>
      <c r="BW127" s="206">
        <f>SUM($BT$3:$BT127)</f>
        <v>4514.9682683590208</v>
      </c>
      <c r="BX127" s="206">
        <f t="shared" si="51"/>
        <v>1.1074274951255119</v>
      </c>
      <c r="BY127" s="206">
        <f t="shared" si="52"/>
        <v>-0.18341732635353036</v>
      </c>
      <c r="CD127" s="206">
        <f>CD126</f>
        <v>1.0993999999999999</v>
      </c>
      <c r="CE127" s="206">
        <f>SUM($T$3:$T127)+SUM($U$3:$U127)</f>
        <v>0</v>
      </c>
      <c r="CF127" s="206">
        <f>SUM($CC$3:$CC127)</f>
        <v>1.1585727777401189E-2</v>
      </c>
      <c r="CG127" s="206">
        <f t="shared" si="60"/>
        <v>0</v>
      </c>
      <c r="CH127" s="206">
        <f t="shared" si="61"/>
        <v>100</v>
      </c>
      <c r="CM127" s="206">
        <f>CM126</f>
        <v>1.8279000000000001</v>
      </c>
      <c r="CN127" s="206">
        <f>SUM($W$3:$W127)+SUM($X$3:$X127)</f>
        <v>8738.35</v>
      </c>
      <c r="CO127" s="206">
        <f>SUM($CL$3:CL127)</f>
        <v>5890.8862811455201</v>
      </c>
      <c r="CP127" s="206">
        <f t="shared" si="62"/>
        <v>1.4833676263566868</v>
      </c>
      <c r="CQ127" s="206">
        <f t="shared" si="57"/>
        <v>1.4374920499248727</v>
      </c>
      <c r="CR127" s="206">
        <f t="shared" si="63"/>
        <v>18.848535130111777</v>
      </c>
      <c r="CV127" s="206">
        <f>CV126</f>
        <v>1.7953999999999999</v>
      </c>
      <c r="CW127" s="206">
        <f>SUM($Z$3:$Z127)+SUM($AA$3:$AA127)</f>
        <v>2000.0000000000005</v>
      </c>
      <c r="CX127" s="206">
        <f>SUM($CU$3:$CU127)</f>
        <v>1188.1630568364103</v>
      </c>
      <c r="CY127" s="206">
        <f t="shared" si="56"/>
        <v>1.6832706491692968</v>
      </c>
      <c r="CZ127" s="206">
        <f t="shared" si="58"/>
        <v>1.3395958053885066</v>
      </c>
      <c r="DA127" s="206">
        <f t="shared" si="59"/>
        <v>6.2453687663307944</v>
      </c>
      <c r="DE127" s="206">
        <f>DE126</f>
        <v>1.1566000000000001</v>
      </c>
      <c r="DF127" s="206">
        <f>IF(SUM($AF$3:$AF127)&lt;0,0,SUM($AF$3:$AF127))</f>
        <v>0</v>
      </c>
      <c r="DG127" s="206">
        <f>SUM($DD$3:$DD127)</f>
        <v>8.9175582734242198E-3</v>
      </c>
      <c r="DH127" s="206">
        <f t="shared" si="64"/>
        <v>1</v>
      </c>
      <c r="DI127" s="206">
        <f t="shared" si="53"/>
        <v>1.1111916192225313</v>
      </c>
      <c r="DJ127" s="206">
        <f t="shared" si="65"/>
        <v>13.539685284454441</v>
      </c>
      <c r="DN127" s="206">
        <f>DN126</f>
        <v>1.6535000000000002</v>
      </c>
      <c r="DO127" s="206">
        <f>SUM($AC$3:$AC127)+SUM($AD$3:$AD127)</f>
        <v>6200</v>
      </c>
      <c r="DP127" s="206">
        <f>SUM($DM$3:$DM127)</f>
        <v>4111.3961844312489</v>
      </c>
      <c r="DQ127" s="206">
        <f t="shared" si="66"/>
        <v>1.5080035398869445</v>
      </c>
      <c r="DR127" s="206">
        <f t="shared" si="68"/>
        <v>8.7993020933205752</v>
      </c>
      <c r="DS127" s="206">
        <f t="shared" si="54"/>
        <v>1.4779269722260049</v>
      </c>
    </row>
    <row r="128" spans="1:123" ht="14.25">
      <c r="A128" s="262">
        <v>39327</v>
      </c>
      <c r="AJ128" s="206">
        <f t="shared" si="55"/>
        <v>0</v>
      </c>
      <c r="AV128" s="206">
        <f t="shared" si="67"/>
        <v>0</v>
      </c>
      <c r="AW128" s="206">
        <f t="shared" si="44"/>
        <v>67328.682000000015</v>
      </c>
      <c r="AX128" s="206">
        <f t="shared" si="45"/>
        <v>33518.32</v>
      </c>
      <c r="AZ128" s="206">
        <f t="shared" si="46"/>
        <v>165</v>
      </c>
      <c r="BC128" s="200">
        <v>2.88</v>
      </c>
      <c r="BD128" s="206">
        <f>SUM($K$3:$K128)+SUM($L$3:$L128)</f>
        <v>3500</v>
      </c>
      <c r="BE128" s="206">
        <f>SUM($BB$3:$BB128)</f>
        <v>1306.599636177416</v>
      </c>
      <c r="BF128" s="206">
        <f t="shared" si="47"/>
        <v>2.678708843238002</v>
      </c>
      <c r="BG128" s="206">
        <f t="shared" si="48"/>
        <v>6.9892762764582628</v>
      </c>
      <c r="BL128" s="206">
        <f>BL127</f>
        <v>2.0929000000000002</v>
      </c>
      <c r="BM128" s="206">
        <f>SUM($N$3:$N128)+SUM($O$3:$O128)</f>
        <v>2500</v>
      </c>
      <c r="BN128" s="206">
        <f>SUM($BK$3:$BK128)</f>
        <v>1249.9466047528324</v>
      </c>
      <c r="BO128" s="206">
        <f t="shared" si="49"/>
        <v>2.0000854360449711</v>
      </c>
      <c r="BP128" s="206">
        <f t="shared" si="50"/>
        <v>4.434734767787714</v>
      </c>
      <c r="BU128" s="206">
        <f>BU127</f>
        <v>1.1053999999999999</v>
      </c>
      <c r="BV128" s="206">
        <f>SUM($Q$3:$Q128)+SUM($R$3:$R128)</f>
        <v>5000</v>
      </c>
      <c r="BW128" s="206">
        <f>SUM($BT$3:$BT128)</f>
        <v>4514.9682683590208</v>
      </c>
      <c r="BX128" s="206">
        <f t="shared" si="51"/>
        <v>1.1074274951255119</v>
      </c>
      <c r="BY128" s="206">
        <f t="shared" si="52"/>
        <v>-0.18341732635353036</v>
      </c>
      <c r="CD128" s="206">
        <f>CD127</f>
        <v>1.0993999999999999</v>
      </c>
      <c r="CE128" s="206">
        <f>SUM($T$3:$T128)+SUM($U$3:$U128)</f>
        <v>0</v>
      </c>
      <c r="CF128" s="206">
        <f>SUM($CC$3:$CC128)</f>
        <v>1.1585727777401189E-2</v>
      </c>
      <c r="CG128" s="206">
        <f t="shared" si="60"/>
        <v>0</v>
      </c>
      <c r="CH128" s="206">
        <f t="shared" si="61"/>
        <v>100</v>
      </c>
      <c r="CM128" s="206">
        <f>CM127</f>
        <v>1.8279000000000001</v>
      </c>
      <c r="CN128" s="206">
        <f>SUM($W$3:$W128)+SUM($X$3:$X128)</f>
        <v>8738.35</v>
      </c>
      <c r="CO128" s="206">
        <f>SUM($CL$3:CL128)</f>
        <v>5890.8862811455201</v>
      </c>
      <c r="CP128" s="206">
        <f t="shared" si="62"/>
        <v>1.4833676263566868</v>
      </c>
      <c r="CQ128" s="206">
        <f t="shared" si="57"/>
        <v>1.4420861829725127</v>
      </c>
      <c r="CR128" s="206">
        <f t="shared" si="63"/>
        <v>18.848535130111777</v>
      </c>
      <c r="CV128" s="206">
        <f>CV127</f>
        <v>1.7953999999999999</v>
      </c>
      <c r="CW128" s="206">
        <f>SUM($Z$3:$Z128)+SUM($AA$3:$AA128)</f>
        <v>2000.0000000000005</v>
      </c>
      <c r="CX128" s="206">
        <f>SUM($CU$3:$CU128)</f>
        <v>1188.1630568364103</v>
      </c>
      <c r="CY128" s="206">
        <f t="shared" si="56"/>
        <v>1.6832706491692968</v>
      </c>
      <c r="CZ128" s="206">
        <f t="shared" si="58"/>
        <v>1.3562203520200891</v>
      </c>
      <c r="DA128" s="206">
        <f t="shared" si="59"/>
        <v>6.2453687663307944</v>
      </c>
      <c r="DE128" s="206">
        <f>DE127</f>
        <v>1.1566000000000001</v>
      </c>
      <c r="DF128" s="206">
        <f>IF(SUM($AF$3:$AF128)&lt;0,0,SUM($AF$3:$AF128))</f>
        <v>0</v>
      </c>
      <c r="DG128" s="206">
        <f>SUM($DD$3:$DD128)</f>
        <v>8.9175582734242198E-3</v>
      </c>
      <c r="DH128" s="206">
        <f t="shared" si="64"/>
        <v>1</v>
      </c>
      <c r="DI128" s="206">
        <f t="shared" si="53"/>
        <v>1.1081970697652546</v>
      </c>
      <c r="DJ128" s="206">
        <f t="shared" si="65"/>
        <v>13.539685284454441</v>
      </c>
      <c r="DN128" s="206">
        <f>DN127</f>
        <v>1.6535000000000002</v>
      </c>
      <c r="DO128" s="206">
        <f>SUM($AC$3:$AC128)+SUM($AD$3:$AD128)</f>
        <v>6200</v>
      </c>
      <c r="DP128" s="206">
        <f>SUM($DM$3:$DM128)</f>
        <v>4111.3961844312489</v>
      </c>
      <c r="DQ128" s="206">
        <f t="shared" si="66"/>
        <v>1.5080035398869445</v>
      </c>
      <c r="DR128" s="206">
        <f t="shared" si="68"/>
        <v>8.7993020933205752</v>
      </c>
      <c r="DS128" s="206">
        <f t="shared" si="54"/>
        <v>1.4857664468472158</v>
      </c>
    </row>
    <row r="129" spans="1:123" ht="14.25">
      <c r="A129" s="262">
        <v>39328</v>
      </c>
      <c r="J129" s="200">
        <v>21.14</v>
      </c>
      <c r="AJ129" s="206">
        <f t="shared" si="55"/>
        <v>21.14</v>
      </c>
      <c r="AV129" s="206">
        <f t="shared" si="67"/>
        <v>0</v>
      </c>
      <c r="AW129" s="206">
        <f t="shared" si="44"/>
        <v>67349.822000000015</v>
      </c>
      <c r="AX129" s="206">
        <f t="shared" si="45"/>
        <v>33518.32</v>
      </c>
      <c r="AZ129" s="206">
        <f t="shared" si="46"/>
        <v>165</v>
      </c>
      <c r="BC129" s="200">
        <v>2.8890000000000002</v>
      </c>
      <c r="BD129" s="206">
        <f>SUM($K$3:$K129)+SUM($L$3:$L129)</f>
        <v>3500</v>
      </c>
      <c r="BE129" s="206">
        <f>SUM($BB$3:$BB129)</f>
        <v>1306.599636177416</v>
      </c>
      <c r="BF129" s="206">
        <f t="shared" si="47"/>
        <v>2.678708843238002</v>
      </c>
      <c r="BG129" s="206">
        <f t="shared" si="48"/>
        <v>7.2790293098649457</v>
      </c>
      <c r="BL129" s="200">
        <v>2.1028000000000002</v>
      </c>
      <c r="BM129" s="206">
        <f>SUM($N$3:$N129)+SUM($O$3:$O129)</f>
        <v>2500</v>
      </c>
      <c r="BN129" s="206">
        <f>SUM($BK$3:$BK129)</f>
        <v>1249.9466047528324</v>
      </c>
      <c r="BO129" s="206">
        <f t="shared" si="49"/>
        <v>2.0000854360449711</v>
      </c>
      <c r="BP129" s="206">
        <f t="shared" si="50"/>
        <v>4.8846568363624252</v>
      </c>
      <c r="BU129" s="200">
        <v>1.1055999999999999</v>
      </c>
      <c r="BV129" s="206">
        <f>SUM($Q$3:$Q129)+SUM($R$3:$R129)</f>
        <v>5000</v>
      </c>
      <c r="BW129" s="206">
        <f>SUM($BT$3:$BT129)</f>
        <v>4514.9682683590208</v>
      </c>
      <c r="BX129" s="206">
        <f t="shared" si="51"/>
        <v>1.1074274951255119</v>
      </c>
      <c r="BY129" s="206">
        <f t="shared" si="52"/>
        <v>-0.16529442162734684</v>
      </c>
      <c r="CD129" s="200">
        <v>1.0995999999999999</v>
      </c>
      <c r="CE129" s="206">
        <f>SUM($T$3:$T129)+SUM($U$3:$U129)</f>
        <v>0</v>
      </c>
      <c r="CF129" s="206">
        <f>SUM($CC$3:$CC129)</f>
        <v>1.1585727777401189E-2</v>
      </c>
      <c r="CG129" s="206">
        <f t="shared" si="60"/>
        <v>0</v>
      </c>
      <c r="CH129" s="206">
        <f t="shared" si="61"/>
        <v>100</v>
      </c>
      <c r="CM129" s="200">
        <v>1.8618999999999999</v>
      </c>
      <c r="CN129" s="206">
        <f>SUM($W$3:$W129)+SUM($X$3:$X129)</f>
        <v>8738.35</v>
      </c>
      <c r="CO129" s="206">
        <f>SUM($CL$3:CL129)</f>
        <v>5890.8862811455201</v>
      </c>
      <c r="CP129" s="206">
        <f t="shared" si="62"/>
        <v>1.4833676263566868</v>
      </c>
      <c r="CQ129" s="206">
        <f t="shared" si="57"/>
        <v>1.4466803160201527</v>
      </c>
      <c r="CR129" s="206">
        <f t="shared" si="63"/>
        <v>20.330435235152965</v>
      </c>
      <c r="CV129" s="200">
        <v>1.8325</v>
      </c>
      <c r="CW129" s="206">
        <f>SUM($Z$3:$Z129)+SUM($AA$3:$AA129)</f>
        <v>2000.0000000000005</v>
      </c>
      <c r="CX129" s="206">
        <f>SUM($CU$3:$CU129)</f>
        <v>1188.1630568364103</v>
      </c>
      <c r="CY129" s="206">
        <f t="shared" si="56"/>
        <v>1.6832706491692968</v>
      </c>
      <c r="CZ129" s="206">
        <f t="shared" si="58"/>
        <v>1.3728448986516719</v>
      </c>
      <c r="DA129" s="206">
        <f t="shared" si="59"/>
        <v>8.1434843563821673</v>
      </c>
      <c r="DE129" s="200">
        <v>1.1591</v>
      </c>
      <c r="DF129" s="206">
        <f>IF(SUM($AF$3:$AF129)&lt;0,0,SUM($AF$3:$AF129))</f>
        <v>0</v>
      </c>
      <c r="DG129" s="206">
        <f>SUM($DD$3:$DD129)</f>
        <v>8.9175582734242198E-3</v>
      </c>
      <c r="DH129" s="206">
        <f t="shared" si="64"/>
        <v>1</v>
      </c>
      <c r="DI129" s="206">
        <f t="shared" si="53"/>
        <v>1.1052025203079776</v>
      </c>
      <c r="DJ129" s="206">
        <f t="shared" si="65"/>
        <v>13.726166853593307</v>
      </c>
      <c r="DN129" s="200">
        <v>1.6907000000000001</v>
      </c>
      <c r="DO129" s="206">
        <f>SUM($AC$3:$AC129)+SUM($AD$3:$AD129)</f>
        <v>6200</v>
      </c>
      <c r="DP129" s="206">
        <f>SUM($DM$3:$DM129)</f>
        <v>4111.3961844312489</v>
      </c>
      <c r="DQ129" s="206">
        <f t="shared" si="66"/>
        <v>1.5080035398869445</v>
      </c>
      <c r="DR129" s="206">
        <f t="shared" si="68"/>
        <v>10.805965583075389</v>
      </c>
      <c r="DS129" s="206">
        <f t="shared" si="54"/>
        <v>1.493605921468427</v>
      </c>
    </row>
    <row r="130" spans="1:123" ht="14.25">
      <c r="A130" s="262">
        <v>39329</v>
      </c>
      <c r="AJ130" s="206">
        <f t="shared" si="55"/>
        <v>0</v>
      </c>
      <c r="AV130" s="206">
        <f t="shared" si="67"/>
        <v>0</v>
      </c>
      <c r="AW130" s="206">
        <f t="shared" si="44"/>
        <v>67349.822000000015</v>
      </c>
      <c r="AX130" s="206">
        <f t="shared" si="45"/>
        <v>33518.32</v>
      </c>
      <c r="AZ130" s="206">
        <f t="shared" si="46"/>
        <v>165</v>
      </c>
      <c r="BC130" s="200">
        <v>2.8776999999999999</v>
      </c>
      <c r="BD130" s="206">
        <f>SUM($K$3:$K130)+SUM($L$3:$L130)</f>
        <v>3500</v>
      </c>
      <c r="BE130" s="206">
        <f>SUM($BB$3:$BB130)</f>
        <v>1306.599636177416</v>
      </c>
      <c r="BF130" s="206">
        <f t="shared" si="47"/>
        <v>2.678708843238002</v>
      </c>
      <c r="BG130" s="206">
        <f t="shared" si="48"/>
        <v>6.914937511276297</v>
      </c>
      <c r="BL130" s="200">
        <v>2.0941000000000001</v>
      </c>
      <c r="BM130" s="206">
        <f>SUM($N$3:$N130)+SUM($O$3:$O130)</f>
        <v>2500</v>
      </c>
      <c r="BN130" s="206">
        <f>SUM($BK$3:$BK130)</f>
        <v>1249.9466047528324</v>
      </c>
      <c r="BO130" s="206">
        <f t="shared" si="49"/>
        <v>2.0000854360449711</v>
      </c>
      <c r="BP130" s="206">
        <f t="shared" si="50"/>
        <v>4.4894973475492543</v>
      </c>
      <c r="BU130" s="200">
        <v>1.1054999999999999</v>
      </c>
      <c r="BV130" s="206">
        <f>SUM($Q$3:$Q130)+SUM($R$3:$R130)</f>
        <v>5000</v>
      </c>
      <c r="BW130" s="206">
        <f>SUM($BT$3:$BT130)</f>
        <v>4514.9682683590208</v>
      </c>
      <c r="BX130" s="206">
        <f t="shared" si="51"/>
        <v>1.1074274951255119</v>
      </c>
      <c r="BY130" s="206">
        <f t="shared" si="52"/>
        <v>-0.17435505432039219</v>
      </c>
      <c r="CD130" s="200">
        <v>1.0944</v>
      </c>
      <c r="CE130" s="206">
        <f>SUM($T$3:$T130)+SUM($U$3:$U130)</f>
        <v>0</v>
      </c>
      <c r="CF130" s="206">
        <f>SUM($CC$3:$CC130)</f>
        <v>1.1585727777401189E-2</v>
      </c>
      <c r="CG130" s="206">
        <f t="shared" si="60"/>
        <v>0</v>
      </c>
      <c r="CH130" s="206">
        <f t="shared" si="61"/>
        <v>100</v>
      </c>
      <c r="CM130" s="200">
        <v>1.8479000000000001</v>
      </c>
      <c r="CN130" s="206">
        <f>SUM($W$3:$W130)+SUM($X$3:$X130)</f>
        <v>8738.35</v>
      </c>
      <c r="CO130" s="206">
        <f>SUM($CL$3:CL130)</f>
        <v>5890.8862811455201</v>
      </c>
      <c r="CP130" s="206">
        <f t="shared" si="62"/>
        <v>1.4833676263566868</v>
      </c>
      <c r="CQ130" s="206">
        <f t="shared" si="57"/>
        <v>1.4512744490677927</v>
      </c>
      <c r="CR130" s="206">
        <f t="shared" si="63"/>
        <v>19.726845264533431</v>
      </c>
      <c r="CV130" s="200">
        <v>1.8181</v>
      </c>
      <c r="CW130" s="206">
        <f>SUM($Z$3:$Z130)+SUM($AA$3:$AA130)</f>
        <v>2000.0000000000005</v>
      </c>
      <c r="CX130" s="206">
        <f>SUM($CU$3:$CU130)</f>
        <v>1188.1630568364103</v>
      </c>
      <c r="CY130" s="206">
        <f t="shared" si="56"/>
        <v>1.6832706491692968</v>
      </c>
      <c r="CZ130" s="206">
        <f t="shared" si="58"/>
        <v>1.3894694452832546</v>
      </c>
      <c r="DA130" s="206">
        <f t="shared" si="59"/>
        <v>7.4159480133492783</v>
      </c>
      <c r="DE130" s="200">
        <v>1.1557999999999999</v>
      </c>
      <c r="DF130" s="206">
        <f>IF(SUM($AF$3:$AF130)&lt;0,0,SUM($AF$3:$AF130))</f>
        <v>0</v>
      </c>
      <c r="DG130" s="206">
        <f>SUM($DD$3:$DD130)</f>
        <v>8.9175582734242198E-3</v>
      </c>
      <c r="DH130" s="206">
        <f t="shared" si="64"/>
        <v>1</v>
      </c>
      <c r="DI130" s="206">
        <f t="shared" si="53"/>
        <v>1.1022079708507007</v>
      </c>
      <c r="DJ130" s="206">
        <f t="shared" si="65"/>
        <v>13.479840802907074</v>
      </c>
      <c r="DN130" s="200">
        <v>1.6779000000000002</v>
      </c>
      <c r="DO130" s="206">
        <f>SUM($AC$3:$AC130)+SUM($AD$3:$AD130)</f>
        <v>6200</v>
      </c>
      <c r="DP130" s="206">
        <f>SUM($DM$3:$DM130)</f>
        <v>4111.3961844312489</v>
      </c>
      <c r="DQ130" s="206">
        <f t="shared" si="66"/>
        <v>1.5080035398869445</v>
      </c>
      <c r="DR130" s="206">
        <f t="shared" si="68"/>
        <v>10.125541457360729</v>
      </c>
      <c r="DS130" s="206">
        <f t="shared" si="54"/>
        <v>1.5014453960896381</v>
      </c>
    </row>
    <row r="131" spans="1:123" ht="14.25">
      <c r="A131" s="262">
        <v>39330</v>
      </c>
      <c r="AJ131" s="206">
        <f t="shared" si="55"/>
        <v>0</v>
      </c>
      <c r="AV131" s="206">
        <f t="shared" si="67"/>
        <v>0</v>
      </c>
      <c r="AW131" s="206">
        <f t="shared" si="44"/>
        <v>67349.822000000015</v>
      </c>
      <c r="AX131" s="206">
        <f t="shared" si="45"/>
        <v>33518.32</v>
      </c>
      <c r="AZ131" s="206">
        <f t="shared" si="46"/>
        <v>165</v>
      </c>
      <c r="BC131" s="200">
        <v>2.8826999999999998</v>
      </c>
      <c r="BD131" s="206">
        <f>SUM($K$3:$K131)+SUM($L$3:$L131)</f>
        <v>3500</v>
      </c>
      <c r="BE131" s="206">
        <f>SUM($BB$3:$BB131)</f>
        <v>1306.599636177416</v>
      </c>
      <c r="BF131" s="206">
        <f t="shared" si="47"/>
        <v>2.678708843238002</v>
      </c>
      <c r="BG131" s="206">
        <f t="shared" si="48"/>
        <v>7.0763921588093748</v>
      </c>
      <c r="BL131" s="200">
        <v>2.0983000000000001</v>
      </c>
      <c r="BM131" s="206">
        <f>SUM($N$3:$N131)+SUM($O$3:$O131)</f>
        <v>2500</v>
      </c>
      <c r="BN131" s="206">
        <f>SUM($BK$3:$BK131)</f>
        <v>1249.9466047528324</v>
      </c>
      <c r="BO131" s="206">
        <f t="shared" si="49"/>
        <v>2.0000854360449711</v>
      </c>
      <c r="BP131" s="206">
        <f t="shared" si="50"/>
        <v>4.6806731141890543</v>
      </c>
      <c r="BU131" s="200">
        <v>1.1053999999999999</v>
      </c>
      <c r="BV131" s="206">
        <f>SUM($Q$3:$Q131)+SUM($R$3:$R131)</f>
        <v>5000</v>
      </c>
      <c r="BW131" s="206">
        <f>SUM($BT$3:$BT131)</f>
        <v>4514.9682683590208</v>
      </c>
      <c r="BX131" s="206">
        <f t="shared" si="51"/>
        <v>1.1074274951255119</v>
      </c>
      <c r="BY131" s="206">
        <f t="shared" si="52"/>
        <v>-0.18341732635353036</v>
      </c>
      <c r="CD131" s="200">
        <v>1.0992999999999999</v>
      </c>
      <c r="CE131" s="206">
        <f>SUM($T$3:$T131)+SUM($U$3:$U131)</f>
        <v>0</v>
      </c>
      <c r="CF131" s="206">
        <f>SUM($CC$3:$CC131)</f>
        <v>1.1585727777401189E-2</v>
      </c>
      <c r="CG131" s="206">
        <f t="shared" si="60"/>
        <v>0</v>
      </c>
      <c r="CH131" s="206">
        <f t="shared" si="61"/>
        <v>100</v>
      </c>
      <c r="CM131" s="200">
        <v>1.8465</v>
      </c>
      <c r="CN131" s="206">
        <f>SUM($W$3:$W131)+SUM($X$3:$X131)</f>
        <v>8738.35</v>
      </c>
      <c r="CO131" s="206">
        <f>SUM($CL$3:CL131)</f>
        <v>5890.8862811455201</v>
      </c>
      <c r="CP131" s="206">
        <f t="shared" si="62"/>
        <v>1.4833676263566868</v>
      </c>
      <c r="CQ131" s="206">
        <f t="shared" si="57"/>
        <v>1.4558685821154329</v>
      </c>
      <c r="CR131" s="206">
        <f t="shared" si="63"/>
        <v>19.665982867225193</v>
      </c>
      <c r="CV131" s="200">
        <v>1.8145</v>
      </c>
      <c r="CW131" s="206">
        <f>SUM($Z$3:$Z131)+SUM($AA$3:$AA131)</f>
        <v>2000.0000000000005</v>
      </c>
      <c r="CX131" s="206">
        <f>SUM($CU$3:$CU131)</f>
        <v>1188.1630568364103</v>
      </c>
      <c r="CY131" s="206">
        <f t="shared" si="56"/>
        <v>1.6832706491692968</v>
      </c>
      <c r="CZ131" s="206">
        <f t="shared" si="58"/>
        <v>1.4060939919148372</v>
      </c>
      <c r="DA131" s="206">
        <f t="shared" si="59"/>
        <v>7.232259621422056</v>
      </c>
      <c r="DE131" s="200">
        <v>1.1562000000000001</v>
      </c>
      <c r="DF131" s="206">
        <f>IF(SUM($AF$3:$AF131)&lt;0,0,SUM($AF$3:$AF131))</f>
        <v>0</v>
      </c>
      <c r="DG131" s="206">
        <f>SUM($DD$3:$DD131)</f>
        <v>8.9175582734242198E-3</v>
      </c>
      <c r="DH131" s="206">
        <f t="shared" si="64"/>
        <v>1</v>
      </c>
      <c r="DI131" s="206">
        <f t="shared" si="53"/>
        <v>1.0992134213934242</v>
      </c>
      <c r="DJ131" s="206">
        <f t="shared" si="65"/>
        <v>13.509773395606306</v>
      </c>
      <c r="DN131" s="200">
        <v>1.6789000000000001</v>
      </c>
      <c r="DO131" s="206">
        <f>SUM($AC$3:$AC131)+SUM($AD$3:$AD131)</f>
        <v>6200</v>
      </c>
      <c r="DP131" s="206">
        <f>SUM($DM$3:$DM131)</f>
        <v>4111.3961844312489</v>
      </c>
      <c r="DQ131" s="206">
        <f t="shared" si="66"/>
        <v>1.5080035398869445</v>
      </c>
      <c r="DR131" s="206">
        <f t="shared" si="68"/>
        <v>10.179073209426148</v>
      </c>
      <c r="DS131" s="206">
        <f t="shared" si="54"/>
        <v>1.5092848707108493</v>
      </c>
    </row>
    <row r="132" spans="1:123" ht="14.25">
      <c r="A132" s="262">
        <v>39331</v>
      </c>
      <c r="AJ132" s="206">
        <f t="shared" si="55"/>
        <v>0</v>
      </c>
      <c r="AV132" s="206">
        <f t="shared" si="67"/>
        <v>0</v>
      </c>
      <c r="AW132" s="206">
        <f t="shared" ref="AW132:AW163" si="69">AW131+AJ132-AV132</f>
        <v>67349.822000000015</v>
      </c>
      <c r="AX132" s="206">
        <f t="shared" ref="AX132:AX163" si="70">AX131+SUM(C132:G132)-SUM(AK132:AL132)</f>
        <v>33518.32</v>
      </c>
      <c r="AZ132" s="206">
        <f t="shared" ref="AZ132:AZ163" si="71">AZ131+SUM(H132)-SUM(AM132:AN132)</f>
        <v>165</v>
      </c>
      <c r="BC132" s="200">
        <v>2.8965000000000001</v>
      </c>
      <c r="BD132" s="206">
        <f>SUM($K$3:$K132)+SUM($L$3:$L132)</f>
        <v>3500</v>
      </c>
      <c r="BE132" s="206">
        <f>SUM($BB$3:$BB132)</f>
        <v>1306.599636177416</v>
      </c>
      <c r="BF132" s="206">
        <f t="shared" si="47"/>
        <v>2.678708843238002</v>
      </c>
      <c r="BG132" s="206">
        <f t="shared" si="48"/>
        <v>7.5191146819263981</v>
      </c>
      <c r="BL132" s="200">
        <v>2.1044</v>
      </c>
      <c r="BM132" s="206">
        <f>SUM($N$3:$N132)+SUM($O$3:$O132)</f>
        <v>2500</v>
      </c>
      <c r="BN132" s="206">
        <f>SUM($BK$3:$BK132)</f>
        <v>1249.9466047528324</v>
      </c>
      <c r="BO132" s="206">
        <f t="shared" si="49"/>
        <v>2.0000854360449711</v>
      </c>
      <c r="BP132" s="206">
        <f t="shared" si="50"/>
        <v>4.9569741472642521</v>
      </c>
      <c r="BU132" s="200">
        <v>1.1059000000000001</v>
      </c>
      <c r="BV132" s="206">
        <f>SUM($Q$3:$Q132)+SUM($R$3:$R132)</f>
        <v>5000</v>
      </c>
      <c r="BW132" s="206">
        <f>SUM($BT$3:$BT132)</f>
        <v>4514.9682683590208</v>
      </c>
      <c r="BX132" s="206">
        <f t="shared" si="51"/>
        <v>1.1074274951255119</v>
      </c>
      <c r="BY132" s="206">
        <f t="shared" si="52"/>
        <v>-0.13812235514167259</v>
      </c>
      <c r="CD132" s="206">
        <f t="shared" ref="CD132:CD138" si="72">CD131</f>
        <v>1.0992999999999999</v>
      </c>
      <c r="CE132" s="206">
        <f>SUM($T$3:$T132)+SUM($U$3:$U132)</f>
        <v>0</v>
      </c>
      <c r="CF132" s="206">
        <f>SUM($CC$3:$CC132)</f>
        <v>1.1585727777401189E-2</v>
      </c>
      <c r="CG132" s="206">
        <f t="shared" si="60"/>
        <v>0</v>
      </c>
      <c r="CH132" s="206">
        <f t="shared" si="61"/>
        <v>100</v>
      </c>
      <c r="CM132" s="200">
        <v>1.8597999999999999</v>
      </c>
      <c r="CN132" s="206">
        <f>SUM($W$3:$W132)+SUM($X$3:$X132)</f>
        <v>8738.35</v>
      </c>
      <c r="CO132" s="206">
        <f>SUM($CL$3:CL132)</f>
        <v>5890.8862811455201</v>
      </c>
      <c r="CP132" s="206">
        <f t="shared" si="62"/>
        <v>1.4833676263566868</v>
      </c>
      <c r="CQ132" s="206">
        <f t="shared" si="57"/>
        <v>1.4604627151630729</v>
      </c>
      <c r="CR132" s="206">
        <f t="shared" si="63"/>
        <v>20.240476053517209</v>
      </c>
      <c r="CV132" s="200">
        <v>1.8269000000000002</v>
      </c>
      <c r="CW132" s="206">
        <f>SUM($Z$3:$Z132)+SUM($AA$3:$AA132)</f>
        <v>2000.0000000000005</v>
      </c>
      <c r="CX132" s="206">
        <f>SUM($CU$3:$CU132)</f>
        <v>1188.1630568364103</v>
      </c>
      <c r="CY132" s="206">
        <f t="shared" si="56"/>
        <v>1.6832706491692968</v>
      </c>
      <c r="CZ132" s="206">
        <f t="shared" si="58"/>
        <v>1.4227185385464198</v>
      </c>
      <c r="DA132" s="206">
        <f t="shared" si="59"/>
        <v>7.8619164065194242</v>
      </c>
      <c r="DE132" s="200">
        <v>1.1596</v>
      </c>
      <c r="DF132" s="206">
        <f>IF(SUM($AF$3:$AF132)&lt;0,0,SUM($AF$3:$AF132))</f>
        <v>0</v>
      </c>
      <c r="DG132" s="206">
        <f>SUM($DD$3:$DD132)</f>
        <v>8.9175582734242198E-3</v>
      </c>
      <c r="DH132" s="206">
        <f t="shared" si="64"/>
        <v>1</v>
      </c>
      <c r="DI132" s="206">
        <f t="shared" si="53"/>
        <v>1.0962188719361474</v>
      </c>
      <c r="DJ132" s="206">
        <f t="shared" si="65"/>
        <v>13.763366678164882</v>
      </c>
      <c r="DN132" s="200">
        <v>1.6913</v>
      </c>
      <c r="DO132" s="206">
        <f>SUM($AC$3:$AC132)+SUM($AD$3:$AD132)</f>
        <v>6200</v>
      </c>
      <c r="DP132" s="206">
        <f>SUM($DM$3:$DM132)</f>
        <v>4111.3961844312489</v>
      </c>
      <c r="DQ132" s="206">
        <f t="shared" si="66"/>
        <v>1.5080035398869445</v>
      </c>
      <c r="DR132" s="206">
        <f t="shared" si="68"/>
        <v>10.837607764030956</v>
      </c>
      <c r="DS132" s="206">
        <f t="shared" si="54"/>
        <v>1.5117700616367888</v>
      </c>
    </row>
    <row r="133" spans="1:123" ht="14.25">
      <c r="A133" s="262">
        <v>39332</v>
      </c>
      <c r="AJ133" s="206">
        <f t="shared" si="55"/>
        <v>0</v>
      </c>
      <c r="AV133" s="206">
        <f t="shared" si="67"/>
        <v>0</v>
      </c>
      <c r="AW133" s="206">
        <f t="shared" si="69"/>
        <v>67349.822000000015</v>
      </c>
      <c r="AX133" s="206">
        <f t="shared" si="70"/>
        <v>33518.32</v>
      </c>
      <c r="AZ133" s="206">
        <f t="shared" si="71"/>
        <v>165</v>
      </c>
      <c r="BC133" s="200">
        <v>2.8627000000000002</v>
      </c>
      <c r="BD133" s="206">
        <f>SUM($K$3:$K133)+SUM($L$3:$L133)</f>
        <v>3500</v>
      </c>
      <c r="BE133" s="206">
        <f>SUM($BB$3:$BB133)</f>
        <v>1306.599636177416</v>
      </c>
      <c r="BF133" s="206">
        <f t="shared" ref="BF133:BF164" si="73">BD133/BE133</f>
        <v>2.678708843238002</v>
      </c>
      <c r="BG133" s="206">
        <f t="shared" ref="BG133:BG164" si="74">(BC133-BF133)*100/BC133</f>
        <v>6.4271896028923132</v>
      </c>
      <c r="BL133" s="200">
        <v>2.0870000000000002</v>
      </c>
      <c r="BM133" s="206">
        <f>SUM($N$3:$N133)+SUM($O$3:$O133)</f>
        <v>2500</v>
      </c>
      <c r="BN133" s="206">
        <f>SUM($BK$3:$BK133)</f>
        <v>1249.9466047528324</v>
      </c>
      <c r="BO133" s="206">
        <f t="shared" ref="BO133:BO164" si="75">BM133/BN133</f>
        <v>2.0000854360449711</v>
      </c>
      <c r="BP133" s="206">
        <f t="shared" ref="BP133:BP164" si="76">(BL133-BO133)*100/BL133</f>
        <v>4.1645694276487326</v>
      </c>
      <c r="BU133" s="200">
        <v>1.1054999999999999</v>
      </c>
      <c r="BV133" s="206">
        <f>SUM($Q$3:$Q133)+SUM($R$3:$R133)</f>
        <v>5000</v>
      </c>
      <c r="BW133" s="206">
        <f>SUM($BT$3:$BT133)</f>
        <v>4514.9682683590208</v>
      </c>
      <c r="BX133" s="206">
        <f t="shared" ref="BX133:BX164" si="77">BV133/BW133</f>
        <v>1.1074274951255119</v>
      </c>
      <c r="BY133" s="206">
        <f t="shared" ref="BY133:BY164" si="78">(BU133-BX133)*100/BU133</f>
        <v>-0.17435505432039219</v>
      </c>
      <c r="CD133" s="206">
        <f t="shared" si="72"/>
        <v>1.0992999999999999</v>
      </c>
      <c r="CE133" s="206">
        <f>SUM($T$3:$T133)+SUM($U$3:$U133)</f>
        <v>0</v>
      </c>
      <c r="CF133" s="206">
        <f>SUM($CC$3:$CC133)</f>
        <v>1.1585727777401189E-2</v>
      </c>
      <c r="CG133" s="206">
        <f t="shared" si="60"/>
        <v>0</v>
      </c>
      <c r="CH133" s="206">
        <f t="shared" si="61"/>
        <v>100</v>
      </c>
      <c r="CM133" s="200">
        <v>1.8479000000000001</v>
      </c>
      <c r="CN133" s="206">
        <f>SUM($W$3:$W133)+SUM($X$3:$X133)</f>
        <v>8738.35</v>
      </c>
      <c r="CO133" s="206">
        <f>SUM($CL$3:CL133)</f>
        <v>5890.8862811455201</v>
      </c>
      <c r="CP133" s="206">
        <f t="shared" si="62"/>
        <v>1.4833676263566868</v>
      </c>
      <c r="CQ133" s="206">
        <f t="shared" si="57"/>
        <v>1.4650568482107131</v>
      </c>
      <c r="CR133" s="206">
        <f t="shared" si="63"/>
        <v>19.726845264533431</v>
      </c>
      <c r="CV133" s="200">
        <v>1.7899</v>
      </c>
      <c r="CW133" s="206">
        <f>SUM($Z$3:$Z133)+SUM($AA$3:$AA133)</f>
        <v>2000.0000000000005</v>
      </c>
      <c r="CX133" s="206">
        <f>SUM($CU$3:$CU133)</f>
        <v>1188.1630568364103</v>
      </c>
      <c r="CY133" s="206">
        <f t="shared" si="56"/>
        <v>1.6832706491692968</v>
      </c>
      <c r="CZ133" s="206">
        <f t="shared" si="58"/>
        <v>1.4393430851780025</v>
      </c>
      <c r="DA133" s="206">
        <f t="shared" si="59"/>
        <v>5.9572797827087118</v>
      </c>
      <c r="DE133" s="200">
        <v>1.1552</v>
      </c>
      <c r="DF133" s="206">
        <f>IF(SUM($AF$3:$AF133)&lt;0,0,SUM($AF$3:$AF133))</f>
        <v>0</v>
      </c>
      <c r="DG133" s="206">
        <f>SUM($DD$3:$DD133)</f>
        <v>8.9175582734242198E-3</v>
      </c>
      <c r="DH133" s="206">
        <f t="shared" si="64"/>
        <v>1</v>
      </c>
      <c r="DI133" s="206">
        <f t="shared" ref="DI133:DI164" si="79">SUM($DH103:$DH133)/30</f>
        <v>1.0932243224788705</v>
      </c>
      <c r="DJ133" s="206">
        <f t="shared" si="65"/>
        <v>13.434903047091412</v>
      </c>
      <c r="DN133" s="200">
        <v>1.6693</v>
      </c>
      <c r="DO133" s="206">
        <f>SUM($AC$3:$AC133)+SUM($AD$3:$AD133)</f>
        <v>6200</v>
      </c>
      <c r="DP133" s="206">
        <f>SUM($DM$3:$DM133)</f>
        <v>4111.3961844312489</v>
      </c>
      <c r="DQ133" s="206">
        <f t="shared" si="66"/>
        <v>1.5080035398869445</v>
      </c>
      <c r="DR133" s="206">
        <f t="shared" si="68"/>
        <v>9.6625208238815983</v>
      </c>
      <c r="DS133" s="206">
        <f t="shared" ref="DS133:DS164" si="80">SUM($DQ103:$DQ133)/30</f>
        <v>1.5142552525627286</v>
      </c>
    </row>
    <row r="134" spans="1:123" ht="14.25">
      <c r="A134" s="262">
        <v>39333</v>
      </c>
      <c r="AJ134" s="206">
        <f t="shared" ref="AJ134:AJ165" si="81">SUM(C134:AI134)</f>
        <v>0</v>
      </c>
      <c r="AL134" s="200">
        <v>50</v>
      </c>
      <c r="AV134" s="206">
        <f t="shared" si="67"/>
        <v>50</v>
      </c>
      <c r="AW134" s="206">
        <f t="shared" si="69"/>
        <v>67299.822000000015</v>
      </c>
      <c r="AX134" s="206">
        <f t="shared" si="70"/>
        <v>33468.32</v>
      </c>
      <c r="AZ134" s="206">
        <f t="shared" si="71"/>
        <v>165</v>
      </c>
      <c r="BC134" s="206">
        <f>BC133</f>
        <v>2.8627000000000002</v>
      </c>
      <c r="BD134" s="206">
        <f>SUM($K$3:$K134)+SUM($L$3:$L134)</f>
        <v>3500</v>
      </c>
      <c r="BE134" s="206">
        <f>SUM($BB$3:$BB134)</f>
        <v>1306.599636177416</v>
      </c>
      <c r="BF134" s="206">
        <f t="shared" si="73"/>
        <v>2.678708843238002</v>
      </c>
      <c r="BG134" s="206">
        <f t="shared" si="74"/>
        <v>6.4271896028923132</v>
      </c>
      <c r="BL134" s="206">
        <f>BL133</f>
        <v>2.0870000000000002</v>
      </c>
      <c r="BM134" s="206">
        <f>SUM($N$3:$N134)+SUM($O$3:$O134)</f>
        <v>2500</v>
      </c>
      <c r="BN134" s="206">
        <f>SUM($BK$3:$BK134)</f>
        <v>1249.9466047528324</v>
      </c>
      <c r="BO134" s="206">
        <f t="shared" si="75"/>
        <v>2.0000854360449711</v>
      </c>
      <c r="BP134" s="206">
        <f t="shared" si="76"/>
        <v>4.1645694276487326</v>
      </c>
      <c r="BU134" s="206">
        <f>BU133</f>
        <v>1.1054999999999999</v>
      </c>
      <c r="BV134" s="206">
        <f>SUM($Q$3:$Q134)+SUM($R$3:$R134)</f>
        <v>5000</v>
      </c>
      <c r="BW134" s="206">
        <f>SUM($BT$3:$BT134)</f>
        <v>4514.9682683590208</v>
      </c>
      <c r="BX134" s="206">
        <f t="shared" si="77"/>
        <v>1.1074274951255119</v>
      </c>
      <c r="BY134" s="206">
        <f t="shared" si="78"/>
        <v>-0.17435505432039219</v>
      </c>
      <c r="CD134" s="206">
        <f t="shared" si="72"/>
        <v>1.0992999999999999</v>
      </c>
      <c r="CE134" s="206">
        <f>SUM($T$3:$T134)+SUM($U$3:$U134)</f>
        <v>0</v>
      </c>
      <c r="CF134" s="206">
        <f>SUM($CC$3:$CC134)</f>
        <v>1.1585727777401189E-2</v>
      </c>
      <c r="CG134" s="206">
        <f t="shared" si="60"/>
        <v>0</v>
      </c>
      <c r="CH134" s="206">
        <f t="shared" si="61"/>
        <v>100</v>
      </c>
      <c r="CM134" s="206">
        <f>CM133</f>
        <v>1.8479000000000001</v>
      </c>
      <c r="CN134" s="206">
        <f>SUM($W$3:$W134)+SUM($X$3:$X134)</f>
        <v>8738.35</v>
      </c>
      <c r="CO134" s="206">
        <f>SUM($CL$3:CL134)</f>
        <v>5890.8862811455201</v>
      </c>
      <c r="CP134" s="206">
        <f t="shared" si="62"/>
        <v>1.4833676263566868</v>
      </c>
      <c r="CQ134" s="206">
        <f t="shared" si="57"/>
        <v>1.4696509812583531</v>
      </c>
      <c r="CR134" s="206">
        <f t="shared" si="63"/>
        <v>19.726845264533431</v>
      </c>
      <c r="CV134" s="206">
        <f>CV133</f>
        <v>1.7899</v>
      </c>
      <c r="CW134" s="206">
        <f>SUM($Z$3:$Z134)+SUM($AA$3:$AA134)</f>
        <v>2000.0000000000005</v>
      </c>
      <c r="CX134" s="206">
        <f>SUM($CU$3:$CU134)</f>
        <v>1188.1630568364103</v>
      </c>
      <c r="CY134" s="206">
        <f t="shared" si="56"/>
        <v>1.6832706491692968</v>
      </c>
      <c r="CZ134" s="206">
        <f t="shared" si="58"/>
        <v>1.4559676318095851</v>
      </c>
      <c r="DA134" s="206">
        <f t="shared" si="59"/>
        <v>5.9572797827087118</v>
      </c>
      <c r="DE134" s="206">
        <f>DE133</f>
        <v>1.1552</v>
      </c>
      <c r="DF134" s="206">
        <f>IF(SUM($AF$3:$AF134)&lt;0,0,SUM($AF$3:$AF134))</f>
        <v>0</v>
      </c>
      <c r="DG134" s="206">
        <f>SUM($DD$3:$DD134)</f>
        <v>8.9175582734242198E-3</v>
      </c>
      <c r="DH134" s="206">
        <f t="shared" si="64"/>
        <v>1</v>
      </c>
      <c r="DI134" s="206">
        <f t="shared" si="79"/>
        <v>1.0902297730215935</v>
      </c>
      <c r="DJ134" s="206">
        <f t="shared" si="65"/>
        <v>13.434903047091412</v>
      </c>
      <c r="DN134" s="206">
        <f>DN133</f>
        <v>1.6693</v>
      </c>
      <c r="DO134" s="206">
        <f>SUM($AC$3:$AC134)+SUM($AD$3:$AD134)</f>
        <v>6200</v>
      </c>
      <c r="DP134" s="206">
        <f>SUM($DM$3:$DM134)</f>
        <v>4111.3961844312489</v>
      </c>
      <c r="DQ134" s="206">
        <f t="shared" si="66"/>
        <v>1.5080035398869445</v>
      </c>
      <c r="DR134" s="206">
        <f t="shared" si="68"/>
        <v>9.6625208238815983</v>
      </c>
      <c r="DS134" s="206">
        <f t="shared" si="80"/>
        <v>1.5167404434886682</v>
      </c>
    </row>
    <row r="135" spans="1:123" ht="14.25">
      <c r="A135" s="262">
        <v>39334</v>
      </c>
      <c r="AJ135" s="206">
        <f t="shared" si="81"/>
        <v>0</v>
      </c>
      <c r="AV135" s="206">
        <f t="shared" si="67"/>
        <v>0</v>
      </c>
      <c r="AW135" s="206">
        <f t="shared" si="69"/>
        <v>67299.822000000015</v>
      </c>
      <c r="AX135" s="206">
        <f t="shared" si="70"/>
        <v>33468.32</v>
      </c>
      <c r="AZ135" s="206">
        <f t="shared" si="71"/>
        <v>165</v>
      </c>
      <c r="BC135" s="206">
        <f>BC134</f>
        <v>2.8627000000000002</v>
      </c>
      <c r="BD135" s="206">
        <f>SUM($K$3:$K135)+SUM($L$3:$L135)</f>
        <v>3500</v>
      </c>
      <c r="BE135" s="206">
        <f>SUM($BB$3:$BB135)</f>
        <v>1306.599636177416</v>
      </c>
      <c r="BF135" s="206">
        <f t="shared" si="73"/>
        <v>2.678708843238002</v>
      </c>
      <c r="BG135" s="206">
        <f t="shared" si="74"/>
        <v>6.4271896028923132</v>
      </c>
      <c r="BL135" s="206">
        <f>BL134</f>
        <v>2.0870000000000002</v>
      </c>
      <c r="BM135" s="206">
        <f>SUM($N$3:$N135)+SUM($O$3:$O135)</f>
        <v>2500</v>
      </c>
      <c r="BN135" s="206">
        <f>SUM($BK$3:$BK135)</f>
        <v>1249.9466047528324</v>
      </c>
      <c r="BO135" s="206">
        <f t="shared" si="75"/>
        <v>2.0000854360449711</v>
      </c>
      <c r="BP135" s="206">
        <f t="shared" si="76"/>
        <v>4.1645694276487326</v>
      </c>
      <c r="BU135" s="206">
        <f>BU134</f>
        <v>1.1054999999999999</v>
      </c>
      <c r="BV135" s="206">
        <f>SUM($Q$3:$Q135)+SUM($R$3:$R135)</f>
        <v>5000</v>
      </c>
      <c r="BW135" s="206">
        <f>SUM($BT$3:$BT135)</f>
        <v>4514.9682683590208</v>
      </c>
      <c r="BX135" s="206">
        <f t="shared" si="77"/>
        <v>1.1074274951255119</v>
      </c>
      <c r="BY135" s="206">
        <f t="shared" si="78"/>
        <v>-0.17435505432039219</v>
      </c>
      <c r="CD135" s="206">
        <f t="shared" si="72"/>
        <v>1.0992999999999999</v>
      </c>
      <c r="CE135" s="206">
        <f>SUM($T$3:$T135)+SUM($U$3:$U135)</f>
        <v>0</v>
      </c>
      <c r="CF135" s="206">
        <f>SUM($CC$3:$CC135)</f>
        <v>1.1585727777401189E-2</v>
      </c>
      <c r="CG135" s="206">
        <f t="shared" si="60"/>
        <v>0</v>
      </c>
      <c r="CH135" s="206">
        <f t="shared" si="61"/>
        <v>100</v>
      </c>
      <c r="CM135" s="206">
        <f>CM134</f>
        <v>1.8479000000000001</v>
      </c>
      <c r="CN135" s="206">
        <f>SUM($W$3:$W135)+SUM($X$3:$X135)</f>
        <v>8738.35</v>
      </c>
      <c r="CO135" s="206">
        <f>SUM($CL$3:CL135)</f>
        <v>5890.8862811455201</v>
      </c>
      <c r="CP135" s="206">
        <f t="shared" si="62"/>
        <v>1.4833676263566868</v>
      </c>
      <c r="CQ135" s="206">
        <f t="shared" si="57"/>
        <v>1.4742451143059934</v>
      </c>
      <c r="CR135" s="206">
        <f t="shared" si="63"/>
        <v>19.726845264533431</v>
      </c>
      <c r="CV135" s="206">
        <f>CV134</f>
        <v>1.7899</v>
      </c>
      <c r="CW135" s="206">
        <f>SUM($Z$3:$Z135)+SUM($AA$3:$AA135)</f>
        <v>2000.0000000000005</v>
      </c>
      <c r="CX135" s="206">
        <f>SUM($CU$3:$CU135)</f>
        <v>1188.1630568364103</v>
      </c>
      <c r="CY135" s="206">
        <f t="shared" si="56"/>
        <v>1.6832706491692968</v>
      </c>
      <c r="CZ135" s="206">
        <f t="shared" si="58"/>
        <v>1.4725921784411677</v>
      </c>
      <c r="DA135" s="206">
        <f t="shared" si="59"/>
        <v>5.9572797827087118</v>
      </c>
      <c r="DE135" s="206">
        <f>DE134</f>
        <v>1.1552</v>
      </c>
      <c r="DF135" s="206">
        <f>IF(SUM($AF$3:$AF135)&lt;0,0,SUM($AF$3:$AF135))</f>
        <v>0</v>
      </c>
      <c r="DG135" s="206">
        <f>SUM($DD$3:$DD135)</f>
        <v>8.9175582734242198E-3</v>
      </c>
      <c r="DH135" s="206">
        <f t="shared" si="64"/>
        <v>1</v>
      </c>
      <c r="DI135" s="206">
        <f t="shared" si="79"/>
        <v>1.0872352235643168</v>
      </c>
      <c r="DJ135" s="206">
        <f t="shared" si="65"/>
        <v>13.434903047091412</v>
      </c>
      <c r="DN135" s="206">
        <f>DN134</f>
        <v>1.6693</v>
      </c>
      <c r="DO135" s="206">
        <f>SUM($AC$3:$AC135)+SUM($AD$3:$AD135)</f>
        <v>6200</v>
      </c>
      <c r="DP135" s="206">
        <f>SUM($DM$3:$DM135)</f>
        <v>4111.3961844312489</v>
      </c>
      <c r="DQ135" s="206">
        <f t="shared" si="66"/>
        <v>1.5080035398869445</v>
      </c>
      <c r="DR135" s="206">
        <f t="shared" si="68"/>
        <v>9.6625208238815983</v>
      </c>
      <c r="DS135" s="206">
        <f t="shared" si="80"/>
        <v>1.519225634414608</v>
      </c>
    </row>
    <row r="136" spans="1:123" ht="14.25">
      <c r="A136" s="262">
        <v>39335</v>
      </c>
      <c r="AJ136" s="206">
        <f t="shared" si="81"/>
        <v>0</v>
      </c>
      <c r="AV136" s="206">
        <f t="shared" si="67"/>
        <v>0</v>
      </c>
      <c r="AW136" s="206">
        <f t="shared" si="69"/>
        <v>67299.822000000015</v>
      </c>
      <c r="AX136" s="206">
        <f t="shared" si="70"/>
        <v>33468.32</v>
      </c>
      <c r="AZ136" s="206">
        <f t="shared" si="71"/>
        <v>165</v>
      </c>
      <c r="BC136" s="200">
        <v>2.8931</v>
      </c>
      <c r="BD136" s="206">
        <f>SUM($K$3:$K136)+SUM($L$3:$L136)</f>
        <v>3500</v>
      </c>
      <c r="BE136" s="206">
        <f>SUM($BB$3:$BB136)</f>
        <v>1306.599636177416</v>
      </c>
      <c r="BF136" s="206">
        <f t="shared" si="73"/>
        <v>2.678708843238002</v>
      </c>
      <c r="BG136" s="206">
        <f t="shared" si="74"/>
        <v>7.4104302223220095</v>
      </c>
      <c r="BL136" s="200">
        <v>2.1025999999999998</v>
      </c>
      <c r="BM136" s="206">
        <f>SUM($N$3:$N136)+SUM($O$3:$O136)</f>
        <v>2500</v>
      </c>
      <c r="BN136" s="206">
        <f>SUM($BK$3:$BK136)</f>
        <v>1249.9466047528324</v>
      </c>
      <c r="BO136" s="206">
        <f t="shared" si="75"/>
        <v>2.0000854360449711</v>
      </c>
      <c r="BP136" s="206">
        <f t="shared" si="76"/>
        <v>4.8756094337976164</v>
      </c>
      <c r="BU136" s="200">
        <v>1.1063000000000001</v>
      </c>
      <c r="BV136" s="206">
        <f>SUM($Q$3:$Q136)+SUM($R$3:$R136)</f>
        <v>5000</v>
      </c>
      <c r="BW136" s="206">
        <f>SUM($BT$3:$BT136)</f>
        <v>4514.9682683590208</v>
      </c>
      <c r="BX136" s="206">
        <f t="shared" si="77"/>
        <v>1.1074274951255119</v>
      </c>
      <c r="BY136" s="206">
        <f t="shared" si="78"/>
        <v>-0.10191585695668458</v>
      </c>
      <c r="CD136" s="206">
        <f t="shared" si="72"/>
        <v>1.0992999999999999</v>
      </c>
      <c r="CE136" s="206">
        <f>SUM($T$3:$T136)+SUM($U$3:$U136)</f>
        <v>0</v>
      </c>
      <c r="CF136" s="206">
        <f>SUM($CC$3:$CC136)</f>
        <v>1.1585727777401189E-2</v>
      </c>
      <c r="CG136" s="206">
        <f t="shared" si="60"/>
        <v>0</v>
      </c>
      <c r="CH136" s="206">
        <f t="shared" si="61"/>
        <v>100</v>
      </c>
      <c r="CM136" s="200">
        <v>1.8642000000000001</v>
      </c>
      <c r="CN136" s="206">
        <f>SUM($W$3:$W136)+SUM($X$3:$X136)</f>
        <v>8738.35</v>
      </c>
      <c r="CO136" s="206">
        <f>SUM($CL$3:CL136)</f>
        <v>5890.8862811455201</v>
      </c>
      <c r="CP136" s="206">
        <f t="shared" si="62"/>
        <v>1.4833676263566868</v>
      </c>
      <c r="CQ136" s="206">
        <f t="shared" si="57"/>
        <v>1.4788392473536334</v>
      </c>
      <c r="CR136" s="206">
        <f t="shared" si="63"/>
        <v>20.428729409039441</v>
      </c>
      <c r="CV136" s="200">
        <v>1.8086</v>
      </c>
      <c r="CW136" s="206">
        <f>SUM($Z$3:$Z136)+SUM($AA$3:$AA136)</f>
        <v>2000.0000000000005</v>
      </c>
      <c r="CX136" s="206">
        <f>SUM($CU$3:$CU136)</f>
        <v>1188.1630568364103</v>
      </c>
      <c r="CY136" s="206">
        <f t="shared" si="56"/>
        <v>1.6832706491692968</v>
      </c>
      <c r="CZ136" s="206">
        <f t="shared" si="58"/>
        <v>1.4892167250727504</v>
      </c>
      <c r="DA136" s="206">
        <f t="shared" si="59"/>
        <v>6.929633464044187</v>
      </c>
      <c r="DE136" s="200">
        <v>1.1634</v>
      </c>
      <c r="DF136" s="206">
        <f>IF(SUM($AF$3:$AF136)&lt;0,0,SUM($AF$3:$AF136))</f>
        <v>0</v>
      </c>
      <c r="DG136" s="206">
        <f>SUM($DD$3:$DD136)</f>
        <v>8.9175582734242198E-3</v>
      </c>
      <c r="DH136" s="206">
        <f t="shared" si="64"/>
        <v>1</v>
      </c>
      <c r="DI136" s="206">
        <f t="shared" si="79"/>
        <v>1.0842406741070401</v>
      </c>
      <c r="DJ136" s="206">
        <f t="shared" si="65"/>
        <v>14.045040398831013</v>
      </c>
      <c r="DN136" s="200">
        <v>1.6962000000000002</v>
      </c>
      <c r="DO136" s="206">
        <f>SUM($AC$3:$AC136)+SUM($AD$3:$AD136)</f>
        <v>6200</v>
      </c>
      <c r="DP136" s="206">
        <f>SUM($DM$3:$DM136)</f>
        <v>4111.3961844312489</v>
      </c>
      <c r="DQ136" s="206">
        <f t="shared" si="66"/>
        <v>1.5080035398869445</v>
      </c>
      <c r="DR136" s="206">
        <f t="shared" si="68"/>
        <v>11.095180999472683</v>
      </c>
      <c r="DS136" s="206">
        <f t="shared" si="80"/>
        <v>1.5217108253405478</v>
      </c>
    </row>
    <row r="137" spans="1:123" ht="14.25">
      <c r="A137" s="262">
        <v>39336</v>
      </c>
      <c r="G137" s="200">
        <v>-4000</v>
      </c>
      <c r="I137" s="200">
        <v>-4000</v>
      </c>
      <c r="K137" s="200">
        <v>2000</v>
      </c>
      <c r="N137" s="200">
        <v>2000</v>
      </c>
      <c r="Z137" s="200">
        <v>1000</v>
      </c>
      <c r="AC137" s="200">
        <v>1000</v>
      </c>
      <c r="AF137" s="200">
        <v>2000</v>
      </c>
      <c r="AJ137" s="206">
        <f t="shared" si="81"/>
        <v>0</v>
      </c>
      <c r="AO137" s="200">
        <v>11.99</v>
      </c>
      <c r="AP137" s="200">
        <v>11.99</v>
      </c>
      <c r="AS137" s="200">
        <v>8.92</v>
      </c>
      <c r="AT137" s="200">
        <v>8.91</v>
      </c>
      <c r="AV137" s="206">
        <f t="shared" si="67"/>
        <v>41.81</v>
      </c>
      <c r="AW137" s="206">
        <f t="shared" si="69"/>
        <v>67258.012000000017</v>
      </c>
      <c r="AX137" s="206">
        <f t="shared" si="70"/>
        <v>29468.32</v>
      </c>
      <c r="AY137" s="200">
        <v>29468.32</v>
      </c>
      <c r="AZ137" s="206">
        <f t="shared" si="71"/>
        <v>165</v>
      </c>
      <c r="BB137" s="206">
        <f>(K137+L137-AO137)/BC137</f>
        <v>706.84799999999996</v>
      </c>
      <c r="BC137" s="200">
        <v>2.8125</v>
      </c>
      <c r="BD137" s="206">
        <f>SUM($K$3:$K137)+SUM($L$3:$L137)</f>
        <v>5500</v>
      </c>
      <c r="BE137" s="206">
        <f>SUM($BB$3:$BB137)</f>
        <v>2013.4476361774159</v>
      </c>
      <c r="BF137" s="206">
        <f t="shared" si="73"/>
        <v>2.7316329966454438</v>
      </c>
      <c r="BG137" s="206">
        <f t="shared" si="74"/>
        <v>2.8752712303842207</v>
      </c>
      <c r="BK137" s="206">
        <f>(N137+O137-AP137)/BL137</f>
        <v>964.95971264925731</v>
      </c>
      <c r="BL137" s="200">
        <v>2.0602</v>
      </c>
      <c r="BM137" s="206">
        <f>SUM($N$3:$N137)+SUM($O$3:$O137)</f>
        <v>4500</v>
      </c>
      <c r="BN137" s="206">
        <f>SUM($BK$3:$BK137)</f>
        <v>2214.9063174020898</v>
      </c>
      <c r="BO137" s="206">
        <f t="shared" si="75"/>
        <v>2.0316886383159285</v>
      </c>
      <c r="BP137" s="206">
        <f t="shared" si="76"/>
        <v>1.3839123232730577</v>
      </c>
      <c r="BU137" s="200">
        <v>1.1059000000000001</v>
      </c>
      <c r="BV137" s="206">
        <f>SUM($Q$3:$Q137)+SUM($R$3:$R137)</f>
        <v>5000</v>
      </c>
      <c r="BW137" s="206">
        <f>SUM($BT$3:$BT137)</f>
        <v>4514.9682683590208</v>
      </c>
      <c r="BX137" s="206">
        <f t="shared" si="77"/>
        <v>1.1074274951255119</v>
      </c>
      <c r="BY137" s="206">
        <f t="shared" si="78"/>
        <v>-0.13812235514167259</v>
      </c>
      <c r="CD137" s="206">
        <f t="shared" si="72"/>
        <v>1.0992999999999999</v>
      </c>
      <c r="CE137" s="206">
        <f>SUM($T$3:$T137)+SUM($U$3:$U137)</f>
        <v>0</v>
      </c>
      <c r="CF137" s="206">
        <f>SUM($CC$3:$CC137)</f>
        <v>1.1585727777401189E-2</v>
      </c>
      <c r="CG137" s="206">
        <f t="shared" si="60"/>
        <v>0</v>
      </c>
      <c r="CH137" s="206">
        <f t="shared" si="61"/>
        <v>100</v>
      </c>
      <c r="CM137" s="200">
        <v>1.8122</v>
      </c>
      <c r="CN137" s="206">
        <f>SUM($W$3:$W137)+SUM($X$3:$X137)</f>
        <v>8738.35</v>
      </c>
      <c r="CO137" s="206">
        <f>SUM($CL$3:CL137)</f>
        <v>5890.8862811455201</v>
      </c>
      <c r="CP137" s="206">
        <f t="shared" si="62"/>
        <v>1.4833676263566868</v>
      </c>
      <c r="CQ137" s="206">
        <f t="shared" si="57"/>
        <v>1.4834333804012734</v>
      </c>
      <c r="CR137" s="206">
        <f t="shared" si="63"/>
        <v>18.145479176874144</v>
      </c>
      <c r="CU137" s="206">
        <f>(Z137+AA137-AS137)/CV137</f>
        <v>570.43858639346149</v>
      </c>
      <c r="CV137" s="200">
        <v>1.7374000000000001</v>
      </c>
      <c r="CW137" s="206">
        <f>SUM($Z$3:$Z137)+SUM($AA$3:$AA137)</f>
        <v>3000.0000000000005</v>
      </c>
      <c r="CX137" s="206">
        <f>SUM($CU$3:$CU137)</f>
        <v>1758.6016432298718</v>
      </c>
      <c r="CY137" s="206">
        <f t="shared" si="56"/>
        <v>1.7059008283934953</v>
      </c>
      <c r="CZ137" s="206">
        <f t="shared" si="58"/>
        <v>1.5065956110118064</v>
      </c>
      <c r="DA137" s="206">
        <f t="shared" si="59"/>
        <v>1.8130063086511297</v>
      </c>
      <c r="DD137" s="206">
        <f>(AF137+AG137)/DE137</f>
        <v>1726.2213015708612</v>
      </c>
      <c r="DE137" s="200">
        <v>1.1586000000000001</v>
      </c>
      <c r="DF137" s="206">
        <f>IF(SUM($AF$3:$AF137)&lt;0,0,SUM($AF$3:$AF137))</f>
        <v>1930.0789999999997</v>
      </c>
      <c r="DG137" s="206">
        <f>SUM($DD$3:$DD137)</f>
        <v>1726.2302191291346</v>
      </c>
      <c r="DH137" s="206">
        <f t="shared" ref="DH137:DH168" si="82">DF137/DG137</f>
        <v>1.1180889887176837</v>
      </c>
      <c r="DI137" s="206">
        <f t="shared" si="79"/>
        <v>1.0851824242736858</v>
      </c>
      <c r="DJ137" s="206">
        <f t="shared" si="65"/>
        <v>3.496548531185601</v>
      </c>
      <c r="DM137" s="206">
        <f>(AC137+AD137-AT137)/DN137</f>
        <v>601.42605740639601</v>
      </c>
      <c r="DN137" s="200">
        <v>1.6478999999999999</v>
      </c>
      <c r="DO137" s="206">
        <f>SUM($AC$3:$AC137)+SUM($AD$3:$AD137)</f>
        <v>7200</v>
      </c>
      <c r="DP137" s="206">
        <f>SUM($DM$3:$DM137)</f>
        <v>4712.8222418376445</v>
      </c>
      <c r="DQ137" s="206">
        <f t="shared" si="66"/>
        <v>1.52774699119408</v>
      </c>
      <c r="DR137" s="206">
        <f t="shared" si="68"/>
        <v>7.2912803450403514</v>
      </c>
      <c r="DS137" s="206">
        <f t="shared" si="80"/>
        <v>1.5248541313100585</v>
      </c>
    </row>
    <row r="138" spans="1:123" ht="14.25">
      <c r="A138" s="262">
        <v>39337</v>
      </c>
      <c r="AJ138" s="206">
        <f t="shared" si="81"/>
        <v>0</v>
      </c>
      <c r="AV138" s="206">
        <f t="shared" si="67"/>
        <v>0</v>
      </c>
      <c r="AW138" s="206">
        <f t="shared" si="69"/>
        <v>67258.012000000017</v>
      </c>
      <c r="AX138" s="206">
        <f t="shared" si="70"/>
        <v>29468.32</v>
      </c>
      <c r="AZ138" s="206">
        <f t="shared" si="71"/>
        <v>165</v>
      </c>
      <c r="BC138" s="200">
        <v>2.8462000000000001</v>
      </c>
      <c r="BD138" s="206">
        <f>SUM($K$3:$K138)+SUM($L$3:$L138)</f>
        <v>5500</v>
      </c>
      <c r="BE138" s="206">
        <f>SUM($BB$3:$BB138)</f>
        <v>2013.4476361774159</v>
      </c>
      <c r="BF138" s="206">
        <f t="shared" si="73"/>
        <v>2.7316329966454438</v>
      </c>
      <c r="BG138" s="206">
        <f t="shared" si="74"/>
        <v>4.0252618703729981</v>
      </c>
      <c r="BL138" s="200">
        <v>2.08</v>
      </c>
      <c r="BM138" s="206">
        <f>SUM($N$3:$N138)+SUM($O$3:$O138)</f>
        <v>4500</v>
      </c>
      <c r="BN138" s="206">
        <f>SUM($BK$3:$BK138)</f>
        <v>2214.9063174020898</v>
      </c>
      <c r="BO138" s="206">
        <f t="shared" si="75"/>
        <v>2.0316886383159285</v>
      </c>
      <c r="BP138" s="206">
        <f t="shared" si="76"/>
        <v>2.3226616194265177</v>
      </c>
      <c r="BU138" s="200">
        <v>1.1055999999999999</v>
      </c>
      <c r="BV138" s="206">
        <f>SUM($Q$3:$Q138)+SUM($R$3:$R138)</f>
        <v>5000</v>
      </c>
      <c r="BW138" s="206">
        <f>SUM($BT$3:$BT138)</f>
        <v>4514.9682683590208</v>
      </c>
      <c r="BX138" s="206">
        <f t="shared" si="77"/>
        <v>1.1074274951255119</v>
      </c>
      <c r="BY138" s="206">
        <f t="shared" si="78"/>
        <v>-0.16529442162734684</v>
      </c>
      <c r="CD138" s="206">
        <f t="shared" si="72"/>
        <v>1.0992999999999999</v>
      </c>
      <c r="CE138" s="206">
        <f>SUM($T$3:$T138)+SUM($U$3:$U138)</f>
        <v>0</v>
      </c>
      <c r="CF138" s="206">
        <f>SUM($CC$3:$CC138)</f>
        <v>1.1585727777401189E-2</v>
      </c>
      <c r="CG138" s="206">
        <f t="shared" si="60"/>
        <v>0</v>
      </c>
      <c r="CH138" s="206">
        <f t="shared" si="61"/>
        <v>100</v>
      </c>
      <c r="CM138" s="200">
        <v>1.8264</v>
      </c>
      <c r="CN138" s="206">
        <f>SUM($W$3:$W138)+SUM($X$3:$X138)</f>
        <v>8738.35</v>
      </c>
      <c r="CO138" s="206">
        <f>SUM($CL$3:CL138)</f>
        <v>5890.8862811455201</v>
      </c>
      <c r="CP138" s="206">
        <f t="shared" si="62"/>
        <v>1.4833676263566868</v>
      </c>
      <c r="CQ138" s="206">
        <f t="shared" si="57"/>
        <v>1.4880275134489136</v>
      </c>
      <c r="CR138" s="206">
        <f t="shared" si="63"/>
        <v>18.781886423746887</v>
      </c>
      <c r="CV138" s="200">
        <v>1.7518</v>
      </c>
      <c r="CW138" s="206">
        <f>SUM($Z$3:$Z138)+SUM($AA$3:$AA138)</f>
        <v>3000.0000000000005</v>
      </c>
      <c r="CX138" s="206">
        <f>SUM($CU$3:$CU138)</f>
        <v>1758.6016432298718</v>
      </c>
      <c r="CY138" s="206">
        <f t="shared" si="56"/>
        <v>1.7059008283934953</v>
      </c>
      <c r="CZ138" s="206">
        <f t="shared" si="58"/>
        <v>1.5239744969508624</v>
      </c>
      <c r="DA138" s="206">
        <f t="shared" si="59"/>
        <v>2.6201148308314131</v>
      </c>
      <c r="DE138" s="200">
        <v>1.1675</v>
      </c>
      <c r="DF138" s="206">
        <f>IF(SUM($AF$3:$AF138)&lt;0,0,SUM($AF$3:$AF138))</f>
        <v>1930.0789999999997</v>
      </c>
      <c r="DG138" s="206">
        <f>SUM($DD$3:$DD138)</f>
        <v>1726.2302191291346</v>
      </c>
      <c r="DH138" s="206">
        <f t="shared" si="82"/>
        <v>1.1180889887176837</v>
      </c>
      <c r="DI138" s="206">
        <f t="shared" si="79"/>
        <v>1.0861241744403318</v>
      </c>
      <c r="DJ138" s="206">
        <f t="shared" si="65"/>
        <v>4.2322065338172408</v>
      </c>
      <c r="DN138" s="200">
        <v>1.6775</v>
      </c>
      <c r="DO138" s="206">
        <f>SUM($AC$3:$AC138)+SUM($AD$3:$AD138)</f>
        <v>7200</v>
      </c>
      <c r="DP138" s="206">
        <f>SUM($DM$3:$DM138)</f>
        <v>4712.8222418376445</v>
      </c>
      <c r="DQ138" s="206">
        <f t="shared" si="66"/>
        <v>1.52774699119408</v>
      </c>
      <c r="DR138" s="206">
        <f t="shared" si="68"/>
        <v>8.9271540271785401</v>
      </c>
      <c r="DS138" s="206">
        <f t="shared" si="80"/>
        <v>1.5279974372795697</v>
      </c>
    </row>
    <row r="139" spans="1:123" ht="14.25">
      <c r="A139" s="262">
        <v>39338</v>
      </c>
      <c r="G139" s="200">
        <v>-4000</v>
      </c>
      <c r="I139" s="200">
        <v>2000</v>
      </c>
      <c r="K139" s="200">
        <v>1000</v>
      </c>
      <c r="N139" s="200">
        <v>1000</v>
      </c>
      <c r="AJ139" s="206">
        <f t="shared" si="81"/>
        <v>0</v>
      </c>
      <c r="AO139" s="200">
        <v>5.99</v>
      </c>
      <c r="AP139" s="200">
        <v>5.83</v>
      </c>
      <c r="AV139" s="206">
        <f t="shared" si="67"/>
        <v>11.82</v>
      </c>
      <c r="AW139" s="206">
        <f t="shared" si="69"/>
        <v>67246.19200000001</v>
      </c>
      <c r="AX139" s="206">
        <f t="shared" si="70"/>
        <v>25468.32</v>
      </c>
      <c r="AY139" s="200">
        <v>25468.32</v>
      </c>
      <c r="AZ139" s="206">
        <f t="shared" si="71"/>
        <v>165</v>
      </c>
      <c r="BB139" s="206">
        <f>(K139+L139-AO139)/BC139</f>
        <v>342.10145925110129</v>
      </c>
      <c r="BC139" s="200">
        <v>2.9056000000000002</v>
      </c>
      <c r="BD139" s="206">
        <f>SUM($K$3:$K139)+SUM($L$3:$L139)</f>
        <v>6500</v>
      </c>
      <c r="BE139" s="206">
        <f>SUM($BB$3:$BB139)</f>
        <v>2355.5490954285174</v>
      </c>
      <c r="BF139" s="206">
        <f t="shared" si="73"/>
        <v>2.759441530051205</v>
      </c>
      <c r="BG139" s="206">
        <f t="shared" si="74"/>
        <v>5.03023368491173</v>
      </c>
      <c r="BK139" s="206">
        <f>(N139+O139-AP139)/BL139</f>
        <v>470.90280409245918</v>
      </c>
      <c r="BL139" s="200">
        <v>2.1112000000000002</v>
      </c>
      <c r="BM139" s="206">
        <f>SUM($N$3:$N139)+SUM($O$3:$O139)</f>
        <v>5500</v>
      </c>
      <c r="BN139" s="206">
        <f>SUM($BK$3:$BK139)</f>
        <v>2685.8091214945489</v>
      </c>
      <c r="BO139" s="206">
        <f t="shared" si="75"/>
        <v>2.0478000301597987</v>
      </c>
      <c r="BP139" s="206">
        <f t="shared" si="76"/>
        <v>3.0030300227454272</v>
      </c>
      <c r="BU139" s="200">
        <v>1.1059000000000001</v>
      </c>
      <c r="BV139" s="206">
        <f>SUM($Q$3:$Q139)+SUM($R$3:$R139)</f>
        <v>5000</v>
      </c>
      <c r="BW139" s="206">
        <f>SUM($BT$3:$BT139)</f>
        <v>4514.9682683590208</v>
      </c>
      <c r="BX139" s="206">
        <f t="shared" si="77"/>
        <v>1.1074274951255119</v>
      </c>
      <c r="BY139" s="206">
        <f t="shared" si="78"/>
        <v>-0.13812235514167259</v>
      </c>
      <c r="CD139" s="200">
        <v>1.0996999999999999</v>
      </c>
      <c r="CE139" s="206">
        <f>SUM($T$3:$T139)+SUM($U$3:$U139)</f>
        <v>0</v>
      </c>
      <c r="CF139" s="206">
        <f>SUM($CC$3:$CC139)</f>
        <v>1.1585727777401189E-2</v>
      </c>
      <c r="CG139" s="206">
        <f t="shared" si="60"/>
        <v>0</v>
      </c>
      <c r="CH139" s="206">
        <f t="shared" si="61"/>
        <v>100</v>
      </c>
      <c r="CM139" s="200">
        <v>1.8618999999999999</v>
      </c>
      <c r="CN139" s="206">
        <f>SUM($W$3:$W139)+SUM($X$3:$X139)</f>
        <v>8738.35</v>
      </c>
      <c r="CO139" s="206">
        <f>SUM($CL$3:CL139)</f>
        <v>5890.8862811455201</v>
      </c>
      <c r="CP139" s="206">
        <f t="shared" si="62"/>
        <v>1.4833676263566868</v>
      </c>
      <c r="CQ139" s="206">
        <f t="shared" si="57"/>
        <v>1.4926216464965536</v>
      </c>
      <c r="CR139" s="206">
        <f t="shared" si="63"/>
        <v>20.330435235152965</v>
      </c>
      <c r="CV139" s="200">
        <v>1.7983</v>
      </c>
      <c r="CW139" s="206">
        <f>SUM($Z$3:$Z139)+SUM($AA$3:$AA139)</f>
        <v>3000.0000000000005</v>
      </c>
      <c r="CX139" s="206">
        <f>SUM($CU$3:$CU139)</f>
        <v>1758.6016432298718</v>
      </c>
      <c r="CY139" s="206">
        <f t="shared" si="56"/>
        <v>1.7059008283934953</v>
      </c>
      <c r="CZ139" s="206">
        <f t="shared" si="58"/>
        <v>1.5413533828899184</v>
      </c>
      <c r="DA139" s="206">
        <f t="shared" si="59"/>
        <v>5.1381399992495504</v>
      </c>
      <c r="DE139" s="200">
        <v>1.1714</v>
      </c>
      <c r="DF139" s="206">
        <f>IF(SUM($AF$3:$AF139)&lt;0,0,SUM($AF$3:$AF139))</f>
        <v>1930.0789999999997</v>
      </c>
      <c r="DG139" s="206">
        <f>SUM($DD$3:$DD139)</f>
        <v>1726.2302191291346</v>
      </c>
      <c r="DH139" s="206">
        <f t="shared" si="82"/>
        <v>1.1180889887176837</v>
      </c>
      <c r="DI139" s="206">
        <f t="shared" si="79"/>
        <v>1.0870659246069778</v>
      </c>
      <c r="DJ139" s="206">
        <f t="shared" si="65"/>
        <v>4.5510509887584343</v>
      </c>
      <c r="DN139" s="200">
        <v>1.7151000000000001</v>
      </c>
      <c r="DO139" s="206">
        <f>SUM($AC$3:$AC139)+SUM($AD$3:$AD139)</f>
        <v>7200</v>
      </c>
      <c r="DP139" s="206">
        <f>SUM($DM$3:$DM139)</f>
        <v>4712.8222418376445</v>
      </c>
      <c r="DQ139" s="206">
        <f t="shared" si="66"/>
        <v>1.52774699119408</v>
      </c>
      <c r="DR139" s="206">
        <f t="shared" si="68"/>
        <v>10.923736738727778</v>
      </c>
      <c r="DS139" s="206">
        <f t="shared" si="80"/>
        <v>1.5311407432490804</v>
      </c>
    </row>
    <row r="140" spans="1:123" ht="14.25">
      <c r="A140" s="262">
        <v>39339</v>
      </c>
      <c r="K140" s="200">
        <v>2201.1</v>
      </c>
      <c r="Q140" s="200">
        <v>-2201.1</v>
      </c>
      <c r="AJ140" s="206">
        <f t="shared" si="81"/>
        <v>0</v>
      </c>
      <c r="AO140" s="200">
        <v>6.59</v>
      </c>
      <c r="AQ140" s="200">
        <v>1.0900000000000001</v>
      </c>
      <c r="AV140" s="206">
        <f t="shared" si="67"/>
        <v>7.68</v>
      </c>
      <c r="AW140" s="206">
        <f t="shared" si="69"/>
        <v>67238.512000000017</v>
      </c>
      <c r="AX140" s="206">
        <f t="shared" si="70"/>
        <v>25468.32</v>
      </c>
      <c r="AZ140" s="206">
        <f t="shared" si="71"/>
        <v>165</v>
      </c>
      <c r="BB140" s="206">
        <f>(K140+L140-AO140)/BC140</f>
        <v>752.13695719230896</v>
      </c>
      <c r="BC140" s="200">
        <v>2.9177</v>
      </c>
      <c r="BD140" s="206">
        <f>SUM($K$3:$K140)+SUM($L$3:$L140)</f>
        <v>8701.1</v>
      </c>
      <c r="BE140" s="206">
        <f>SUM($BB$3:$BB140)</f>
        <v>3107.6860526208266</v>
      </c>
      <c r="BF140" s="206">
        <f t="shared" si="73"/>
        <v>2.7998645463759253</v>
      </c>
      <c r="BG140" s="206">
        <f t="shared" si="74"/>
        <v>4.0386418625655365</v>
      </c>
      <c r="BL140" s="200">
        <v>2.1173000000000002</v>
      </c>
      <c r="BM140" s="206">
        <f>SUM($N$3:$N140)+SUM($O$3:$O140)</f>
        <v>5500</v>
      </c>
      <c r="BN140" s="206">
        <f>SUM($BK$3:$BK140)</f>
        <v>2685.8091214945489</v>
      </c>
      <c r="BO140" s="206">
        <f t="shared" si="75"/>
        <v>2.0478000301597987</v>
      </c>
      <c r="BP140" s="206">
        <f t="shared" si="76"/>
        <v>3.2824809823927383</v>
      </c>
      <c r="BT140" s="206">
        <f>(Q140+R140-AQ140)/BU140</f>
        <v>-1999.9909181727364</v>
      </c>
      <c r="BU140" s="200">
        <v>1.1011</v>
      </c>
      <c r="BV140" s="206">
        <f>SUM($Q$3:$Q140)+SUM($R$3:$R140)</f>
        <v>2798.9</v>
      </c>
      <c r="BW140" s="206">
        <f>SUM($BT$3:$BT140)</f>
        <v>2514.9773501862846</v>
      </c>
      <c r="BX140" s="206">
        <f t="shared" si="77"/>
        <v>1.1128927263669732</v>
      </c>
      <c r="BY140" s="206">
        <f t="shared" si="78"/>
        <v>-1.0709950383228826</v>
      </c>
      <c r="CD140" s="200">
        <v>1.095</v>
      </c>
      <c r="CE140" s="206">
        <f>SUM($T$3:$T140)+SUM($U$3:$U140)</f>
        <v>0</v>
      </c>
      <c r="CF140" s="206">
        <f>SUM($CC$3:$CC140)</f>
        <v>1.1585727777401189E-2</v>
      </c>
      <c r="CG140" s="206">
        <f t="shared" si="60"/>
        <v>0</v>
      </c>
      <c r="CH140" s="206">
        <f t="shared" si="61"/>
        <v>100</v>
      </c>
      <c r="CM140" s="200">
        <v>1.8664000000000001</v>
      </c>
      <c r="CN140" s="206">
        <f>SUM($W$3:$W140)+SUM($X$3:$X140)</f>
        <v>8738.35</v>
      </c>
      <c r="CO140" s="206">
        <f>SUM($CL$3:CL140)</f>
        <v>5890.8862811455201</v>
      </c>
      <c r="CP140" s="206">
        <f t="shared" si="62"/>
        <v>1.4833676263566868</v>
      </c>
      <c r="CQ140" s="206">
        <f t="shared" si="57"/>
        <v>1.497215779544194</v>
      </c>
      <c r="CR140" s="206">
        <f t="shared" si="63"/>
        <v>20.522523234210954</v>
      </c>
      <c r="CV140" s="200">
        <v>1.8031999999999999</v>
      </c>
      <c r="CW140" s="206">
        <f>SUM($Z$3:$Z140)+SUM($AA$3:$AA140)</f>
        <v>3000.0000000000005</v>
      </c>
      <c r="CX140" s="206">
        <f>SUM($CU$3:$CU140)</f>
        <v>1758.6016432298718</v>
      </c>
      <c r="CY140" s="206">
        <f t="shared" si="56"/>
        <v>1.7059008283934953</v>
      </c>
      <c r="CZ140" s="206">
        <f t="shared" si="58"/>
        <v>1.5982167438363681</v>
      </c>
      <c r="DA140" s="206">
        <f t="shared" si="59"/>
        <v>5.3959167927298468</v>
      </c>
      <c r="DE140" s="200">
        <v>1.1709000000000001</v>
      </c>
      <c r="DF140" s="206">
        <f>IF(SUM($AF$3:$AF140)&lt;0,0,SUM($AF$3:$AF140))</f>
        <v>1930.0789999999997</v>
      </c>
      <c r="DG140" s="206">
        <f>SUM($DD$3:$DD140)</f>
        <v>1726.2302191291346</v>
      </c>
      <c r="DH140" s="206">
        <f t="shared" si="82"/>
        <v>1.1180889887176837</v>
      </c>
      <c r="DI140" s="206">
        <f t="shared" si="79"/>
        <v>1.0880076747736238</v>
      </c>
      <c r="DJ140" s="206">
        <f t="shared" si="65"/>
        <v>4.5102921925285129</v>
      </c>
      <c r="DN140" s="200">
        <v>1.7251000000000001</v>
      </c>
      <c r="DO140" s="206">
        <f>SUM($AC$3:$AC140)+SUM($AD$3:$AD140)</f>
        <v>7200</v>
      </c>
      <c r="DP140" s="206">
        <f>SUM($DM$3:$DM140)</f>
        <v>4712.8222418376445</v>
      </c>
      <c r="DQ140" s="206">
        <f t="shared" si="66"/>
        <v>1.52774699119408</v>
      </c>
      <c r="DR140" s="206">
        <f t="shared" si="68"/>
        <v>11.440090939998846</v>
      </c>
      <c r="DS140" s="206">
        <f t="shared" si="80"/>
        <v>1.5342840492185914</v>
      </c>
    </row>
    <row r="141" spans="1:123" ht="14.25">
      <c r="A141" s="262">
        <v>39340</v>
      </c>
      <c r="AJ141" s="206">
        <f t="shared" si="81"/>
        <v>0</v>
      </c>
      <c r="AV141" s="206">
        <f t="shared" si="67"/>
        <v>0</v>
      </c>
      <c r="AW141" s="206">
        <f t="shared" si="69"/>
        <v>67238.512000000017</v>
      </c>
      <c r="AX141" s="206">
        <f t="shared" si="70"/>
        <v>25468.32</v>
      </c>
      <c r="AZ141" s="206">
        <f t="shared" si="71"/>
        <v>165</v>
      </c>
      <c r="BC141" s="206">
        <f>BC140</f>
        <v>2.9177</v>
      </c>
      <c r="BD141" s="206">
        <f>SUM($K$3:$K141)+SUM($L$3:$L141)</f>
        <v>8701.1</v>
      </c>
      <c r="BE141" s="206">
        <f>SUM($BB$3:$BB141)</f>
        <v>3107.6860526208266</v>
      </c>
      <c r="BF141" s="206">
        <f t="shared" si="73"/>
        <v>2.7998645463759253</v>
      </c>
      <c r="BG141" s="206">
        <f t="shared" si="74"/>
        <v>4.0386418625655365</v>
      </c>
      <c r="BL141" s="206">
        <f>BL140</f>
        <v>2.1173000000000002</v>
      </c>
      <c r="BM141" s="206">
        <f>SUM($N$3:$N141)+SUM($O$3:$O141)</f>
        <v>5500</v>
      </c>
      <c r="BN141" s="206">
        <f>SUM($BK$3:$BK141)</f>
        <v>2685.8091214945489</v>
      </c>
      <c r="BO141" s="206">
        <f t="shared" si="75"/>
        <v>2.0478000301597987</v>
      </c>
      <c r="BP141" s="206">
        <f t="shared" si="76"/>
        <v>3.2824809823927383</v>
      </c>
      <c r="BU141" s="206">
        <f>BU140</f>
        <v>1.1011</v>
      </c>
      <c r="BV141" s="206">
        <f>SUM($Q$3:$Q141)+SUM($R$3:$R141)</f>
        <v>2798.9</v>
      </c>
      <c r="BW141" s="206">
        <f>SUM($BT$3:$BT141)</f>
        <v>2514.9773501862846</v>
      </c>
      <c r="BX141" s="206">
        <f t="shared" si="77"/>
        <v>1.1128927263669732</v>
      </c>
      <c r="BY141" s="206">
        <f t="shared" si="78"/>
        <v>-1.0709950383228826</v>
      </c>
      <c r="CD141" s="206">
        <f>CD140</f>
        <v>1.095</v>
      </c>
      <c r="CE141" s="206">
        <f>SUM($T$3:$T141)+SUM($U$3:$U141)</f>
        <v>0</v>
      </c>
      <c r="CF141" s="206">
        <f>SUM($CC$3:$CC141)</f>
        <v>1.1585727777401189E-2</v>
      </c>
      <c r="CG141" s="206">
        <f t="shared" si="60"/>
        <v>0</v>
      </c>
      <c r="CH141" s="206">
        <f t="shared" si="61"/>
        <v>100</v>
      </c>
      <c r="CM141" s="206">
        <f>CM140</f>
        <v>1.8664000000000001</v>
      </c>
      <c r="CN141" s="206">
        <f>SUM($W$3:$W141)+SUM($X$3:$X141)</f>
        <v>8738.35</v>
      </c>
      <c r="CO141" s="206">
        <f>SUM($CL$3:CL141)</f>
        <v>5890.8862811455201</v>
      </c>
      <c r="CP141" s="206">
        <f t="shared" si="62"/>
        <v>1.4833676263566868</v>
      </c>
      <c r="CQ141" s="206">
        <f t="shared" si="57"/>
        <v>1.5018099125918341</v>
      </c>
      <c r="CR141" s="206">
        <f t="shared" si="63"/>
        <v>20.522523234210954</v>
      </c>
      <c r="CV141" s="206">
        <f>CV140</f>
        <v>1.8031999999999999</v>
      </c>
      <c r="CW141" s="206">
        <f>SUM($Z$3:$Z141)+SUM($AA$3:$AA141)</f>
        <v>3000.0000000000005</v>
      </c>
      <c r="CX141" s="206">
        <f>SUM($CU$3:$CU141)</f>
        <v>1758.6016432298718</v>
      </c>
      <c r="CY141" s="206">
        <f t="shared" si="56"/>
        <v>1.7059008283934953</v>
      </c>
      <c r="CZ141" s="206">
        <f t="shared" si="58"/>
        <v>1.6550801047828181</v>
      </c>
      <c r="DA141" s="206">
        <f t="shared" si="59"/>
        <v>5.3959167927298468</v>
      </c>
      <c r="DE141" s="206">
        <f>DE140</f>
        <v>1.1709000000000001</v>
      </c>
      <c r="DF141" s="206">
        <f>IF(SUM($AF$3:$AF141)&lt;0,0,SUM($AF$3:$AF141))</f>
        <v>1930.0789999999997</v>
      </c>
      <c r="DG141" s="206">
        <f>SUM($DD$3:$DD141)</f>
        <v>1726.2302191291346</v>
      </c>
      <c r="DH141" s="206">
        <f t="shared" si="82"/>
        <v>1.1180889887176837</v>
      </c>
      <c r="DI141" s="206">
        <f t="shared" si="79"/>
        <v>1.0889494249402696</v>
      </c>
      <c r="DJ141" s="206">
        <f t="shared" si="65"/>
        <v>4.5102921925285129</v>
      </c>
      <c r="DN141" s="206">
        <f>DN140</f>
        <v>1.7251000000000001</v>
      </c>
      <c r="DO141" s="206">
        <f>SUM($AC$3:$AC141)+SUM($AD$3:$AD141)</f>
        <v>7200</v>
      </c>
      <c r="DP141" s="206">
        <f>SUM($DM$3:$DM141)</f>
        <v>4712.8222418376445</v>
      </c>
      <c r="DQ141" s="206">
        <f t="shared" si="66"/>
        <v>1.52774699119408</v>
      </c>
      <c r="DR141" s="206">
        <f t="shared" si="68"/>
        <v>11.440090939998846</v>
      </c>
      <c r="DS141" s="206">
        <f t="shared" si="80"/>
        <v>1.5374273551881024</v>
      </c>
    </row>
    <row r="142" spans="1:123" ht="14.25">
      <c r="A142" s="262">
        <v>39341</v>
      </c>
      <c r="AJ142" s="206">
        <f t="shared" si="81"/>
        <v>0</v>
      </c>
      <c r="AV142" s="206">
        <f t="shared" si="67"/>
        <v>0</v>
      </c>
      <c r="AW142" s="206">
        <f t="shared" si="69"/>
        <v>67238.512000000017</v>
      </c>
      <c r="AX142" s="206">
        <f t="shared" si="70"/>
        <v>25468.32</v>
      </c>
      <c r="AZ142" s="206">
        <f t="shared" si="71"/>
        <v>165</v>
      </c>
      <c r="BC142" s="206">
        <f>BC141</f>
        <v>2.9177</v>
      </c>
      <c r="BD142" s="206">
        <f>SUM($K$3:$K142)+SUM($L$3:$L142)</f>
        <v>8701.1</v>
      </c>
      <c r="BE142" s="206">
        <f>SUM($BB$3:$BB142)</f>
        <v>3107.6860526208266</v>
      </c>
      <c r="BF142" s="206">
        <f t="shared" si="73"/>
        <v>2.7998645463759253</v>
      </c>
      <c r="BG142" s="206">
        <f t="shared" si="74"/>
        <v>4.0386418625655365</v>
      </c>
      <c r="BL142" s="206">
        <f>BL141</f>
        <v>2.1173000000000002</v>
      </c>
      <c r="BM142" s="206">
        <f>SUM($N$3:$N142)+SUM($O$3:$O142)</f>
        <v>5500</v>
      </c>
      <c r="BN142" s="206">
        <f>SUM($BK$3:$BK142)</f>
        <v>2685.8091214945489</v>
      </c>
      <c r="BO142" s="206">
        <f t="shared" si="75"/>
        <v>2.0478000301597987</v>
      </c>
      <c r="BP142" s="206">
        <f t="shared" si="76"/>
        <v>3.2824809823927383</v>
      </c>
      <c r="BU142" s="206">
        <f>BU141</f>
        <v>1.1011</v>
      </c>
      <c r="BV142" s="206">
        <f>SUM($Q$3:$Q142)+SUM($R$3:$R142)</f>
        <v>2798.9</v>
      </c>
      <c r="BW142" s="206">
        <f>SUM($BT$3:$BT142)</f>
        <v>2514.9773501862846</v>
      </c>
      <c r="BX142" s="206">
        <f t="shared" si="77"/>
        <v>1.1128927263669732</v>
      </c>
      <c r="BY142" s="206">
        <f t="shared" si="78"/>
        <v>-1.0709950383228826</v>
      </c>
      <c r="CD142" s="206">
        <f>CD141</f>
        <v>1.095</v>
      </c>
      <c r="CE142" s="206">
        <f>SUM($T$3:$T142)+SUM($U$3:$U142)</f>
        <v>0</v>
      </c>
      <c r="CF142" s="206">
        <f>SUM($CC$3:$CC142)</f>
        <v>1.1585727777401189E-2</v>
      </c>
      <c r="CG142" s="206">
        <f t="shared" si="60"/>
        <v>0</v>
      </c>
      <c r="CH142" s="206">
        <f t="shared" si="61"/>
        <v>100</v>
      </c>
      <c r="CM142" s="206">
        <f>CM141</f>
        <v>1.8664000000000001</v>
      </c>
      <c r="CN142" s="206">
        <f>SUM($W$3:$W142)+SUM($X$3:$X142)</f>
        <v>8738.35</v>
      </c>
      <c r="CO142" s="206">
        <f>SUM($CL$3:CL142)</f>
        <v>5890.8862811455201</v>
      </c>
      <c r="CP142" s="206">
        <f t="shared" si="62"/>
        <v>1.4833676263566868</v>
      </c>
      <c r="CQ142" s="206">
        <f t="shared" si="57"/>
        <v>1.5049115418401853</v>
      </c>
      <c r="CR142" s="206">
        <f t="shared" si="63"/>
        <v>20.522523234210954</v>
      </c>
      <c r="CV142" s="206">
        <f>CV141</f>
        <v>1.8031999999999999</v>
      </c>
      <c r="CW142" s="206">
        <f>SUM($Z$3:$Z142)+SUM($AA$3:$AA142)</f>
        <v>3000.0000000000005</v>
      </c>
      <c r="CX142" s="206">
        <f>SUM($CU$3:$CU142)</f>
        <v>1758.6016432298718</v>
      </c>
      <c r="CY142" s="206">
        <f t="shared" ref="CY142:CY173" si="83">(CW142)/CX142</f>
        <v>1.7059008283934953</v>
      </c>
      <c r="CZ142" s="206">
        <f t="shared" si="58"/>
        <v>1.7119434657292678</v>
      </c>
      <c r="DA142" s="206">
        <f t="shared" si="59"/>
        <v>5.3959167927298468</v>
      </c>
      <c r="DE142" s="206">
        <f>DE141</f>
        <v>1.1709000000000001</v>
      </c>
      <c r="DF142" s="206">
        <f>IF(SUM($AF$3:$AF142)&lt;0,0,SUM($AF$3:$AF142))</f>
        <v>1930.0789999999997</v>
      </c>
      <c r="DG142" s="206">
        <f>SUM($DD$3:$DD142)</f>
        <v>1726.2302191291346</v>
      </c>
      <c r="DH142" s="206">
        <f t="shared" si="82"/>
        <v>1.1180889887176837</v>
      </c>
      <c r="DI142" s="206">
        <f t="shared" si="79"/>
        <v>1.0898911751069156</v>
      </c>
      <c r="DJ142" s="206">
        <f t="shared" si="65"/>
        <v>4.5102921925285129</v>
      </c>
      <c r="DN142" s="206">
        <f>DN141</f>
        <v>1.7251000000000001</v>
      </c>
      <c r="DO142" s="206">
        <f>SUM($AC$3:$AC142)+SUM($AD$3:$AD142)</f>
        <v>7200</v>
      </c>
      <c r="DP142" s="206">
        <f>SUM($DM$3:$DM142)</f>
        <v>4712.8222418376445</v>
      </c>
      <c r="DQ142" s="206">
        <f t="shared" si="66"/>
        <v>1.52774699119408</v>
      </c>
      <c r="DR142" s="206">
        <f t="shared" si="68"/>
        <v>11.440090939998846</v>
      </c>
      <c r="DS142" s="206">
        <f t="shared" si="80"/>
        <v>1.5402114009132009</v>
      </c>
    </row>
    <row r="143" spans="1:123" ht="14.25">
      <c r="A143" s="262">
        <v>39342</v>
      </c>
      <c r="I143" s="200">
        <v>2026.58</v>
      </c>
      <c r="AF143" s="200">
        <v>-2000</v>
      </c>
      <c r="AH143" s="200">
        <v>-26.584</v>
      </c>
      <c r="AJ143" s="206">
        <f t="shared" si="81"/>
        <v>-4.0000000000723901E-3</v>
      </c>
      <c r="AV143" s="206">
        <f t="shared" si="67"/>
        <v>0</v>
      </c>
      <c r="AW143" s="206">
        <f t="shared" si="69"/>
        <v>67238.508000000016</v>
      </c>
      <c r="AX143" s="206">
        <f t="shared" si="70"/>
        <v>25468.32</v>
      </c>
      <c r="AZ143" s="206">
        <f t="shared" si="71"/>
        <v>165</v>
      </c>
      <c r="BC143" s="200">
        <v>2.9641000000000002</v>
      </c>
      <c r="BD143" s="206">
        <f>SUM($K$3:$K143)+SUM($L$3:$L143)</f>
        <v>8701.1</v>
      </c>
      <c r="BE143" s="206">
        <f>SUM($BB$3:$BB143)</f>
        <v>3107.6860526208266</v>
      </c>
      <c r="BF143" s="206">
        <f t="shared" si="73"/>
        <v>2.7998645463759253</v>
      </c>
      <c r="BG143" s="206">
        <f t="shared" si="74"/>
        <v>5.5408202700339011</v>
      </c>
      <c r="BL143" s="200">
        <v>2.1413000000000002</v>
      </c>
      <c r="BM143" s="206">
        <f>SUM($N$3:$N143)+SUM($O$3:$O143)</f>
        <v>5500</v>
      </c>
      <c r="BN143" s="206">
        <f>SUM($BK$3:$BK143)</f>
        <v>2685.8091214945489</v>
      </c>
      <c r="BO143" s="206">
        <f t="shared" si="75"/>
        <v>2.0478000301597987</v>
      </c>
      <c r="BP143" s="206">
        <f t="shared" si="76"/>
        <v>4.36650491945087</v>
      </c>
      <c r="BU143" s="200">
        <v>1.1007</v>
      </c>
      <c r="BV143" s="206">
        <f>SUM($Q$3:$Q143)+SUM($R$3:$R143)</f>
        <v>2798.9</v>
      </c>
      <c r="BW143" s="206">
        <f>SUM($BT$3:$BT143)</f>
        <v>2514.9773501862846</v>
      </c>
      <c r="BX143" s="206">
        <f t="shared" si="77"/>
        <v>1.1128927263669732</v>
      </c>
      <c r="BY143" s="206">
        <f t="shared" si="78"/>
        <v>-1.1077247539723101</v>
      </c>
      <c r="CD143" s="200">
        <v>1.0945</v>
      </c>
      <c r="CE143" s="206">
        <f>SUM($T$3:$T143)+SUM($U$3:$U143)</f>
        <v>0</v>
      </c>
      <c r="CF143" s="206">
        <f>SUM($CC$3:$CC143)</f>
        <v>1.1585727777401189E-2</v>
      </c>
      <c r="CG143" s="206">
        <f t="shared" si="60"/>
        <v>0</v>
      </c>
      <c r="CH143" s="206">
        <f t="shared" si="61"/>
        <v>100</v>
      </c>
      <c r="CM143" s="200">
        <v>1.9004000000000001</v>
      </c>
      <c r="CN143" s="206">
        <f>SUM($W$3:$W143)+SUM($X$3:$X143)</f>
        <v>8738.35</v>
      </c>
      <c r="CO143" s="206">
        <f>SUM($CL$3:CL143)</f>
        <v>5890.8862811455201</v>
      </c>
      <c r="CP143" s="206">
        <f t="shared" si="62"/>
        <v>1.4833676263566868</v>
      </c>
      <c r="CQ143" s="206">
        <f t="shared" ref="CQ143:CQ174" si="84">SUM($CP113:$CP143)/30</f>
        <v>1.5074480574821603</v>
      </c>
      <c r="CR143" s="206">
        <f t="shared" si="63"/>
        <v>21.944452412298105</v>
      </c>
      <c r="CV143" s="200">
        <v>1.8447</v>
      </c>
      <c r="CW143" s="206">
        <f>SUM($Z$3:$Z143)+SUM($AA$3:$AA143)</f>
        <v>3000.0000000000005</v>
      </c>
      <c r="CX143" s="206">
        <f>SUM($CU$3:$CU143)</f>
        <v>1758.6016432298718</v>
      </c>
      <c r="CY143" s="206">
        <f t="shared" si="83"/>
        <v>1.7059008283934953</v>
      </c>
      <c r="CZ143" s="206">
        <f t="shared" ref="CZ143:CZ174" si="85">SUM($CY113:$CY143)/30</f>
        <v>1.7156034633025454</v>
      </c>
      <c r="DA143" s="206">
        <f t="shared" si="59"/>
        <v>7.5242137803710456</v>
      </c>
      <c r="DD143" s="206">
        <f>(AF143+AG143)/DE143</f>
        <v>-1703.5775127768316</v>
      </c>
      <c r="DE143" s="200">
        <v>1.1739999999999999</v>
      </c>
      <c r="DF143" s="206">
        <f>IF(SUM($AF$3:$AF143)&lt;0,0,SUM($AF$3:$AF143))</f>
        <v>0</v>
      </c>
      <c r="DG143" s="206">
        <f>SUM($DD$3:$DD143)</f>
        <v>22.652706352303085</v>
      </c>
      <c r="DH143" s="206">
        <f t="shared" si="82"/>
        <v>0</v>
      </c>
      <c r="DI143" s="206">
        <f t="shared" si="79"/>
        <v>1.0535632923163054</v>
      </c>
      <c r="DJ143" s="206">
        <f t="shared" si="65"/>
        <v>100</v>
      </c>
      <c r="DN143" s="200">
        <v>1.7622</v>
      </c>
      <c r="DO143" s="206">
        <f>SUM($AC$3:$AC143)+SUM($AD$3:$AD143)</f>
        <v>7200</v>
      </c>
      <c r="DP143" s="206">
        <f>SUM($DM$3:$DM143)</f>
        <v>4712.8222418376445</v>
      </c>
      <c r="DQ143" s="206">
        <f t="shared" si="66"/>
        <v>1.52774699119408</v>
      </c>
      <c r="DR143" s="206">
        <f t="shared" si="68"/>
        <v>13.304562978431507</v>
      </c>
      <c r="DS143" s="206">
        <f t="shared" si="80"/>
        <v>1.5429865073070934</v>
      </c>
    </row>
    <row r="144" spans="1:123" ht="14.25">
      <c r="A144" s="262">
        <v>39343</v>
      </c>
      <c r="G144" s="200">
        <v>-700</v>
      </c>
      <c r="K144" s="200">
        <v>200</v>
      </c>
      <c r="N144" s="200">
        <v>200</v>
      </c>
      <c r="Z144" s="200">
        <v>300</v>
      </c>
      <c r="AJ144" s="206">
        <f t="shared" si="81"/>
        <v>0</v>
      </c>
      <c r="AO144" s="200">
        <v>1.19</v>
      </c>
      <c r="AS144" s="200">
        <v>1.79</v>
      </c>
      <c r="AT144" s="200">
        <v>1.19</v>
      </c>
      <c r="AV144" s="206">
        <f t="shared" si="67"/>
        <v>4.17</v>
      </c>
      <c r="AW144" s="206">
        <f t="shared" si="69"/>
        <v>67234.338000000018</v>
      </c>
      <c r="AX144" s="206">
        <f t="shared" si="70"/>
        <v>24768.32</v>
      </c>
      <c r="AZ144" s="206">
        <f t="shared" si="71"/>
        <v>165</v>
      </c>
      <c r="BB144" s="206">
        <f>(K144+L144-AO144)/BC144</f>
        <v>67.090743427935067</v>
      </c>
      <c r="BC144" s="200">
        <v>2.9633000000000003</v>
      </c>
      <c r="BD144" s="206">
        <f>SUM($K$3:$K144)+SUM($L$3:$L144)</f>
        <v>8901.1</v>
      </c>
      <c r="BE144" s="206">
        <f>SUM($BB$3:$BB144)</f>
        <v>3174.7767960487618</v>
      </c>
      <c r="BF144" s="206">
        <f t="shared" si="73"/>
        <v>2.8036931639030689</v>
      </c>
      <c r="BG144" s="206">
        <f t="shared" si="74"/>
        <v>5.3861180473435484</v>
      </c>
      <c r="BK144" s="206">
        <f>(N144+O144-AP144)/BL144</f>
        <v>93.28358208955224</v>
      </c>
      <c r="BL144" s="200">
        <v>2.1440000000000001</v>
      </c>
      <c r="BM144" s="206">
        <f>SUM($N$3:$N144)+SUM($O$3:$O144)</f>
        <v>5700</v>
      </c>
      <c r="BN144" s="206">
        <f>SUM($BK$3:$BK144)</f>
        <v>2779.0927035841009</v>
      </c>
      <c r="BO144" s="206">
        <f t="shared" si="75"/>
        <v>2.0510290976076129</v>
      </c>
      <c r="BP144" s="206">
        <f t="shared" si="76"/>
        <v>4.3363294026300023</v>
      </c>
      <c r="BU144" s="200">
        <v>1.1012999999999999</v>
      </c>
      <c r="BV144" s="206">
        <f>SUM($Q$3:$Q144)+SUM($R$3:$R144)</f>
        <v>2798.9</v>
      </c>
      <c r="BW144" s="206">
        <f>SUM($BT$3:$BT144)</f>
        <v>2514.9773501862846</v>
      </c>
      <c r="BX144" s="206">
        <f t="shared" si="77"/>
        <v>1.1128927263669732</v>
      </c>
      <c r="BY144" s="206">
        <f t="shared" si="78"/>
        <v>-1.0526401858688172</v>
      </c>
      <c r="CD144" s="200">
        <v>1.0951</v>
      </c>
      <c r="CE144" s="206">
        <f>SUM($T$3:$T144)+SUM($U$3:$U144)</f>
        <v>0</v>
      </c>
      <c r="CF144" s="206">
        <f>SUM($CC$3:$CC144)</f>
        <v>1.1585727777401189E-2</v>
      </c>
      <c r="CG144" s="206">
        <f t="shared" si="60"/>
        <v>0</v>
      </c>
      <c r="CH144" s="206">
        <f t="shared" si="61"/>
        <v>100</v>
      </c>
      <c r="CM144" s="200">
        <v>1.8963000000000001</v>
      </c>
      <c r="CN144" s="206">
        <f>SUM($W$3:$W144)+SUM($X$3:$X144)</f>
        <v>8738.35</v>
      </c>
      <c r="CO144" s="206">
        <f>SUM($CL$3:CL144)</f>
        <v>5890.8862811455201</v>
      </c>
      <c r="CP144" s="206">
        <f t="shared" si="62"/>
        <v>1.4833676263566868</v>
      </c>
      <c r="CQ144" s="206">
        <f t="shared" si="84"/>
        <v>1.5099845731241353</v>
      </c>
      <c r="CR144" s="206">
        <f t="shared" si="63"/>
        <v>21.775688110705754</v>
      </c>
      <c r="CU144" s="206">
        <f>(Z144+AA144-AS144)/CV144</f>
        <v>162.13233295275373</v>
      </c>
      <c r="CV144" s="200">
        <v>1.8393000000000002</v>
      </c>
      <c r="CW144" s="206">
        <f>SUM($Z$3:$Z144)+SUM($AA$3:$AA144)</f>
        <v>3300.0000000000005</v>
      </c>
      <c r="CX144" s="206">
        <f>SUM($CU$3:$CU144)</f>
        <v>1920.7339761826256</v>
      </c>
      <c r="CY144" s="206">
        <f t="shared" si="83"/>
        <v>1.7180932085965415</v>
      </c>
      <c r="CZ144" s="206">
        <f t="shared" si="85"/>
        <v>1.7196698735492577</v>
      </c>
      <c r="DA144" s="206">
        <f t="shared" ref="DA144:DA175" si="86">(CV144-CY144)*100/CV144</f>
        <v>6.5898326212938985</v>
      </c>
      <c r="DE144" s="200">
        <v>1.1749000000000001</v>
      </c>
      <c r="DF144" s="206">
        <f>IF(SUM($AF$3:$AF144)&lt;0,0,SUM($AF$3:$AF144))</f>
        <v>0</v>
      </c>
      <c r="DG144" s="206">
        <f>SUM($DD$3:$DD144)</f>
        <v>22.652706352303085</v>
      </c>
      <c r="DH144" s="206">
        <f t="shared" si="82"/>
        <v>0</v>
      </c>
      <c r="DI144" s="206">
        <f t="shared" si="79"/>
        <v>1.0172354095256952</v>
      </c>
      <c r="DJ144" s="206">
        <f t="shared" si="65"/>
        <v>100</v>
      </c>
      <c r="DN144" s="200">
        <v>1.7534000000000001</v>
      </c>
      <c r="DO144" s="206">
        <f>SUM($AC$3:$AC144)+SUM($AD$3:$AD144)</f>
        <v>7200</v>
      </c>
      <c r="DP144" s="206">
        <f>SUM($DM$3:$DM144)</f>
        <v>4712.8222418376445</v>
      </c>
      <c r="DQ144" s="206">
        <f t="shared" si="66"/>
        <v>1.52774699119408</v>
      </c>
      <c r="DR144" s="206">
        <f t="shared" si="68"/>
        <v>12.869454135161405</v>
      </c>
      <c r="DS144" s="206">
        <f t="shared" si="80"/>
        <v>1.5457616137009855</v>
      </c>
    </row>
    <row r="145" spans="1:123" ht="14.25">
      <c r="A145" s="262">
        <v>39344</v>
      </c>
      <c r="I145" s="200">
        <v>-2000</v>
      </c>
      <c r="K145" s="200">
        <v>1000</v>
      </c>
      <c r="N145" s="200">
        <v>1000</v>
      </c>
      <c r="X145" s="200">
        <v>5066</v>
      </c>
      <c r="AJ145" s="206">
        <f t="shared" si="81"/>
        <v>5066</v>
      </c>
      <c r="AO145" s="200">
        <v>2.99</v>
      </c>
      <c r="AP145" s="200">
        <v>5.79</v>
      </c>
      <c r="AV145" s="206">
        <f t="shared" si="67"/>
        <v>8.7800000000000011</v>
      </c>
      <c r="AW145" s="206">
        <f t="shared" si="69"/>
        <v>72291.558000000019</v>
      </c>
      <c r="AX145" s="206">
        <f t="shared" si="70"/>
        <v>24768.32</v>
      </c>
      <c r="AY145" s="200">
        <v>24768.32</v>
      </c>
      <c r="AZ145" s="206">
        <f t="shared" si="71"/>
        <v>165</v>
      </c>
      <c r="BB145" s="206">
        <f>(K145+L145-AO145)/BC145</f>
        <v>336.45260351635</v>
      </c>
      <c r="BC145" s="206">
        <f>BC144</f>
        <v>2.9633000000000003</v>
      </c>
      <c r="BD145" s="206">
        <f>SUM($K$3:$K145)+SUM($L$3:$L145)</f>
        <v>9901.1</v>
      </c>
      <c r="BE145" s="206">
        <f>SUM($BB$3:$BB145)</f>
        <v>3511.2293995651116</v>
      </c>
      <c r="BF145" s="206">
        <f t="shared" si="73"/>
        <v>2.819838544649437</v>
      </c>
      <c r="BG145" s="206">
        <f t="shared" si="74"/>
        <v>4.8412734232296195</v>
      </c>
      <c r="BK145" s="206">
        <f>(N145+O145-AP145)/BL145</f>
        <v>463.71735074626866</v>
      </c>
      <c r="BL145" s="206">
        <f>BL144</f>
        <v>2.1440000000000001</v>
      </c>
      <c r="BM145" s="206">
        <f>SUM($N$3:$N145)+SUM($O$3:$O145)</f>
        <v>6700</v>
      </c>
      <c r="BN145" s="206">
        <f>SUM($BK$3:$BK145)</f>
        <v>3242.8100543303694</v>
      </c>
      <c r="BO145" s="206">
        <f t="shared" si="75"/>
        <v>2.0661092964890075</v>
      </c>
      <c r="BP145" s="206">
        <f t="shared" si="76"/>
        <v>3.6329619174903258</v>
      </c>
      <c r="BU145" s="206">
        <f>BU144</f>
        <v>1.1012999999999999</v>
      </c>
      <c r="BV145" s="206">
        <f>SUM($Q$3:$Q145)+SUM($R$3:$R145)</f>
        <v>2798.9</v>
      </c>
      <c r="BW145" s="206">
        <f>SUM($BT$3:$BT145)</f>
        <v>2514.9773501862846</v>
      </c>
      <c r="BX145" s="206">
        <f t="shared" si="77"/>
        <v>1.1128927263669732</v>
      </c>
      <c r="BY145" s="206">
        <f t="shared" si="78"/>
        <v>-1.0526401858688172</v>
      </c>
      <c r="CD145" s="206">
        <f>CD144</f>
        <v>1.0951</v>
      </c>
      <c r="CE145" s="206">
        <f>SUM($T$3:$T145)+SUM($U$3:$U145)</f>
        <v>0</v>
      </c>
      <c r="CF145" s="206">
        <f>SUM($CC$3:$CC145)</f>
        <v>1.1585727777401189E-2</v>
      </c>
      <c r="CG145" s="206">
        <f t="shared" ref="CG145:CG176" si="87">CE145/CF145</f>
        <v>0</v>
      </c>
      <c r="CH145" s="206">
        <f t="shared" ref="CH145:CH176" si="88">(CD145-CG145)*100/CD145</f>
        <v>100</v>
      </c>
      <c r="CL145" s="206">
        <f>(W145+X145-AR145)/CM145</f>
        <v>4921.791508792383</v>
      </c>
      <c r="CM145" s="200">
        <v>1.0293000000000001</v>
      </c>
      <c r="CN145" s="206">
        <f>SUM($W$3:$W145)+SUM($X$3:$X145)</f>
        <v>13804.35</v>
      </c>
      <c r="CO145" s="206">
        <f>SUM($CL$3:CL145)</f>
        <v>10812.677789937903</v>
      </c>
      <c r="CP145" s="206">
        <f t="shared" si="62"/>
        <v>1.2766818976929191</v>
      </c>
      <c r="CQ145" s="206">
        <f t="shared" si="84"/>
        <v>1.5056315644773179</v>
      </c>
      <c r="CR145" s="206">
        <f t="shared" si="63"/>
        <v>-24.033993752348096</v>
      </c>
      <c r="CV145" s="200">
        <v>1.8285</v>
      </c>
      <c r="CW145" s="206">
        <f>SUM($Z$3:$Z145)+SUM($AA$3:$AA145)</f>
        <v>3300.0000000000005</v>
      </c>
      <c r="CX145" s="206">
        <f>SUM($CU$3:$CU145)</f>
        <v>1920.7339761826256</v>
      </c>
      <c r="CY145" s="206">
        <f t="shared" si="83"/>
        <v>1.7180932085965415</v>
      </c>
      <c r="CZ145" s="206">
        <f t="shared" si="85"/>
        <v>1.72373628379597</v>
      </c>
      <c r="DA145" s="206">
        <f t="shared" si="86"/>
        <v>6.0381072684418129</v>
      </c>
      <c r="DE145" s="200">
        <v>1.1743000000000001</v>
      </c>
      <c r="DF145" s="206">
        <f>IF(SUM($AF$3:$AF145)&lt;0,0,SUM($AF$3:$AF145))</f>
        <v>0</v>
      </c>
      <c r="DG145" s="206">
        <f>SUM($DD$3:$DD145)</f>
        <v>22.652706352303085</v>
      </c>
      <c r="DH145" s="206">
        <f t="shared" si="82"/>
        <v>0</v>
      </c>
      <c r="DI145" s="206">
        <f t="shared" si="79"/>
        <v>0.98090752673508486</v>
      </c>
      <c r="DJ145" s="206">
        <f t="shared" si="65"/>
        <v>100</v>
      </c>
      <c r="DN145" s="200">
        <v>1.7343999999999999</v>
      </c>
      <c r="DO145" s="206">
        <f>SUM($AC$3:$AC145)+SUM($AD$3:$AD145)</f>
        <v>7200</v>
      </c>
      <c r="DP145" s="206">
        <f>SUM($DM$3:$DM145)</f>
        <v>4712.8222418376445</v>
      </c>
      <c r="DQ145" s="206">
        <f t="shared" si="66"/>
        <v>1.52774699119408</v>
      </c>
      <c r="DR145" s="206">
        <f t="shared" si="68"/>
        <v>11.914956688533209</v>
      </c>
      <c r="DS145" s="206">
        <f t="shared" si="80"/>
        <v>1.5485367200948779</v>
      </c>
    </row>
    <row r="146" spans="1:123" ht="14.25">
      <c r="A146" s="262">
        <v>39345</v>
      </c>
      <c r="AJ146" s="206">
        <f t="shared" si="81"/>
        <v>0</v>
      </c>
      <c r="AV146" s="206">
        <f t="shared" si="67"/>
        <v>0</v>
      </c>
      <c r="AW146" s="206">
        <f t="shared" si="69"/>
        <v>72291.558000000019</v>
      </c>
      <c r="AX146" s="206">
        <f t="shared" si="70"/>
        <v>24768.32</v>
      </c>
      <c r="AZ146" s="206">
        <f t="shared" si="71"/>
        <v>165</v>
      </c>
      <c r="BC146" s="200">
        <v>2.9713000000000003</v>
      </c>
      <c r="BD146" s="206">
        <f>SUM($K$3:$K145)+SUM($L$3:$L145)</f>
        <v>9901.1</v>
      </c>
      <c r="BE146" s="206">
        <f>SUM($BB$3:$BB146)</f>
        <v>3511.2293995651116</v>
      </c>
      <c r="BF146" s="206">
        <f t="shared" si="73"/>
        <v>2.819838544649437</v>
      </c>
      <c r="BG146" s="206">
        <f t="shared" si="74"/>
        <v>5.0974810806907183</v>
      </c>
      <c r="BL146" s="200">
        <v>2.1509</v>
      </c>
      <c r="BM146" s="206">
        <f>SUM($N$3:$N145)+SUM($O$3:$O146)</f>
        <v>6700</v>
      </c>
      <c r="BN146" s="206">
        <f>SUM($BK$3:$BK146)</f>
        <v>3242.8100543303694</v>
      </c>
      <c r="BO146" s="206">
        <f t="shared" si="75"/>
        <v>2.0661092964890075</v>
      </c>
      <c r="BP146" s="206">
        <f t="shared" si="76"/>
        <v>3.9421034688266534</v>
      </c>
      <c r="BU146" s="200">
        <v>1.1039000000000001</v>
      </c>
      <c r="BV146" s="206">
        <f>SUM($Q$3:$Q146)+SUM($R$3:$R146)</f>
        <v>2798.9</v>
      </c>
      <c r="BW146" s="206">
        <f>SUM($BT$3:$BT146)</f>
        <v>2514.9773501862846</v>
      </c>
      <c r="BX146" s="206">
        <f t="shared" si="77"/>
        <v>1.1128927263669732</v>
      </c>
      <c r="BY146" s="206">
        <f t="shared" si="78"/>
        <v>-0.81463233689402337</v>
      </c>
      <c r="CD146" s="200">
        <v>1.0975999999999999</v>
      </c>
      <c r="CE146" s="206">
        <f>SUM($T$3:$T146)+SUM($U$3:$U146)</f>
        <v>0</v>
      </c>
      <c r="CF146" s="206">
        <f>SUM($CC$3:$CC146)</f>
        <v>1.1585727777401189E-2</v>
      </c>
      <c r="CG146" s="206">
        <f t="shared" si="87"/>
        <v>0</v>
      </c>
      <c r="CH146" s="206">
        <f t="shared" si="88"/>
        <v>100</v>
      </c>
      <c r="CM146" s="200">
        <v>1.0374000000000001</v>
      </c>
      <c r="CN146" s="206">
        <f>SUM($W$3:$W146)+SUM($X$3:$X146)</f>
        <v>13804.35</v>
      </c>
      <c r="CO146" s="206">
        <f>SUM($CL$3:CL146)</f>
        <v>10812.677789937903</v>
      </c>
      <c r="CP146" s="206">
        <f t="shared" si="62"/>
        <v>1.2766818976929191</v>
      </c>
      <c r="CQ146" s="206">
        <f t="shared" si="84"/>
        <v>1.5012785558305006</v>
      </c>
      <c r="CR146" s="206">
        <f t="shared" si="63"/>
        <v>-23.0655386247271</v>
      </c>
      <c r="CV146" s="200">
        <v>1.8469</v>
      </c>
      <c r="CW146" s="206">
        <f>SUM($Z$3:$Z146)+SUM($AA$3:$AA146)</f>
        <v>3300.0000000000005</v>
      </c>
      <c r="CX146" s="206">
        <f>SUM($CU$3:$CU146)</f>
        <v>1920.7339761826256</v>
      </c>
      <c r="CY146" s="206">
        <f t="shared" si="83"/>
        <v>1.7180932085965415</v>
      </c>
      <c r="CZ146" s="206">
        <f t="shared" si="85"/>
        <v>1.7278026940426825</v>
      </c>
      <c r="DA146" s="206">
        <f t="shared" si="86"/>
        <v>6.9742157888060268</v>
      </c>
      <c r="DE146" s="200">
        <v>1.1832</v>
      </c>
      <c r="DF146" s="206">
        <f>IF(SUM($AF$3:$AF146)&lt;0,0,SUM($AF$3:$AF146))</f>
        <v>0</v>
      </c>
      <c r="DG146" s="206">
        <f>SUM($DD$3:$DD146)</f>
        <v>22.652706352303085</v>
      </c>
      <c r="DH146" s="206">
        <f t="shared" si="82"/>
        <v>0</v>
      </c>
      <c r="DI146" s="206">
        <f t="shared" si="79"/>
        <v>0.9445796439444748</v>
      </c>
      <c r="DJ146" s="206">
        <f t="shared" si="65"/>
        <v>100</v>
      </c>
      <c r="DN146" s="200">
        <v>1.7544</v>
      </c>
      <c r="DO146" s="206">
        <f>SUM($AC$3:$AC146)+SUM($AD$3:$AD146)</f>
        <v>7200</v>
      </c>
      <c r="DP146" s="206">
        <f>SUM($DM$3:$DM146)</f>
        <v>4712.8222418376445</v>
      </c>
      <c r="DQ146" s="206">
        <f t="shared" si="66"/>
        <v>1.52774699119408</v>
      </c>
      <c r="DR146" s="206">
        <f t="shared" si="68"/>
        <v>12.919118148992249</v>
      </c>
      <c r="DS146" s="206">
        <f t="shared" si="80"/>
        <v>1.5511519151193371</v>
      </c>
    </row>
    <row r="147" spans="1:123" ht="14.25">
      <c r="A147" s="262">
        <v>39346</v>
      </c>
      <c r="D147" s="200">
        <v>42.54</v>
      </c>
      <c r="AJ147" s="206">
        <f t="shared" si="81"/>
        <v>42.54</v>
      </c>
      <c r="AV147" s="206">
        <f t="shared" si="67"/>
        <v>0</v>
      </c>
      <c r="AW147" s="206">
        <f t="shared" si="69"/>
        <v>72334.098000000013</v>
      </c>
      <c r="AX147" s="206">
        <f t="shared" si="70"/>
        <v>24810.86</v>
      </c>
      <c r="AY147" s="200">
        <v>24810.86</v>
      </c>
      <c r="AZ147" s="206">
        <f t="shared" si="71"/>
        <v>165</v>
      </c>
      <c r="BC147" s="200">
        <v>2.9634</v>
      </c>
      <c r="BD147" s="206">
        <f>SUM($K$3:$K147)+SUM($L$3:$L147)</f>
        <v>9901.1</v>
      </c>
      <c r="BE147" s="206">
        <f>SUM($BB$3:$BB147)</f>
        <v>3511.2293995651116</v>
      </c>
      <c r="BF147" s="206">
        <f t="shared" si="73"/>
        <v>2.819838544649437</v>
      </c>
      <c r="BG147" s="206">
        <f t="shared" si="74"/>
        <v>4.8444845566094044</v>
      </c>
      <c r="BL147" s="200">
        <v>2.1478999999999999</v>
      </c>
      <c r="BM147" s="206">
        <f>SUM($N$3:$N147)+SUM($O$3:$O147)</f>
        <v>6700</v>
      </c>
      <c r="BN147" s="206">
        <f>SUM($BK$3:$BK147)</f>
        <v>3242.8100543303694</v>
      </c>
      <c r="BO147" s="206">
        <f t="shared" si="75"/>
        <v>2.0661092964890075</v>
      </c>
      <c r="BP147" s="206">
        <f t="shared" si="76"/>
        <v>3.8079381494013864</v>
      </c>
      <c r="BU147" s="200">
        <v>1.1043000000000001</v>
      </c>
      <c r="BV147" s="206">
        <f>SUM($Q$3:$Q147)+SUM($R$3:$R147)</f>
        <v>2798.9</v>
      </c>
      <c r="BW147" s="206">
        <f>SUM($BT$3:$BT147)</f>
        <v>2514.9773501862846</v>
      </c>
      <c r="BX147" s="206">
        <f t="shared" si="77"/>
        <v>1.1128927263669732</v>
      </c>
      <c r="BY147" s="206">
        <f t="shared" si="78"/>
        <v>-0.77811521932202921</v>
      </c>
      <c r="CD147" s="200">
        <v>1.0980000000000001</v>
      </c>
      <c r="CE147" s="206">
        <f>SUM($T$3:$T147)+SUM($U$3:$U147)</f>
        <v>0</v>
      </c>
      <c r="CF147" s="206">
        <f>SUM($CC$3:$CC147)</f>
        <v>1.1585727777401189E-2</v>
      </c>
      <c r="CG147" s="206">
        <f t="shared" si="87"/>
        <v>0</v>
      </c>
      <c r="CH147" s="206">
        <f t="shared" si="88"/>
        <v>100</v>
      </c>
      <c r="CM147" s="200">
        <v>1.0370999999999999</v>
      </c>
      <c r="CN147" s="206">
        <f>SUM($W$3:$W147)+SUM($X$3:$X147)</f>
        <v>13804.35</v>
      </c>
      <c r="CO147" s="206">
        <f>SUM($CL$3:CL147)</f>
        <v>10812.677789937903</v>
      </c>
      <c r="CP147" s="206">
        <f t="shared" si="62"/>
        <v>1.2766818976929191</v>
      </c>
      <c r="CQ147" s="206">
        <f t="shared" si="84"/>
        <v>1.4969255471836833</v>
      </c>
      <c r="CR147" s="206">
        <f t="shared" si="63"/>
        <v>-23.101137565607868</v>
      </c>
      <c r="CV147" s="200">
        <v>1.8376999999999999</v>
      </c>
      <c r="CW147" s="206">
        <f>SUM($Z$3:$Z147)+SUM($AA$3:$AA147)</f>
        <v>3300.0000000000005</v>
      </c>
      <c r="CX147" s="206">
        <f>SUM($CU$3:$CU147)</f>
        <v>1920.7339761826256</v>
      </c>
      <c r="CY147" s="206">
        <f t="shared" si="83"/>
        <v>1.7180932085965415</v>
      </c>
      <c r="CZ147" s="206">
        <f t="shared" si="85"/>
        <v>1.7318691042893948</v>
      </c>
      <c r="DA147" s="206">
        <f t="shared" si="86"/>
        <v>6.5085047289252014</v>
      </c>
      <c r="DE147" s="200">
        <v>1.1743000000000001</v>
      </c>
      <c r="DF147" s="206">
        <f>IF(SUM($AF$3:$AF147)&lt;0,0,SUM($AF$3:$AF147))</f>
        <v>0</v>
      </c>
      <c r="DG147" s="206">
        <f>SUM($DD$3:$DD147)</f>
        <v>22.652706352303085</v>
      </c>
      <c r="DH147" s="206">
        <f t="shared" si="82"/>
        <v>0</v>
      </c>
      <c r="DI147" s="206">
        <f t="shared" si="79"/>
        <v>0.90825176115386463</v>
      </c>
      <c r="DJ147" s="206">
        <f t="shared" si="65"/>
        <v>100</v>
      </c>
      <c r="DN147" s="200">
        <v>1.7490999999999999</v>
      </c>
      <c r="DO147" s="206">
        <f>SUM($AC$3:$AC147)+SUM($AD$3:$AD147)</f>
        <v>7200</v>
      </c>
      <c r="DP147" s="206">
        <f>SUM($DM$3:$DM147)</f>
        <v>4712.8222418376445</v>
      </c>
      <c r="DQ147" s="206">
        <f t="shared" si="66"/>
        <v>1.52774699119408</v>
      </c>
      <c r="DR147" s="206">
        <f t="shared" si="68"/>
        <v>12.655251775537129</v>
      </c>
      <c r="DS147" s="206">
        <f t="shared" si="80"/>
        <v>1.5537671101437964</v>
      </c>
    </row>
    <row r="148" spans="1:123" ht="14.25">
      <c r="A148" s="262">
        <v>39347</v>
      </c>
      <c r="AJ148" s="206">
        <f t="shared" si="81"/>
        <v>0</v>
      </c>
      <c r="AV148" s="206">
        <f t="shared" si="67"/>
        <v>0</v>
      </c>
      <c r="AW148" s="206">
        <f t="shared" si="69"/>
        <v>72334.098000000013</v>
      </c>
      <c r="AX148" s="206">
        <f t="shared" si="70"/>
        <v>24810.86</v>
      </c>
      <c r="AZ148" s="206">
        <f t="shared" si="71"/>
        <v>165</v>
      </c>
      <c r="BC148" s="206">
        <f>BC147</f>
        <v>2.9634</v>
      </c>
      <c r="BD148" s="206">
        <f>SUM($K$3:$K148)+SUM($L$3:$L148)</f>
        <v>9901.1</v>
      </c>
      <c r="BE148" s="206">
        <f>SUM($BB$3:$BB148)</f>
        <v>3511.2293995651116</v>
      </c>
      <c r="BF148" s="206">
        <f t="shared" si="73"/>
        <v>2.819838544649437</v>
      </c>
      <c r="BG148" s="206">
        <f t="shared" si="74"/>
        <v>4.8444845566094044</v>
      </c>
      <c r="BL148" s="206">
        <f>BL147</f>
        <v>2.1478999999999999</v>
      </c>
      <c r="BM148" s="206">
        <f>SUM($N$3:$N148)+SUM($O$3:$O148)</f>
        <v>6700</v>
      </c>
      <c r="BN148" s="206">
        <f>SUM($BK$3:$BK148)</f>
        <v>3242.8100543303694</v>
      </c>
      <c r="BO148" s="206">
        <f t="shared" si="75"/>
        <v>2.0661092964890075</v>
      </c>
      <c r="BP148" s="206">
        <f t="shared" si="76"/>
        <v>3.8079381494013864</v>
      </c>
      <c r="BU148" s="206">
        <f>BU147</f>
        <v>1.1043000000000001</v>
      </c>
      <c r="BV148" s="206">
        <f>SUM($Q$3:$Q148)+SUM($R$3:$R148)</f>
        <v>2798.9</v>
      </c>
      <c r="BW148" s="206">
        <f>SUM($BT$3:$BT148)</f>
        <v>2514.9773501862846</v>
      </c>
      <c r="BX148" s="206">
        <f t="shared" si="77"/>
        <v>1.1128927263669732</v>
      </c>
      <c r="BY148" s="206">
        <f t="shared" si="78"/>
        <v>-0.77811521932202921</v>
      </c>
      <c r="CD148" s="206">
        <f t="shared" ref="CD148:CD164" si="89">CD147</f>
        <v>1.0980000000000001</v>
      </c>
      <c r="CE148" s="206">
        <f>SUM($T$3:$T148)+SUM($U$3:$U148)</f>
        <v>0</v>
      </c>
      <c r="CF148" s="206">
        <f>SUM($CC$3:$CC148)</f>
        <v>1.1585727777401189E-2</v>
      </c>
      <c r="CG148" s="206">
        <f t="shared" si="87"/>
        <v>0</v>
      </c>
      <c r="CH148" s="206">
        <f t="shared" si="88"/>
        <v>100</v>
      </c>
      <c r="CM148" s="206">
        <f>CM147</f>
        <v>1.0370999999999999</v>
      </c>
      <c r="CN148" s="206">
        <f>SUM($W$3:$W148)+SUM($X$3:$X148)</f>
        <v>13804.35</v>
      </c>
      <c r="CO148" s="206">
        <f>SUM($CL$3:CL148)</f>
        <v>10812.677789937903</v>
      </c>
      <c r="CP148" s="206">
        <f t="shared" ref="CP148:CP179" si="90">CN148/CO148</f>
        <v>1.2766818976929191</v>
      </c>
      <c r="CQ148" s="206">
        <f t="shared" si="84"/>
        <v>1.492572538536866</v>
      </c>
      <c r="CR148" s="206">
        <f t="shared" ref="CR148:CR179" si="91">(CM148-CP148)*100/CM148</f>
        <v>-23.101137565607868</v>
      </c>
      <c r="CV148" s="206">
        <f>CV147</f>
        <v>1.8376999999999999</v>
      </c>
      <c r="CW148" s="206">
        <f>SUM($Z$3:$Z148)+SUM($AA$3:$AA148)</f>
        <v>3300.0000000000005</v>
      </c>
      <c r="CX148" s="206">
        <f>SUM($CU$3:$CU148)</f>
        <v>1920.7339761826256</v>
      </c>
      <c r="CY148" s="206">
        <f t="shared" si="83"/>
        <v>1.7180932085965415</v>
      </c>
      <c r="CZ148" s="206">
        <f t="shared" si="85"/>
        <v>1.7359355145361071</v>
      </c>
      <c r="DA148" s="206">
        <f t="shared" si="86"/>
        <v>6.5085047289252014</v>
      </c>
      <c r="DE148" s="206">
        <f>DE147</f>
        <v>1.1743000000000001</v>
      </c>
      <c r="DF148" s="206">
        <f>IF(SUM($AF$3:$AF148)&lt;0,0,SUM($AF$3:$AF148))</f>
        <v>0</v>
      </c>
      <c r="DG148" s="206">
        <f>SUM($DD$3:$DD148)</f>
        <v>22.652706352303085</v>
      </c>
      <c r="DH148" s="206">
        <f t="shared" si="82"/>
        <v>0</v>
      </c>
      <c r="DI148" s="206">
        <f t="shared" si="79"/>
        <v>0.87192387836325436</v>
      </c>
      <c r="DJ148" s="206">
        <f t="shared" si="65"/>
        <v>100</v>
      </c>
      <c r="DN148" s="206">
        <f>DN147</f>
        <v>1.7490999999999999</v>
      </c>
      <c r="DO148" s="206">
        <f>SUM($AC$3:$AC148)+SUM($AD$3:$AD148)</f>
        <v>7200</v>
      </c>
      <c r="DP148" s="206">
        <f>SUM($DM$3:$DM148)</f>
        <v>4712.8222418376445</v>
      </c>
      <c r="DQ148" s="206">
        <f t="shared" si="66"/>
        <v>1.52774699119408</v>
      </c>
      <c r="DR148" s="206">
        <f t="shared" si="68"/>
        <v>12.655251775537129</v>
      </c>
      <c r="DS148" s="206">
        <f t="shared" si="80"/>
        <v>1.5563823051682557</v>
      </c>
    </row>
    <row r="149" spans="1:123" ht="14.25">
      <c r="A149" s="262">
        <v>39348</v>
      </c>
      <c r="AJ149" s="206">
        <f t="shared" si="81"/>
        <v>0</v>
      </c>
      <c r="AV149" s="206">
        <f t="shared" si="67"/>
        <v>0</v>
      </c>
      <c r="AW149" s="206">
        <f t="shared" si="69"/>
        <v>72334.098000000013</v>
      </c>
      <c r="AX149" s="206">
        <f t="shared" si="70"/>
        <v>24810.86</v>
      </c>
      <c r="AZ149" s="206">
        <f t="shared" si="71"/>
        <v>165</v>
      </c>
      <c r="BC149" s="206">
        <f>BC148</f>
        <v>2.9634</v>
      </c>
      <c r="BD149" s="206">
        <f>SUM($K$3:$K149)+SUM($L$3:$L149)</f>
        <v>9901.1</v>
      </c>
      <c r="BE149" s="206">
        <f>SUM($BB$3:$BB149)</f>
        <v>3511.2293995651116</v>
      </c>
      <c r="BF149" s="206">
        <f t="shared" si="73"/>
        <v>2.819838544649437</v>
      </c>
      <c r="BG149" s="206">
        <f t="shared" si="74"/>
        <v>4.8444845566094044</v>
      </c>
      <c r="BL149" s="206">
        <f>BL148</f>
        <v>2.1478999999999999</v>
      </c>
      <c r="BM149" s="206">
        <f>SUM($N$3:$N149)+SUM($O$3:$O149)</f>
        <v>6700</v>
      </c>
      <c r="BN149" s="206">
        <f>SUM($BK$3:$BK149)</f>
        <v>3242.8100543303694</v>
      </c>
      <c r="BO149" s="206">
        <f t="shared" si="75"/>
        <v>2.0661092964890075</v>
      </c>
      <c r="BP149" s="206">
        <f t="shared" si="76"/>
        <v>3.8079381494013864</v>
      </c>
      <c r="BU149" s="206">
        <f>BU148</f>
        <v>1.1043000000000001</v>
      </c>
      <c r="BV149" s="206">
        <f>SUM($Q$3:$Q149)+SUM($R$3:$R149)</f>
        <v>2798.9</v>
      </c>
      <c r="BW149" s="206">
        <f>SUM($BT$3:$BT149)</f>
        <v>2514.9773501862846</v>
      </c>
      <c r="BX149" s="206">
        <f t="shared" si="77"/>
        <v>1.1128927263669732</v>
      </c>
      <c r="BY149" s="206">
        <f t="shared" si="78"/>
        <v>-0.77811521932202921</v>
      </c>
      <c r="CD149" s="206">
        <f t="shared" si="89"/>
        <v>1.0980000000000001</v>
      </c>
      <c r="CE149" s="206">
        <f>SUM($T$3:$T149)+SUM($U$3:$U149)</f>
        <v>0</v>
      </c>
      <c r="CF149" s="206">
        <f>SUM($CC$3:$CC149)</f>
        <v>1.1585727777401189E-2</v>
      </c>
      <c r="CG149" s="206">
        <f t="shared" si="87"/>
        <v>0</v>
      </c>
      <c r="CH149" s="206">
        <f t="shared" si="88"/>
        <v>100</v>
      </c>
      <c r="CM149" s="206">
        <f>CM148</f>
        <v>1.0370999999999999</v>
      </c>
      <c r="CN149" s="206">
        <f>SUM($W$3:$W149)+SUM($X$3:$X149)</f>
        <v>13804.35</v>
      </c>
      <c r="CO149" s="206">
        <f>SUM($CL$3:CL149)</f>
        <v>10812.677789937903</v>
      </c>
      <c r="CP149" s="206">
        <f t="shared" si="90"/>
        <v>1.2766818976929191</v>
      </c>
      <c r="CQ149" s="206">
        <f t="shared" si="84"/>
        <v>1.4882195298900489</v>
      </c>
      <c r="CR149" s="206">
        <f t="shared" si="91"/>
        <v>-23.101137565607868</v>
      </c>
      <c r="CV149" s="206">
        <f>CV148</f>
        <v>1.8376999999999999</v>
      </c>
      <c r="CW149" s="206">
        <f>SUM($Z$3:$Z149)+SUM($AA$3:$AA149)</f>
        <v>3300.0000000000005</v>
      </c>
      <c r="CX149" s="206">
        <f>SUM($CU$3:$CU149)</f>
        <v>1920.7339761826256</v>
      </c>
      <c r="CY149" s="206">
        <f t="shared" si="83"/>
        <v>1.7180932085965415</v>
      </c>
      <c r="CZ149" s="206">
        <f t="shared" si="85"/>
        <v>1.7400019247828193</v>
      </c>
      <c r="DA149" s="206">
        <f t="shared" si="86"/>
        <v>6.5085047289252014</v>
      </c>
      <c r="DE149" s="206">
        <f>DE148</f>
        <v>1.1743000000000001</v>
      </c>
      <c r="DF149" s="206">
        <f>IF(SUM($AF$3:$AF149)&lt;0,0,SUM($AF$3:$AF149))</f>
        <v>0</v>
      </c>
      <c r="DG149" s="206">
        <f>SUM($DD$3:$DD149)</f>
        <v>22.652706352303085</v>
      </c>
      <c r="DH149" s="206">
        <f t="shared" si="82"/>
        <v>0</v>
      </c>
      <c r="DI149" s="206">
        <f t="shared" si="79"/>
        <v>0.83559599557264419</v>
      </c>
      <c r="DJ149" s="206">
        <f t="shared" si="65"/>
        <v>100</v>
      </c>
      <c r="DN149" s="206">
        <f>DN148</f>
        <v>1.7490999999999999</v>
      </c>
      <c r="DO149" s="206">
        <f>SUM($AC$3:$AC149)+SUM($AD$3:$AD149)</f>
        <v>7200</v>
      </c>
      <c r="DP149" s="206">
        <f>SUM($DM$3:$DM149)</f>
        <v>4712.8222418376445</v>
      </c>
      <c r="DQ149" s="206">
        <f t="shared" si="66"/>
        <v>1.52774699119408</v>
      </c>
      <c r="DR149" s="206">
        <f t="shared" si="68"/>
        <v>12.655251775537129</v>
      </c>
      <c r="DS149" s="206">
        <f t="shared" si="80"/>
        <v>1.5589975001927148</v>
      </c>
    </row>
    <row r="150" spans="1:123" ht="14.25">
      <c r="A150" s="262">
        <v>39349</v>
      </c>
      <c r="AJ150" s="206">
        <f t="shared" si="81"/>
        <v>0</v>
      </c>
      <c r="AV150" s="206">
        <f t="shared" si="67"/>
        <v>0</v>
      </c>
      <c r="AW150" s="206">
        <f t="shared" si="69"/>
        <v>72334.098000000013</v>
      </c>
      <c r="AX150" s="206">
        <f t="shared" si="70"/>
        <v>24810.86</v>
      </c>
      <c r="AZ150" s="206">
        <f t="shared" si="71"/>
        <v>165</v>
      </c>
      <c r="BC150" s="200">
        <v>2.9584000000000001</v>
      </c>
      <c r="BD150" s="206">
        <f>SUM($K$3:$K150)+SUM($L$3:$L150)</f>
        <v>9901.1</v>
      </c>
      <c r="BE150" s="206">
        <f>SUM($BB$3:$BB150)</f>
        <v>3511.2293995651116</v>
      </c>
      <c r="BF150" s="206">
        <f t="shared" si="73"/>
        <v>2.819838544649437</v>
      </c>
      <c r="BG150" s="206">
        <f t="shared" si="74"/>
        <v>4.6836619574960512</v>
      </c>
      <c r="BL150" s="200">
        <v>2.1453000000000002</v>
      </c>
      <c r="BM150" s="206">
        <f>SUM($N$3:$N150)+SUM($O$3:$O150)</f>
        <v>6700</v>
      </c>
      <c r="BN150" s="206">
        <f>SUM($BK$3:$BK150)</f>
        <v>3242.8100543303694</v>
      </c>
      <c r="BO150" s="206">
        <f t="shared" si="75"/>
        <v>2.0661092964890075</v>
      </c>
      <c r="BP150" s="206">
        <f t="shared" si="76"/>
        <v>3.6913580157084165</v>
      </c>
      <c r="BU150" s="200">
        <v>1.1049</v>
      </c>
      <c r="BV150" s="206">
        <f>SUM($Q$3:$Q150)+SUM($R$3:$R150)</f>
        <v>2798.9</v>
      </c>
      <c r="BW150" s="206">
        <f>SUM($BT$3:$BT150)</f>
        <v>2514.9773501862846</v>
      </c>
      <c r="BX150" s="206">
        <f t="shared" si="77"/>
        <v>1.1128927263669732</v>
      </c>
      <c r="BY150" s="206">
        <f t="shared" si="78"/>
        <v>-0.72338911819831975</v>
      </c>
      <c r="CD150" s="206">
        <f t="shared" si="89"/>
        <v>1.0980000000000001</v>
      </c>
      <c r="CE150" s="206">
        <f>SUM($T$3:$T150)+SUM($U$3:$U150)</f>
        <v>0</v>
      </c>
      <c r="CF150" s="206">
        <f>SUM($CC$3:$CC150)</f>
        <v>1.1585727777401189E-2</v>
      </c>
      <c r="CG150" s="206">
        <f t="shared" si="87"/>
        <v>0</v>
      </c>
      <c r="CH150" s="206">
        <f t="shared" si="88"/>
        <v>100</v>
      </c>
      <c r="CM150" s="200">
        <v>1.0361</v>
      </c>
      <c r="CN150" s="206">
        <f>SUM($W$3:$W150)+SUM($X$3:$X150)</f>
        <v>13804.35</v>
      </c>
      <c r="CO150" s="206">
        <f>SUM($CL$3:CL150)</f>
        <v>10812.677789937903</v>
      </c>
      <c r="CP150" s="206">
        <f t="shared" si="90"/>
        <v>1.2766818976929191</v>
      </c>
      <c r="CQ150" s="206">
        <f t="shared" si="84"/>
        <v>1.4838665212432316</v>
      </c>
      <c r="CR150" s="206">
        <f t="shared" si="91"/>
        <v>-23.219949589124507</v>
      </c>
      <c r="CV150" s="206">
        <f>CV149</f>
        <v>1.8376999999999999</v>
      </c>
      <c r="CW150" s="206">
        <f>SUM($Z$3:$Z150)+SUM($AA$3:$AA150)</f>
        <v>3300.0000000000005</v>
      </c>
      <c r="CX150" s="206">
        <f>SUM($CU$3:$CU150)</f>
        <v>1920.7339761826256</v>
      </c>
      <c r="CY150" s="206">
        <f t="shared" si="83"/>
        <v>1.7180932085965415</v>
      </c>
      <c r="CZ150" s="206">
        <f t="shared" si="85"/>
        <v>1.7440683350295316</v>
      </c>
      <c r="DA150" s="206">
        <f t="shared" si="86"/>
        <v>6.5085047289252014</v>
      </c>
      <c r="DE150" s="200">
        <v>1.1819</v>
      </c>
      <c r="DF150" s="206">
        <f>IF(SUM($AF$3:$AF150)&lt;0,0,SUM($AF$3:$AF150))</f>
        <v>0</v>
      </c>
      <c r="DG150" s="206">
        <f>SUM($DD$3:$DD150)</f>
        <v>22.652706352303085</v>
      </c>
      <c r="DH150" s="206">
        <f t="shared" si="82"/>
        <v>0</v>
      </c>
      <c r="DI150" s="206">
        <f t="shared" si="79"/>
        <v>0.79926811278203402</v>
      </c>
      <c r="DJ150" s="206">
        <f t="shared" si="65"/>
        <v>100</v>
      </c>
      <c r="DN150" s="200">
        <v>1.7524999999999999</v>
      </c>
      <c r="DO150" s="206">
        <f>SUM($AC$3:$AC150)+SUM($AD$3:$AD150)</f>
        <v>7200</v>
      </c>
      <c r="DP150" s="206">
        <f>SUM($DM$3:$DM150)</f>
        <v>4712.8222418376445</v>
      </c>
      <c r="DQ150" s="206">
        <f t="shared" si="66"/>
        <v>1.52774699119408</v>
      </c>
      <c r="DR150" s="206">
        <f t="shared" si="68"/>
        <v>12.824708063105277</v>
      </c>
      <c r="DS150" s="206">
        <f t="shared" si="80"/>
        <v>1.5616126952171741</v>
      </c>
    </row>
    <row r="151" spans="1:123" ht="14.25">
      <c r="A151" s="262">
        <v>39350</v>
      </c>
      <c r="AJ151" s="206">
        <f t="shared" si="81"/>
        <v>0</v>
      </c>
      <c r="AV151" s="206">
        <f t="shared" si="67"/>
        <v>0</v>
      </c>
      <c r="AW151" s="206">
        <f t="shared" si="69"/>
        <v>72334.098000000013</v>
      </c>
      <c r="AX151" s="206">
        <f t="shared" si="70"/>
        <v>24810.86</v>
      </c>
      <c r="AZ151" s="206">
        <f t="shared" si="71"/>
        <v>165</v>
      </c>
      <c r="BC151" s="200">
        <v>2.9670000000000001</v>
      </c>
      <c r="BD151" s="206">
        <f>SUM($K$3:$K151)+SUM($L$3:$L151)</f>
        <v>9901.1</v>
      </c>
      <c r="BE151" s="206">
        <f>SUM($BB$3:$BB151)</f>
        <v>3511.2293995651116</v>
      </c>
      <c r="BF151" s="206">
        <f t="shared" si="73"/>
        <v>2.819838544649437</v>
      </c>
      <c r="BG151" s="206">
        <f t="shared" si="74"/>
        <v>4.9599411981989592</v>
      </c>
      <c r="BL151" s="200">
        <v>2.1509999999999998</v>
      </c>
      <c r="BM151" s="206">
        <f>SUM($N$3:$N151)+SUM($O$3:$O151)</f>
        <v>6700</v>
      </c>
      <c r="BN151" s="206">
        <f>SUM($BK$3:$BK151)</f>
        <v>3242.8100543303694</v>
      </c>
      <c r="BO151" s="206">
        <f t="shared" si="75"/>
        <v>2.0661092964890075</v>
      </c>
      <c r="BP151" s="206">
        <f t="shared" si="76"/>
        <v>3.9465692008829505</v>
      </c>
      <c r="BU151" s="200">
        <v>1.1049</v>
      </c>
      <c r="BV151" s="206">
        <f>SUM($Q$3:$Q151)+SUM($R$3:$R151)</f>
        <v>2798.9</v>
      </c>
      <c r="BW151" s="206">
        <f>SUM($BT$3:$BT151)</f>
        <v>2514.9773501862846</v>
      </c>
      <c r="BX151" s="206">
        <f t="shared" si="77"/>
        <v>1.1128927263669732</v>
      </c>
      <c r="BY151" s="206">
        <f t="shared" si="78"/>
        <v>-0.72338911819831975</v>
      </c>
      <c r="CD151" s="206">
        <f t="shared" si="89"/>
        <v>1.0980000000000001</v>
      </c>
      <c r="CE151" s="206">
        <f>SUM($T$3:$T151)+SUM($U$3:$U151)</f>
        <v>0</v>
      </c>
      <c r="CF151" s="206">
        <f>SUM($CC$3:$CC151)</f>
        <v>1.1585727777401189E-2</v>
      </c>
      <c r="CG151" s="206">
        <f t="shared" si="87"/>
        <v>0</v>
      </c>
      <c r="CH151" s="206">
        <f t="shared" si="88"/>
        <v>100</v>
      </c>
      <c r="CM151" s="200">
        <v>1.0346</v>
      </c>
      <c r="CN151" s="206">
        <f>SUM($W$3:$W151)+SUM($X$3:$X151)</f>
        <v>13804.35</v>
      </c>
      <c r="CO151" s="206">
        <f>SUM($CL$3:CL151)</f>
        <v>10812.677789937903</v>
      </c>
      <c r="CP151" s="206">
        <f t="shared" si="90"/>
        <v>1.2766818976929191</v>
      </c>
      <c r="CQ151" s="206">
        <f t="shared" si="84"/>
        <v>1.4795135125964143</v>
      </c>
      <c r="CR151" s="206">
        <f t="shared" si="91"/>
        <v>-23.39859826917834</v>
      </c>
      <c r="CV151" s="200">
        <v>1.8414999999999999</v>
      </c>
      <c r="CW151" s="206">
        <f>SUM($Z$3:$Z151)+SUM($AA$3:$AA151)</f>
        <v>3300.0000000000005</v>
      </c>
      <c r="CX151" s="206">
        <f>SUM($CU$3:$CU151)</f>
        <v>1920.7339761826256</v>
      </c>
      <c r="CY151" s="206">
        <f t="shared" si="83"/>
        <v>1.7180932085965415</v>
      </c>
      <c r="CZ151" s="206">
        <f t="shared" si="85"/>
        <v>1.7481347452762437</v>
      </c>
      <c r="DA151" s="206">
        <f t="shared" si="86"/>
        <v>6.7014277167232397</v>
      </c>
      <c r="DE151" s="200">
        <v>1.1863000000000001</v>
      </c>
      <c r="DF151" s="206">
        <f>IF(SUM($AF$3:$AF151)&lt;0,0,SUM($AF$3:$AF151))</f>
        <v>0</v>
      </c>
      <c r="DG151" s="206">
        <f>SUM($DD$3:$DD151)</f>
        <v>22.652706352303085</v>
      </c>
      <c r="DH151" s="206">
        <f t="shared" si="82"/>
        <v>0</v>
      </c>
      <c r="DI151" s="206">
        <f t="shared" si="79"/>
        <v>0.76294022999142375</v>
      </c>
      <c r="DJ151" s="206">
        <f t="shared" si="65"/>
        <v>100</v>
      </c>
      <c r="DN151" s="200">
        <v>1.7406000000000001</v>
      </c>
      <c r="DO151" s="206">
        <f>SUM($AC$3:$AC151)+SUM($AD$3:$AD151)</f>
        <v>7200</v>
      </c>
      <c r="DP151" s="206">
        <f>SUM($DM$3:$DM151)</f>
        <v>4712.8222418376445</v>
      </c>
      <c r="DQ151" s="206">
        <f t="shared" si="66"/>
        <v>1.52774699119408</v>
      </c>
      <c r="DR151" s="206">
        <f t="shared" si="68"/>
        <v>12.228714742383096</v>
      </c>
      <c r="DS151" s="206">
        <f t="shared" si="80"/>
        <v>1.5642278902416331</v>
      </c>
    </row>
    <row r="152" spans="1:123" ht="14.25">
      <c r="A152" s="262">
        <v>39351</v>
      </c>
      <c r="G152" s="200">
        <v>-10000</v>
      </c>
      <c r="I152" s="200">
        <v>1000</v>
      </c>
      <c r="W152" s="200">
        <v>5000</v>
      </c>
      <c r="AF152" s="200">
        <v>4000</v>
      </c>
      <c r="AJ152" s="206">
        <f t="shared" si="81"/>
        <v>0</v>
      </c>
      <c r="AV152" s="206">
        <f t="shared" si="67"/>
        <v>0</v>
      </c>
      <c r="AW152" s="206">
        <f t="shared" si="69"/>
        <v>72334.098000000013</v>
      </c>
      <c r="AX152" s="206">
        <f t="shared" si="70"/>
        <v>14810.86</v>
      </c>
      <c r="AY152" s="200">
        <v>14810.86</v>
      </c>
      <c r="AZ152" s="206">
        <f t="shared" si="71"/>
        <v>165</v>
      </c>
      <c r="BC152" s="200">
        <v>2.9356</v>
      </c>
      <c r="BD152" s="206">
        <f>SUM($K$3:$K152)+SUM($L$3:$L152)</f>
        <v>9901.1</v>
      </c>
      <c r="BE152" s="206">
        <f>SUM($BB$3:$BB152)</f>
        <v>3511.2293995651116</v>
      </c>
      <c r="BF152" s="206">
        <f t="shared" si="73"/>
        <v>2.819838544649437</v>
      </c>
      <c r="BG152" s="206">
        <f t="shared" si="74"/>
        <v>3.9433661040524268</v>
      </c>
      <c r="BL152" s="200">
        <v>2.1329000000000002</v>
      </c>
      <c r="BM152" s="206">
        <f>SUM($N$3:$N152)+SUM($O$3:$O152)</f>
        <v>6700</v>
      </c>
      <c r="BN152" s="206">
        <f>SUM($BK$3:$BK152)</f>
        <v>3242.8100543303694</v>
      </c>
      <c r="BO152" s="206">
        <f t="shared" si="75"/>
        <v>2.0661092964890075</v>
      </c>
      <c r="BP152" s="206">
        <f t="shared" si="76"/>
        <v>3.1314503029205634</v>
      </c>
      <c r="BU152" s="200">
        <v>1.1069</v>
      </c>
      <c r="BV152" s="206">
        <f>SUM($Q$3:$Q152)+SUM($R$3:$R152)</f>
        <v>2798.9</v>
      </c>
      <c r="BW152" s="206">
        <f>SUM($BT$3:$BT152)</f>
        <v>2514.9773501862846</v>
      </c>
      <c r="BX152" s="206">
        <f t="shared" si="77"/>
        <v>1.1128927263669732</v>
      </c>
      <c r="BY152" s="206">
        <f t="shared" si="78"/>
        <v>-0.54139726867587257</v>
      </c>
      <c r="CD152" s="206">
        <f t="shared" si="89"/>
        <v>1.0980000000000001</v>
      </c>
      <c r="CE152" s="206">
        <f>SUM($T$3:$T152)+SUM($U$3:$U152)</f>
        <v>0</v>
      </c>
      <c r="CF152" s="206">
        <f>SUM($CC$3:$CC152)</f>
        <v>1.1585727777401189E-2</v>
      </c>
      <c r="CG152" s="206">
        <f t="shared" si="87"/>
        <v>0</v>
      </c>
      <c r="CH152" s="206">
        <f t="shared" si="88"/>
        <v>100</v>
      </c>
      <c r="CL152" s="206">
        <f>(W152+X152-AR152)/CM152</f>
        <v>4874.7197036170419</v>
      </c>
      <c r="CM152" s="200">
        <v>1.0257000000000001</v>
      </c>
      <c r="CN152" s="206">
        <f>SUM($W$3:$W152)+SUM($X$3:$X152)</f>
        <v>18804.349999999999</v>
      </c>
      <c r="CO152" s="206">
        <f>SUM($CL$3:CL152)</f>
        <v>15687.397493554945</v>
      </c>
      <c r="CP152" s="206">
        <f t="shared" si="90"/>
        <v>1.1986914979189909</v>
      </c>
      <c r="CQ152" s="206">
        <f t="shared" si="84"/>
        <v>1.4725608239571326</v>
      </c>
      <c r="CR152" s="206">
        <f t="shared" si="91"/>
        <v>-16.86570126927862</v>
      </c>
      <c r="CV152" s="200">
        <v>1.8126</v>
      </c>
      <c r="CW152" s="206">
        <f>SUM($Z$3:$Z152)+SUM($AA$3:$AA152)</f>
        <v>3300.0000000000005</v>
      </c>
      <c r="CX152" s="206">
        <f>SUM($CU$3:$CU152)</f>
        <v>1920.7339761826256</v>
      </c>
      <c r="CY152" s="206">
        <f t="shared" si="83"/>
        <v>1.7180932085965415</v>
      </c>
      <c r="CZ152" s="206">
        <f t="shared" si="85"/>
        <v>1.7522011555229562</v>
      </c>
      <c r="DA152" s="206">
        <f t="shared" si="86"/>
        <v>5.2138801392176166</v>
      </c>
      <c r="DD152" s="206">
        <f>(AF152+AG152)/DE152</f>
        <v>3377.8078027360248</v>
      </c>
      <c r="DE152" s="200">
        <v>1.1841999999999999</v>
      </c>
      <c r="DF152" s="206">
        <f>IF(SUM($AF$3:$AF152)&lt;0,0,SUM($AF$3:$AF152))</f>
        <v>3930.0789999999997</v>
      </c>
      <c r="DG152" s="206">
        <f>SUM($DD$3:$DD152)</f>
        <v>3400.4605090883279</v>
      </c>
      <c r="DH152" s="206">
        <f t="shared" si="82"/>
        <v>1.1557490491350138</v>
      </c>
      <c r="DI152" s="206">
        <f t="shared" si="79"/>
        <v>0.76513731550531405</v>
      </c>
      <c r="DJ152" s="206">
        <f t="shared" si="65"/>
        <v>2.402546095675238</v>
      </c>
      <c r="DN152" s="200">
        <v>1.7149999999999999</v>
      </c>
      <c r="DO152" s="206">
        <f>SUM($AC$3:$AC152)+SUM($AD$3:$AD152)</f>
        <v>7200</v>
      </c>
      <c r="DP152" s="206">
        <f>SUM($DM$3:$DM152)</f>
        <v>4712.8222418376445</v>
      </c>
      <c r="DQ152" s="206">
        <f t="shared" si="66"/>
        <v>1.52774699119408</v>
      </c>
      <c r="DR152" s="206">
        <f t="shared" si="68"/>
        <v>10.918542787517195</v>
      </c>
      <c r="DS152" s="206">
        <f t="shared" si="80"/>
        <v>1.5668430852660926</v>
      </c>
    </row>
    <row r="153" spans="1:123" ht="14.25">
      <c r="A153" s="262">
        <v>39352</v>
      </c>
      <c r="AJ153" s="206">
        <f t="shared" si="81"/>
        <v>0</v>
      </c>
      <c r="AV153" s="206">
        <f t="shared" si="67"/>
        <v>0</v>
      </c>
      <c r="AW153" s="206">
        <f t="shared" si="69"/>
        <v>72334.098000000013</v>
      </c>
      <c r="AX153" s="206">
        <f t="shared" si="70"/>
        <v>14810.86</v>
      </c>
      <c r="AZ153" s="206">
        <f t="shared" si="71"/>
        <v>165</v>
      </c>
      <c r="BC153" s="200">
        <v>2.9685000000000001</v>
      </c>
      <c r="BD153" s="206">
        <f>SUM($K$3:$K153)+SUM($L$3:$L153)</f>
        <v>9901.1</v>
      </c>
      <c r="BE153" s="206">
        <f>SUM($BB$3:$BB153)</f>
        <v>3511.2293995651116</v>
      </c>
      <c r="BF153" s="206">
        <f t="shared" si="73"/>
        <v>2.819838544649437</v>
      </c>
      <c r="BG153" s="206">
        <f t="shared" si="74"/>
        <v>5.0079654825859246</v>
      </c>
      <c r="BL153" s="200">
        <v>2.1493000000000002</v>
      </c>
      <c r="BM153" s="206">
        <f>SUM($N$3:$N153)+SUM($O$3:$O153)</f>
        <v>6700</v>
      </c>
      <c r="BN153" s="206">
        <f>SUM($BK$3:$BK153)</f>
        <v>3242.8100543303694</v>
      </c>
      <c r="BO153" s="206">
        <f t="shared" si="75"/>
        <v>2.0661092964890075</v>
      </c>
      <c r="BP153" s="206">
        <f t="shared" si="76"/>
        <v>3.8705952408222521</v>
      </c>
      <c r="BU153" s="200">
        <v>1.1128</v>
      </c>
      <c r="BV153" s="206">
        <f>SUM($Q$3:$Q153)+SUM($R$3:$R153)</f>
        <v>2798.9</v>
      </c>
      <c r="BW153" s="206">
        <f>SUM($BT$3:$BT153)</f>
        <v>2514.9773501862846</v>
      </c>
      <c r="BX153" s="206">
        <f t="shared" si="77"/>
        <v>1.1128927263669732</v>
      </c>
      <c r="BY153" s="206">
        <f t="shared" si="78"/>
        <v>-8.3327073124745688E-3</v>
      </c>
      <c r="CD153" s="206">
        <f t="shared" si="89"/>
        <v>1.0980000000000001</v>
      </c>
      <c r="CE153" s="206">
        <f>SUM($T$3:$T153)+SUM($U$3:$U153)</f>
        <v>0</v>
      </c>
      <c r="CF153" s="206">
        <f>SUM($CC$3:$CC153)</f>
        <v>1.1585727777401189E-2</v>
      </c>
      <c r="CG153" s="206">
        <f t="shared" si="87"/>
        <v>0</v>
      </c>
      <c r="CH153" s="206">
        <f t="shared" si="88"/>
        <v>100</v>
      </c>
      <c r="CM153" s="200">
        <v>1.0347</v>
      </c>
      <c r="CN153" s="206">
        <f>SUM($W$3:$W153)+SUM($X$3:$X153)</f>
        <v>18804.349999999999</v>
      </c>
      <c r="CO153" s="206">
        <f>SUM($CL$3:CL153)</f>
        <v>15687.397493554945</v>
      </c>
      <c r="CP153" s="206">
        <f t="shared" si="90"/>
        <v>1.1986914979189909</v>
      </c>
      <c r="CQ153" s="206">
        <f t="shared" si="84"/>
        <v>1.4656081353178512</v>
      </c>
      <c r="CR153" s="206">
        <f t="shared" si="91"/>
        <v>-15.849183137043676</v>
      </c>
      <c r="CV153" s="200">
        <v>1.8365</v>
      </c>
      <c r="CW153" s="206">
        <f>SUM($Z$3:$Z153)+SUM($AA$3:$AA153)</f>
        <v>3300.0000000000005</v>
      </c>
      <c r="CX153" s="206">
        <f>SUM($CU$3:$CU153)</f>
        <v>1920.7339761826256</v>
      </c>
      <c r="CY153" s="206">
        <f t="shared" si="83"/>
        <v>1.7180932085965415</v>
      </c>
      <c r="CZ153" s="206">
        <f t="shared" si="85"/>
        <v>1.7562675657696685</v>
      </c>
      <c r="DA153" s="206">
        <f t="shared" si="86"/>
        <v>6.4474158128754997</v>
      </c>
      <c r="DE153" s="200">
        <v>1.1887000000000001</v>
      </c>
      <c r="DF153" s="206">
        <f>IF(SUM($AF$3:$AF153)&lt;0,0,SUM($AF$3:$AF153))</f>
        <v>3930.0789999999997</v>
      </c>
      <c r="DG153" s="206">
        <f>SUM($DD$3:$DD153)</f>
        <v>3400.4605090883279</v>
      </c>
      <c r="DH153" s="206">
        <f t="shared" si="82"/>
        <v>1.1557490491350138</v>
      </c>
      <c r="DI153" s="206">
        <f t="shared" si="79"/>
        <v>0.76733440101920436</v>
      </c>
      <c r="DJ153" s="206">
        <f t="shared" si="65"/>
        <v>2.7720157201132611</v>
      </c>
      <c r="DN153" s="200">
        <v>1.7374000000000001</v>
      </c>
      <c r="DO153" s="206">
        <f>SUM($AC$3:$AC153)+SUM($AD$3:$AD153)</f>
        <v>7200</v>
      </c>
      <c r="DP153" s="206">
        <f>SUM($DM$3:$DM153)</f>
        <v>4712.8222418376445</v>
      </c>
      <c r="DQ153" s="206">
        <f t="shared" si="66"/>
        <v>1.52774699119408</v>
      </c>
      <c r="DR153" s="206">
        <f t="shared" si="68"/>
        <v>12.067054725792568</v>
      </c>
      <c r="DS153" s="206">
        <f t="shared" si="80"/>
        <v>1.5694582802905517</v>
      </c>
    </row>
    <row r="154" spans="1:123" ht="14.25">
      <c r="A154" s="262">
        <v>39353</v>
      </c>
      <c r="AJ154" s="206">
        <f t="shared" si="81"/>
        <v>0</v>
      </c>
      <c r="AV154" s="206">
        <f t="shared" si="67"/>
        <v>0</v>
      </c>
      <c r="AW154" s="206">
        <f t="shared" si="69"/>
        <v>72334.098000000013</v>
      </c>
      <c r="AX154" s="206">
        <f t="shared" si="70"/>
        <v>14810.86</v>
      </c>
      <c r="AZ154" s="206">
        <f t="shared" si="71"/>
        <v>165</v>
      </c>
      <c r="BC154" s="200">
        <v>3.0373999999999999</v>
      </c>
      <c r="BD154" s="206">
        <f>SUM($K$3:$K154)+SUM($L$3:$L154)</f>
        <v>9901.1</v>
      </c>
      <c r="BE154" s="206">
        <f>SUM($BB$3:$BB154)</f>
        <v>3511.2293995651116</v>
      </c>
      <c r="BF154" s="206">
        <f t="shared" si="73"/>
        <v>2.819838544649437</v>
      </c>
      <c r="BG154" s="206">
        <f t="shared" si="74"/>
        <v>7.1627528593719276</v>
      </c>
      <c r="BL154" s="200">
        <v>2.1823000000000001</v>
      </c>
      <c r="BM154" s="206">
        <f>SUM($N$3:$N154)+SUM($O$3:$O154)</f>
        <v>6700</v>
      </c>
      <c r="BN154" s="206">
        <f>SUM($BK$3:$BK154)</f>
        <v>3242.8100543303694</v>
      </c>
      <c r="BO154" s="206">
        <f t="shared" si="75"/>
        <v>2.0661092964890075</v>
      </c>
      <c r="BP154" s="206">
        <f t="shared" si="76"/>
        <v>5.3242314764694401</v>
      </c>
      <c r="BU154" s="200">
        <v>1.1149</v>
      </c>
      <c r="BV154" s="206">
        <f>SUM($Q$3:$Q154)+SUM($R$3:$R154)</f>
        <v>2798.9</v>
      </c>
      <c r="BW154" s="206">
        <f>SUM($BT$3:$BT154)</f>
        <v>2514.9773501862846</v>
      </c>
      <c r="BX154" s="206">
        <f t="shared" si="77"/>
        <v>1.1128927263669732</v>
      </c>
      <c r="BY154" s="206">
        <f t="shared" si="78"/>
        <v>0.18004068822556046</v>
      </c>
      <c r="CD154" s="206">
        <f t="shared" si="89"/>
        <v>1.0980000000000001</v>
      </c>
      <c r="CE154" s="206">
        <f>SUM($T$3:$T154)+SUM($U$3:$U154)</f>
        <v>0</v>
      </c>
      <c r="CF154" s="206">
        <f>SUM($CC$3:$CC154)</f>
        <v>1.1585727777401189E-2</v>
      </c>
      <c r="CG154" s="206">
        <f t="shared" si="87"/>
        <v>0</v>
      </c>
      <c r="CH154" s="206">
        <f t="shared" si="88"/>
        <v>100</v>
      </c>
      <c r="CM154" s="200">
        <v>1.0526</v>
      </c>
      <c r="CN154" s="206">
        <f>SUM($W$3:$W154)+SUM($X$3:$X154)</f>
        <v>18804.349999999999</v>
      </c>
      <c r="CO154" s="206">
        <f>SUM($CL$3:CL154)</f>
        <v>15687.397493554945</v>
      </c>
      <c r="CP154" s="206">
        <f t="shared" si="90"/>
        <v>1.1986914979189909</v>
      </c>
      <c r="CQ154" s="206">
        <f t="shared" si="84"/>
        <v>1.4561189310365947</v>
      </c>
      <c r="CR154" s="206">
        <f t="shared" si="91"/>
        <v>-13.879108675564401</v>
      </c>
      <c r="CV154" s="200">
        <v>1.8895</v>
      </c>
      <c r="CW154" s="206">
        <f>SUM($Z$3:$Z154)+SUM($AA$3:$AA154)</f>
        <v>3300.0000000000005</v>
      </c>
      <c r="CX154" s="206">
        <f>SUM($CU$3:$CU154)</f>
        <v>1920.7339761826256</v>
      </c>
      <c r="CY154" s="206">
        <f t="shared" si="83"/>
        <v>1.7180932085965415</v>
      </c>
      <c r="CZ154" s="206">
        <f t="shared" si="85"/>
        <v>1.7574283177505765</v>
      </c>
      <c r="DA154" s="206">
        <f t="shared" si="86"/>
        <v>9.0715422812097639</v>
      </c>
      <c r="DE154" s="200">
        <v>1.1992</v>
      </c>
      <c r="DF154" s="206">
        <f>IF(SUM($AF$3:$AF154)&lt;0,0,SUM($AF$3:$AF154))</f>
        <v>3930.0789999999997</v>
      </c>
      <c r="DG154" s="206">
        <f>SUM($DD$3:$DD154)</f>
        <v>3400.4605090883279</v>
      </c>
      <c r="DH154" s="206">
        <f t="shared" si="82"/>
        <v>1.1557490491350138</v>
      </c>
      <c r="DI154" s="206">
        <f t="shared" si="79"/>
        <v>0.77252603599037151</v>
      </c>
      <c r="DJ154" s="206">
        <f t="shared" si="65"/>
        <v>3.6233281241649675</v>
      </c>
      <c r="DN154" s="200">
        <v>1.788</v>
      </c>
      <c r="DO154" s="206">
        <f>SUM($AC$3:$AC154)+SUM($AD$3:$AD154)</f>
        <v>7200</v>
      </c>
      <c r="DP154" s="206">
        <f>SUM($DM$3:$DM154)</f>
        <v>4712.8222418376445</v>
      </c>
      <c r="DQ154" s="206">
        <f t="shared" si="66"/>
        <v>1.52774699119408</v>
      </c>
      <c r="DR154" s="206">
        <f t="shared" si="68"/>
        <v>14.555537405252799</v>
      </c>
      <c r="DS154" s="206">
        <f t="shared" si="80"/>
        <v>1.5701163953341228</v>
      </c>
    </row>
    <row r="155" spans="1:123" ht="14.25">
      <c r="A155" s="262">
        <v>39354</v>
      </c>
      <c r="AJ155" s="206">
        <f t="shared" si="81"/>
        <v>0</v>
      </c>
      <c r="AV155" s="206">
        <f t="shared" si="67"/>
        <v>0</v>
      </c>
      <c r="AW155" s="206">
        <f t="shared" si="69"/>
        <v>72334.098000000013</v>
      </c>
      <c r="AX155" s="206">
        <f t="shared" si="70"/>
        <v>14810.86</v>
      </c>
      <c r="AZ155" s="206">
        <f t="shared" si="71"/>
        <v>165</v>
      </c>
      <c r="BC155" s="206">
        <f t="shared" ref="BC155:BC163" si="92">BC154</f>
        <v>3.0373999999999999</v>
      </c>
      <c r="BD155" s="206">
        <f>SUM($K$3:$K155)+SUM($L$3:$L155)</f>
        <v>9901.1</v>
      </c>
      <c r="BE155" s="206">
        <f>SUM($BB$3:$BB155)</f>
        <v>3511.2293995651116</v>
      </c>
      <c r="BF155" s="206">
        <f t="shared" si="73"/>
        <v>2.819838544649437</v>
      </c>
      <c r="BG155" s="206">
        <f t="shared" si="74"/>
        <v>7.1627528593719276</v>
      </c>
      <c r="BL155" s="206">
        <f t="shared" ref="BL155:BL163" si="93">BL154</f>
        <v>2.1823000000000001</v>
      </c>
      <c r="BM155" s="206">
        <f>SUM($N$3:$N155)+SUM($O$3:$O155)</f>
        <v>6700</v>
      </c>
      <c r="BN155" s="206">
        <f>SUM($BK$3:$BK155)</f>
        <v>3242.8100543303694</v>
      </c>
      <c r="BO155" s="206">
        <f t="shared" si="75"/>
        <v>2.0661092964890075</v>
      </c>
      <c r="BP155" s="206">
        <f t="shared" si="76"/>
        <v>5.3242314764694401</v>
      </c>
      <c r="BU155" s="206">
        <f t="shared" ref="BU155:BU163" si="94">BU154</f>
        <v>1.1149</v>
      </c>
      <c r="BV155" s="206">
        <f>SUM($Q$3:$Q155)+SUM($R$3:$R155)</f>
        <v>2798.9</v>
      </c>
      <c r="BW155" s="206">
        <f>SUM($BT$3:$BT155)</f>
        <v>2514.9773501862846</v>
      </c>
      <c r="BX155" s="206">
        <f t="shared" si="77"/>
        <v>1.1128927263669732</v>
      </c>
      <c r="BY155" s="206">
        <f t="shared" si="78"/>
        <v>0.18004068822556046</v>
      </c>
      <c r="CD155" s="206">
        <f t="shared" si="89"/>
        <v>1.0980000000000001</v>
      </c>
      <c r="CE155" s="206">
        <f>SUM($T$3:$T155)+SUM($U$3:$U155)</f>
        <v>0</v>
      </c>
      <c r="CF155" s="206">
        <f>SUM($CC$3:$CC155)</f>
        <v>1.1585727777401189E-2</v>
      </c>
      <c r="CG155" s="206">
        <f t="shared" si="87"/>
        <v>0</v>
      </c>
      <c r="CH155" s="206">
        <f t="shared" si="88"/>
        <v>100</v>
      </c>
      <c r="CM155" s="206">
        <f t="shared" ref="CM155:CM163" si="95">CM154</f>
        <v>1.0526</v>
      </c>
      <c r="CN155" s="206">
        <f>SUM($W$3:$W155)+SUM($X$3:$X155)</f>
        <v>18804.349999999999</v>
      </c>
      <c r="CO155" s="206">
        <f>SUM($CL$3:CL155)</f>
        <v>15687.397493554945</v>
      </c>
      <c r="CP155" s="206">
        <f t="shared" si="90"/>
        <v>1.1986914979189909</v>
      </c>
      <c r="CQ155" s="206">
        <f t="shared" si="84"/>
        <v>1.4466297267553381</v>
      </c>
      <c r="CR155" s="206">
        <f t="shared" si="91"/>
        <v>-13.879108675564401</v>
      </c>
      <c r="CV155" s="206">
        <f t="shared" ref="CV155:CV163" si="96">CV154</f>
        <v>1.8895</v>
      </c>
      <c r="CW155" s="206">
        <f>SUM($Z$3:$Z155)+SUM($AA$3:$AA155)</f>
        <v>3300.0000000000005</v>
      </c>
      <c r="CX155" s="206">
        <f>SUM($CU$3:$CU155)</f>
        <v>1920.7339761826256</v>
      </c>
      <c r="CY155" s="206">
        <f t="shared" si="83"/>
        <v>1.7180932085965415</v>
      </c>
      <c r="CZ155" s="206">
        <f t="shared" si="85"/>
        <v>1.7585890697314848</v>
      </c>
      <c r="DA155" s="206">
        <f t="shared" si="86"/>
        <v>9.0715422812097639</v>
      </c>
      <c r="DE155" s="206">
        <f t="shared" ref="DE155:DE163" si="97">DE154</f>
        <v>1.1992</v>
      </c>
      <c r="DF155" s="206">
        <f>IF(SUM($AF$3:$AF155)&lt;0,0,SUM($AF$3:$AF155))</f>
        <v>3930.0789999999997</v>
      </c>
      <c r="DG155" s="206">
        <f>SUM($DD$3:$DD155)</f>
        <v>3400.4605090883279</v>
      </c>
      <c r="DH155" s="206">
        <f t="shared" si="82"/>
        <v>1.1557490491350138</v>
      </c>
      <c r="DI155" s="206">
        <f t="shared" si="79"/>
        <v>0.77771767096153865</v>
      </c>
      <c r="DJ155" s="206">
        <f t="shared" ref="DJ155:DJ186" si="98">(DE155-DH155)*100/DE155</f>
        <v>3.6233281241649675</v>
      </c>
      <c r="DN155" s="206">
        <f t="shared" ref="DN155:DN163" si="99">DN154</f>
        <v>1.788</v>
      </c>
      <c r="DO155" s="206">
        <f>SUM($AC$3:$AC155)+SUM($AD$3:$AD155)</f>
        <v>7200</v>
      </c>
      <c r="DP155" s="206">
        <f>SUM($DM$3:$DM155)</f>
        <v>4712.8222418376445</v>
      </c>
      <c r="DQ155" s="206">
        <f t="shared" ref="DQ155:DQ186" si="100">DO155/DP155</f>
        <v>1.52774699119408</v>
      </c>
      <c r="DR155" s="206">
        <f t="shared" si="68"/>
        <v>14.555537405252799</v>
      </c>
      <c r="DS155" s="206">
        <f t="shared" si="80"/>
        <v>1.5707745103776942</v>
      </c>
    </row>
    <row r="156" spans="1:123" ht="14.25">
      <c r="A156" s="262">
        <v>39355</v>
      </c>
      <c r="AJ156" s="206">
        <f t="shared" si="81"/>
        <v>0</v>
      </c>
      <c r="AV156" s="206">
        <f t="shared" si="67"/>
        <v>0</v>
      </c>
      <c r="AW156" s="206">
        <f t="shared" si="69"/>
        <v>72334.098000000013</v>
      </c>
      <c r="AX156" s="206">
        <f t="shared" si="70"/>
        <v>14810.86</v>
      </c>
      <c r="AZ156" s="206">
        <f t="shared" si="71"/>
        <v>165</v>
      </c>
      <c r="BC156" s="206">
        <f t="shared" si="92"/>
        <v>3.0373999999999999</v>
      </c>
      <c r="BD156" s="206">
        <f>SUM($K$3:$K156)+SUM($L$3:$L156)</f>
        <v>9901.1</v>
      </c>
      <c r="BE156" s="206">
        <f>SUM($BB$3:$BB156)</f>
        <v>3511.2293995651116</v>
      </c>
      <c r="BF156" s="206">
        <f t="shared" si="73"/>
        <v>2.819838544649437</v>
      </c>
      <c r="BG156" s="206">
        <f t="shared" si="74"/>
        <v>7.1627528593719276</v>
      </c>
      <c r="BL156" s="206">
        <f t="shared" si="93"/>
        <v>2.1823000000000001</v>
      </c>
      <c r="BM156" s="206">
        <f>SUM($N$3:$N156)+SUM($O$3:$O156)</f>
        <v>6700</v>
      </c>
      <c r="BN156" s="206">
        <f>SUM($BK$3:$BK156)</f>
        <v>3242.8100543303694</v>
      </c>
      <c r="BO156" s="206">
        <f t="shared" si="75"/>
        <v>2.0661092964890075</v>
      </c>
      <c r="BP156" s="206">
        <f t="shared" si="76"/>
        <v>5.3242314764694401</v>
      </c>
      <c r="BU156" s="206">
        <f t="shared" si="94"/>
        <v>1.1149</v>
      </c>
      <c r="BV156" s="206">
        <f>SUM($Q$3:$Q156)+SUM($R$3:$R156)</f>
        <v>2798.9</v>
      </c>
      <c r="BW156" s="206">
        <f>SUM($BT$3:$BT156)</f>
        <v>2514.9773501862846</v>
      </c>
      <c r="BX156" s="206">
        <f t="shared" si="77"/>
        <v>1.1128927263669732</v>
      </c>
      <c r="BY156" s="206">
        <f t="shared" si="78"/>
        <v>0.18004068822556046</v>
      </c>
      <c r="CD156" s="206">
        <f t="shared" si="89"/>
        <v>1.0980000000000001</v>
      </c>
      <c r="CE156" s="206">
        <f>SUM($T$3:$T156)+SUM($U$3:$U156)</f>
        <v>0</v>
      </c>
      <c r="CF156" s="206">
        <f>SUM($CC$3:$CC156)</f>
        <v>1.1585727777401189E-2</v>
      </c>
      <c r="CG156" s="206">
        <f t="shared" si="87"/>
        <v>0</v>
      </c>
      <c r="CH156" s="206">
        <f t="shared" si="88"/>
        <v>100</v>
      </c>
      <c r="CM156" s="206">
        <f t="shared" si="95"/>
        <v>1.0526</v>
      </c>
      <c r="CN156" s="206">
        <f>SUM($W$3:$W156)+SUM($X$3:$X156)</f>
        <v>18804.349999999999</v>
      </c>
      <c r="CO156" s="206">
        <f>SUM($CL$3:CL156)</f>
        <v>15687.397493554945</v>
      </c>
      <c r="CP156" s="206">
        <f t="shared" si="90"/>
        <v>1.1986914979189909</v>
      </c>
      <c r="CQ156" s="206">
        <f t="shared" si="84"/>
        <v>1.4371405224740816</v>
      </c>
      <c r="CR156" s="206">
        <f t="shared" si="91"/>
        <v>-13.879108675564401</v>
      </c>
      <c r="CV156" s="206">
        <f t="shared" si="96"/>
        <v>1.8895</v>
      </c>
      <c r="CW156" s="206">
        <f>SUM($Z$3:$Z156)+SUM($AA$3:$AA156)</f>
        <v>3300.0000000000005</v>
      </c>
      <c r="CX156" s="206">
        <f>SUM($CU$3:$CU156)</f>
        <v>1920.7339761826256</v>
      </c>
      <c r="CY156" s="206">
        <f t="shared" si="83"/>
        <v>1.7180932085965415</v>
      </c>
      <c r="CZ156" s="206">
        <f t="shared" si="85"/>
        <v>1.7597498217123928</v>
      </c>
      <c r="DA156" s="206">
        <f t="shared" si="86"/>
        <v>9.0715422812097639</v>
      </c>
      <c r="DE156" s="206">
        <f t="shared" si="97"/>
        <v>1.1992</v>
      </c>
      <c r="DF156" s="206">
        <f>IF(SUM($AF$3:$AF156)&lt;0,0,SUM($AF$3:$AF156))</f>
        <v>3930.0789999999997</v>
      </c>
      <c r="DG156" s="206">
        <f>SUM($DD$3:$DD156)</f>
        <v>3400.4605090883279</v>
      </c>
      <c r="DH156" s="206">
        <f t="shared" si="82"/>
        <v>1.1557490491350138</v>
      </c>
      <c r="DI156" s="206">
        <f t="shared" si="79"/>
        <v>0.7829093059327058</v>
      </c>
      <c r="DJ156" s="206">
        <f t="shared" si="98"/>
        <v>3.6233281241649675</v>
      </c>
      <c r="DN156" s="206">
        <f t="shared" si="99"/>
        <v>1.788</v>
      </c>
      <c r="DO156" s="206">
        <f>SUM($AC$3:$AC156)+SUM($AD$3:$AD156)</f>
        <v>7200</v>
      </c>
      <c r="DP156" s="206">
        <f>SUM($DM$3:$DM156)</f>
        <v>4712.8222418376445</v>
      </c>
      <c r="DQ156" s="206">
        <f t="shared" si="100"/>
        <v>1.52774699119408</v>
      </c>
      <c r="DR156" s="206">
        <f t="shared" si="68"/>
        <v>14.555537405252799</v>
      </c>
      <c r="DS156" s="206">
        <f t="shared" si="80"/>
        <v>1.5714326254212654</v>
      </c>
    </row>
    <row r="157" spans="1:123" ht="14.25">
      <c r="A157" s="262">
        <v>39356</v>
      </c>
      <c r="AJ157" s="206">
        <f t="shared" si="81"/>
        <v>0</v>
      </c>
      <c r="AV157" s="206">
        <f t="shared" ref="AV157:AV182" si="101">SUM(AK157:AU157)</f>
        <v>0</v>
      </c>
      <c r="AW157" s="206">
        <f t="shared" si="69"/>
        <v>72334.098000000013</v>
      </c>
      <c r="AX157" s="206">
        <f t="shared" si="70"/>
        <v>14810.86</v>
      </c>
      <c r="AZ157" s="206">
        <f t="shared" si="71"/>
        <v>165</v>
      </c>
      <c r="BC157" s="206">
        <f t="shared" si="92"/>
        <v>3.0373999999999999</v>
      </c>
      <c r="BD157" s="206">
        <f>SUM($K$3:$K157)+SUM($L$3:$L157)</f>
        <v>9901.1</v>
      </c>
      <c r="BE157" s="206">
        <f>SUM($BB$3:$BB157)</f>
        <v>3511.2293995651116</v>
      </c>
      <c r="BF157" s="206">
        <f t="shared" si="73"/>
        <v>2.819838544649437</v>
      </c>
      <c r="BG157" s="206">
        <f t="shared" si="74"/>
        <v>7.1627528593719276</v>
      </c>
      <c r="BL157" s="206">
        <f t="shared" si="93"/>
        <v>2.1823000000000001</v>
      </c>
      <c r="BM157" s="206">
        <f>SUM($N$3:$N157)+SUM($O$3:$O157)</f>
        <v>6700</v>
      </c>
      <c r="BN157" s="206">
        <f>SUM($BK$3:$BK157)</f>
        <v>3242.8100543303694</v>
      </c>
      <c r="BO157" s="206">
        <f t="shared" si="75"/>
        <v>2.0661092964890075</v>
      </c>
      <c r="BP157" s="206">
        <f t="shared" si="76"/>
        <v>5.3242314764694401</v>
      </c>
      <c r="BU157" s="206">
        <f t="shared" si="94"/>
        <v>1.1149</v>
      </c>
      <c r="BV157" s="206">
        <f>SUM($Q$3:$Q157)+SUM($R$3:$R157)</f>
        <v>2798.9</v>
      </c>
      <c r="BW157" s="206">
        <f>SUM($BT$3:$BT157)</f>
        <v>2514.9773501862846</v>
      </c>
      <c r="BX157" s="206">
        <f t="shared" si="77"/>
        <v>1.1128927263669732</v>
      </c>
      <c r="BY157" s="206">
        <f t="shared" si="78"/>
        <v>0.18004068822556046</v>
      </c>
      <c r="CD157" s="206">
        <f t="shared" si="89"/>
        <v>1.0980000000000001</v>
      </c>
      <c r="CE157" s="206">
        <f>SUM($T$3:$T157)+SUM($U$3:$U157)</f>
        <v>0</v>
      </c>
      <c r="CF157" s="206">
        <f>SUM($CC$3:$CC157)</f>
        <v>1.1585727777401189E-2</v>
      </c>
      <c r="CG157" s="206">
        <f t="shared" si="87"/>
        <v>0</v>
      </c>
      <c r="CH157" s="206">
        <f t="shared" si="88"/>
        <v>100</v>
      </c>
      <c r="CM157" s="206">
        <f t="shared" si="95"/>
        <v>1.0526</v>
      </c>
      <c r="CN157" s="206">
        <f>SUM($W$3:$W157)+SUM($X$3:$X157)</f>
        <v>18804.349999999999</v>
      </c>
      <c r="CO157" s="206">
        <f>SUM($CL$3:CL157)</f>
        <v>15687.397493554945</v>
      </c>
      <c r="CP157" s="206">
        <f t="shared" si="90"/>
        <v>1.1986914979189909</v>
      </c>
      <c r="CQ157" s="206">
        <f t="shared" si="84"/>
        <v>1.4276513181928252</v>
      </c>
      <c r="CR157" s="206">
        <f t="shared" si="91"/>
        <v>-13.879108675564401</v>
      </c>
      <c r="CV157" s="206">
        <f t="shared" si="96"/>
        <v>1.8895</v>
      </c>
      <c r="CW157" s="206">
        <f>SUM($Z$3:$Z157)+SUM($AA$3:$AA157)</f>
        <v>3300.0000000000005</v>
      </c>
      <c r="CX157" s="206">
        <f>SUM($CU$3:$CU157)</f>
        <v>1920.7339761826256</v>
      </c>
      <c r="CY157" s="206">
        <f t="shared" si="83"/>
        <v>1.7180932085965415</v>
      </c>
      <c r="CZ157" s="206">
        <f t="shared" si="85"/>
        <v>1.7609105736933011</v>
      </c>
      <c r="DA157" s="206">
        <f t="shared" si="86"/>
        <v>9.0715422812097639</v>
      </c>
      <c r="DE157" s="206">
        <f t="shared" si="97"/>
        <v>1.1992</v>
      </c>
      <c r="DF157" s="206">
        <f>IF(SUM($AF$3:$AF157)&lt;0,0,SUM($AF$3:$AF157))</f>
        <v>3930.0789999999997</v>
      </c>
      <c r="DG157" s="206">
        <f>SUM($DD$3:$DD157)</f>
        <v>3400.4605090883279</v>
      </c>
      <c r="DH157" s="206">
        <f t="shared" si="82"/>
        <v>1.1557490491350138</v>
      </c>
      <c r="DI157" s="206">
        <f t="shared" si="79"/>
        <v>0.78810094090387295</v>
      </c>
      <c r="DJ157" s="206">
        <f t="shared" si="98"/>
        <v>3.6233281241649675</v>
      </c>
      <c r="DN157" s="206">
        <f t="shared" si="99"/>
        <v>1.788</v>
      </c>
      <c r="DO157" s="206">
        <f>SUM($AC$3:$AC157)+SUM($AD$3:$AD157)</f>
        <v>7200</v>
      </c>
      <c r="DP157" s="206">
        <f>SUM($DM$3:$DM157)</f>
        <v>4712.8222418376445</v>
      </c>
      <c r="DQ157" s="206">
        <f t="shared" si="100"/>
        <v>1.52774699119408</v>
      </c>
      <c r="DR157" s="206">
        <f t="shared" si="68"/>
        <v>14.555537405252799</v>
      </c>
      <c r="DS157" s="206">
        <f t="shared" si="80"/>
        <v>1.5720907404648365</v>
      </c>
    </row>
    <row r="158" spans="1:123" ht="14.25">
      <c r="A158" s="262">
        <v>39357</v>
      </c>
      <c r="AJ158" s="206">
        <f t="shared" si="81"/>
        <v>0</v>
      </c>
      <c r="AV158" s="206">
        <f t="shared" si="101"/>
        <v>0</v>
      </c>
      <c r="AW158" s="206">
        <f t="shared" si="69"/>
        <v>72334.098000000013</v>
      </c>
      <c r="AX158" s="206">
        <f t="shared" si="70"/>
        <v>14810.86</v>
      </c>
      <c r="AZ158" s="206">
        <f t="shared" si="71"/>
        <v>165</v>
      </c>
      <c r="BC158" s="206">
        <f t="shared" si="92"/>
        <v>3.0373999999999999</v>
      </c>
      <c r="BD158" s="206">
        <f>SUM($K$3:$K158)+SUM($L$3:$L158)</f>
        <v>9901.1</v>
      </c>
      <c r="BE158" s="206">
        <f>SUM($BB$3:$BB158)</f>
        <v>3511.2293995651116</v>
      </c>
      <c r="BF158" s="206">
        <f t="shared" si="73"/>
        <v>2.819838544649437</v>
      </c>
      <c r="BG158" s="206">
        <f t="shared" si="74"/>
        <v>7.1627528593719276</v>
      </c>
      <c r="BL158" s="206">
        <f t="shared" si="93"/>
        <v>2.1823000000000001</v>
      </c>
      <c r="BM158" s="206">
        <f>SUM($N$3:$N158)+SUM($O$3:$O158)</f>
        <v>6700</v>
      </c>
      <c r="BN158" s="206">
        <f>SUM($BK$3:$BK158)</f>
        <v>3242.8100543303694</v>
      </c>
      <c r="BO158" s="206">
        <f t="shared" si="75"/>
        <v>2.0661092964890075</v>
      </c>
      <c r="BP158" s="206">
        <f t="shared" si="76"/>
        <v>5.3242314764694401</v>
      </c>
      <c r="BU158" s="206">
        <f t="shared" si="94"/>
        <v>1.1149</v>
      </c>
      <c r="BV158" s="206">
        <f>SUM($Q$3:$Q158)+SUM($R$3:$R158)</f>
        <v>2798.9</v>
      </c>
      <c r="BW158" s="206">
        <f>SUM($BT$3:$BT158)</f>
        <v>2514.9773501862846</v>
      </c>
      <c r="BX158" s="206">
        <f t="shared" si="77"/>
        <v>1.1128927263669732</v>
      </c>
      <c r="BY158" s="206">
        <f t="shared" si="78"/>
        <v>0.18004068822556046</v>
      </c>
      <c r="CD158" s="206">
        <f t="shared" si="89"/>
        <v>1.0980000000000001</v>
      </c>
      <c r="CE158" s="206">
        <f>SUM($T$3:$T158)+SUM($U$3:$U158)</f>
        <v>0</v>
      </c>
      <c r="CF158" s="206">
        <f>SUM($CC$3:$CC158)</f>
        <v>1.1585727777401189E-2</v>
      </c>
      <c r="CG158" s="206">
        <f t="shared" si="87"/>
        <v>0</v>
      </c>
      <c r="CH158" s="206">
        <f t="shared" si="88"/>
        <v>100</v>
      </c>
      <c r="CM158" s="206">
        <f t="shared" si="95"/>
        <v>1.0526</v>
      </c>
      <c r="CN158" s="206">
        <f>SUM($W$3:$W158)+SUM($X$3:$X158)</f>
        <v>18804.349999999999</v>
      </c>
      <c r="CO158" s="206">
        <f>SUM($CL$3:CL158)</f>
        <v>15687.397493554945</v>
      </c>
      <c r="CP158" s="206">
        <f t="shared" si="90"/>
        <v>1.1986914979189909</v>
      </c>
      <c r="CQ158" s="206">
        <f t="shared" si="84"/>
        <v>1.4181621139115685</v>
      </c>
      <c r="CR158" s="206">
        <f t="shared" si="91"/>
        <v>-13.879108675564401</v>
      </c>
      <c r="CV158" s="206">
        <f t="shared" si="96"/>
        <v>1.8895</v>
      </c>
      <c r="CW158" s="206">
        <f>SUM($Z$3:$Z158)+SUM($AA$3:$AA158)</f>
        <v>3300.0000000000005</v>
      </c>
      <c r="CX158" s="206">
        <f>SUM($CU$3:$CU158)</f>
        <v>1920.7339761826256</v>
      </c>
      <c r="CY158" s="206">
        <f t="shared" si="83"/>
        <v>1.7180932085965415</v>
      </c>
      <c r="CZ158" s="206">
        <f t="shared" si="85"/>
        <v>1.7620713256742091</v>
      </c>
      <c r="DA158" s="206">
        <f t="shared" si="86"/>
        <v>9.0715422812097639</v>
      </c>
      <c r="DE158" s="206">
        <f t="shared" si="97"/>
        <v>1.1992</v>
      </c>
      <c r="DF158" s="206">
        <f>IF(SUM($AF$3:$AF158)&lt;0,0,SUM($AF$3:$AF158))</f>
        <v>3930.0789999999997</v>
      </c>
      <c r="DG158" s="206">
        <f>SUM($DD$3:$DD158)</f>
        <v>3400.4605090883279</v>
      </c>
      <c r="DH158" s="206">
        <f t="shared" si="82"/>
        <v>1.1557490491350138</v>
      </c>
      <c r="DI158" s="206">
        <f t="shared" si="79"/>
        <v>0.7932925758750401</v>
      </c>
      <c r="DJ158" s="206">
        <f t="shared" si="98"/>
        <v>3.6233281241649675</v>
      </c>
      <c r="DN158" s="206">
        <f t="shared" si="99"/>
        <v>1.788</v>
      </c>
      <c r="DO158" s="206">
        <f>SUM($AC$3:$AC158)+SUM($AD$3:$AD158)</f>
        <v>7200</v>
      </c>
      <c r="DP158" s="206">
        <f>SUM($DM$3:$DM158)</f>
        <v>4712.8222418376445</v>
      </c>
      <c r="DQ158" s="206">
        <f t="shared" si="100"/>
        <v>1.52774699119408</v>
      </c>
      <c r="DR158" s="206">
        <f t="shared" ref="DR158:DR189" si="102">(DN158-DQ158)*100/DN158</f>
        <v>14.555537405252799</v>
      </c>
      <c r="DS158" s="206">
        <f t="shared" si="80"/>
        <v>1.5727488555084077</v>
      </c>
    </row>
    <row r="159" spans="1:123" ht="14.25">
      <c r="A159" s="262">
        <v>39358</v>
      </c>
      <c r="AJ159" s="206">
        <f t="shared" si="81"/>
        <v>0</v>
      </c>
      <c r="AV159" s="206">
        <f t="shared" si="101"/>
        <v>0</v>
      </c>
      <c r="AW159" s="206">
        <f t="shared" si="69"/>
        <v>72334.098000000013</v>
      </c>
      <c r="AX159" s="206">
        <f t="shared" si="70"/>
        <v>14810.86</v>
      </c>
      <c r="AZ159" s="206">
        <f t="shared" si="71"/>
        <v>165</v>
      </c>
      <c r="BC159" s="206">
        <f t="shared" si="92"/>
        <v>3.0373999999999999</v>
      </c>
      <c r="BD159" s="206">
        <f>SUM($K$3:$K159)+SUM($L$3:$L159)</f>
        <v>9901.1</v>
      </c>
      <c r="BE159" s="206">
        <f>SUM($BB$3:$BB159)</f>
        <v>3511.2293995651116</v>
      </c>
      <c r="BF159" s="206">
        <f t="shared" si="73"/>
        <v>2.819838544649437</v>
      </c>
      <c r="BG159" s="206">
        <f t="shared" si="74"/>
        <v>7.1627528593719276</v>
      </c>
      <c r="BL159" s="206">
        <f t="shared" si="93"/>
        <v>2.1823000000000001</v>
      </c>
      <c r="BM159" s="206">
        <f>SUM($N$3:$N159)+SUM($O$3:$O159)</f>
        <v>6700</v>
      </c>
      <c r="BN159" s="206">
        <f>SUM($BK$3:$BK159)</f>
        <v>3242.8100543303694</v>
      </c>
      <c r="BO159" s="206">
        <f t="shared" si="75"/>
        <v>2.0661092964890075</v>
      </c>
      <c r="BP159" s="206">
        <f t="shared" si="76"/>
        <v>5.3242314764694401</v>
      </c>
      <c r="BU159" s="206">
        <f t="shared" si="94"/>
        <v>1.1149</v>
      </c>
      <c r="BV159" s="206">
        <f>SUM($Q$3:$Q159)+SUM($R$3:$R159)</f>
        <v>2798.9</v>
      </c>
      <c r="BW159" s="206">
        <f>SUM($BT$3:$BT159)</f>
        <v>2514.9773501862846</v>
      </c>
      <c r="BX159" s="206">
        <f t="shared" si="77"/>
        <v>1.1128927263669732</v>
      </c>
      <c r="BY159" s="206">
        <f t="shared" si="78"/>
        <v>0.18004068822556046</v>
      </c>
      <c r="CD159" s="206">
        <f t="shared" si="89"/>
        <v>1.0980000000000001</v>
      </c>
      <c r="CE159" s="206">
        <f>SUM($T$3:$T159)+SUM($U$3:$U159)</f>
        <v>0</v>
      </c>
      <c r="CF159" s="206">
        <f>SUM($CC$3:$CC159)</f>
        <v>1.1585727777401189E-2</v>
      </c>
      <c r="CG159" s="206">
        <f t="shared" si="87"/>
        <v>0</v>
      </c>
      <c r="CH159" s="206">
        <f t="shared" si="88"/>
        <v>100</v>
      </c>
      <c r="CM159" s="206">
        <f t="shared" si="95"/>
        <v>1.0526</v>
      </c>
      <c r="CN159" s="206">
        <f>SUM($W$3:$W159)+SUM($X$3:$X159)</f>
        <v>18804.349999999999</v>
      </c>
      <c r="CO159" s="206">
        <f>SUM($CL$3:CL159)</f>
        <v>15687.397493554945</v>
      </c>
      <c r="CP159" s="206">
        <f t="shared" si="90"/>
        <v>1.1986914979189909</v>
      </c>
      <c r="CQ159" s="206">
        <f t="shared" si="84"/>
        <v>1.4086729096303121</v>
      </c>
      <c r="CR159" s="206">
        <f t="shared" si="91"/>
        <v>-13.879108675564401</v>
      </c>
      <c r="CV159" s="206">
        <f t="shared" si="96"/>
        <v>1.8895</v>
      </c>
      <c r="CW159" s="206">
        <f>SUM($Z$3:$Z159)+SUM($AA$3:$AA159)</f>
        <v>3300.0000000000005</v>
      </c>
      <c r="CX159" s="206">
        <f>SUM($CU$3:$CU159)</f>
        <v>1920.7339761826256</v>
      </c>
      <c r="CY159" s="206">
        <f t="shared" si="83"/>
        <v>1.7180932085965415</v>
      </c>
      <c r="CZ159" s="206">
        <f t="shared" si="85"/>
        <v>1.7632320776551174</v>
      </c>
      <c r="DA159" s="206">
        <f t="shared" si="86"/>
        <v>9.0715422812097639</v>
      </c>
      <c r="DE159" s="206">
        <f t="shared" si="97"/>
        <v>1.1992</v>
      </c>
      <c r="DF159" s="206">
        <f>IF(SUM($AF$3:$AF159)&lt;0,0,SUM($AF$3:$AF159))</f>
        <v>3930.0789999999997</v>
      </c>
      <c r="DG159" s="206">
        <f>SUM($DD$3:$DD159)</f>
        <v>3400.4605090883279</v>
      </c>
      <c r="DH159" s="206">
        <f t="shared" si="82"/>
        <v>1.1557490491350138</v>
      </c>
      <c r="DI159" s="206">
        <f t="shared" si="79"/>
        <v>0.79848421084620724</v>
      </c>
      <c r="DJ159" s="206">
        <f t="shared" si="98"/>
        <v>3.6233281241649675</v>
      </c>
      <c r="DN159" s="206">
        <f t="shared" si="99"/>
        <v>1.788</v>
      </c>
      <c r="DO159" s="206">
        <f>SUM($AC$3:$AC159)+SUM($AD$3:$AD159)</f>
        <v>7200</v>
      </c>
      <c r="DP159" s="206">
        <f>SUM($DM$3:$DM159)</f>
        <v>4712.8222418376445</v>
      </c>
      <c r="DQ159" s="206">
        <f t="shared" si="100"/>
        <v>1.52774699119408</v>
      </c>
      <c r="DR159" s="206">
        <f t="shared" si="102"/>
        <v>14.555537405252799</v>
      </c>
      <c r="DS159" s="206">
        <f t="shared" si="80"/>
        <v>1.5734069705519789</v>
      </c>
    </row>
    <row r="160" spans="1:123" ht="14.25">
      <c r="A160" s="262">
        <v>39359</v>
      </c>
      <c r="AJ160" s="206">
        <f t="shared" si="81"/>
        <v>0</v>
      </c>
      <c r="AV160" s="206">
        <f t="shared" si="101"/>
        <v>0</v>
      </c>
      <c r="AW160" s="206">
        <f t="shared" si="69"/>
        <v>72334.098000000013</v>
      </c>
      <c r="AX160" s="206">
        <f t="shared" si="70"/>
        <v>14810.86</v>
      </c>
      <c r="AZ160" s="206">
        <f t="shared" si="71"/>
        <v>165</v>
      </c>
      <c r="BC160" s="206">
        <f t="shared" si="92"/>
        <v>3.0373999999999999</v>
      </c>
      <c r="BD160" s="206">
        <f>SUM($K$3:$K160)+SUM($L$3:$L160)</f>
        <v>9901.1</v>
      </c>
      <c r="BE160" s="206">
        <f>SUM($BB$3:$BB160)</f>
        <v>3511.2293995651116</v>
      </c>
      <c r="BF160" s="206">
        <f t="shared" si="73"/>
        <v>2.819838544649437</v>
      </c>
      <c r="BG160" s="206">
        <f t="shared" si="74"/>
        <v>7.1627528593719276</v>
      </c>
      <c r="BL160" s="206">
        <f t="shared" si="93"/>
        <v>2.1823000000000001</v>
      </c>
      <c r="BM160" s="206">
        <f>SUM($N$3:$N160)+SUM($O$3:$O160)</f>
        <v>6700</v>
      </c>
      <c r="BN160" s="206">
        <f>SUM($BK$3:$BK160)</f>
        <v>3242.8100543303694</v>
      </c>
      <c r="BO160" s="206">
        <f t="shared" si="75"/>
        <v>2.0661092964890075</v>
      </c>
      <c r="BP160" s="206">
        <f t="shared" si="76"/>
        <v>5.3242314764694401</v>
      </c>
      <c r="BU160" s="206">
        <f t="shared" si="94"/>
        <v>1.1149</v>
      </c>
      <c r="BV160" s="206">
        <f>SUM($Q$3:$Q160)+SUM($R$3:$R160)</f>
        <v>2798.9</v>
      </c>
      <c r="BW160" s="206">
        <f>SUM($BT$3:$BT160)</f>
        <v>2514.9773501862846</v>
      </c>
      <c r="BX160" s="206">
        <f t="shared" si="77"/>
        <v>1.1128927263669732</v>
      </c>
      <c r="BY160" s="206">
        <f t="shared" si="78"/>
        <v>0.18004068822556046</v>
      </c>
      <c r="CD160" s="206">
        <f t="shared" si="89"/>
        <v>1.0980000000000001</v>
      </c>
      <c r="CE160" s="206">
        <f>SUM($T$3:$T160)+SUM($U$3:$U160)</f>
        <v>0</v>
      </c>
      <c r="CF160" s="206">
        <f>SUM($CC$3:$CC160)</f>
        <v>1.1585727777401189E-2</v>
      </c>
      <c r="CG160" s="206">
        <f t="shared" si="87"/>
        <v>0</v>
      </c>
      <c r="CH160" s="206">
        <f t="shared" si="88"/>
        <v>100</v>
      </c>
      <c r="CM160" s="206">
        <f t="shared" si="95"/>
        <v>1.0526</v>
      </c>
      <c r="CN160" s="206">
        <f>SUM($W$3:$W160)+SUM($X$3:$X160)</f>
        <v>18804.349999999999</v>
      </c>
      <c r="CO160" s="206">
        <f>SUM($CL$3:CL160)</f>
        <v>15687.397493554945</v>
      </c>
      <c r="CP160" s="206">
        <f t="shared" si="90"/>
        <v>1.1986914979189909</v>
      </c>
      <c r="CQ160" s="206">
        <f t="shared" si="84"/>
        <v>1.3991837053490557</v>
      </c>
      <c r="CR160" s="206">
        <f t="shared" si="91"/>
        <v>-13.879108675564401</v>
      </c>
      <c r="CV160" s="206">
        <f t="shared" si="96"/>
        <v>1.8895</v>
      </c>
      <c r="CW160" s="206">
        <f>SUM($Z$3:$Z160)+SUM($AA$3:$AA160)</f>
        <v>3300.0000000000005</v>
      </c>
      <c r="CX160" s="206">
        <f>SUM($CU$3:$CU160)</f>
        <v>1920.7339761826256</v>
      </c>
      <c r="CY160" s="206">
        <f t="shared" si="83"/>
        <v>1.7180932085965415</v>
      </c>
      <c r="CZ160" s="206">
        <f t="shared" si="85"/>
        <v>1.7643928296360256</v>
      </c>
      <c r="DA160" s="206">
        <f t="shared" si="86"/>
        <v>9.0715422812097639</v>
      </c>
      <c r="DE160" s="206">
        <f t="shared" si="97"/>
        <v>1.1992</v>
      </c>
      <c r="DF160" s="206">
        <f>IF(SUM($AF$3:$AF160)&lt;0,0,SUM($AF$3:$AF160))</f>
        <v>3930.0789999999997</v>
      </c>
      <c r="DG160" s="206">
        <f>SUM($DD$3:$DD160)</f>
        <v>3400.4605090883279</v>
      </c>
      <c r="DH160" s="206">
        <f t="shared" si="82"/>
        <v>1.1557490491350138</v>
      </c>
      <c r="DI160" s="206">
        <f t="shared" si="79"/>
        <v>0.80367584581737439</v>
      </c>
      <c r="DJ160" s="206">
        <f t="shared" si="98"/>
        <v>3.6233281241649675</v>
      </c>
      <c r="DN160" s="206">
        <f t="shared" si="99"/>
        <v>1.788</v>
      </c>
      <c r="DO160" s="206">
        <f>SUM($AC$3:$AC160)+SUM($AD$3:$AD160)</f>
        <v>7200</v>
      </c>
      <c r="DP160" s="206">
        <f>SUM($DM$3:$DM160)</f>
        <v>4712.8222418376445</v>
      </c>
      <c r="DQ160" s="206">
        <f t="shared" si="100"/>
        <v>1.52774699119408</v>
      </c>
      <c r="DR160" s="206">
        <f t="shared" si="102"/>
        <v>14.555537405252799</v>
      </c>
      <c r="DS160" s="206">
        <f t="shared" si="80"/>
        <v>1.57406508559555</v>
      </c>
    </row>
    <row r="161" spans="1:123" ht="14.25">
      <c r="A161" s="262">
        <v>39360</v>
      </c>
      <c r="AJ161" s="206">
        <f t="shared" si="81"/>
        <v>0</v>
      </c>
      <c r="AV161" s="206">
        <f t="shared" si="101"/>
        <v>0</v>
      </c>
      <c r="AW161" s="206">
        <f t="shared" si="69"/>
        <v>72334.098000000013</v>
      </c>
      <c r="AX161" s="206">
        <f t="shared" si="70"/>
        <v>14810.86</v>
      </c>
      <c r="AZ161" s="206">
        <f t="shared" si="71"/>
        <v>165</v>
      </c>
      <c r="BC161" s="206">
        <f t="shared" si="92"/>
        <v>3.0373999999999999</v>
      </c>
      <c r="BD161" s="206">
        <f>SUM($K$3:$K161)+SUM($L$3:$L161)</f>
        <v>9901.1</v>
      </c>
      <c r="BE161" s="206">
        <f>SUM($BB$3:$BB161)</f>
        <v>3511.2293995651116</v>
      </c>
      <c r="BF161" s="206">
        <f t="shared" si="73"/>
        <v>2.819838544649437</v>
      </c>
      <c r="BG161" s="206">
        <f t="shared" si="74"/>
        <v>7.1627528593719276</v>
      </c>
      <c r="BL161" s="206">
        <f t="shared" si="93"/>
        <v>2.1823000000000001</v>
      </c>
      <c r="BM161" s="206">
        <f>SUM($N$3:$N161)+SUM($O$3:$O161)</f>
        <v>6700</v>
      </c>
      <c r="BN161" s="206">
        <f>SUM($BK$3:$BK161)</f>
        <v>3242.8100543303694</v>
      </c>
      <c r="BO161" s="206">
        <f t="shared" si="75"/>
        <v>2.0661092964890075</v>
      </c>
      <c r="BP161" s="206">
        <f t="shared" si="76"/>
        <v>5.3242314764694401</v>
      </c>
      <c r="BU161" s="206">
        <f t="shared" si="94"/>
        <v>1.1149</v>
      </c>
      <c r="BV161" s="206">
        <f>SUM($Q$3:$Q161)+SUM($R$3:$R161)</f>
        <v>2798.9</v>
      </c>
      <c r="BW161" s="206">
        <f>SUM($BT$3:$BT161)</f>
        <v>2514.9773501862846</v>
      </c>
      <c r="BX161" s="206">
        <f t="shared" si="77"/>
        <v>1.1128927263669732</v>
      </c>
      <c r="BY161" s="206">
        <f t="shared" si="78"/>
        <v>0.18004068822556046</v>
      </c>
      <c r="CD161" s="206">
        <f t="shared" si="89"/>
        <v>1.0980000000000001</v>
      </c>
      <c r="CE161" s="206">
        <f>SUM($T$3:$T161)+SUM($U$3:$U161)</f>
        <v>0</v>
      </c>
      <c r="CF161" s="206">
        <f>SUM($CC$3:$CC161)</f>
        <v>1.1585727777401189E-2</v>
      </c>
      <c r="CG161" s="206">
        <f t="shared" si="87"/>
        <v>0</v>
      </c>
      <c r="CH161" s="206">
        <f t="shared" si="88"/>
        <v>100</v>
      </c>
      <c r="CM161" s="206">
        <f t="shared" si="95"/>
        <v>1.0526</v>
      </c>
      <c r="CN161" s="206">
        <f>SUM($W$3:$W161)+SUM($X$3:$X161)</f>
        <v>18804.349999999999</v>
      </c>
      <c r="CO161" s="206">
        <f>SUM($CL$3:CL161)</f>
        <v>15687.397493554945</v>
      </c>
      <c r="CP161" s="206">
        <f t="shared" si="90"/>
        <v>1.1986914979189909</v>
      </c>
      <c r="CQ161" s="206">
        <f t="shared" si="84"/>
        <v>1.3896945010677988</v>
      </c>
      <c r="CR161" s="206">
        <f t="shared" si="91"/>
        <v>-13.879108675564401</v>
      </c>
      <c r="CV161" s="206">
        <f t="shared" si="96"/>
        <v>1.8895</v>
      </c>
      <c r="CW161" s="206">
        <f>SUM($Z$3:$Z161)+SUM($AA$3:$AA161)</f>
        <v>3300.0000000000005</v>
      </c>
      <c r="CX161" s="206">
        <f>SUM($CU$3:$CU161)</f>
        <v>1920.7339761826256</v>
      </c>
      <c r="CY161" s="206">
        <f t="shared" si="83"/>
        <v>1.7180932085965415</v>
      </c>
      <c r="CZ161" s="206">
        <f t="shared" si="85"/>
        <v>1.7655535816169337</v>
      </c>
      <c r="DA161" s="206">
        <f t="shared" si="86"/>
        <v>9.0715422812097639</v>
      </c>
      <c r="DE161" s="206">
        <f t="shared" si="97"/>
        <v>1.1992</v>
      </c>
      <c r="DF161" s="206">
        <f>IF(SUM($AF$3:$AF161)&lt;0,0,SUM($AF$3:$AF161))</f>
        <v>3930.0789999999997</v>
      </c>
      <c r="DG161" s="206">
        <f>SUM($DD$3:$DD161)</f>
        <v>3400.4605090883279</v>
      </c>
      <c r="DH161" s="206">
        <f t="shared" si="82"/>
        <v>1.1557490491350138</v>
      </c>
      <c r="DI161" s="206">
        <f t="shared" si="79"/>
        <v>0.80886748078854154</v>
      </c>
      <c r="DJ161" s="206">
        <f t="shared" si="98"/>
        <v>3.6233281241649675</v>
      </c>
      <c r="DN161" s="206">
        <f t="shared" si="99"/>
        <v>1.788</v>
      </c>
      <c r="DO161" s="206">
        <f>SUM($AC$3:$AC161)+SUM($AD$3:$AD161)</f>
        <v>7200</v>
      </c>
      <c r="DP161" s="206">
        <f>SUM($DM$3:$DM161)</f>
        <v>4712.8222418376445</v>
      </c>
      <c r="DQ161" s="206">
        <f t="shared" si="100"/>
        <v>1.52774699119408</v>
      </c>
      <c r="DR161" s="206">
        <f t="shared" si="102"/>
        <v>14.555537405252799</v>
      </c>
      <c r="DS161" s="206">
        <f t="shared" si="80"/>
        <v>1.5747232006391212</v>
      </c>
    </row>
    <row r="162" spans="1:123" ht="14.25">
      <c r="A162" s="262">
        <v>39361</v>
      </c>
      <c r="AJ162" s="206">
        <f t="shared" si="81"/>
        <v>0</v>
      </c>
      <c r="AV162" s="206">
        <f t="shared" si="101"/>
        <v>0</v>
      </c>
      <c r="AW162" s="206">
        <f t="shared" si="69"/>
        <v>72334.098000000013</v>
      </c>
      <c r="AX162" s="206">
        <f t="shared" si="70"/>
        <v>14810.86</v>
      </c>
      <c r="AZ162" s="206">
        <f t="shared" si="71"/>
        <v>165</v>
      </c>
      <c r="BC162" s="206">
        <f t="shared" si="92"/>
        <v>3.0373999999999999</v>
      </c>
      <c r="BD162" s="206">
        <f>SUM($K$3:$K162)+SUM($L$3:$L162)</f>
        <v>9901.1</v>
      </c>
      <c r="BE162" s="206">
        <f>SUM($BB$3:$BB162)</f>
        <v>3511.2293995651116</v>
      </c>
      <c r="BF162" s="206">
        <f t="shared" si="73"/>
        <v>2.819838544649437</v>
      </c>
      <c r="BG162" s="206">
        <f t="shared" si="74"/>
        <v>7.1627528593719276</v>
      </c>
      <c r="BL162" s="206">
        <f t="shared" si="93"/>
        <v>2.1823000000000001</v>
      </c>
      <c r="BM162" s="206">
        <f>SUM($N$3:$N162)+SUM($O$3:$O162)</f>
        <v>6700</v>
      </c>
      <c r="BN162" s="206">
        <f>SUM($BK$3:$BK162)</f>
        <v>3242.8100543303694</v>
      </c>
      <c r="BO162" s="206">
        <f t="shared" si="75"/>
        <v>2.0661092964890075</v>
      </c>
      <c r="BP162" s="206">
        <f t="shared" si="76"/>
        <v>5.3242314764694401</v>
      </c>
      <c r="BU162" s="206">
        <f t="shared" si="94"/>
        <v>1.1149</v>
      </c>
      <c r="BV162" s="206">
        <f>SUM($Q$3:$Q162)+SUM($R$3:$R162)</f>
        <v>2798.9</v>
      </c>
      <c r="BW162" s="206">
        <f>SUM($BT$3:$BT162)</f>
        <v>2514.9773501862846</v>
      </c>
      <c r="BX162" s="206">
        <f t="shared" si="77"/>
        <v>1.1128927263669732</v>
      </c>
      <c r="BY162" s="206">
        <f t="shared" si="78"/>
        <v>0.18004068822556046</v>
      </c>
      <c r="CD162" s="206">
        <f t="shared" si="89"/>
        <v>1.0980000000000001</v>
      </c>
      <c r="CE162" s="206">
        <f>SUM($T$3:$T162)+SUM($U$3:$U162)</f>
        <v>0</v>
      </c>
      <c r="CF162" s="206">
        <f>SUM($CC$3:$CC162)</f>
        <v>1.1585727777401189E-2</v>
      </c>
      <c r="CG162" s="206">
        <f t="shared" si="87"/>
        <v>0</v>
      </c>
      <c r="CH162" s="206">
        <f t="shared" si="88"/>
        <v>100</v>
      </c>
      <c r="CM162" s="206">
        <f t="shared" si="95"/>
        <v>1.0526</v>
      </c>
      <c r="CN162" s="206">
        <f>SUM($W$3:$W162)+SUM($X$3:$X162)</f>
        <v>18804.349999999999</v>
      </c>
      <c r="CO162" s="206">
        <f>SUM($CL$3:CL162)</f>
        <v>15687.397493554945</v>
      </c>
      <c r="CP162" s="206">
        <f t="shared" si="90"/>
        <v>1.1986914979189909</v>
      </c>
      <c r="CQ162" s="206">
        <f t="shared" si="84"/>
        <v>1.3802052967865421</v>
      </c>
      <c r="CR162" s="206">
        <f t="shared" si="91"/>
        <v>-13.879108675564401</v>
      </c>
      <c r="CV162" s="206">
        <f t="shared" si="96"/>
        <v>1.8895</v>
      </c>
      <c r="CW162" s="206">
        <f>SUM($Z$3:$Z162)+SUM($AA$3:$AA162)</f>
        <v>3300.0000000000005</v>
      </c>
      <c r="CX162" s="206">
        <f>SUM($CU$3:$CU162)</f>
        <v>1920.7339761826256</v>
      </c>
      <c r="CY162" s="206">
        <f t="shared" si="83"/>
        <v>1.7180932085965415</v>
      </c>
      <c r="CZ162" s="206">
        <f t="shared" si="85"/>
        <v>1.7667143335978419</v>
      </c>
      <c r="DA162" s="206">
        <f t="shared" si="86"/>
        <v>9.0715422812097639</v>
      </c>
      <c r="DE162" s="206">
        <f t="shared" si="97"/>
        <v>1.1992</v>
      </c>
      <c r="DF162" s="206">
        <f>IF(SUM($AF$3:$AF162)&lt;0,0,SUM($AF$3:$AF162))</f>
        <v>3930.0789999999997</v>
      </c>
      <c r="DG162" s="206">
        <f>SUM($DD$3:$DD162)</f>
        <v>3400.4605090883279</v>
      </c>
      <c r="DH162" s="206">
        <f t="shared" si="82"/>
        <v>1.1557490491350138</v>
      </c>
      <c r="DI162" s="206">
        <f t="shared" si="79"/>
        <v>0.81405911575970868</v>
      </c>
      <c r="DJ162" s="206">
        <f t="shared" si="98"/>
        <v>3.6233281241649675</v>
      </c>
      <c r="DN162" s="206">
        <f t="shared" si="99"/>
        <v>1.788</v>
      </c>
      <c r="DO162" s="206">
        <f>SUM($AC$3:$AC162)+SUM($AD$3:$AD162)</f>
        <v>7200</v>
      </c>
      <c r="DP162" s="206">
        <f>SUM($DM$3:$DM162)</f>
        <v>4712.8222418376445</v>
      </c>
      <c r="DQ162" s="206">
        <f t="shared" si="100"/>
        <v>1.52774699119408</v>
      </c>
      <c r="DR162" s="206">
        <f t="shared" si="102"/>
        <v>14.555537405252799</v>
      </c>
      <c r="DS162" s="206">
        <f t="shared" si="80"/>
        <v>1.5753813156826924</v>
      </c>
    </row>
    <row r="163" spans="1:123" ht="14.25">
      <c r="A163" s="262">
        <v>39362</v>
      </c>
      <c r="AJ163" s="206">
        <f t="shared" si="81"/>
        <v>0</v>
      </c>
      <c r="AK163" s="200">
        <v>13000</v>
      </c>
      <c r="AV163" s="206">
        <f t="shared" si="101"/>
        <v>13000</v>
      </c>
      <c r="AW163" s="206">
        <f t="shared" si="69"/>
        <v>59334.098000000013</v>
      </c>
      <c r="AX163" s="206">
        <f t="shared" si="70"/>
        <v>1810.8600000000006</v>
      </c>
      <c r="AZ163" s="206">
        <f t="shared" si="71"/>
        <v>165</v>
      </c>
      <c r="BC163" s="206">
        <f t="shared" si="92"/>
        <v>3.0373999999999999</v>
      </c>
      <c r="BD163" s="206">
        <f>SUM($K$3:$K163)+SUM($L$3:$L163)</f>
        <v>9901.1</v>
      </c>
      <c r="BE163" s="206">
        <f>SUM($BB$3:$BB163)</f>
        <v>3511.2293995651116</v>
      </c>
      <c r="BF163" s="206">
        <f t="shared" si="73"/>
        <v>2.819838544649437</v>
      </c>
      <c r="BG163" s="206">
        <f t="shared" si="74"/>
        <v>7.1627528593719276</v>
      </c>
      <c r="BL163" s="206">
        <f t="shared" si="93"/>
        <v>2.1823000000000001</v>
      </c>
      <c r="BM163" s="206">
        <f>SUM($N$3:$N163)+SUM($O$3:$O163)</f>
        <v>6700</v>
      </c>
      <c r="BN163" s="206">
        <f>SUM($BK$3:$BK163)</f>
        <v>3242.8100543303694</v>
      </c>
      <c r="BO163" s="206">
        <f t="shared" si="75"/>
        <v>2.0661092964890075</v>
      </c>
      <c r="BP163" s="206">
        <f t="shared" si="76"/>
        <v>5.3242314764694401</v>
      </c>
      <c r="BU163" s="206">
        <f t="shared" si="94"/>
        <v>1.1149</v>
      </c>
      <c r="BV163" s="206">
        <f>SUM($Q$3:$Q163)+SUM($R$3:$R163)</f>
        <v>2798.9</v>
      </c>
      <c r="BW163" s="206">
        <f>SUM($BT$3:$BT163)</f>
        <v>2514.9773501862846</v>
      </c>
      <c r="BX163" s="206">
        <f t="shared" si="77"/>
        <v>1.1128927263669732</v>
      </c>
      <c r="BY163" s="206">
        <f t="shared" si="78"/>
        <v>0.18004068822556046</v>
      </c>
      <c r="CD163" s="206">
        <f t="shared" si="89"/>
        <v>1.0980000000000001</v>
      </c>
      <c r="CE163" s="206">
        <f>SUM($T$3:$T163)+SUM($U$3:$U163)</f>
        <v>0</v>
      </c>
      <c r="CF163" s="206">
        <f>SUM($CC$3:$CC163)</f>
        <v>1.1585727777401189E-2</v>
      </c>
      <c r="CG163" s="206">
        <f t="shared" si="87"/>
        <v>0</v>
      </c>
      <c r="CH163" s="206">
        <f t="shared" si="88"/>
        <v>100</v>
      </c>
      <c r="CM163" s="206">
        <f t="shared" si="95"/>
        <v>1.0526</v>
      </c>
      <c r="CN163" s="206">
        <f>SUM($W$3:$W163)+SUM($X$3:$X163)</f>
        <v>18804.349999999999</v>
      </c>
      <c r="CO163" s="206">
        <f>SUM($CL$3:CL163)</f>
        <v>15687.397493554945</v>
      </c>
      <c r="CP163" s="206">
        <f t="shared" si="90"/>
        <v>1.1986914979189909</v>
      </c>
      <c r="CQ163" s="206">
        <f t="shared" si="84"/>
        <v>1.3707160925052857</v>
      </c>
      <c r="CR163" s="206">
        <f t="shared" si="91"/>
        <v>-13.879108675564401</v>
      </c>
      <c r="CV163" s="206">
        <f t="shared" si="96"/>
        <v>1.8895</v>
      </c>
      <c r="CW163" s="206">
        <f>SUM($Z$3:$Z163)+SUM($AA$3:$AA163)</f>
        <v>3300.0000000000005</v>
      </c>
      <c r="CX163" s="206">
        <f>SUM($CU$3:$CU163)</f>
        <v>1920.7339761826256</v>
      </c>
      <c r="CY163" s="206">
        <f t="shared" si="83"/>
        <v>1.7180932085965415</v>
      </c>
      <c r="CZ163" s="206">
        <f t="shared" si="85"/>
        <v>1.7678750855787502</v>
      </c>
      <c r="DA163" s="206">
        <f t="shared" si="86"/>
        <v>9.0715422812097639</v>
      </c>
      <c r="DE163" s="206">
        <f t="shared" si="97"/>
        <v>1.1992</v>
      </c>
      <c r="DF163" s="206">
        <f>IF(SUM($AF$3:$AF163)&lt;0,0,SUM($AF$3:$AF163))</f>
        <v>3930.0789999999997</v>
      </c>
      <c r="DG163" s="206">
        <f>SUM($DD$3:$DD163)</f>
        <v>3400.4605090883279</v>
      </c>
      <c r="DH163" s="206">
        <f t="shared" si="82"/>
        <v>1.1557490491350138</v>
      </c>
      <c r="DI163" s="206">
        <f t="shared" si="79"/>
        <v>0.81925075073087583</v>
      </c>
      <c r="DJ163" s="206">
        <f t="shared" si="98"/>
        <v>3.6233281241649675</v>
      </c>
      <c r="DN163" s="206">
        <f t="shared" si="99"/>
        <v>1.788</v>
      </c>
      <c r="DO163" s="206">
        <f>SUM($AC$3:$AC163)+SUM($AD$3:$AD163)</f>
        <v>7200</v>
      </c>
      <c r="DP163" s="206">
        <f>SUM($DM$3:$DM163)</f>
        <v>4712.8222418376445</v>
      </c>
      <c r="DQ163" s="206">
        <f t="shared" si="100"/>
        <v>1.52774699119408</v>
      </c>
      <c r="DR163" s="206">
        <f t="shared" si="102"/>
        <v>14.555537405252799</v>
      </c>
      <c r="DS163" s="206">
        <f t="shared" si="80"/>
        <v>1.5760394307262637</v>
      </c>
    </row>
    <row r="164" spans="1:123" ht="14.25">
      <c r="A164" s="262">
        <v>39363</v>
      </c>
      <c r="AJ164" s="206">
        <f t="shared" si="81"/>
        <v>0</v>
      </c>
      <c r="AV164" s="206">
        <f t="shared" si="101"/>
        <v>0</v>
      </c>
      <c r="AW164" s="206">
        <f t="shared" ref="AW164:AW182" si="103">AW163+AJ164-AV164</f>
        <v>59334.098000000013</v>
      </c>
      <c r="AX164" s="206">
        <f t="shared" ref="AX164:AX182" si="104">AX163+SUM(C164:G164)-SUM(AK164:AL164)</f>
        <v>1810.8600000000006</v>
      </c>
      <c r="AZ164" s="206">
        <f t="shared" ref="AZ164:AZ182" si="105">AZ163+SUM(H164)-SUM(AM164:AN164)</f>
        <v>165</v>
      </c>
      <c r="BC164" s="200">
        <v>3.077</v>
      </c>
      <c r="BD164" s="206">
        <f>SUM($K$3:$K164)+SUM($L$3:$L164)</f>
        <v>9901.1</v>
      </c>
      <c r="BE164" s="206">
        <f>SUM($BB$3:$BB164)</f>
        <v>3511.2293995651116</v>
      </c>
      <c r="BF164" s="206">
        <f t="shared" si="73"/>
        <v>2.819838544649437</v>
      </c>
      <c r="BG164" s="206">
        <f t="shared" si="74"/>
        <v>8.3575383604342868</v>
      </c>
      <c r="BL164" s="200">
        <v>2.2002000000000002</v>
      </c>
      <c r="BM164" s="206">
        <f>SUM($N$3:$N164)+SUM($O$3:$O164)</f>
        <v>6700</v>
      </c>
      <c r="BN164" s="206">
        <f>SUM($BK$3:$BK164)</f>
        <v>3242.8100543303694</v>
      </c>
      <c r="BO164" s="206">
        <f t="shared" si="75"/>
        <v>2.0661092964890075</v>
      </c>
      <c r="BP164" s="206">
        <f t="shared" si="76"/>
        <v>6.094477934323816</v>
      </c>
      <c r="BU164" s="200">
        <v>1.1151</v>
      </c>
      <c r="BV164" s="206">
        <f>SUM($Q$3:$Q164)+SUM($R$3:$R164)</f>
        <v>2798.9</v>
      </c>
      <c r="BW164" s="206">
        <f>SUM($BT$3:$BT164)</f>
        <v>2514.9773501862846</v>
      </c>
      <c r="BX164" s="206">
        <f t="shared" si="77"/>
        <v>1.1128927263669732</v>
      </c>
      <c r="BY164" s="206">
        <f t="shared" si="78"/>
        <v>0.19794400798374601</v>
      </c>
      <c r="CD164" s="206">
        <f t="shared" si="89"/>
        <v>1.0980000000000001</v>
      </c>
      <c r="CE164" s="206">
        <f>SUM($T$3:$T164)+SUM($U$3:$U164)</f>
        <v>0</v>
      </c>
      <c r="CF164" s="206">
        <f>SUM($CC$3:$CC164)</f>
        <v>1.1585727777401189E-2</v>
      </c>
      <c r="CG164" s="206">
        <f t="shared" si="87"/>
        <v>0</v>
      </c>
      <c r="CH164" s="206">
        <f t="shared" si="88"/>
        <v>100</v>
      </c>
      <c r="CM164" s="200">
        <v>1.0653999999999999</v>
      </c>
      <c r="CN164" s="206">
        <f>SUM($W$3:$W164)+SUM($X$3:$X164)</f>
        <v>18804.349999999999</v>
      </c>
      <c r="CO164" s="206">
        <f>SUM($CL$3:CL164)</f>
        <v>15687.397493554945</v>
      </c>
      <c r="CP164" s="206">
        <f t="shared" si="90"/>
        <v>1.1986914979189909</v>
      </c>
      <c r="CQ164" s="206">
        <f t="shared" si="84"/>
        <v>1.3612268882240288</v>
      </c>
      <c r="CR164" s="206">
        <f t="shared" si="91"/>
        <v>-12.51093466481988</v>
      </c>
      <c r="CV164" s="200">
        <v>1.9218000000000002</v>
      </c>
      <c r="CW164" s="206">
        <f>SUM($Z$3:$Z164)+SUM($AA$3:$AA164)</f>
        <v>3300.0000000000005</v>
      </c>
      <c r="CX164" s="206">
        <f>SUM($CU$3:$CU164)</f>
        <v>1920.7339761826256</v>
      </c>
      <c r="CY164" s="206">
        <f t="shared" si="83"/>
        <v>1.7180932085965415</v>
      </c>
      <c r="CZ164" s="206">
        <f t="shared" si="85"/>
        <v>1.7690358375596584</v>
      </c>
      <c r="DA164" s="206">
        <f t="shared" si="86"/>
        <v>10.599791414479066</v>
      </c>
      <c r="DE164" s="200">
        <v>1.2081</v>
      </c>
      <c r="DF164" s="206">
        <f>IF(SUM($AF$3:$AF164)&lt;0,0,SUM($AF$3:$AF164))</f>
        <v>3930.0789999999997</v>
      </c>
      <c r="DG164" s="206">
        <f>SUM($DD$3:$DD164)</f>
        <v>3400.4605090883279</v>
      </c>
      <c r="DH164" s="206">
        <f t="shared" si="82"/>
        <v>1.1557490491350138</v>
      </c>
      <c r="DI164" s="206">
        <f t="shared" si="79"/>
        <v>0.82444238570204298</v>
      </c>
      <c r="DJ164" s="206">
        <f t="shared" si="98"/>
        <v>4.3333292662019867</v>
      </c>
      <c r="DN164" s="200">
        <v>1.8109999999999999</v>
      </c>
      <c r="DO164" s="206">
        <f>SUM($AC$3:$AC164)+SUM($AD$3:$AD164)</f>
        <v>7200</v>
      </c>
      <c r="DP164" s="206">
        <f>SUM($DM$3:$DM164)</f>
        <v>4712.8222418376445</v>
      </c>
      <c r="DQ164" s="206">
        <f t="shared" si="100"/>
        <v>1.52774699119408</v>
      </c>
      <c r="DR164" s="206">
        <f t="shared" si="102"/>
        <v>15.640696234451683</v>
      </c>
      <c r="DS164" s="206">
        <f t="shared" si="80"/>
        <v>1.5766975457698349</v>
      </c>
    </row>
    <row r="165" spans="1:123" ht="14.25">
      <c r="A165" s="262">
        <v>39364</v>
      </c>
      <c r="AJ165" s="206">
        <f t="shared" si="81"/>
        <v>0</v>
      </c>
      <c r="AV165" s="206">
        <f t="shared" si="101"/>
        <v>0</v>
      </c>
      <c r="AW165" s="206">
        <f t="shared" si="103"/>
        <v>59334.098000000013</v>
      </c>
      <c r="AX165" s="206">
        <f t="shared" si="104"/>
        <v>1810.8600000000006</v>
      </c>
      <c r="AZ165" s="206">
        <f t="shared" si="105"/>
        <v>165</v>
      </c>
      <c r="BC165" s="200">
        <v>3.1019000000000001</v>
      </c>
      <c r="BD165" s="206">
        <f>SUM($K$3:$K165)+SUM($L$3:$L165)</f>
        <v>9901.1</v>
      </c>
      <c r="BE165" s="206">
        <f>SUM($BB$3:$BB165)</f>
        <v>3511.2293995651116</v>
      </c>
      <c r="BF165" s="206">
        <f t="shared" ref="BF165:BF196" si="106">BD165/BE165</f>
        <v>2.819838544649437</v>
      </c>
      <c r="BG165" s="206">
        <f t="shared" ref="BG165:BG196" si="107">(BC165-BF165)*100/BC165</f>
        <v>9.0931833827835558</v>
      </c>
      <c r="BL165" s="200">
        <v>2.2202999999999999</v>
      </c>
      <c r="BM165" s="206">
        <f>SUM($N$3:$N165)+SUM($O$3:$O165)</f>
        <v>6700</v>
      </c>
      <c r="BN165" s="206">
        <f>SUM($BK$3:$BK165)</f>
        <v>3242.8100543303694</v>
      </c>
      <c r="BO165" s="206">
        <f t="shared" ref="BO165:BO196" si="108">BM165/BN165</f>
        <v>2.0661092964890075</v>
      </c>
      <c r="BP165" s="206">
        <f t="shared" ref="BP165:BP196" si="109">(BL165-BO165)*100/BL165</f>
        <v>6.9445887272437243</v>
      </c>
      <c r="BU165" s="200">
        <v>1.1149</v>
      </c>
      <c r="BV165" s="206">
        <f>SUM($Q$3:$Q165)+SUM($R$3:$R165)</f>
        <v>2798.9</v>
      </c>
      <c r="BW165" s="206">
        <f>SUM($BT$3:$BT165)</f>
        <v>2514.9773501862846</v>
      </c>
      <c r="BX165" s="206">
        <f t="shared" ref="BX165:BX196" si="110">BV165/BW165</f>
        <v>1.1128927263669732</v>
      </c>
      <c r="BY165" s="206">
        <f t="shared" ref="BY165:BY196" si="111">(BU165-BX165)*100/BU165</f>
        <v>0.18004068822556046</v>
      </c>
      <c r="CD165" s="200">
        <v>1.1084000000000001</v>
      </c>
      <c r="CE165" s="206">
        <f>SUM($T$3:$T165)+SUM($U$3:$U165)</f>
        <v>0</v>
      </c>
      <c r="CF165" s="206">
        <f>SUM($CC$3:$CC165)</f>
        <v>1.1585727777401189E-2</v>
      </c>
      <c r="CG165" s="206">
        <f t="shared" si="87"/>
        <v>0</v>
      </c>
      <c r="CH165" s="206">
        <f t="shared" si="88"/>
        <v>100</v>
      </c>
      <c r="CM165" s="200">
        <v>1.0711999999999999</v>
      </c>
      <c r="CN165" s="206">
        <f>SUM($W$3:$W165)+SUM($X$3:$X165)</f>
        <v>18804.349999999999</v>
      </c>
      <c r="CO165" s="206">
        <f>SUM($CL$3:CL165)</f>
        <v>15687.397493554945</v>
      </c>
      <c r="CP165" s="206">
        <f t="shared" si="90"/>
        <v>1.1986914979189909</v>
      </c>
      <c r="CQ165" s="206">
        <f t="shared" si="84"/>
        <v>1.3517376839427726</v>
      </c>
      <c r="CR165" s="206">
        <f t="shared" si="91"/>
        <v>-11.901745511481606</v>
      </c>
      <c r="CV165" s="200">
        <v>1.9273</v>
      </c>
      <c r="CW165" s="206">
        <f>SUM($Z$3:$Z165)+SUM($AA$3:$AA165)</f>
        <v>3300.0000000000005</v>
      </c>
      <c r="CX165" s="206">
        <f>SUM($CU$3:$CU165)</f>
        <v>1920.7339761826256</v>
      </c>
      <c r="CY165" s="206">
        <f t="shared" si="83"/>
        <v>1.7180932085965415</v>
      </c>
      <c r="CZ165" s="206">
        <f t="shared" si="85"/>
        <v>1.7701965895405665</v>
      </c>
      <c r="DA165" s="206">
        <f t="shared" si="86"/>
        <v>10.854915757975331</v>
      </c>
      <c r="DE165" s="200">
        <v>1.2148000000000001</v>
      </c>
      <c r="DF165" s="206">
        <f>IF(SUM($AF$3:$AF165)&lt;0,0,SUM($AF$3:$AF165))</f>
        <v>3930.0789999999997</v>
      </c>
      <c r="DG165" s="206">
        <f>SUM($DD$3:$DD165)</f>
        <v>3400.4605090883279</v>
      </c>
      <c r="DH165" s="206">
        <f t="shared" si="82"/>
        <v>1.1557490491350138</v>
      </c>
      <c r="DI165" s="206">
        <f t="shared" ref="DI165:DI196" si="112">SUM($DH135:$DH165)/30</f>
        <v>0.82963402067321013</v>
      </c>
      <c r="DJ165" s="206">
        <f t="shared" si="98"/>
        <v>4.8609607231631831</v>
      </c>
      <c r="DN165" s="200">
        <v>1.8201000000000001</v>
      </c>
      <c r="DO165" s="206">
        <f>SUM($AC$3:$AC165)+SUM($AD$3:$AD165)</f>
        <v>7200</v>
      </c>
      <c r="DP165" s="206">
        <f>SUM($DM$3:$DM165)</f>
        <v>4712.8222418376445</v>
      </c>
      <c r="DQ165" s="206">
        <f t="shared" si="100"/>
        <v>1.52774699119408</v>
      </c>
      <c r="DR165" s="206">
        <f t="shared" si="102"/>
        <v>16.062469578919842</v>
      </c>
      <c r="DS165" s="206">
        <f t="shared" ref="DS165:DS196" si="113">SUM($DQ135:$DQ165)/30</f>
        <v>1.5773556608134061</v>
      </c>
    </row>
    <row r="166" spans="1:123" ht="14.25">
      <c r="A166" s="262">
        <v>39365</v>
      </c>
      <c r="AJ166" s="206">
        <f t="shared" ref="AJ166:AJ182" si="114">SUM(C166:AI166)</f>
        <v>0</v>
      </c>
      <c r="AV166" s="206">
        <f t="shared" si="101"/>
        <v>0</v>
      </c>
      <c r="AW166" s="206">
        <f t="shared" si="103"/>
        <v>59334.098000000013</v>
      </c>
      <c r="AX166" s="206">
        <f t="shared" si="104"/>
        <v>1810.8600000000006</v>
      </c>
      <c r="AZ166" s="206">
        <f t="shared" si="105"/>
        <v>165</v>
      </c>
      <c r="BC166" s="206">
        <f t="shared" ref="BC166:BC198" si="115">BC165</f>
        <v>3.1019000000000001</v>
      </c>
      <c r="BD166" s="206">
        <f>SUM($K$3:$K166)+SUM($L$3:$L166)</f>
        <v>9901.1</v>
      </c>
      <c r="BE166" s="206">
        <f>SUM($BB$3:$BB166)</f>
        <v>3511.2293995651116</v>
      </c>
      <c r="BF166" s="206">
        <f t="shared" si="106"/>
        <v>2.819838544649437</v>
      </c>
      <c r="BG166" s="206">
        <f t="shared" si="107"/>
        <v>9.0931833827835558</v>
      </c>
      <c r="BL166" s="206">
        <f t="shared" ref="BL166:BL198" si="116">BL165</f>
        <v>2.2202999999999999</v>
      </c>
      <c r="BM166" s="206">
        <f>SUM($N$3:$N166)+SUM($O$3:$O166)</f>
        <v>6700</v>
      </c>
      <c r="BN166" s="206">
        <f>SUM($BK$3:$BK166)</f>
        <v>3242.8100543303694</v>
      </c>
      <c r="BO166" s="206">
        <f t="shared" si="108"/>
        <v>2.0661092964890075</v>
      </c>
      <c r="BP166" s="206">
        <f t="shared" si="109"/>
        <v>6.9445887272437243</v>
      </c>
      <c r="BU166" s="206">
        <f t="shared" ref="BU166:BU187" si="117">BU165</f>
        <v>1.1149</v>
      </c>
      <c r="BV166" s="206">
        <f>SUM($Q$3:$Q166)+SUM($R$3:$R166)</f>
        <v>2798.9</v>
      </c>
      <c r="BW166" s="206">
        <f>SUM($BT$3:$BT166)</f>
        <v>2514.9773501862846</v>
      </c>
      <c r="BX166" s="206">
        <f t="shared" si="110"/>
        <v>1.1128927263669732</v>
      </c>
      <c r="BY166" s="206">
        <f t="shared" si="111"/>
        <v>0.18004068822556046</v>
      </c>
      <c r="CD166" s="206">
        <f t="shared" ref="CD166:CD198" si="118">CD165</f>
        <v>1.1084000000000001</v>
      </c>
      <c r="CE166" s="206">
        <f>SUM($T$3:$T166)+SUM($U$3:$U166)</f>
        <v>0</v>
      </c>
      <c r="CF166" s="206">
        <f>SUM($CC$3:$CC166)</f>
        <v>1.1585727777401189E-2</v>
      </c>
      <c r="CG166" s="206">
        <f t="shared" si="87"/>
        <v>0</v>
      </c>
      <c r="CH166" s="206">
        <f t="shared" si="88"/>
        <v>100</v>
      </c>
      <c r="CM166" s="206">
        <f t="shared" ref="CM166:CM198" si="119">CM165</f>
        <v>1.0711999999999999</v>
      </c>
      <c r="CN166" s="206">
        <f>SUM($W$3:$W166)+SUM($X$3:$X166)</f>
        <v>18804.349999999999</v>
      </c>
      <c r="CO166" s="206">
        <f>SUM($CL$3:CL166)</f>
        <v>15687.397493554945</v>
      </c>
      <c r="CP166" s="206">
        <f t="shared" si="90"/>
        <v>1.1986914979189909</v>
      </c>
      <c r="CQ166" s="206">
        <f t="shared" si="84"/>
        <v>1.3422484796615162</v>
      </c>
      <c r="CR166" s="206">
        <f t="shared" si="91"/>
        <v>-11.901745511481606</v>
      </c>
      <c r="CV166" s="206">
        <f t="shared" ref="CV166:CV198" si="120">CV165</f>
        <v>1.9273</v>
      </c>
      <c r="CW166" s="206">
        <f>SUM($Z$3:$Z166)+SUM($AA$3:$AA166)</f>
        <v>3300.0000000000005</v>
      </c>
      <c r="CX166" s="206">
        <f>SUM($CU$3:$CU166)</f>
        <v>1920.7339761826256</v>
      </c>
      <c r="CY166" s="206">
        <f t="shared" si="83"/>
        <v>1.7180932085965415</v>
      </c>
      <c r="CZ166" s="206">
        <f t="shared" si="85"/>
        <v>1.7713573415214747</v>
      </c>
      <c r="DA166" s="206">
        <f t="shared" si="86"/>
        <v>10.854915757975331</v>
      </c>
      <c r="DE166" s="206">
        <f t="shared" ref="DE166:DE187" si="121">DE165</f>
        <v>1.2148000000000001</v>
      </c>
      <c r="DF166" s="206">
        <f>IF(SUM($AF$3:$AF166)&lt;0,0,SUM($AF$3:$AF166))</f>
        <v>3930.0789999999997</v>
      </c>
      <c r="DG166" s="206">
        <f>SUM($DD$3:$DD166)</f>
        <v>3400.4605090883279</v>
      </c>
      <c r="DH166" s="206">
        <f t="shared" si="82"/>
        <v>1.1557490491350138</v>
      </c>
      <c r="DI166" s="206">
        <f t="shared" si="112"/>
        <v>0.83482565564437727</v>
      </c>
      <c r="DJ166" s="206">
        <f t="shared" si="98"/>
        <v>4.8609607231631831</v>
      </c>
      <c r="DN166" s="206">
        <f t="shared" ref="DN166:DN198" si="122">DN165</f>
        <v>1.8201000000000001</v>
      </c>
      <c r="DO166" s="206">
        <f>SUM($AC$3:$AC166)+SUM($AD$3:$AD166)</f>
        <v>7200</v>
      </c>
      <c r="DP166" s="206">
        <f>SUM($DM$3:$DM166)</f>
        <v>4712.8222418376445</v>
      </c>
      <c r="DQ166" s="206">
        <f t="shared" si="100"/>
        <v>1.52774699119408</v>
      </c>
      <c r="DR166" s="206">
        <f t="shared" si="102"/>
        <v>16.062469578919842</v>
      </c>
      <c r="DS166" s="206">
        <f t="shared" si="113"/>
        <v>1.5780137758569772</v>
      </c>
    </row>
    <row r="167" spans="1:123" ht="14.25">
      <c r="A167" s="262">
        <v>39366</v>
      </c>
      <c r="AJ167" s="206">
        <f t="shared" si="114"/>
        <v>0</v>
      </c>
      <c r="AV167" s="206">
        <f t="shared" si="101"/>
        <v>0</v>
      </c>
      <c r="AW167" s="206">
        <f t="shared" si="103"/>
        <v>59334.098000000013</v>
      </c>
      <c r="AX167" s="206">
        <f t="shared" si="104"/>
        <v>1810.8600000000006</v>
      </c>
      <c r="AZ167" s="206">
        <f t="shared" si="105"/>
        <v>165</v>
      </c>
      <c r="BC167" s="206">
        <f t="shared" si="115"/>
        <v>3.1019000000000001</v>
      </c>
      <c r="BD167" s="206">
        <f>SUM($K$3:$K167)+SUM($L$3:$L167)</f>
        <v>9901.1</v>
      </c>
      <c r="BE167" s="206">
        <f>SUM($BB$3:$BB167)</f>
        <v>3511.2293995651116</v>
      </c>
      <c r="BF167" s="206">
        <f t="shared" si="106"/>
        <v>2.819838544649437</v>
      </c>
      <c r="BG167" s="206">
        <f t="shared" si="107"/>
        <v>9.0931833827835558</v>
      </c>
      <c r="BL167" s="206">
        <f t="shared" si="116"/>
        <v>2.2202999999999999</v>
      </c>
      <c r="BM167" s="206">
        <f>SUM($N$3:$N167)+SUM($O$3:$O167)</f>
        <v>6700</v>
      </c>
      <c r="BN167" s="206">
        <f>SUM($BK$3:$BK167)</f>
        <v>3242.8100543303694</v>
      </c>
      <c r="BO167" s="206">
        <f t="shared" si="108"/>
        <v>2.0661092964890075</v>
      </c>
      <c r="BP167" s="206">
        <f t="shared" si="109"/>
        <v>6.9445887272437243</v>
      </c>
      <c r="BU167" s="206">
        <f t="shared" si="117"/>
        <v>1.1149</v>
      </c>
      <c r="BV167" s="206">
        <f>SUM($Q$3:$Q167)+SUM($R$3:$R167)</f>
        <v>2798.9</v>
      </c>
      <c r="BW167" s="206">
        <f>SUM($BT$3:$BT167)</f>
        <v>2514.9773501862846</v>
      </c>
      <c r="BX167" s="206">
        <f t="shared" si="110"/>
        <v>1.1128927263669732</v>
      </c>
      <c r="BY167" s="206">
        <f t="shared" si="111"/>
        <v>0.18004068822556046</v>
      </c>
      <c r="CD167" s="206">
        <f t="shared" si="118"/>
        <v>1.1084000000000001</v>
      </c>
      <c r="CE167" s="206">
        <f>SUM($T$3:$T167)+SUM($U$3:$U167)</f>
        <v>0</v>
      </c>
      <c r="CF167" s="206">
        <f>SUM($CC$3:$CC167)</f>
        <v>1.1585727777401189E-2</v>
      </c>
      <c r="CG167" s="206">
        <f t="shared" si="87"/>
        <v>0</v>
      </c>
      <c r="CH167" s="206">
        <f t="shared" si="88"/>
        <v>100</v>
      </c>
      <c r="CM167" s="206">
        <f t="shared" si="119"/>
        <v>1.0711999999999999</v>
      </c>
      <c r="CN167" s="206">
        <f>SUM($W$3:$W167)+SUM($X$3:$X167)</f>
        <v>18804.349999999999</v>
      </c>
      <c r="CO167" s="206">
        <f>SUM($CL$3:CL167)</f>
        <v>15687.397493554945</v>
      </c>
      <c r="CP167" s="206">
        <f t="shared" si="90"/>
        <v>1.1986914979189909</v>
      </c>
      <c r="CQ167" s="206">
        <f t="shared" si="84"/>
        <v>1.3327592753802593</v>
      </c>
      <c r="CR167" s="206">
        <f t="shared" si="91"/>
        <v>-11.901745511481606</v>
      </c>
      <c r="CV167" s="206">
        <f t="shared" si="120"/>
        <v>1.9273</v>
      </c>
      <c r="CW167" s="206">
        <f>SUM($Z$3:$Z167)+SUM($AA$3:$AA167)</f>
        <v>3300.0000000000005</v>
      </c>
      <c r="CX167" s="206">
        <f>SUM($CU$3:$CU167)</f>
        <v>1920.7339761826256</v>
      </c>
      <c r="CY167" s="206">
        <f t="shared" si="83"/>
        <v>1.7180932085965415</v>
      </c>
      <c r="CZ167" s="206">
        <f t="shared" si="85"/>
        <v>1.7725180935023828</v>
      </c>
      <c r="DA167" s="206">
        <f t="shared" si="86"/>
        <v>10.854915757975331</v>
      </c>
      <c r="DE167" s="206">
        <f t="shared" si="121"/>
        <v>1.2148000000000001</v>
      </c>
      <c r="DF167" s="206">
        <f>IF(SUM($AF$3:$AF167)&lt;0,0,SUM($AF$3:$AF167))</f>
        <v>3930.0789999999997</v>
      </c>
      <c r="DG167" s="206">
        <f>SUM($DD$3:$DD167)</f>
        <v>3400.4605090883279</v>
      </c>
      <c r="DH167" s="206">
        <f t="shared" si="82"/>
        <v>1.1557490491350138</v>
      </c>
      <c r="DI167" s="206">
        <f t="shared" si="112"/>
        <v>0.84001729061554431</v>
      </c>
      <c r="DJ167" s="206">
        <f t="shared" si="98"/>
        <v>4.8609607231631831</v>
      </c>
      <c r="DN167" s="206">
        <f t="shared" si="122"/>
        <v>1.8201000000000001</v>
      </c>
      <c r="DO167" s="206">
        <f>SUM($AC$3:$AC167)+SUM($AD$3:$AD167)</f>
        <v>7200</v>
      </c>
      <c r="DP167" s="206">
        <f>SUM($DM$3:$DM167)</f>
        <v>4712.8222418376445</v>
      </c>
      <c r="DQ167" s="206">
        <f t="shared" si="100"/>
        <v>1.52774699119408</v>
      </c>
      <c r="DR167" s="206">
        <f t="shared" si="102"/>
        <v>16.062469578919842</v>
      </c>
      <c r="DS167" s="206">
        <f t="shared" si="113"/>
        <v>1.5786718909005484</v>
      </c>
    </row>
    <row r="168" spans="1:123" ht="14.25">
      <c r="A168" s="262">
        <v>39367</v>
      </c>
      <c r="AJ168" s="206">
        <f t="shared" si="114"/>
        <v>0</v>
      </c>
      <c r="AV168" s="206">
        <f t="shared" si="101"/>
        <v>0</v>
      </c>
      <c r="AW168" s="206">
        <f t="shared" si="103"/>
        <v>59334.098000000013</v>
      </c>
      <c r="AX168" s="206">
        <f t="shared" si="104"/>
        <v>1810.8600000000006</v>
      </c>
      <c r="AZ168" s="206">
        <f t="shared" si="105"/>
        <v>165</v>
      </c>
      <c r="BC168" s="206">
        <f t="shared" si="115"/>
        <v>3.1019000000000001</v>
      </c>
      <c r="BD168" s="206">
        <f>SUM($K$3:$K168)+SUM($L$3:$L168)</f>
        <v>9901.1</v>
      </c>
      <c r="BE168" s="206">
        <f>SUM($BB$3:$BB168)</f>
        <v>3511.2293995651116</v>
      </c>
      <c r="BF168" s="206">
        <f t="shared" si="106"/>
        <v>2.819838544649437</v>
      </c>
      <c r="BG168" s="206">
        <f t="shared" si="107"/>
        <v>9.0931833827835558</v>
      </c>
      <c r="BL168" s="206">
        <f t="shared" si="116"/>
        <v>2.2202999999999999</v>
      </c>
      <c r="BM168" s="206">
        <f>SUM($N$3:$N168)+SUM($O$3:$O168)</f>
        <v>6700</v>
      </c>
      <c r="BN168" s="206">
        <f>SUM($BK$3:$BK168)</f>
        <v>3242.8100543303694</v>
      </c>
      <c r="BO168" s="206">
        <f t="shared" si="108"/>
        <v>2.0661092964890075</v>
      </c>
      <c r="BP168" s="206">
        <f t="shared" si="109"/>
        <v>6.9445887272437243</v>
      </c>
      <c r="BU168" s="206">
        <f t="shared" si="117"/>
        <v>1.1149</v>
      </c>
      <c r="BV168" s="206">
        <f>SUM($Q$3:$Q168)+SUM($R$3:$R168)</f>
        <v>2798.9</v>
      </c>
      <c r="BW168" s="206">
        <f>SUM($BT$3:$BT168)</f>
        <v>2514.9773501862846</v>
      </c>
      <c r="BX168" s="206">
        <f t="shared" si="110"/>
        <v>1.1128927263669732</v>
      </c>
      <c r="BY168" s="206">
        <f t="shared" si="111"/>
        <v>0.18004068822556046</v>
      </c>
      <c r="CD168" s="206">
        <f t="shared" si="118"/>
        <v>1.1084000000000001</v>
      </c>
      <c r="CE168" s="206">
        <f>SUM($T$3:$T168)+SUM($U$3:$U168)</f>
        <v>0</v>
      </c>
      <c r="CF168" s="206">
        <f>SUM($CC$3:$CC168)</f>
        <v>1.1585727777401189E-2</v>
      </c>
      <c r="CG168" s="206">
        <f t="shared" si="87"/>
        <v>0</v>
      </c>
      <c r="CH168" s="206">
        <f t="shared" si="88"/>
        <v>100</v>
      </c>
      <c r="CM168" s="206">
        <f t="shared" si="119"/>
        <v>1.0711999999999999</v>
      </c>
      <c r="CN168" s="206">
        <f>SUM($W$3:$W168)+SUM($X$3:$X168)</f>
        <v>18804.349999999999</v>
      </c>
      <c r="CO168" s="206">
        <f>SUM($CL$3:CL168)</f>
        <v>15687.397493554945</v>
      </c>
      <c r="CP168" s="206">
        <f t="shared" si="90"/>
        <v>1.1986914979189909</v>
      </c>
      <c r="CQ168" s="206">
        <f t="shared" si="84"/>
        <v>1.3232700710990031</v>
      </c>
      <c r="CR168" s="206">
        <f t="shared" si="91"/>
        <v>-11.901745511481606</v>
      </c>
      <c r="CV168" s="206">
        <f t="shared" si="120"/>
        <v>1.9273</v>
      </c>
      <c r="CW168" s="206">
        <f>SUM($Z$3:$Z168)+SUM($AA$3:$AA168)</f>
        <v>3300.0000000000005</v>
      </c>
      <c r="CX168" s="206">
        <f>SUM($CU$3:$CU168)</f>
        <v>1920.7339761826256</v>
      </c>
      <c r="CY168" s="206">
        <f t="shared" si="83"/>
        <v>1.7180932085965415</v>
      </c>
      <c r="CZ168" s="206">
        <f t="shared" si="85"/>
        <v>1.7729245061758176</v>
      </c>
      <c r="DA168" s="206">
        <f t="shared" si="86"/>
        <v>10.854915757975331</v>
      </c>
      <c r="DE168" s="206">
        <f t="shared" si="121"/>
        <v>1.2148000000000001</v>
      </c>
      <c r="DF168" s="206">
        <f>IF(SUM($AF$3:$AF168)&lt;0,0,SUM($AF$3:$AF168))</f>
        <v>3930.0789999999997</v>
      </c>
      <c r="DG168" s="206">
        <f>SUM($DD$3:$DD168)</f>
        <v>3400.4605090883279</v>
      </c>
      <c r="DH168" s="206">
        <f t="shared" si="82"/>
        <v>1.1557490491350138</v>
      </c>
      <c r="DI168" s="206">
        <f t="shared" si="112"/>
        <v>0.84127262596278873</v>
      </c>
      <c r="DJ168" s="206">
        <f t="shared" si="98"/>
        <v>4.8609607231631831</v>
      </c>
      <c r="DN168" s="206">
        <f t="shared" si="122"/>
        <v>1.8201000000000001</v>
      </c>
      <c r="DO168" s="206">
        <f>SUM($AC$3:$AC168)+SUM($AD$3:$AD168)</f>
        <v>7200</v>
      </c>
      <c r="DP168" s="206">
        <f>SUM($DM$3:$DM168)</f>
        <v>4712.8222418376445</v>
      </c>
      <c r="DQ168" s="206">
        <f t="shared" si="100"/>
        <v>1.52774699119408</v>
      </c>
      <c r="DR168" s="206">
        <f t="shared" si="102"/>
        <v>16.062469578919842</v>
      </c>
      <c r="DS168" s="206">
        <f t="shared" si="113"/>
        <v>1.5786718909005484</v>
      </c>
    </row>
    <row r="169" spans="1:123" ht="14.25">
      <c r="A169" s="262">
        <v>39368</v>
      </c>
      <c r="AJ169" s="206">
        <f t="shared" si="114"/>
        <v>0</v>
      </c>
      <c r="AV169" s="206">
        <f t="shared" si="101"/>
        <v>0</v>
      </c>
      <c r="AW169" s="206">
        <f t="shared" si="103"/>
        <v>59334.098000000013</v>
      </c>
      <c r="AX169" s="206">
        <f t="shared" si="104"/>
        <v>1810.8600000000006</v>
      </c>
      <c r="AZ169" s="206">
        <f t="shared" si="105"/>
        <v>165</v>
      </c>
      <c r="BC169" s="206">
        <f t="shared" si="115"/>
        <v>3.1019000000000001</v>
      </c>
      <c r="BD169" s="206">
        <f>SUM($K$3:$K169)+SUM($L$3:$L169)</f>
        <v>9901.1</v>
      </c>
      <c r="BE169" s="206">
        <f>SUM($BB$3:$BB169)</f>
        <v>3511.2293995651116</v>
      </c>
      <c r="BF169" s="206">
        <f t="shared" si="106"/>
        <v>2.819838544649437</v>
      </c>
      <c r="BG169" s="206">
        <f t="shared" si="107"/>
        <v>9.0931833827835558</v>
      </c>
      <c r="BL169" s="206">
        <f t="shared" si="116"/>
        <v>2.2202999999999999</v>
      </c>
      <c r="BM169" s="206">
        <f>SUM($N$3:$N169)+SUM($O$3:$O169)</f>
        <v>6700</v>
      </c>
      <c r="BN169" s="206">
        <f>SUM($BK$3:$BK169)</f>
        <v>3242.8100543303694</v>
      </c>
      <c r="BO169" s="206">
        <f t="shared" si="108"/>
        <v>2.0661092964890075</v>
      </c>
      <c r="BP169" s="206">
        <f t="shared" si="109"/>
        <v>6.9445887272437243</v>
      </c>
      <c r="BU169" s="206">
        <f t="shared" si="117"/>
        <v>1.1149</v>
      </c>
      <c r="BV169" s="206">
        <f>SUM($Q$3:$Q169)+SUM($R$3:$R169)</f>
        <v>2798.9</v>
      </c>
      <c r="BW169" s="206">
        <f>SUM($BT$3:$BT169)</f>
        <v>2514.9773501862846</v>
      </c>
      <c r="BX169" s="206">
        <f t="shared" si="110"/>
        <v>1.1128927263669732</v>
      </c>
      <c r="BY169" s="206">
        <f t="shared" si="111"/>
        <v>0.18004068822556046</v>
      </c>
      <c r="CD169" s="206">
        <f t="shared" si="118"/>
        <v>1.1084000000000001</v>
      </c>
      <c r="CE169" s="206">
        <f>SUM($T$3:$T169)+SUM($U$3:$U169)</f>
        <v>0</v>
      </c>
      <c r="CF169" s="206">
        <f>SUM($CC$3:$CC169)</f>
        <v>1.1585727777401189E-2</v>
      </c>
      <c r="CG169" s="206">
        <f t="shared" si="87"/>
        <v>0</v>
      </c>
      <c r="CH169" s="206">
        <f t="shared" si="88"/>
        <v>100</v>
      </c>
      <c r="CM169" s="206">
        <f t="shared" si="119"/>
        <v>1.0711999999999999</v>
      </c>
      <c r="CN169" s="206">
        <f>SUM($W$3:$W169)+SUM($X$3:$X169)</f>
        <v>18804.349999999999</v>
      </c>
      <c r="CO169" s="206">
        <f>SUM($CL$3:CL169)</f>
        <v>15687.397493554945</v>
      </c>
      <c r="CP169" s="206">
        <f t="shared" si="90"/>
        <v>1.1986914979189909</v>
      </c>
      <c r="CQ169" s="206">
        <f t="shared" si="84"/>
        <v>1.3137808668177464</v>
      </c>
      <c r="CR169" s="206">
        <f t="shared" si="91"/>
        <v>-11.901745511481606</v>
      </c>
      <c r="CV169" s="206">
        <f t="shared" si="120"/>
        <v>1.9273</v>
      </c>
      <c r="CW169" s="206">
        <f>SUM($Z$3:$Z169)+SUM($AA$3:$AA169)</f>
        <v>3300.0000000000005</v>
      </c>
      <c r="CX169" s="206">
        <f>SUM($CU$3:$CU169)</f>
        <v>1920.7339761826256</v>
      </c>
      <c r="CY169" s="206">
        <f t="shared" si="83"/>
        <v>1.7180932085965415</v>
      </c>
      <c r="CZ169" s="206">
        <f t="shared" si="85"/>
        <v>1.7733309188492525</v>
      </c>
      <c r="DA169" s="206">
        <f t="shared" si="86"/>
        <v>10.854915757975331</v>
      </c>
      <c r="DE169" s="206">
        <f t="shared" si="121"/>
        <v>1.2148000000000001</v>
      </c>
      <c r="DF169" s="206">
        <f>IF(SUM($AF$3:$AF169)&lt;0,0,SUM($AF$3:$AF169))</f>
        <v>3930.0789999999997</v>
      </c>
      <c r="DG169" s="206">
        <f>SUM($DD$3:$DD169)</f>
        <v>3400.4605090883279</v>
      </c>
      <c r="DH169" s="206">
        <f t="shared" ref="DH169:DH200" si="123">DF169/DG169</f>
        <v>1.1557490491350138</v>
      </c>
      <c r="DI169" s="206">
        <f t="shared" si="112"/>
        <v>0.84252796131003305</v>
      </c>
      <c r="DJ169" s="206">
        <f t="shared" si="98"/>
        <v>4.8609607231631831</v>
      </c>
      <c r="DN169" s="206">
        <f t="shared" si="122"/>
        <v>1.8201000000000001</v>
      </c>
      <c r="DO169" s="206">
        <f>SUM($AC$3:$AC169)+SUM($AD$3:$AD169)</f>
        <v>7200</v>
      </c>
      <c r="DP169" s="206">
        <f>SUM($DM$3:$DM169)</f>
        <v>4712.8222418376445</v>
      </c>
      <c r="DQ169" s="206">
        <f t="shared" si="100"/>
        <v>1.52774699119408</v>
      </c>
      <c r="DR169" s="206">
        <f t="shared" si="102"/>
        <v>16.062469578919842</v>
      </c>
      <c r="DS169" s="206">
        <f t="shared" si="113"/>
        <v>1.5786718909005484</v>
      </c>
    </row>
    <row r="170" spans="1:123" ht="14.25">
      <c r="A170" s="262">
        <v>39369</v>
      </c>
      <c r="AJ170" s="206">
        <f t="shared" si="114"/>
        <v>0</v>
      </c>
      <c r="AV170" s="206">
        <f t="shared" si="101"/>
        <v>0</v>
      </c>
      <c r="AW170" s="206">
        <f t="shared" si="103"/>
        <v>59334.098000000013</v>
      </c>
      <c r="AX170" s="206">
        <f t="shared" si="104"/>
        <v>1810.8600000000006</v>
      </c>
      <c r="AZ170" s="206">
        <f t="shared" si="105"/>
        <v>165</v>
      </c>
      <c r="BC170" s="206">
        <f t="shared" si="115"/>
        <v>3.1019000000000001</v>
      </c>
      <c r="BD170" s="206">
        <f>SUM($K$3:$K170)+SUM($L$3:$L170)</f>
        <v>9901.1</v>
      </c>
      <c r="BE170" s="206">
        <f>SUM($BB$3:$BB170)</f>
        <v>3511.2293995651116</v>
      </c>
      <c r="BF170" s="206">
        <f t="shared" si="106"/>
        <v>2.819838544649437</v>
      </c>
      <c r="BG170" s="206">
        <f t="shared" si="107"/>
        <v>9.0931833827835558</v>
      </c>
      <c r="BL170" s="206">
        <f t="shared" si="116"/>
        <v>2.2202999999999999</v>
      </c>
      <c r="BM170" s="206">
        <f>SUM($N$3:$N170)+SUM($O$3:$O170)</f>
        <v>6700</v>
      </c>
      <c r="BN170" s="206">
        <f>SUM($BK$3:$BK170)</f>
        <v>3242.8100543303694</v>
      </c>
      <c r="BO170" s="206">
        <f t="shared" si="108"/>
        <v>2.0661092964890075</v>
      </c>
      <c r="BP170" s="206">
        <f t="shared" si="109"/>
        <v>6.9445887272437243</v>
      </c>
      <c r="BU170" s="206">
        <f t="shared" si="117"/>
        <v>1.1149</v>
      </c>
      <c r="BV170" s="206">
        <f>SUM($Q$3:$Q170)+SUM($R$3:$R170)</f>
        <v>2798.9</v>
      </c>
      <c r="BW170" s="206">
        <f>SUM($BT$3:$BT170)</f>
        <v>2514.9773501862846</v>
      </c>
      <c r="BX170" s="206">
        <f t="shared" si="110"/>
        <v>1.1128927263669732</v>
      </c>
      <c r="BY170" s="206">
        <f t="shared" si="111"/>
        <v>0.18004068822556046</v>
      </c>
      <c r="CD170" s="206">
        <f t="shared" si="118"/>
        <v>1.1084000000000001</v>
      </c>
      <c r="CE170" s="206">
        <f>SUM($T$3:$T170)+SUM($U$3:$U170)</f>
        <v>0</v>
      </c>
      <c r="CF170" s="206">
        <f>SUM($CC$3:$CC170)</f>
        <v>1.1585727777401189E-2</v>
      </c>
      <c r="CG170" s="206">
        <f t="shared" si="87"/>
        <v>0</v>
      </c>
      <c r="CH170" s="206">
        <f t="shared" si="88"/>
        <v>100</v>
      </c>
      <c r="CM170" s="206">
        <f t="shared" si="119"/>
        <v>1.0711999999999999</v>
      </c>
      <c r="CN170" s="206">
        <f>SUM($W$3:$W170)+SUM($X$3:$X170)</f>
        <v>18804.349999999999</v>
      </c>
      <c r="CO170" s="206">
        <f>SUM($CL$3:CL170)</f>
        <v>15687.397493554945</v>
      </c>
      <c r="CP170" s="206">
        <f t="shared" si="90"/>
        <v>1.1986914979189909</v>
      </c>
      <c r="CQ170" s="206">
        <f t="shared" si="84"/>
        <v>1.3042916625364898</v>
      </c>
      <c r="CR170" s="206">
        <f t="shared" si="91"/>
        <v>-11.901745511481606</v>
      </c>
      <c r="CV170" s="206">
        <f t="shared" si="120"/>
        <v>1.9273</v>
      </c>
      <c r="CW170" s="206">
        <f>SUM($Z$3:$Z170)+SUM($AA$3:$AA170)</f>
        <v>3300.0000000000005</v>
      </c>
      <c r="CX170" s="206">
        <f>SUM($CU$3:$CU170)</f>
        <v>1920.7339761826256</v>
      </c>
      <c r="CY170" s="206">
        <f t="shared" si="83"/>
        <v>1.7180932085965415</v>
      </c>
      <c r="CZ170" s="206">
        <f t="shared" si="85"/>
        <v>1.7737373315226874</v>
      </c>
      <c r="DA170" s="206">
        <f t="shared" si="86"/>
        <v>10.854915757975331</v>
      </c>
      <c r="DE170" s="206">
        <f t="shared" si="121"/>
        <v>1.2148000000000001</v>
      </c>
      <c r="DF170" s="206">
        <f>IF(SUM($AF$3:$AF170)&lt;0,0,SUM($AF$3:$AF170))</f>
        <v>3930.0789999999997</v>
      </c>
      <c r="DG170" s="206">
        <f>SUM($DD$3:$DD170)</f>
        <v>3400.4605090883279</v>
      </c>
      <c r="DH170" s="206">
        <f t="shared" si="123"/>
        <v>1.1557490491350138</v>
      </c>
      <c r="DI170" s="206">
        <f t="shared" si="112"/>
        <v>0.84378329665727725</v>
      </c>
      <c r="DJ170" s="206">
        <f t="shared" si="98"/>
        <v>4.8609607231631831</v>
      </c>
      <c r="DN170" s="206">
        <f t="shared" si="122"/>
        <v>1.8201000000000001</v>
      </c>
      <c r="DO170" s="206">
        <f>SUM($AC$3:$AC170)+SUM($AD$3:$AD170)</f>
        <v>7200</v>
      </c>
      <c r="DP170" s="206">
        <f>SUM($DM$3:$DM170)</f>
        <v>4712.8222418376445</v>
      </c>
      <c r="DQ170" s="206">
        <f t="shared" si="100"/>
        <v>1.52774699119408</v>
      </c>
      <c r="DR170" s="206">
        <f t="shared" si="102"/>
        <v>16.062469578919842</v>
      </c>
      <c r="DS170" s="206">
        <f t="shared" si="113"/>
        <v>1.5786718909005484</v>
      </c>
    </row>
    <row r="171" spans="1:123" ht="14.25">
      <c r="A171" s="262">
        <v>39370</v>
      </c>
      <c r="AJ171" s="206">
        <f t="shared" si="114"/>
        <v>0</v>
      </c>
      <c r="AV171" s="206">
        <f t="shared" si="101"/>
        <v>0</v>
      </c>
      <c r="AW171" s="206">
        <f t="shared" si="103"/>
        <v>59334.098000000013</v>
      </c>
      <c r="AX171" s="206">
        <f t="shared" si="104"/>
        <v>1810.8600000000006</v>
      </c>
      <c r="AZ171" s="206">
        <f t="shared" si="105"/>
        <v>165</v>
      </c>
      <c r="BC171" s="206">
        <f t="shared" si="115"/>
        <v>3.1019000000000001</v>
      </c>
      <c r="BD171" s="206">
        <f>SUM($K$3:$K171)+SUM($L$3:$L171)</f>
        <v>9901.1</v>
      </c>
      <c r="BE171" s="206">
        <f>SUM($BB$3:$BB171)</f>
        <v>3511.2293995651116</v>
      </c>
      <c r="BF171" s="206">
        <f t="shared" si="106"/>
        <v>2.819838544649437</v>
      </c>
      <c r="BG171" s="206">
        <f t="shared" si="107"/>
        <v>9.0931833827835558</v>
      </c>
      <c r="BL171" s="206">
        <f t="shared" si="116"/>
        <v>2.2202999999999999</v>
      </c>
      <c r="BM171" s="206">
        <f>SUM($N$3:$N171)+SUM($O$3:$O171)</f>
        <v>6700</v>
      </c>
      <c r="BN171" s="206">
        <f>SUM($BK$3:$BK171)</f>
        <v>3242.8100543303694</v>
      </c>
      <c r="BO171" s="206">
        <f t="shared" si="108"/>
        <v>2.0661092964890075</v>
      </c>
      <c r="BP171" s="206">
        <f t="shared" si="109"/>
        <v>6.9445887272437243</v>
      </c>
      <c r="BU171" s="206">
        <f t="shared" si="117"/>
        <v>1.1149</v>
      </c>
      <c r="BV171" s="206">
        <f>SUM($Q$3:$Q171)+SUM($R$3:$R171)</f>
        <v>2798.9</v>
      </c>
      <c r="BW171" s="206">
        <f>SUM($BT$3:$BT171)</f>
        <v>2514.9773501862846</v>
      </c>
      <c r="BX171" s="206">
        <f t="shared" si="110"/>
        <v>1.1128927263669732</v>
      </c>
      <c r="BY171" s="206">
        <f t="shared" si="111"/>
        <v>0.18004068822556046</v>
      </c>
      <c r="CD171" s="206">
        <f t="shared" si="118"/>
        <v>1.1084000000000001</v>
      </c>
      <c r="CE171" s="206">
        <f>SUM($T$3:$T171)+SUM($U$3:$U171)</f>
        <v>0</v>
      </c>
      <c r="CF171" s="206">
        <f>SUM($CC$3:$CC171)</f>
        <v>1.1585727777401189E-2</v>
      </c>
      <c r="CG171" s="206">
        <f t="shared" si="87"/>
        <v>0</v>
      </c>
      <c r="CH171" s="206">
        <f t="shared" si="88"/>
        <v>100</v>
      </c>
      <c r="CM171" s="206">
        <f t="shared" si="119"/>
        <v>1.0711999999999999</v>
      </c>
      <c r="CN171" s="206">
        <f>SUM($W$3:$W171)+SUM($X$3:$X171)</f>
        <v>18804.349999999999</v>
      </c>
      <c r="CO171" s="206">
        <f>SUM($CL$3:CL171)</f>
        <v>15687.397493554945</v>
      </c>
      <c r="CP171" s="206">
        <f t="shared" si="90"/>
        <v>1.1986914979189909</v>
      </c>
      <c r="CQ171" s="206">
        <f t="shared" si="84"/>
        <v>1.2948024582552333</v>
      </c>
      <c r="CR171" s="206">
        <f t="shared" si="91"/>
        <v>-11.901745511481606</v>
      </c>
      <c r="CV171" s="206">
        <f t="shared" si="120"/>
        <v>1.9273</v>
      </c>
      <c r="CW171" s="206">
        <f>SUM($Z$3:$Z171)+SUM($AA$3:$AA171)</f>
        <v>3300.0000000000005</v>
      </c>
      <c r="CX171" s="206">
        <f>SUM($CU$3:$CU171)</f>
        <v>1920.7339761826256</v>
      </c>
      <c r="CY171" s="206">
        <f t="shared" si="83"/>
        <v>1.7180932085965415</v>
      </c>
      <c r="CZ171" s="206">
        <f t="shared" si="85"/>
        <v>1.7741437441961223</v>
      </c>
      <c r="DA171" s="206">
        <f t="shared" si="86"/>
        <v>10.854915757975331</v>
      </c>
      <c r="DE171" s="206">
        <f t="shared" si="121"/>
        <v>1.2148000000000001</v>
      </c>
      <c r="DF171" s="206">
        <f>IF(SUM($AF$3:$AF171)&lt;0,0,SUM($AF$3:$AF171))</f>
        <v>3930.0789999999997</v>
      </c>
      <c r="DG171" s="206">
        <f>SUM($DD$3:$DD171)</f>
        <v>3400.4605090883279</v>
      </c>
      <c r="DH171" s="206">
        <f t="shared" si="123"/>
        <v>1.1557490491350138</v>
      </c>
      <c r="DI171" s="206">
        <f t="shared" si="112"/>
        <v>0.84503863200452178</v>
      </c>
      <c r="DJ171" s="206">
        <f t="shared" si="98"/>
        <v>4.8609607231631831</v>
      </c>
      <c r="DN171" s="206">
        <f t="shared" si="122"/>
        <v>1.8201000000000001</v>
      </c>
      <c r="DO171" s="206">
        <f>SUM($AC$3:$AC171)+SUM($AD$3:$AD171)</f>
        <v>7200</v>
      </c>
      <c r="DP171" s="206">
        <f>SUM($DM$3:$DM171)</f>
        <v>4712.8222418376445</v>
      </c>
      <c r="DQ171" s="206">
        <f t="shared" si="100"/>
        <v>1.52774699119408</v>
      </c>
      <c r="DR171" s="206">
        <f t="shared" si="102"/>
        <v>16.062469578919842</v>
      </c>
      <c r="DS171" s="206">
        <f t="shared" si="113"/>
        <v>1.5786718909005484</v>
      </c>
    </row>
    <row r="172" spans="1:123" ht="14.25">
      <c r="A172" s="262">
        <v>39371</v>
      </c>
      <c r="AJ172" s="206">
        <f t="shared" si="114"/>
        <v>0</v>
      </c>
      <c r="AV172" s="206">
        <f t="shared" si="101"/>
        <v>0</v>
      </c>
      <c r="AW172" s="206">
        <f t="shared" si="103"/>
        <v>59334.098000000013</v>
      </c>
      <c r="AX172" s="206">
        <f t="shared" si="104"/>
        <v>1810.8600000000006</v>
      </c>
      <c r="AZ172" s="206">
        <f t="shared" si="105"/>
        <v>165</v>
      </c>
      <c r="BC172" s="206">
        <f t="shared" si="115"/>
        <v>3.1019000000000001</v>
      </c>
      <c r="BD172" s="206">
        <f>SUM($K$3:$K172)+SUM($L$3:$L172)</f>
        <v>9901.1</v>
      </c>
      <c r="BE172" s="206">
        <f>SUM($BB$3:$BB172)</f>
        <v>3511.2293995651116</v>
      </c>
      <c r="BF172" s="206">
        <f t="shared" si="106"/>
        <v>2.819838544649437</v>
      </c>
      <c r="BG172" s="206">
        <f t="shared" si="107"/>
        <v>9.0931833827835558</v>
      </c>
      <c r="BL172" s="206">
        <f t="shared" si="116"/>
        <v>2.2202999999999999</v>
      </c>
      <c r="BM172" s="206">
        <f>SUM($N$3:$N172)+SUM($O$3:$O172)</f>
        <v>6700</v>
      </c>
      <c r="BN172" s="206">
        <f>SUM($BK$3:$BK172)</f>
        <v>3242.8100543303694</v>
      </c>
      <c r="BO172" s="206">
        <f t="shared" si="108"/>
        <v>2.0661092964890075</v>
      </c>
      <c r="BP172" s="206">
        <f t="shared" si="109"/>
        <v>6.9445887272437243</v>
      </c>
      <c r="BU172" s="206">
        <f t="shared" si="117"/>
        <v>1.1149</v>
      </c>
      <c r="BV172" s="206">
        <f>SUM($Q$3:$Q172)+SUM($R$3:$R172)</f>
        <v>2798.9</v>
      </c>
      <c r="BW172" s="206">
        <f>SUM($BT$3:$BT172)</f>
        <v>2514.9773501862846</v>
      </c>
      <c r="BX172" s="206">
        <f t="shared" si="110"/>
        <v>1.1128927263669732</v>
      </c>
      <c r="BY172" s="206">
        <f t="shared" si="111"/>
        <v>0.18004068822556046</v>
      </c>
      <c r="CD172" s="206">
        <f t="shared" si="118"/>
        <v>1.1084000000000001</v>
      </c>
      <c r="CE172" s="206">
        <f>SUM($T$3:$T172)+SUM($U$3:$U172)</f>
        <v>0</v>
      </c>
      <c r="CF172" s="206">
        <f>SUM($CC$3:$CC172)</f>
        <v>1.1585727777401189E-2</v>
      </c>
      <c r="CG172" s="206">
        <f t="shared" si="87"/>
        <v>0</v>
      </c>
      <c r="CH172" s="206">
        <f t="shared" si="88"/>
        <v>100</v>
      </c>
      <c r="CM172" s="206">
        <f t="shared" si="119"/>
        <v>1.0711999999999999</v>
      </c>
      <c r="CN172" s="206">
        <f>SUM($W$3:$W172)+SUM($X$3:$X172)</f>
        <v>18804.349999999999</v>
      </c>
      <c r="CO172" s="206">
        <f>SUM($CL$3:CL172)</f>
        <v>15687.397493554945</v>
      </c>
      <c r="CP172" s="206">
        <f t="shared" si="90"/>
        <v>1.1986914979189909</v>
      </c>
      <c r="CQ172" s="206">
        <f t="shared" si="84"/>
        <v>1.2853132539739769</v>
      </c>
      <c r="CR172" s="206">
        <f t="shared" si="91"/>
        <v>-11.901745511481606</v>
      </c>
      <c r="CV172" s="206">
        <f t="shared" si="120"/>
        <v>1.9273</v>
      </c>
      <c r="CW172" s="206">
        <f>SUM($Z$3:$Z172)+SUM($AA$3:$AA172)</f>
        <v>3300.0000000000005</v>
      </c>
      <c r="CX172" s="206">
        <f>SUM($CU$3:$CU172)</f>
        <v>1920.7339761826256</v>
      </c>
      <c r="CY172" s="206">
        <f t="shared" si="83"/>
        <v>1.7180932085965415</v>
      </c>
      <c r="CZ172" s="206">
        <f t="shared" si="85"/>
        <v>1.7745501568695572</v>
      </c>
      <c r="DA172" s="206">
        <f t="shared" si="86"/>
        <v>10.854915757975331</v>
      </c>
      <c r="DE172" s="206">
        <f t="shared" si="121"/>
        <v>1.2148000000000001</v>
      </c>
      <c r="DF172" s="206">
        <f>IF(SUM($AF$3:$AF172)&lt;0,0,SUM($AF$3:$AF172))</f>
        <v>3930.0789999999997</v>
      </c>
      <c r="DG172" s="206">
        <f>SUM($DD$3:$DD172)</f>
        <v>3400.4605090883279</v>
      </c>
      <c r="DH172" s="206">
        <f t="shared" si="123"/>
        <v>1.1557490491350138</v>
      </c>
      <c r="DI172" s="206">
        <f t="shared" si="112"/>
        <v>0.84629396735176599</v>
      </c>
      <c r="DJ172" s="206">
        <f t="shared" si="98"/>
        <v>4.8609607231631831</v>
      </c>
      <c r="DN172" s="206">
        <f t="shared" si="122"/>
        <v>1.8201000000000001</v>
      </c>
      <c r="DO172" s="206">
        <f>SUM($AC$3:$AC172)+SUM($AD$3:$AD172)</f>
        <v>7200</v>
      </c>
      <c r="DP172" s="206">
        <f>SUM($DM$3:$DM172)</f>
        <v>4712.8222418376445</v>
      </c>
      <c r="DQ172" s="206">
        <f t="shared" si="100"/>
        <v>1.52774699119408</v>
      </c>
      <c r="DR172" s="206">
        <f t="shared" si="102"/>
        <v>16.062469578919842</v>
      </c>
      <c r="DS172" s="206">
        <f t="shared" si="113"/>
        <v>1.5786718909005484</v>
      </c>
    </row>
    <row r="173" spans="1:123" ht="14.25">
      <c r="A173" s="262">
        <v>39372</v>
      </c>
      <c r="AJ173" s="206">
        <f t="shared" si="114"/>
        <v>0</v>
      </c>
      <c r="AV173" s="206">
        <f t="shared" si="101"/>
        <v>0</v>
      </c>
      <c r="AW173" s="206">
        <f t="shared" si="103"/>
        <v>59334.098000000013</v>
      </c>
      <c r="AX173" s="206">
        <f t="shared" si="104"/>
        <v>1810.8600000000006</v>
      </c>
      <c r="AZ173" s="206">
        <f t="shared" si="105"/>
        <v>165</v>
      </c>
      <c r="BC173" s="206">
        <f t="shared" si="115"/>
        <v>3.1019000000000001</v>
      </c>
      <c r="BD173" s="206">
        <f>SUM($K$3:$K173)+SUM($L$3:$L173)</f>
        <v>9901.1</v>
      </c>
      <c r="BE173" s="206">
        <f>SUM($BB$3:$BB173)</f>
        <v>3511.2293995651116</v>
      </c>
      <c r="BF173" s="206">
        <f t="shared" si="106"/>
        <v>2.819838544649437</v>
      </c>
      <c r="BG173" s="206">
        <f t="shared" si="107"/>
        <v>9.0931833827835558</v>
      </c>
      <c r="BL173" s="206">
        <f t="shared" si="116"/>
        <v>2.2202999999999999</v>
      </c>
      <c r="BM173" s="206">
        <f>SUM($N$3:$N173)+SUM($O$3:$O173)</f>
        <v>6700</v>
      </c>
      <c r="BN173" s="206">
        <f>SUM($BK$3:$BK173)</f>
        <v>3242.8100543303694</v>
      </c>
      <c r="BO173" s="206">
        <f t="shared" si="108"/>
        <v>2.0661092964890075</v>
      </c>
      <c r="BP173" s="206">
        <f t="shared" si="109"/>
        <v>6.9445887272437243</v>
      </c>
      <c r="BU173" s="206">
        <f t="shared" si="117"/>
        <v>1.1149</v>
      </c>
      <c r="BV173" s="206">
        <f>SUM($Q$3:$Q173)+SUM($R$3:$R173)</f>
        <v>2798.9</v>
      </c>
      <c r="BW173" s="206">
        <f>SUM($BT$3:$BT173)</f>
        <v>2514.9773501862846</v>
      </c>
      <c r="BX173" s="206">
        <f t="shared" si="110"/>
        <v>1.1128927263669732</v>
      </c>
      <c r="BY173" s="206">
        <f t="shared" si="111"/>
        <v>0.18004068822556046</v>
      </c>
      <c r="CD173" s="206">
        <f t="shared" si="118"/>
        <v>1.1084000000000001</v>
      </c>
      <c r="CE173" s="206">
        <f>SUM($T$3:$T173)+SUM($U$3:$U173)</f>
        <v>0</v>
      </c>
      <c r="CF173" s="206">
        <f>SUM($CC$3:$CC173)</f>
        <v>1.1585727777401189E-2</v>
      </c>
      <c r="CG173" s="206">
        <f t="shared" si="87"/>
        <v>0</v>
      </c>
      <c r="CH173" s="206">
        <f t="shared" si="88"/>
        <v>100</v>
      </c>
      <c r="CM173" s="206">
        <f t="shared" si="119"/>
        <v>1.0711999999999999</v>
      </c>
      <c r="CN173" s="206">
        <f>SUM($W$3:$W173)+SUM($X$3:$X173)</f>
        <v>18804.349999999999</v>
      </c>
      <c r="CO173" s="206">
        <f>SUM($CL$3:CL173)</f>
        <v>15687.397493554945</v>
      </c>
      <c r="CP173" s="206">
        <f t="shared" si="90"/>
        <v>1.1986914979189909</v>
      </c>
      <c r="CQ173" s="206">
        <f t="shared" si="84"/>
        <v>1.2758240496927202</v>
      </c>
      <c r="CR173" s="206">
        <f t="shared" si="91"/>
        <v>-11.901745511481606</v>
      </c>
      <c r="CV173" s="206">
        <f t="shared" si="120"/>
        <v>1.9273</v>
      </c>
      <c r="CW173" s="206">
        <f>SUM($Z$3:$Z173)+SUM($AA$3:$AA173)</f>
        <v>3300.0000000000005</v>
      </c>
      <c r="CX173" s="206">
        <f>SUM($CU$3:$CU173)</f>
        <v>1920.7339761826256</v>
      </c>
      <c r="CY173" s="206">
        <f t="shared" si="83"/>
        <v>1.7180932085965415</v>
      </c>
      <c r="CZ173" s="206">
        <f t="shared" si="85"/>
        <v>1.7749565695429921</v>
      </c>
      <c r="DA173" s="206">
        <f t="shared" si="86"/>
        <v>10.854915757975331</v>
      </c>
      <c r="DE173" s="206">
        <f t="shared" si="121"/>
        <v>1.2148000000000001</v>
      </c>
      <c r="DF173" s="206">
        <f>IF(SUM($AF$3:$AF173)&lt;0,0,SUM($AF$3:$AF173))</f>
        <v>3930.0789999999997</v>
      </c>
      <c r="DG173" s="206">
        <f>SUM($DD$3:$DD173)</f>
        <v>3400.4605090883279</v>
      </c>
      <c r="DH173" s="206">
        <f t="shared" si="123"/>
        <v>1.1557490491350138</v>
      </c>
      <c r="DI173" s="206">
        <f t="shared" si="112"/>
        <v>0.8475493026990103</v>
      </c>
      <c r="DJ173" s="206">
        <f t="shared" si="98"/>
        <v>4.8609607231631831</v>
      </c>
      <c r="DN173" s="206">
        <f t="shared" si="122"/>
        <v>1.8201000000000001</v>
      </c>
      <c r="DO173" s="206">
        <f>SUM($AC$3:$AC173)+SUM($AD$3:$AD173)</f>
        <v>7200</v>
      </c>
      <c r="DP173" s="206">
        <f>SUM($DM$3:$DM173)</f>
        <v>4712.8222418376445</v>
      </c>
      <c r="DQ173" s="206">
        <f t="shared" si="100"/>
        <v>1.52774699119408</v>
      </c>
      <c r="DR173" s="206">
        <f t="shared" si="102"/>
        <v>16.062469578919842</v>
      </c>
      <c r="DS173" s="206">
        <f t="shared" si="113"/>
        <v>1.5786718909005484</v>
      </c>
    </row>
    <row r="174" spans="1:123" ht="14.25">
      <c r="A174" s="262">
        <v>39373</v>
      </c>
      <c r="AJ174" s="206">
        <f t="shared" si="114"/>
        <v>0</v>
      </c>
      <c r="AV174" s="206">
        <f t="shared" si="101"/>
        <v>0</v>
      </c>
      <c r="AW174" s="206">
        <f t="shared" si="103"/>
        <v>59334.098000000013</v>
      </c>
      <c r="AX174" s="206">
        <f t="shared" si="104"/>
        <v>1810.8600000000006</v>
      </c>
      <c r="AZ174" s="206">
        <f t="shared" si="105"/>
        <v>165</v>
      </c>
      <c r="BC174" s="206">
        <f t="shared" si="115"/>
        <v>3.1019000000000001</v>
      </c>
      <c r="BD174" s="206">
        <f>SUM($K$3:$K174)+SUM($L$3:$L174)</f>
        <v>9901.1</v>
      </c>
      <c r="BE174" s="206">
        <f>SUM($BB$3:$BB174)</f>
        <v>3511.2293995651116</v>
      </c>
      <c r="BF174" s="206">
        <f t="shared" si="106"/>
        <v>2.819838544649437</v>
      </c>
      <c r="BG174" s="206">
        <f t="shared" si="107"/>
        <v>9.0931833827835558</v>
      </c>
      <c r="BL174" s="206">
        <f t="shared" si="116"/>
        <v>2.2202999999999999</v>
      </c>
      <c r="BM174" s="206">
        <f>SUM($N$3:$N174)+SUM($O$3:$O174)</f>
        <v>6700</v>
      </c>
      <c r="BN174" s="206">
        <f>SUM($BK$3:$BK174)</f>
        <v>3242.8100543303694</v>
      </c>
      <c r="BO174" s="206">
        <f t="shared" si="108"/>
        <v>2.0661092964890075</v>
      </c>
      <c r="BP174" s="206">
        <f t="shared" si="109"/>
        <v>6.9445887272437243</v>
      </c>
      <c r="BU174" s="206">
        <f t="shared" si="117"/>
        <v>1.1149</v>
      </c>
      <c r="BV174" s="206">
        <f>SUM($Q$3:$Q174)+SUM($R$3:$R174)</f>
        <v>2798.9</v>
      </c>
      <c r="BW174" s="206">
        <f>SUM($BT$3:$BT174)</f>
        <v>2514.9773501862846</v>
      </c>
      <c r="BX174" s="206">
        <f t="shared" si="110"/>
        <v>1.1128927263669732</v>
      </c>
      <c r="BY174" s="206">
        <f t="shared" si="111"/>
        <v>0.18004068822556046</v>
      </c>
      <c r="CD174" s="206">
        <f t="shared" si="118"/>
        <v>1.1084000000000001</v>
      </c>
      <c r="CE174" s="206">
        <f>SUM($T$3:$T174)+SUM($U$3:$U174)</f>
        <v>0</v>
      </c>
      <c r="CF174" s="206">
        <f>SUM($CC$3:$CC174)</f>
        <v>1.1585727777401189E-2</v>
      </c>
      <c r="CG174" s="206">
        <f t="shared" si="87"/>
        <v>0</v>
      </c>
      <c r="CH174" s="206">
        <f t="shared" si="88"/>
        <v>100</v>
      </c>
      <c r="CM174" s="206">
        <f t="shared" si="119"/>
        <v>1.0711999999999999</v>
      </c>
      <c r="CN174" s="206">
        <f>SUM($W$3:$W174)+SUM($X$3:$X174)</f>
        <v>18804.349999999999</v>
      </c>
      <c r="CO174" s="206">
        <f>SUM($CL$3:CL174)</f>
        <v>15687.397493554945</v>
      </c>
      <c r="CP174" s="206">
        <f t="shared" si="90"/>
        <v>1.1986914979189909</v>
      </c>
      <c r="CQ174" s="206">
        <f t="shared" si="84"/>
        <v>1.2663348454114636</v>
      </c>
      <c r="CR174" s="206">
        <f t="shared" si="91"/>
        <v>-11.901745511481606</v>
      </c>
      <c r="CV174" s="206">
        <f t="shared" si="120"/>
        <v>1.9273</v>
      </c>
      <c r="CW174" s="206">
        <f>SUM($Z$3:$Z174)+SUM($AA$3:$AA174)</f>
        <v>3300.0000000000005</v>
      </c>
      <c r="CX174" s="206">
        <f>SUM($CU$3:$CU174)</f>
        <v>1920.7339761826256</v>
      </c>
      <c r="CY174" s="206">
        <f t="shared" ref="CY174:CY205" si="124">(CW174)/CX174</f>
        <v>1.7180932085965415</v>
      </c>
      <c r="CZ174" s="206">
        <f t="shared" si="85"/>
        <v>1.775362982216427</v>
      </c>
      <c r="DA174" s="206">
        <f t="shared" si="86"/>
        <v>10.854915757975331</v>
      </c>
      <c r="DE174" s="206">
        <f t="shared" si="121"/>
        <v>1.2148000000000001</v>
      </c>
      <c r="DF174" s="206">
        <f>IF(SUM($AF$3:$AF174)&lt;0,0,SUM($AF$3:$AF174))</f>
        <v>3930.0789999999997</v>
      </c>
      <c r="DG174" s="206">
        <f>SUM($DD$3:$DD174)</f>
        <v>3400.4605090883279</v>
      </c>
      <c r="DH174" s="206">
        <f t="shared" si="123"/>
        <v>1.1557490491350138</v>
      </c>
      <c r="DI174" s="206">
        <f t="shared" si="112"/>
        <v>0.88607427100351077</v>
      </c>
      <c r="DJ174" s="206">
        <f t="shared" si="98"/>
        <v>4.8609607231631831</v>
      </c>
      <c r="DN174" s="206">
        <f t="shared" si="122"/>
        <v>1.8201000000000001</v>
      </c>
      <c r="DO174" s="206">
        <f>SUM($AC$3:$AC174)+SUM($AD$3:$AD174)</f>
        <v>7200</v>
      </c>
      <c r="DP174" s="206">
        <f>SUM($DM$3:$DM174)</f>
        <v>4712.8222418376445</v>
      </c>
      <c r="DQ174" s="206">
        <f t="shared" si="100"/>
        <v>1.52774699119408</v>
      </c>
      <c r="DR174" s="206">
        <f t="shared" si="102"/>
        <v>16.062469578919842</v>
      </c>
      <c r="DS174" s="206">
        <f t="shared" si="113"/>
        <v>1.5786718909005484</v>
      </c>
    </row>
    <row r="175" spans="1:123" ht="14.25">
      <c r="A175" s="262">
        <v>39374</v>
      </c>
      <c r="AJ175" s="206">
        <f t="shared" si="114"/>
        <v>0</v>
      </c>
      <c r="AV175" s="206">
        <f t="shared" si="101"/>
        <v>0</v>
      </c>
      <c r="AW175" s="206">
        <f t="shared" si="103"/>
        <v>59334.098000000013</v>
      </c>
      <c r="AX175" s="206">
        <f t="shared" si="104"/>
        <v>1810.8600000000006</v>
      </c>
      <c r="AZ175" s="206">
        <f t="shared" si="105"/>
        <v>165</v>
      </c>
      <c r="BC175" s="206">
        <f t="shared" si="115"/>
        <v>3.1019000000000001</v>
      </c>
      <c r="BD175" s="206">
        <f>SUM($K$3:$K175)+SUM($L$3:$L175)</f>
        <v>9901.1</v>
      </c>
      <c r="BE175" s="206">
        <f>SUM($BB$3:$BB175)</f>
        <v>3511.2293995651116</v>
      </c>
      <c r="BF175" s="206">
        <f t="shared" si="106"/>
        <v>2.819838544649437</v>
      </c>
      <c r="BG175" s="206">
        <f t="shared" si="107"/>
        <v>9.0931833827835558</v>
      </c>
      <c r="BL175" s="206">
        <f t="shared" si="116"/>
        <v>2.2202999999999999</v>
      </c>
      <c r="BM175" s="206">
        <f>SUM($N$3:$N175)+SUM($O$3:$O175)</f>
        <v>6700</v>
      </c>
      <c r="BN175" s="206">
        <f>SUM($BK$3:$BK175)</f>
        <v>3242.8100543303694</v>
      </c>
      <c r="BO175" s="206">
        <f t="shared" si="108"/>
        <v>2.0661092964890075</v>
      </c>
      <c r="BP175" s="206">
        <f t="shared" si="109"/>
        <v>6.9445887272437243</v>
      </c>
      <c r="BU175" s="206">
        <f t="shared" si="117"/>
        <v>1.1149</v>
      </c>
      <c r="BV175" s="206">
        <f>SUM($Q$3:$Q175)+SUM($R$3:$R175)</f>
        <v>2798.9</v>
      </c>
      <c r="BW175" s="206">
        <f>SUM($BT$3:$BT175)</f>
        <v>2514.9773501862846</v>
      </c>
      <c r="BX175" s="206">
        <f t="shared" si="110"/>
        <v>1.1128927263669732</v>
      </c>
      <c r="BY175" s="206">
        <f t="shared" si="111"/>
        <v>0.18004068822556046</v>
      </c>
      <c r="CD175" s="206">
        <f t="shared" si="118"/>
        <v>1.1084000000000001</v>
      </c>
      <c r="CE175" s="206">
        <f>SUM($T$3:$T175)+SUM($U$3:$U175)</f>
        <v>0</v>
      </c>
      <c r="CF175" s="206">
        <f>SUM($CC$3:$CC175)</f>
        <v>1.1585727777401189E-2</v>
      </c>
      <c r="CG175" s="206">
        <f t="shared" si="87"/>
        <v>0</v>
      </c>
      <c r="CH175" s="206">
        <f t="shared" si="88"/>
        <v>100</v>
      </c>
      <c r="CM175" s="206">
        <f t="shared" si="119"/>
        <v>1.0711999999999999</v>
      </c>
      <c r="CN175" s="206">
        <f>SUM($W$3:$W175)+SUM($X$3:$X175)</f>
        <v>18804.349999999999</v>
      </c>
      <c r="CO175" s="206">
        <f>SUM($CL$3:CL175)</f>
        <v>15687.397493554945</v>
      </c>
      <c r="CP175" s="206">
        <f t="shared" si="90"/>
        <v>1.1986914979189909</v>
      </c>
      <c r="CQ175" s="206">
        <f t="shared" ref="CQ175:CQ206" si="125">SUM($CP145:$CP175)/30</f>
        <v>1.2568456411302071</v>
      </c>
      <c r="CR175" s="206">
        <f t="shared" si="91"/>
        <v>-11.901745511481606</v>
      </c>
      <c r="CV175" s="206">
        <f t="shared" si="120"/>
        <v>1.9273</v>
      </c>
      <c r="CW175" s="206">
        <f>SUM($Z$3:$Z175)+SUM($AA$3:$AA175)</f>
        <v>3300.0000000000005</v>
      </c>
      <c r="CX175" s="206">
        <f>SUM($CU$3:$CU175)</f>
        <v>1920.7339761826256</v>
      </c>
      <c r="CY175" s="206">
        <f t="shared" si="124"/>
        <v>1.7180932085965415</v>
      </c>
      <c r="CZ175" s="206">
        <f t="shared" ref="CZ175:CZ206" si="126">SUM($CY145:$CY175)/30</f>
        <v>1.775362982216427</v>
      </c>
      <c r="DA175" s="206">
        <f t="shared" si="86"/>
        <v>10.854915757975331</v>
      </c>
      <c r="DE175" s="206">
        <f t="shared" si="121"/>
        <v>1.2148000000000001</v>
      </c>
      <c r="DF175" s="206">
        <f>IF(SUM($AF$3:$AF175)&lt;0,0,SUM($AF$3:$AF175))</f>
        <v>3930.0789999999997</v>
      </c>
      <c r="DG175" s="206">
        <f>SUM($DD$3:$DD175)</f>
        <v>3400.4605090883279</v>
      </c>
      <c r="DH175" s="206">
        <f t="shared" si="123"/>
        <v>1.1557490491350138</v>
      </c>
      <c r="DI175" s="206">
        <f t="shared" si="112"/>
        <v>0.92459923930801124</v>
      </c>
      <c r="DJ175" s="206">
        <f t="shared" si="98"/>
        <v>4.8609607231631831</v>
      </c>
      <c r="DN175" s="206">
        <f t="shared" si="122"/>
        <v>1.8201000000000001</v>
      </c>
      <c r="DO175" s="206">
        <f>SUM($AC$3:$AC175)+SUM($AD$3:$AD175)</f>
        <v>7200</v>
      </c>
      <c r="DP175" s="206">
        <f>SUM($DM$3:$DM175)</f>
        <v>4712.8222418376445</v>
      </c>
      <c r="DQ175" s="206">
        <f t="shared" si="100"/>
        <v>1.52774699119408</v>
      </c>
      <c r="DR175" s="206">
        <f t="shared" si="102"/>
        <v>16.062469578919842</v>
      </c>
      <c r="DS175" s="206">
        <f t="shared" si="113"/>
        <v>1.5786718909005484</v>
      </c>
    </row>
    <row r="176" spans="1:123" ht="14.25">
      <c r="A176" s="262">
        <v>39375</v>
      </c>
      <c r="AJ176" s="206">
        <f t="shared" si="114"/>
        <v>0</v>
      </c>
      <c r="AV176" s="206">
        <f t="shared" si="101"/>
        <v>0</v>
      </c>
      <c r="AW176" s="206">
        <f t="shared" si="103"/>
        <v>59334.098000000013</v>
      </c>
      <c r="AX176" s="206">
        <f t="shared" si="104"/>
        <v>1810.8600000000006</v>
      </c>
      <c r="AZ176" s="206">
        <f t="shared" si="105"/>
        <v>165</v>
      </c>
      <c r="BC176" s="206">
        <f t="shared" si="115"/>
        <v>3.1019000000000001</v>
      </c>
      <c r="BD176" s="206">
        <f>SUM($K$3:$K176)+SUM($L$3:$L176)</f>
        <v>9901.1</v>
      </c>
      <c r="BE176" s="206">
        <f>SUM($BB$3:$BB176)</f>
        <v>3511.2293995651116</v>
      </c>
      <c r="BF176" s="206">
        <f t="shared" si="106"/>
        <v>2.819838544649437</v>
      </c>
      <c r="BG176" s="206">
        <f t="shared" si="107"/>
        <v>9.0931833827835558</v>
      </c>
      <c r="BL176" s="206">
        <f t="shared" si="116"/>
        <v>2.2202999999999999</v>
      </c>
      <c r="BM176" s="206">
        <f>SUM($N$3:$N176)+SUM($O$3:$O176)</f>
        <v>6700</v>
      </c>
      <c r="BN176" s="206">
        <f>SUM($BK$3:$BK176)</f>
        <v>3242.8100543303694</v>
      </c>
      <c r="BO176" s="206">
        <f t="shared" si="108"/>
        <v>2.0661092964890075</v>
      </c>
      <c r="BP176" s="206">
        <f t="shared" si="109"/>
        <v>6.9445887272437243</v>
      </c>
      <c r="BU176" s="206">
        <f t="shared" si="117"/>
        <v>1.1149</v>
      </c>
      <c r="BV176" s="206">
        <f>SUM($Q$3:$Q176)+SUM($R$3:$R176)</f>
        <v>2798.9</v>
      </c>
      <c r="BW176" s="206">
        <f>SUM($BT$3:$BT176)</f>
        <v>2514.9773501862846</v>
      </c>
      <c r="BX176" s="206">
        <f t="shared" si="110"/>
        <v>1.1128927263669732</v>
      </c>
      <c r="BY176" s="206">
        <f t="shared" si="111"/>
        <v>0.18004068822556046</v>
      </c>
      <c r="CD176" s="206">
        <f t="shared" si="118"/>
        <v>1.1084000000000001</v>
      </c>
      <c r="CE176" s="206">
        <f>SUM($T$3:$T176)+SUM($U$3:$U176)</f>
        <v>0</v>
      </c>
      <c r="CF176" s="206">
        <f>SUM($CC$3:$CC176)</f>
        <v>1.1585727777401189E-2</v>
      </c>
      <c r="CG176" s="206">
        <f t="shared" si="87"/>
        <v>0</v>
      </c>
      <c r="CH176" s="206">
        <f t="shared" si="88"/>
        <v>100</v>
      </c>
      <c r="CM176" s="206">
        <f t="shared" si="119"/>
        <v>1.0711999999999999</v>
      </c>
      <c r="CN176" s="206">
        <f>SUM($W$3:$W176)+SUM($X$3:$X176)</f>
        <v>18804.349999999999</v>
      </c>
      <c r="CO176" s="206">
        <f>SUM($CL$3:CL176)</f>
        <v>15687.397493554945</v>
      </c>
      <c r="CP176" s="206">
        <f t="shared" si="90"/>
        <v>1.1986914979189909</v>
      </c>
      <c r="CQ176" s="206">
        <f t="shared" si="125"/>
        <v>1.254245961137743</v>
      </c>
      <c r="CR176" s="206">
        <f t="shared" si="91"/>
        <v>-11.901745511481606</v>
      </c>
      <c r="CV176" s="206">
        <f t="shared" si="120"/>
        <v>1.9273</v>
      </c>
      <c r="CW176" s="206">
        <f>SUM($Z$3:$Z176)+SUM($AA$3:$AA176)</f>
        <v>3300.0000000000005</v>
      </c>
      <c r="CX176" s="206">
        <f>SUM($CU$3:$CU176)</f>
        <v>1920.7339761826256</v>
      </c>
      <c r="CY176" s="206">
        <f t="shared" si="124"/>
        <v>1.7180932085965415</v>
      </c>
      <c r="CZ176" s="206">
        <f t="shared" si="126"/>
        <v>1.775362982216427</v>
      </c>
      <c r="DA176" s="206">
        <f t="shared" ref="DA176:DA209" si="127">(CV176-CY176)*100/CV176</f>
        <v>10.854915757975331</v>
      </c>
      <c r="DE176" s="206">
        <f t="shared" si="121"/>
        <v>1.2148000000000001</v>
      </c>
      <c r="DF176" s="206">
        <f>IF(SUM($AF$3:$AF176)&lt;0,0,SUM($AF$3:$AF176))</f>
        <v>3930.0789999999997</v>
      </c>
      <c r="DG176" s="206">
        <f>SUM($DD$3:$DD176)</f>
        <v>3400.4605090883279</v>
      </c>
      <c r="DH176" s="206">
        <f t="shared" si="123"/>
        <v>1.1557490491350138</v>
      </c>
      <c r="DI176" s="206">
        <f t="shared" si="112"/>
        <v>0.96312420761251183</v>
      </c>
      <c r="DJ176" s="206">
        <f t="shared" si="98"/>
        <v>4.8609607231631831</v>
      </c>
      <c r="DN176" s="206">
        <f t="shared" si="122"/>
        <v>1.8201000000000001</v>
      </c>
      <c r="DO176" s="206">
        <f>SUM($AC$3:$AC176)+SUM($AD$3:$AD176)</f>
        <v>7200</v>
      </c>
      <c r="DP176" s="206">
        <f>SUM($DM$3:$DM176)</f>
        <v>4712.8222418376445</v>
      </c>
      <c r="DQ176" s="206">
        <f t="shared" si="100"/>
        <v>1.52774699119408</v>
      </c>
      <c r="DR176" s="206">
        <f t="shared" si="102"/>
        <v>16.062469578919842</v>
      </c>
      <c r="DS176" s="206">
        <f t="shared" si="113"/>
        <v>1.5786718909005484</v>
      </c>
    </row>
    <row r="177" spans="1:123" ht="14.25">
      <c r="A177" s="262">
        <v>39376</v>
      </c>
      <c r="AJ177" s="206">
        <f t="shared" si="114"/>
        <v>0</v>
      </c>
      <c r="AV177" s="206">
        <f t="shared" si="101"/>
        <v>0</v>
      </c>
      <c r="AW177" s="206">
        <f t="shared" si="103"/>
        <v>59334.098000000013</v>
      </c>
      <c r="AX177" s="206">
        <f t="shared" si="104"/>
        <v>1810.8600000000006</v>
      </c>
      <c r="AZ177" s="206">
        <f t="shared" si="105"/>
        <v>165</v>
      </c>
      <c r="BC177" s="206">
        <f t="shared" si="115"/>
        <v>3.1019000000000001</v>
      </c>
      <c r="BD177" s="206">
        <f>SUM($K$3:$K177)+SUM($L$3:$L177)</f>
        <v>9901.1</v>
      </c>
      <c r="BE177" s="206">
        <f>SUM($BB$3:$BB177)</f>
        <v>3511.2293995651116</v>
      </c>
      <c r="BF177" s="206">
        <f t="shared" si="106"/>
        <v>2.819838544649437</v>
      </c>
      <c r="BG177" s="206">
        <f t="shared" si="107"/>
        <v>9.0931833827835558</v>
      </c>
      <c r="BL177" s="206">
        <f t="shared" si="116"/>
        <v>2.2202999999999999</v>
      </c>
      <c r="BM177" s="206">
        <f>SUM($N$3:$N177)+SUM($O$3:$O177)</f>
        <v>6700</v>
      </c>
      <c r="BN177" s="206">
        <f>SUM($BK$3:$BK177)</f>
        <v>3242.8100543303694</v>
      </c>
      <c r="BO177" s="206">
        <f t="shared" si="108"/>
        <v>2.0661092964890075</v>
      </c>
      <c r="BP177" s="206">
        <f t="shared" si="109"/>
        <v>6.9445887272437243</v>
      </c>
      <c r="BU177" s="206">
        <f t="shared" si="117"/>
        <v>1.1149</v>
      </c>
      <c r="BV177" s="206">
        <f>SUM($Q$3:$Q177)+SUM($R$3:$R177)</f>
        <v>2798.9</v>
      </c>
      <c r="BW177" s="206">
        <f>SUM($BT$3:$BT177)</f>
        <v>2514.9773501862846</v>
      </c>
      <c r="BX177" s="206">
        <f t="shared" si="110"/>
        <v>1.1128927263669732</v>
      </c>
      <c r="BY177" s="206">
        <f t="shared" si="111"/>
        <v>0.18004068822556046</v>
      </c>
      <c r="CD177" s="206">
        <f t="shared" si="118"/>
        <v>1.1084000000000001</v>
      </c>
      <c r="CE177" s="206">
        <f>SUM($T$3:$T177)+SUM($U$3:$U177)</f>
        <v>0</v>
      </c>
      <c r="CF177" s="206">
        <f>SUM($CC$3:$CC177)</f>
        <v>1.1585727777401189E-2</v>
      </c>
      <c r="CG177" s="206">
        <f t="shared" ref="CG177:CG208" si="128">CE177/CF177</f>
        <v>0</v>
      </c>
      <c r="CH177" s="206">
        <f t="shared" ref="CH177:CH208" si="129">(CD177-CG177)*100/CD177</f>
        <v>100</v>
      </c>
      <c r="CM177" s="206">
        <f t="shared" si="119"/>
        <v>1.0711999999999999</v>
      </c>
      <c r="CN177" s="206">
        <f>SUM($W$3:$W177)+SUM($X$3:$X177)</f>
        <v>18804.349999999999</v>
      </c>
      <c r="CO177" s="206">
        <f>SUM($CL$3:CL177)</f>
        <v>15687.397493554945</v>
      </c>
      <c r="CP177" s="206">
        <f t="shared" si="90"/>
        <v>1.1986914979189909</v>
      </c>
      <c r="CQ177" s="206">
        <f t="shared" si="125"/>
        <v>1.2516462811452784</v>
      </c>
      <c r="CR177" s="206">
        <f t="shared" si="91"/>
        <v>-11.901745511481606</v>
      </c>
      <c r="CV177" s="206">
        <f t="shared" si="120"/>
        <v>1.9273</v>
      </c>
      <c r="CW177" s="206">
        <f>SUM($Z$3:$Z177)+SUM($AA$3:$AA177)</f>
        <v>3300.0000000000005</v>
      </c>
      <c r="CX177" s="206">
        <f>SUM($CU$3:$CU177)</f>
        <v>1920.7339761826256</v>
      </c>
      <c r="CY177" s="206">
        <f t="shared" si="124"/>
        <v>1.7180932085965415</v>
      </c>
      <c r="CZ177" s="206">
        <f t="shared" si="126"/>
        <v>1.775362982216427</v>
      </c>
      <c r="DA177" s="206">
        <f t="shared" si="127"/>
        <v>10.854915757975331</v>
      </c>
      <c r="DE177" s="206">
        <f t="shared" si="121"/>
        <v>1.2148000000000001</v>
      </c>
      <c r="DF177" s="206">
        <f>IF(SUM($AF$3:$AF177)&lt;0,0,SUM($AF$3:$AF177))</f>
        <v>3930.0789999999997</v>
      </c>
      <c r="DG177" s="206">
        <f>SUM($DD$3:$DD177)</f>
        <v>3400.4605090883279</v>
      </c>
      <c r="DH177" s="206">
        <f t="shared" si="123"/>
        <v>1.1557490491350138</v>
      </c>
      <c r="DI177" s="206">
        <f t="shared" si="112"/>
        <v>1.0016491759170123</v>
      </c>
      <c r="DJ177" s="206">
        <f t="shared" si="98"/>
        <v>4.8609607231631831</v>
      </c>
      <c r="DN177" s="206">
        <f t="shared" si="122"/>
        <v>1.8201000000000001</v>
      </c>
      <c r="DO177" s="206">
        <f>SUM($AC$3:$AC177)+SUM($AD$3:$AD177)</f>
        <v>7200</v>
      </c>
      <c r="DP177" s="206">
        <f>SUM($DM$3:$DM177)</f>
        <v>4712.8222418376445</v>
      </c>
      <c r="DQ177" s="206">
        <f t="shared" si="100"/>
        <v>1.52774699119408</v>
      </c>
      <c r="DR177" s="206">
        <f t="shared" si="102"/>
        <v>16.062469578919842</v>
      </c>
      <c r="DS177" s="206">
        <f t="shared" si="113"/>
        <v>1.5786718909005484</v>
      </c>
    </row>
    <row r="178" spans="1:123" ht="14.25">
      <c r="A178" s="262">
        <v>39377</v>
      </c>
      <c r="AJ178" s="206">
        <f t="shared" si="114"/>
        <v>0</v>
      </c>
      <c r="AV178" s="206">
        <f t="shared" si="101"/>
        <v>0</v>
      </c>
      <c r="AW178" s="206">
        <f t="shared" si="103"/>
        <v>59334.098000000013</v>
      </c>
      <c r="AX178" s="206">
        <f t="shared" si="104"/>
        <v>1810.8600000000006</v>
      </c>
      <c r="AZ178" s="206">
        <f t="shared" si="105"/>
        <v>165</v>
      </c>
      <c r="BC178" s="206">
        <f t="shared" si="115"/>
        <v>3.1019000000000001</v>
      </c>
      <c r="BD178" s="206">
        <f>SUM($K$3:$K178)+SUM($L$3:$L178)</f>
        <v>9901.1</v>
      </c>
      <c r="BE178" s="206">
        <f>SUM($BB$3:$BB178)</f>
        <v>3511.2293995651116</v>
      </c>
      <c r="BF178" s="206">
        <f t="shared" si="106"/>
        <v>2.819838544649437</v>
      </c>
      <c r="BG178" s="206">
        <f t="shared" si="107"/>
        <v>9.0931833827835558</v>
      </c>
      <c r="BL178" s="206">
        <f t="shared" si="116"/>
        <v>2.2202999999999999</v>
      </c>
      <c r="BM178" s="206">
        <f>SUM($N$3:$N178)+SUM($O$3:$O178)</f>
        <v>6700</v>
      </c>
      <c r="BN178" s="206">
        <f>SUM($BK$3:$BK178)</f>
        <v>3242.8100543303694</v>
      </c>
      <c r="BO178" s="206">
        <f t="shared" si="108"/>
        <v>2.0661092964890075</v>
      </c>
      <c r="BP178" s="206">
        <f t="shared" si="109"/>
        <v>6.9445887272437243</v>
      </c>
      <c r="BU178" s="206">
        <f t="shared" si="117"/>
        <v>1.1149</v>
      </c>
      <c r="BV178" s="206">
        <f>SUM($Q$3:$Q178)+SUM($R$3:$R178)</f>
        <v>2798.9</v>
      </c>
      <c r="BW178" s="206">
        <f>SUM($BT$3:$BT178)</f>
        <v>2514.9773501862846</v>
      </c>
      <c r="BX178" s="206">
        <f t="shared" si="110"/>
        <v>1.1128927263669732</v>
      </c>
      <c r="BY178" s="206">
        <f t="shared" si="111"/>
        <v>0.18004068822556046</v>
      </c>
      <c r="CD178" s="206">
        <f t="shared" si="118"/>
        <v>1.1084000000000001</v>
      </c>
      <c r="CE178" s="206">
        <f>SUM($T$3:$T178)+SUM($U$3:$U178)</f>
        <v>0</v>
      </c>
      <c r="CF178" s="206">
        <f>SUM($CC$3:$CC178)</f>
        <v>1.1585727777401189E-2</v>
      </c>
      <c r="CG178" s="206">
        <f t="shared" si="128"/>
        <v>0</v>
      </c>
      <c r="CH178" s="206">
        <f t="shared" si="129"/>
        <v>100</v>
      </c>
      <c r="CM178" s="206">
        <f t="shared" si="119"/>
        <v>1.0711999999999999</v>
      </c>
      <c r="CN178" s="206">
        <f>SUM($W$3:$W178)+SUM($X$3:$X178)</f>
        <v>18804.349999999999</v>
      </c>
      <c r="CO178" s="206">
        <f>SUM($CL$3:CL178)</f>
        <v>15687.397493554945</v>
      </c>
      <c r="CP178" s="206">
        <f t="shared" si="90"/>
        <v>1.1986914979189909</v>
      </c>
      <c r="CQ178" s="206">
        <f t="shared" si="125"/>
        <v>1.2490466011528143</v>
      </c>
      <c r="CR178" s="206">
        <f t="shared" si="91"/>
        <v>-11.901745511481606</v>
      </c>
      <c r="CV178" s="206">
        <f t="shared" si="120"/>
        <v>1.9273</v>
      </c>
      <c r="CW178" s="206">
        <f>SUM($Z$3:$Z178)+SUM($AA$3:$AA178)</f>
        <v>3300.0000000000005</v>
      </c>
      <c r="CX178" s="206">
        <f>SUM($CU$3:$CU178)</f>
        <v>1920.7339761826256</v>
      </c>
      <c r="CY178" s="206">
        <f t="shared" si="124"/>
        <v>1.7180932085965415</v>
      </c>
      <c r="CZ178" s="206">
        <f t="shared" si="126"/>
        <v>1.775362982216427</v>
      </c>
      <c r="DA178" s="206">
        <f t="shared" si="127"/>
        <v>10.854915757975331</v>
      </c>
      <c r="DE178" s="206">
        <f t="shared" si="121"/>
        <v>1.2148000000000001</v>
      </c>
      <c r="DF178" s="206">
        <f>IF(SUM($AF$3:$AF178)&lt;0,0,SUM($AF$3:$AF178))</f>
        <v>3930.0789999999997</v>
      </c>
      <c r="DG178" s="206">
        <f>SUM($DD$3:$DD178)</f>
        <v>3400.4605090883279</v>
      </c>
      <c r="DH178" s="206">
        <f t="shared" si="123"/>
        <v>1.1557490491350138</v>
      </c>
      <c r="DI178" s="206">
        <f t="shared" si="112"/>
        <v>1.0401741442215127</v>
      </c>
      <c r="DJ178" s="206">
        <f t="shared" si="98"/>
        <v>4.8609607231631831</v>
      </c>
      <c r="DN178" s="206">
        <f t="shared" si="122"/>
        <v>1.8201000000000001</v>
      </c>
      <c r="DO178" s="206">
        <f>SUM($AC$3:$AC178)+SUM($AD$3:$AD178)</f>
        <v>7200</v>
      </c>
      <c r="DP178" s="206">
        <f>SUM($DM$3:$DM178)</f>
        <v>4712.8222418376445</v>
      </c>
      <c r="DQ178" s="206">
        <f t="shared" si="100"/>
        <v>1.52774699119408</v>
      </c>
      <c r="DR178" s="206">
        <f t="shared" si="102"/>
        <v>16.062469578919842</v>
      </c>
      <c r="DS178" s="206">
        <f t="shared" si="113"/>
        <v>1.5786718909005484</v>
      </c>
    </row>
    <row r="179" spans="1:123" ht="14.25">
      <c r="A179" s="262">
        <v>39378</v>
      </c>
      <c r="AJ179" s="206">
        <f t="shared" si="114"/>
        <v>0</v>
      </c>
      <c r="AV179" s="206">
        <f t="shared" si="101"/>
        <v>0</v>
      </c>
      <c r="AW179" s="206">
        <f t="shared" si="103"/>
        <v>59334.098000000013</v>
      </c>
      <c r="AX179" s="206">
        <f t="shared" si="104"/>
        <v>1810.8600000000006</v>
      </c>
      <c r="AZ179" s="206">
        <f t="shared" si="105"/>
        <v>165</v>
      </c>
      <c r="BC179" s="206">
        <f t="shared" si="115"/>
        <v>3.1019000000000001</v>
      </c>
      <c r="BD179" s="206">
        <f>SUM($K$3:$K179)+SUM($L$3:$L179)</f>
        <v>9901.1</v>
      </c>
      <c r="BE179" s="206">
        <f>SUM($BB$3:$BB179)</f>
        <v>3511.2293995651116</v>
      </c>
      <c r="BF179" s="206">
        <f t="shared" si="106"/>
        <v>2.819838544649437</v>
      </c>
      <c r="BG179" s="206">
        <f t="shared" si="107"/>
        <v>9.0931833827835558</v>
      </c>
      <c r="BL179" s="206">
        <f t="shared" si="116"/>
        <v>2.2202999999999999</v>
      </c>
      <c r="BM179" s="206">
        <f>SUM($N$3:$N179)+SUM($O$3:$O179)</f>
        <v>6700</v>
      </c>
      <c r="BN179" s="206">
        <f>SUM($BK$3:$BK179)</f>
        <v>3242.8100543303694</v>
      </c>
      <c r="BO179" s="206">
        <f t="shared" si="108"/>
        <v>2.0661092964890075</v>
      </c>
      <c r="BP179" s="206">
        <f t="shared" si="109"/>
        <v>6.9445887272437243</v>
      </c>
      <c r="BU179" s="206">
        <f t="shared" si="117"/>
        <v>1.1149</v>
      </c>
      <c r="BV179" s="206">
        <f>SUM($Q$3:$Q179)+SUM($R$3:$R179)</f>
        <v>2798.9</v>
      </c>
      <c r="BW179" s="206">
        <f>SUM($BT$3:$BT179)</f>
        <v>2514.9773501862846</v>
      </c>
      <c r="BX179" s="206">
        <f t="shared" si="110"/>
        <v>1.1128927263669732</v>
      </c>
      <c r="BY179" s="206">
        <f t="shared" si="111"/>
        <v>0.18004068822556046</v>
      </c>
      <c r="CD179" s="206">
        <f t="shared" si="118"/>
        <v>1.1084000000000001</v>
      </c>
      <c r="CE179" s="206">
        <f>SUM($T$3:$T179)+SUM($U$3:$U179)</f>
        <v>0</v>
      </c>
      <c r="CF179" s="206">
        <f>SUM($CC$3:$CC179)</f>
        <v>1.1585727777401189E-2</v>
      </c>
      <c r="CG179" s="206">
        <f t="shared" si="128"/>
        <v>0</v>
      </c>
      <c r="CH179" s="206">
        <f t="shared" si="129"/>
        <v>100</v>
      </c>
      <c r="CM179" s="206">
        <f t="shared" si="119"/>
        <v>1.0711999999999999</v>
      </c>
      <c r="CN179" s="206">
        <f>SUM($W$3:$W179)+SUM($X$3:$X179)</f>
        <v>18804.349999999999</v>
      </c>
      <c r="CO179" s="206">
        <f>SUM($CL$3:CL179)</f>
        <v>15687.397493554945</v>
      </c>
      <c r="CP179" s="206">
        <f t="shared" si="90"/>
        <v>1.1986914979189909</v>
      </c>
      <c r="CQ179" s="206">
        <f t="shared" si="125"/>
        <v>1.2464469211603499</v>
      </c>
      <c r="CR179" s="206">
        <f t="shared" si="91"/>
        <v>-11.901745511481606</v>
      </c>
      <c r="CV179" s="206">
        <f t="shared" si="120"/>
        <v>1.9273</v>
      </c>
      <c r="CW179" s="206">
        <f>SUM($Z$3:$Z179)+SUM($AA$3:$AA179)</f>
        <v>3300.0000000000005</v>
      </c>
      <c r="CX179" s="206">
        <f>SUM($CU$3:$CU179)</f>
        <v>1920.7339761826256</v>
      </c>
      <c r="CY179" s="206">
        <f t="shared" si="124"/>
        <v>1.7180932085965415</v>
      </c>
      <c r="CZ179" s="206">
        <f t="shared" si="126"/>
        <v>1.775362982216427</v>
      </c>
      <c r="DA179" s="206">
        <f t="shared" si="127"/>
        <v>10.854915757975331</v>
      </c>
      <c r="DE179" s="206">
        <f t="shared" si="121"/>
        <v>1.2148000000000001</v>
      </c>
      <c r="DF179" s="206">
        <f>IF(SUM($AF$3:$AF179)&lt;0,0,SUM($AF$3:$AF179))</f>
        <v>3930.0789999999997</v>
      </c>
      <c r="DG179" s="206">
        <f>SUM($DD$3:$DD179)</f>
        <v>3400.4605090883279</v>
      </c>
      <c r="DH179" s="206">
        <f t="shared" si="123"/>
        <v>1.1557490491350138</v>
      </c>
      <c r="DI179" s="206">
        <f t="shared" si="112"/>
        <v>1.0786991125260132</v>
      </c>
      <c r="DJ179" s="206">
        <f t="shared" si="98"/>
        <v>4.8609607231631831</v>
      </c>
      <c r="DN179" s="206">
        <f t="shared" si="122"/>
        <v>1.8201000000000001</v>
      </c>
      <c r="DO179" s="206">
        <f>SUM($AC$3:$AC179)+SUM($AD$3:$AD179)</f>
        <v>7200</v>
      </c>
      <c r="DP179" s="206">
        <f>SUM($DM$3:$DM179)</f>
        <v>4712.8222418376445</v>
      </c>
      <c r="DQ179" s="206">
        <f t="shared" si="100"/>
        <v>1.52774699119408</v>
      </c>
      <c r="DR179" s="206">
        <f t="shared" si="102"/>
        <v>16.062469578919842</v>
      </c>
      <c r="DS179" s="206">
        <f t="shared" si="113"/>
        <v>1.5786718909005484</v>
      </c>
    </row>
    <row r="180" spans="1:123" ht="14.25">
      <c r="A180" s="262">
        <v>39379</v>
      </c>
      <c r="AJ180" s="206">
        <f t="shared" si="114"/>
        <v>0</v>
      </c>
      <c r="AV180" s="206">
        <f t="shared" si="101"/>
        <v>0</v>
      </c>
      <c r="AW180" s="206">
        <f t="shared" si="103"/>
        <v>59334.098000000013</v>
      </c>
      <c r="AX180" s="206">
        <f t="shared" si="104"/>
        <v>1810.8600000000006</v>
      </c>
      <c r="AZ180" s="206">
        <f t="shared" si="105"/>
        <v>165</v>
      </c>
      <c r="BC180" s="206">
        <f t="shared" si="115"/>
        <v>3.1019000000000001</v>
      </c>
      <c r="BD180" s="206">
        <f>SUM($K$3:$K180)+SUM($L$3:$L180)</f>
        <v>9901.1</v>
      </c>
      <c r="BE180" s="206">
        <f>SUM($BB$3:$BB180)</f>
        <v>3511.2293995651116</v>
      </c>
      <c r="BF180" s="206">
        <f t="shared" si="106"/>
        <v>2.819838544649437</v>
      </c>
      <c r="BG180" s="206">
        <f t="shared" si="107"/>
        <v>9.0931833827835558</v>
      </c>
      <c r="BL180" s="206">
        <f t="shared" si="116"/>
        <v>2.2202999999999999</v>
      </c>
      <c r="BM180" s="206">
        <f>SUM($N$3:$N180)+SUM($O$3:$O180)</f>
        <v>6700</v>
      </c>
      <c r="BN180" s="206">
        <f>SUM($BK$3:$BK180)</f>
        <v>3242.8100543303694</v>
      </c>
      <c r="BO180" s="206">
        <f t="shared" si="108"/>
        <v>2.0661092964890075</v>
      </c>
      <c r="BP180" s="206">
        <f t="shared" si="109"/>
        <v>6.9445887272437243</v>
      </c>
      <c r="BU180" s="206">
        <f t="shared" si="117"/>
        <v>1.1149</v>
      </c>
      <c r="BV180" s="206">
        <f>SUM($Q$3:$Q180)+SUM($R$3:$R180)</f>
        <v>2798.9</v>
      </c>
      <c r="BW180" s="206">
        <f>SUM($BT$3:$BT180)</f>
        <v>2514.9773501862846</v>
      </c>
      <c r="BX180" s="206">
        <f t="shared" si="110"/>
        <v>1.1128927263669732</v>
      </c>
      <c r="BY180" s="206">
        <f t="shared" si="111"/>
        <v>0.18004068822556046</v>
      </c>
      <c r="CD180" s="206">
        <f t="shared" si="118"/>
        <v>1.1084000000000001</v>
      </c>
      <c r="CE180" s="206">
        <f>SUM($T$3:$T180)+SUM($U$3:$U180)</f>
        <v>0</v>
      </c>
      <c r="CF180" s="206">
        <f>SUM($CC$3:$CC180)</f>
        <v>1.1585727777401189E-2</v>
      </c>
      <c r="CG180" s="206">
        <f t="shared" si="128"/>
        <v>0</v>
      </c>
      <c r="CH180" s="206">
        <f t="shared" si="129"/>
        <v>100</v>
      </c>
      <c r="CM180" s="206">
        <f t="shared" si="119"/>
        <v>1.0711999999999999</v>
      </c>
      <c r="CN180" s="206">
        <f>SUM($W$3:$W180)+SUM($X$3:$X180)</f>
        <v>18804.349999999999</v>
      </c>
      <c r="CO180" s="206">
        <f>SUM($CL$3:CL180)</f>
        <v>15687.397493554945</v>
      </c>
      <c r="CP180" s="206">
        <f t="shared" ref="CP180:CP209" si="130">CN180/CO180</f>
        <v>1.1986914979189909</v>
      </c>
      <c r="CQ180" s="206">
        <f t="shared" si="125"/>
        <v>1.2438472411678858</v>
      </c>
      <c r="CR180" s="206">
        <f t="shared" ref="CR180:CR209" si="131">(CM180-CP180)*100/CM180</f>
        <v>-11.901745511481606</v>
      </c>
      <c r="CV180" s="206">
        <f t="shared" si="120"/>
        <v>1.9273</v>
      </c>
      <c r="CW180" s="206">
        <f>SUM($Z$3:$Z180)+SUM($AA$3:$AA180)</f>
        <v>3300.0000000000005</v>
      </c>
      <c r="CX180" s="206">
        <f>SUM($CU$3:$CU180)</f>
        <v>1920.7339761826256</v>
      </c>
      <c r="CY180" s="206">
        <f t="shared" si="124"/>
        <v>1.7180932085965415</v>
      </c>
      <c r="CZ180" s="206">
        <f t="shared" si="126"/>
        <v>1.775362982216427</v>
      </c>
      <c r="DA180" s="206">
        <f t="shared" si="127"/>
        <v>10.854915757975331</v>
      </c>
      <c r="DE180" s="206">
        <f t="shared" si="121"/>
        <v>1.2148000000000001</v>
      </c>
      <c r="DF180" s="206">
        <f>IF(SUM($AF$3:$AF180)&lt;0,0,SUM($AF$3:$AF180))</f>
        <v>3930.0789999999997</v>
      </c>
      <c r="DG180" s="206">
        <f>SUM($DD$3:$DD180)</f>
        <v>3400.4605090883279</v>
      </c>
      <c r="DH180" s="206">
        <f t="shared" si="123"/>
        <v>1.1557490491350138</v>
      </c>
      <c r="DI180" s="206">
        <f t="shared" si="112"/>
        <v>1.1172240808305136</v>
      </c>
      <c r="DJ180" s="206">
        <f t="shared" si="98"/>
        <v>4.8609607231631831</v>
      </c>
      <c r="DN180" s="206">
        <f t="shared" si="122"/>
        <v>1.8201000000000001</v>
      </c>
      <c r="DO180" s="206">
        <f>SUM($AC$3:$AC180)+SUM($AD$3:$AD180)</f>
        <v>7200</v>
      </c>
      <c r="DP180" s="206">
        <f>SUM($DM$3:$DM180)</f>
        <v>4712.8222418376445</v>
      </c>
      <c r="DQ180" s="206">
        <f t="shared" si="100"/>
        <v>1.52774699119408</v>
      </c>
      <c r="DR180" s="206">
        <f t="shared" si="102"/>
        <v>16.062469578919842</v>
      </c>
      <c r="DS180" s="206">
        <f t="shared" si="113"/>
        <v>1.5786718909005484</v>
      </c>
    </row>
    <row r="181" spans="1:123" ht="14.25">
      <c r="A181" s="262">
        <v>39380</v>
      </c>
      <c r="AJ181" s="206">
        <f t="shared" si="114"/>
        <v>0</v>
      </c>
      <c r="AV181" s="206">
        <f t="shared" si="101"/>
        <v>0</v>
      </c>
      <c r="AW181" s="206">
        <f t="shared" si="103"/>
        <v>59334.098000000013</v>
      </c>
      <c r="AX181" s="206">
        <f t="shared" si="104"/>
        <v>1810.8600000000006</v>
      </c>
      <c r="AZ181" s="206">
        <f t="shared" si="105"/>
        <v>165</v>
      </c>
      <c r="BC181" s="206">
        <f t="shared" si="115"/>
        <v>3.1019000000000001</v>
      </c>
      <c r="BD181" s="206">
        <f>SUM($K$3:$K181)+SUM($L$3:$L181)</f>
        <v>9901.1</v>
      </c>
      <c r="BE181" s="206">
        <f>SUM($BB$3:$BB181)</f>
        <v>3511.2293995651116</v>
      </c>
      <c r="BF181" s="206">
        <f t="shared" si="106"/>
        <v>2.819838544649437</v>
      </c>
      <c r="BG181" s="206">
        <f t="shared" si="107"/>
        <v>9.0931833827835558</v>
      </c>
      <c r="BL181" s="206">
        <f t="shared" si="116"/>
        <v>2.2202999999999999</v>
      </c>
      <c r="BM181" s="206">
        <f>SUM($N$3:$N181)+SUM($O$3:$O181)</f>
        <v>6700</v>
      </c>
      <c r="BN181" s="206">
        <f>SUM($BK$3:$BK181)</f>
        <v>3242.8100543303694</v>
      </c>
      <c r="BO181" s="206">
        <f t="shared" si="108"/>
        <v>2.0661092964890075</v>
      </c>
      <c r="BP181" s="206">
        <f t="shared" si="109"/>
        <v>6.9445887272437243</v>
      </c>
      <c r="BU181" s="206">
        <f t="shared" si="117"/>
        <v>1.1149</v>
      </c>
      <c r="BV181" s="206">
        <f>SUM($Q$3:$Q181)+SUM($R$3:$R181)</f>
        <v>2798.9</v>
      </c>
      <c r="BW181" s="206">
        <f>SUM($BT$3:$BT181)</f>
        <v>2514.9773501862846</v>
      </c>
      <c r="BX181" s="206">
        <f t="shared" si="110"/>
        <v>1.1128927263669732</v>
      </c>
      <c r="BY181" s="206">
        <f t="shared" si="111"/>
        <v>0.18004068822556046</v>
      </c>
      <c r="CD181" s="206">
        <f t="shared" si="118"/>
        <v>1.1084000000000001</v>
      </c>
      <c r="CE181" s="206">
        <f>SUM($T$3:$T181)+SUM($U$3:$U181)</f>
        <v>0</v>
      </c>
      <c r="CF181" s="206">
        <f>SUM($CC$3:$CC181)</f>
        <v>1.1585727777401189E-2</v>
      </c>
      <c r="CG181" s="206">
        <f t="shared" si="128"/>
        <v>0</v>
      </c>
      <c r="CH181" s="206">
        <f t="shared" si="129"/>
        <v>100</v>
      </c>
      <c r="CM181" s="206">
        <f t="shared" si="119"/>
        <v>1.0711999999999999</v>
      </c>
      <c r="CN181" s="206">
        <f>SUM($W$3:$W181)+SUM($X$3:$X181)</f>
        <v>18804.349999999999</v>
      </c>
      <c r="CO181" s="206">
        <f>SUM($CL$3:CL181)</f>
        <v>15687.397493554945</v>
      </c>
      <c r="CP181" s="206">
        <f t="shared" si="130"/>
        <v>1.1986914979189909</v>
      </c>
      <c r="CQ181" s="206">
        <f t="shared" si="125"/>
        <v>1.2412475611754215</v>
      </c>
      <c r="CR181" s="206">
        <f t="shared" si="131"/>
        <v>-11.901745511481606</v>
      </c>
      <c r="CV181" s="206">
        <f t="shared" si="120"/>
        <v>1.9273</v>
      </c>
      <c r="CW181" s="206">
        <f>SUM($Z$3:$Z181)+SUM($AA$3:$AA181)</f>
        <v>3300.0000000000005</v>
      </c>
      <c r="CX181" s="206">
        <f>SUM($CU$3:$CU181)</f>
        <v>1920.7339761826256</v>
      </c>
      <c r="CY181" s="206">
        <f t="shared" si="124"/>
        <v>1.7180932085965415</v>
      </c>
      <c r="CZ181" s="206">
        <f t="shared" si="126"/>
        <v>1.775362982216427</v>
      </c>
      <c r="DA181" s="206">
        <f t="shared" si="127"/>
        <v>10.854915757975331</v>
      </c>
      <c r="DE181" s="206">
        <f t="shared" si="121"/>
        <v>1.2148000000000001</v>
      </c>
      <c r="DF181" s="206">
        <f>IF(SUM($AF$3:$AF181)&lt;0,0,SUM($AF$3:$AF181))</f>
        <v>3930.0789999999997</v>
      </c>
      <c r="DG181" s="206">
        <f>SUM($DD$3:$DD181)</f>
        <v>3400.4605090883279</v>
      </c>
      <c r="DH181" s="206">
        <f t="shared" si="123"/>
        <v>1.1557490491350138</v>
      </c>
      <c r="DI181" s="206">
        <f t="shared" si="112"/>
        <v>1.155749049135014</v>
      </c>
      <c r="DJ181" s="206">
        <f t="shared" si="98"/>
        <v>4.8609607231631831</v>
      </c>
      <c r="DN181" s="206">
        <f t="shared" si="122"/>
        <v>1.8201000000000001</v>
      </c>
      <c r="DO181" s="206">
        <f>SUM($AC$3:$AC181)+SUM($AD$3:$AD181)</f>
        <v>7200</v>
      </c>
      <c r="DP181" s="206">
        <f>SUM($DM$3:$DM181)</f>
        <v>4712.8222418376445</v>
      </c>
      <c r="DQ181" s="206">
        <f t="shared" si="100"/>
        <v>1.52774699119408</v>
      </c>
      <c r="DR181" s="206">
        <f t="shared" si="102"/>
        <v>16.062469578919842</v>
      </c>
      <c r="DS181" s="206">
        <f t="shared" si="113"/>
        <v>1.5786718909005484</v>
      </c>
    </row>
    <row r="182" spans="1:123" ht="14.25">
      <c r="A182" s="262">
        <v>39381</v>
      </c>
      <c r="AJ182" s="206">
        <f t="shared" si="114"/>
        <v>0</v>
      </c>
      <c r="AV182" s="206">
        <f t="shared" si="101"/>
        <v>0</v>
      </c>
      <c r="AW182" s="206">
        <f t="shared" si="103"/>
        <v>59334.098000000013</v>
      </c>
      <c r="AX182" s="206">
        <f t="shared" si="104"/>
        <v>1810.8600000000006</v>
      </c>
      <c r="AZ182" s="206">
        <f t="shared" si="105"/>
        <v>165</v>
      </c>
      <c r="BC182" s="206">
        <f t="shared" si="115"/>
        <v>3.1019000000000001</v>
      </c>
      <c r="BD182" s="206">
        <f>SUM($K$3:$K182)+SUM($L$3:$L182)</f>
        <v>9901.1</v>
      </c>
      <c r="BE182" s="206">
        <f>SUM($BB$3:$BB182)</f>
        <v>3511.2293995651116</v>
      </c>
      <c r="BF182" s="206">
        <f t="shared" si="106"/>
        <v>2.819838544649437</v>
      </c>
      <c r="BG182" s="206">
        <f t="shared" si="107"/>
        <v>9.0931833827835558</v>
      </c>
      <c r="BL182" s="206">
        <f t="shared" si="116"/>
        <v>2.2202999999999999</v>
      </c>
      <c r="BM182" s="206">
        <f>SUM($N$3:$N182)+SUM($O$3:$O182)</f>
        <v>6700</v>
      </c>
      <c r="BN182" s="206">
        <f>SUM($BK$3:$BK182)</f>
        <v>3242.8100543303694</v>
      </c>
      <c r="BO182" s="206">
        <f t="shared" si="108"/>
        <v>2.0661092964890075</v>
      </c>
      <c r="BP182" s="206">
        <f t="shared" si="109"/>
        <v>6.9445887272437243</v>
      </c>
      <c r="BU182" s="206">
        <f t="shared" si="117"/>
        <v>1.1149</v>
      </c>
      <c r="BV182" s="206">
        <f>SUM($Q$3:$Q182)+SUM($R$3:$R182)</f>
        <v>2798.9</v>
      </c>
      <c r="BW182" s="206">
        <f>SUM($BT$3:$BT182)</f>
        <v>2514.9773501862846</v>
      </c>
      <c r="BX182" s="206">
        <f t="shared" si="110"/>
        <v>1.1128927263669732</v>
      </c>
      <c r="BY182" s="206">
        <f t="shared" si="111"/>
        <v>0.18004068822556046</v>
      </c>
      <c r="CD182" s="206">
        <f t="shared" si="118"/>
        <v>1.1084000000000001</v>
      </c>
      <c r="CE182" s="206">
        <f>SUM($T$3:$T182)+SUM($U$3:$U182)</f>
        <v>0</v>
      </c>
      <c r="CF182" s="206">
        <f>SUM($CC$3:$CC182)</f>
        <v>1.1585727777401189E-2</v>
      </c>
      <c r="CG182" s="206">
        <f t="shared" si="128"/>
        <v>0</v>
      </c>
      <c r="CH182" s="206">
        <f t="shared" si="129"/>
        <v>100</v>
      </c>
      <c r="CM182" s="206">
        <f t="shared" si="119"/>
        <v>1.0711999999999999</v>
      </c>
      <c r="CN182" s="206">
        <f>SUM($W$3:$W182)+SUM($X$3:$X182)</f>
        <v>18804.349999999999</v>
      </c>
      <c r="CO182" s="206">
        <f>SUM($CL$3:CL182)</f>
        <v>15687.397493554945</v>
      </c>
      <c r="CP182" s="206">
        <f t="shared" si="130"/>
        <v>1.1986914979189909</v>
      </c>
      <c r="CQ182" s="206">
        <f t="shared" si="125"/>
        <v>1.2386478811829571</v>
      </c>
      <c r="CR182" s="206">
        <f t="shared" si="131"/>
        <v>-11.901745511481606</v>
      </c>
      <c r="CV182" s="206">
        <f t="shared" si="120"/>
        <v>1.9273</v>
      </c>
      <c r="CW182" s="206">
        <f>SUM($Z$3:$Z182)+SUM($AA$3:$AA182)</f>
        <v>3300.0000000000005</v>
      </c>
      <c r="CX182" s="206">
        <f>SUM($CU$3:$CU182)</f>
        <v>1920.7339761826256</v>
      </c>
      <c r="CY182" s="206">
        <f t="shared" si="124"/>
        <v>1.7180932085965415</v>
      </c>
      <c r="CZ182" s="206">
        <f t="shared" si="126"/>
        <v>1.775362982216427</v>
      </c>
      <c r="DA182" s="206">
        <f t="shared" si="127"/>
        <v>10.854915757975331</v>
      </c>
      <c r="DE182" s="206">
        <f t="shared" si="121"/>
        <v>1.2148000000000001</v>
      </c>
      <c r="DF182" s="206">
        <f>IF(SUM($AF$3:$AF182)&lt;0,0,SUM($AF$3:$AF182))</f>
        <v>3930.0789999999997</v>
      </c>
      <c r="DG182" s="206">
        <f>SUM($DD$3:$DD182)</f>
        <v>3400.4605090883279</v>
      </c>
      <c r="DH182" s="206">
        <f t="shared" si="123"/>
        <v>1.1557490491350138</v>
      </c>
      <c r="DI182" s="206">
        <f t="shared" si="112"/>
        <v>1.1942740174395143</v>
      </c>
      <c r="DJ182" s="206">
        <f t="shared" si="98"/>
        <v>4.8609607231631831</v>
      </c>
      <c r="DN182" s="206">
        <f t="shared" si="122"/>
        <v>1.8201000000000001</v>
      </c>
      <c r="DO182" s="206">
        <f>SUM($AC$3:$AC182)+SUM($AD$3:$AD182)</f>
        <v>7200</v>
      </c>
      <c r="DP182" s="206">
        <f>SUM($DM$3:$DM182)</f>
        <v>4712.8222418376445</v>
      </c>
      <c r="DQ182" s="206">
        <f t="shared" si="100"/>
        <v>1.52774699119408</v>
      </c>
      <c r="DR182" s="206">
        <f t="shared" si="102"/>
        <v>16.062469578919842</v>
      </c>
      <c r="DS182" s="206">
        <f t="shared" si="113"/>
        <v>1.5786718909005484</v>
      </c>
    </row>
    <row r="183" spans="1:123" ht="14.25">
      <c r="A183" s="262">
        <v>39382</v>
      </c>
      <c r="BC183" s="206">
        <f t="shared" si="115"/>
        <v>3.1019000000000001</v>
      </c>
      <c r="BD183" s="206">
        <f>SUM($K$3:$K183)+SUM($L$3:$L183)</f>
        <v>9901.1</v>
      </c>
      <c r="BE183" s="206">
        <f>SUM($BB$3:$BB183)</f>
        <v>3511.2293995651116</v>
      </c>
      <c r="BF183" s="206">
        <f t="shared" si="106"/>
        <v>2.819838544649437</v>
      </c>
      <c r="BG183" s="206">
        <f t="shared" si="107"/>
        <v>9.0931833827835558</v>
      </c>
      <c r="BL183" s="206">
        <f t="shared" si="116"/>
        <v>2.2202999999999999</v>
      </c>
      <c r="BM183" s="206">
        <f>SUM($N$3:$N183)+SUM($O$3:$O183)</f>
        <v>6700</v>
      </c>
      <c r="BN183" s="206">
        <f>SUM($BK$3:$BK183)</f>
        <v>3242.8100543303694</v>
      </c>
      <c r="BO183" s="206">
        <f t="shared" si="108"/>
        <v>2.0661092964890075</v>
      </c>
      <c r="BP183" s="206">
        <f t="shared" si="109"/>
        <v>6.9445887272437243</v>
      </c>
      <c r="BU183" s="206">
        <f t="shared" si="117"/>
        <v>1.1149</v>
      </c>
      <c r="BV183" s="206">
        <f>SUM($Q$3:$Q183)+SUM($R$3:$R183)</f>
        <v>2798.9</v>
      </c>
      <c r="BW183" s="206">
        <f>SUM($BT$3:$BT183)</f>
        <v>2514.9773501862846</v>
      </c>
      <c r="BX183" s="206">
        <f t="shared" si="110"/>
        <v>1.1128927263669732</v>
      </c>
      <c r="BY183" s="206">
        <f t="shared" si="111"/>
        <v>0.18004068822556046</v>
      </c>
      <c r="CD183" s="206">
        <f t="shared" si="118"/>
        <v>1.1084000000000001</v>
      </c>
      <c r="CE183" s="206">
        <f>SUM($T$3:$T183)+SUM($U$3:$U183)</f>
        <v>0</v>
      </c>
      <c r="CF183" s="206">
        <f>SUM($CC$3:$CC183)</f>
        <v>1.1585727777401189E-2</v>
      </c>
      <c r="CG183" s="206">
        <f t="shared" si="128"/>
        <v>0</v>
      </c>
      <c r="CH183" s="206">
        <f t="shared" si="129"/>
        <v>100</v>
      </c>
      <c r="CM183" s="206">
        <f t="shared" si="119"/>
        <v>1.0711999999999999</v>
      </c>
      <c r="CN183" s="206">
        <f>SUM($W$3:$W183)+SUM($X$3:$X183)</f>
        <v>18804.349999999999</v>
      </c>
      <c r="CO183" s="206">
        <f>SUM($CL$3:CL183)</f>
        <v>15687.397493554945</v>
      </c>
      <c r="CP183" s="206">
        <f t="shared" si="130"/>
        <v>1.1986914979189909</v>
      </c>
      <c r="CQ183" s="206">
        <f t="shared" si="125"/>
        <v>1.2386478811829571</v>
      </c>
      <c r="CR183" s="206">
        <f t="shared" si="131"/>
        <v>-11.901745511481606</v>
      </c>
      <c r="CV183" s="206">
        <f t="shared" si="120"/>
        <v>1.9273</v>
      </c>
      <c r="CW183" s="206">
        <f>SUM($Z$3:$Z183)+SUM($AA$3:$AA183)</f>
        <v>3300.0000000000005</v>
      </c>
      <c r="CX183" s="206">
        <f>SUM($CU$3:$CU183)</f>
        <v>1920.7339761826256</v>
      </c>
      <c r="CY183" s="206">
        <f t="shared" si="124"/>
        <v>1.7180932085965415</v>
      </c>
      <c r="CZ183" s="206">
        <f t="shared" si="126"/>
        <v>1.775362982216427</v>
      </c>
      <c r="DA183" s="206">
        <f t="shared" si="127"/>
        <v>10.854915757975331</v>
      </c>
      <c r="DE183" s="206">
        <f t="shared" si="121"/>
        <v>1.2148000000000001</v>
      </c>
      <c r="DF183" s="206">
        <f>IF(SUM($AF$3:$AF183)&lt;0,0,SUM($AF$3:$AF183))</f>
        <v>3930.0789999999997</v>
      </c>
      <c r="DG183" s="206">
        <f>SUM($DD$3:$DD183)</f>
        <v>3400.4605090883279</v>
      </c>
      <c r="DH183" s="206">
        <f t="shared" si="123"/>
        <v>1.1557490491350138</v>
      </c>
      <c r="DI183" s="206">
        <f t="shared" si="112"/>
        <v>1.1942740174395143</v>
      </c>
      <c r="DJ183" s="206">
        <f t="shared" si="98"/>
        <v>4.8609607231631831</v>
      </c>
      <c r="DN183" s="206">
        <f t="shared" si="122"/>
        <v>1.8201000000000001</v>
      </c>
      <c r="DO183" s="206">
        <f>SUM($AC$3:$AC183)+SUM($AD$3:$AD183)</f>
        <v>7200</v>
      </c>
      <c r="DP183" s="206">
        <f>SUM($DM$3:$DM183)</f>
        <v>4712.8222418376445</v>
      </c>
      <c r="DQ183" s="206">
        <f t="shared" si="100"/>
        <v>1.52774699119408</v>
      </c>
      <c r="DR183" s="206">
        <f t="shared" si="102"/>
        <v>16.062469578919842</v>
      </c>
      <c r="DS183" s="206">
        <f t="shared" si="113"/>
        <v>1.5786718909005484</v>
      </c>
    </row>
    <row r="184" spans="1:123" ht="14.25">
      <c r="A184" s="262">
        <v>39383</v>
      </c>
      <c r="BC184" s="206">
        <f t="shared" si="115"/>
        <v>3.1019000000000001</v>
      </c>
      <c r="BD184" s="206">
        <f>SUM($K$3:$K184)+SUM($L$3:$L184)</f>
        <v>9901.1</v>
      </c>
      <c r="BE184" s="206">
        <f>SUM($BB$3:$BB184)</f>
        <v>3511.2293995651116</v>
      </c>
      <c r="BF184" s="206">
        <f t="shared" si="106"/>
        <v>2.819838544649437</v>
      </c>
      <c r="BG184" s="206">
        <f t="shared" si="107"/>
        <v>9.0931833827835558</v>
      </c>
      <c r="BL184" s="206">
        <f t="shared" si="116"/>
        <v>2.2202999999999999</v>
      </c>
      <c r="BM184" s="206">
        <f>SUM($N$3:$N184)+SUM($O$3:$O184)</f>
        <v>6700</v>
      </c>
      <c r="BN184" s="206">
        <f>SUM($BK$3:$BK184)</f>
        <v>3242.8100543303694</v>
      </c>
      <c r="BO184" s="206">
        <f t="shared" si="108"/>
        <v>2.0661092964890075</v>
      </c>
      <c r="BP184" s="206">
        <f t="shared" si="109"/>
        <v>6.9445887272437243</v>
      </c>
      <c r="BU184" s="206">
        <f t="shared" si="117"/>
        <v>1.1149</v>
      </c>
      <c r="BV184" s="206">
        <f>SUM($Q$3:$Q184)+SUM($R$3:$R184)</f>
        <v>2798.9</v>
      </c>
      <c r="BW184" s="206">
        <f>SUM($BT$3:$BT184)</f>
        <v>2514.9773501862846</v>
      </c>
      <c r="BX184" s="206">
        <f t="shared" si="110"/>
        <v>1.1128927263669732</v>
      </c>
      <c r="BY184" s="206">
        <f t="shared" si="111"/>
        <v>0.18004068822556046</v>
      </c>
      <c r="CD184" s="206">
        <f t="shared" si="118"/>
        <v>1.1084000000000001</v>
      </c>
      <c r="CE184" s="206">
        <f>SUM($T$3:$T184)+SUM($U$3:$U184)</f>
        <v>0</v>
      </c>
      <c r="CF184" s="206">
        <f>SUM($CC$3:$CC184)</f>
        <v>1.1585727777401189E-2</v>
      </c>
      <c r="CG184" s="206">
        <f t="shared" si="128"/>
        <v>0</v>
      </c>
      <c r="CH184" s="206">
        <f t="shared" si="129"/>
        <v>100</v>
      </c>
      <c r="CM184" s="206">
        <f t="shared" si="119"/>
        <v>1.0711999999999999</v>
      </c>
      <c r="CN184" s="206">
        <f>SUM($W$3:$W184)+SUM($X$3:$X184)</f>
        <v>18804.349999999999</v>
      </c>
      <c r="CO184" s="206">
        <f>SUM($CL$3:CL184)</f>
        <v>15687.397493554945</v>
      </c>
      <c r="CP184" s="206">
        <f t="shared" si="130"/>
        <v>1.1986914979189909</v>
      </c>
      <c r="CQ184" s="206">
        <f t="shared" si="125"/>
        <v>1.2386478811829571</v>
      </c>
      <c r="CR184" s="206">
        <f t="shared" si="131"/>
        <v>-11.901745511481606</v>
      </c>
      <c r="CV184" s="206">
        <f t="shared" si="120"/>
        <v>1.9273</v>
      </c>
      <c r="CW184" s="206">
        <f>SUM($Z$3:$Z184)+SUM($AA$3:$AA184)</f>
        <v>3300.0000000000005</v>
      </c>
      <c r="CX184" s="206">
        <f>SUM($CU$3:$CU184)</f>
        <v>1920.7339761826256</v>
      </c>
      <c r="CY184" s="206">
        <f t="shared" si="124"/>
        <v>1.7180932085965415</v>
      </c>
      <c r="CZ184" s="206">
        <f t="shared" si="126"/>
        <v>1.775362982216427</v>
      </c>
      <c r="DA184" s="206">
        <f t="shared" si="127"/>
        <v>10.854915757975331</v>
      </c>
      <c r="DE184" s="206">
        <f t="shared" si="121"/>
        <v>1.2148000000000001</v>
      </c>
      <c r="DF184" s="206">
        <f>IF(SUM($AF$3:$AF184)&lt;0,0,SUM($AF$3:$AF184))</f>
        <v>3930.0789999999997</v>
      </c>
      <c r="DG184" s="206">
        <f>SUM($DD$3:$DD184)</f>
        <v>3400.4605090883279</v>
      </c>
      <c r="DH184" s="206">
        <f t="shared" si="123"/>
        <v>1.1557490491350138</v>
      </c>
      <c r="DI184" s="206">
        <f t="shared" si="112"/>
        <v>1.1942740174395143</v>
      </c>
      <c r="DJ184" s="206">
        <f t="shared" si="98"/>
        <v>4.8609607231631831</v>
      </c>
      <c r="DN184" s="206">
        <f t="shared" si="122"/>
        <v>1.8201000000000001</v>
      </c>
      <c r="DO184" s="206">
        <f>SUM($AC$3:$AC184)+SUM($AD$3:$AD184)</f>
        <v>7200</v>
      </c>
      <c r="DP184" s="206">
        <f>SUM($DM$3:$DM184)</f>
        <v>4712.8222418376445</v>
      </c>
      <c r="DQ184" s="206">
        <f t="shared" si="100"/>
        <v>1.52774699119408</v>
      </c>
      <c r="DR184" s="206">
        <f t="shared" si="102"/>
        <v>16.062469578919842</v>
      </c>
      <c r="DS184" s="206">
        <f t="shared" si="113"/>
        <v>1.5786718909005484</v>
      </c>
    </row>
    <row r="185" spans="1:123" ht="14.25">
      <c r="A185" s="262">
        <v>39384</v>
      </c>
      <c r="BC185" s="206">
        <f t="shared" si="115"/>
        <v>3.1019000000000001</v>
      </c>
      <c r="BD185" s="206">
        <f>SUM($K$3:$K185)+SUM($L$3:$L185)</f>
        <v>9901.1</v>
      </c>
      <c r="BE185" s="206">
        <f>SUM($BB$3:$BB185)</f>
        <v>3511.2293995651116</v>
      </c>
      <c r="BF185" s="206">
        <f t="shared" si="106"/>
        <v>2.819838544649437</v>
      </c>
      <c r="BG185" s="206">
        <f t="shared" si="107"/>
        <v>9.0931833827835558</v>
      </c>
      <c r="BL185" s="206">
        <f t="shared" si="116"/>
        <v>2.2202999999999999</v>
      </c>
      <c r="BM185" s="206">
        <f>SUM($N$3:$N185)+SUM($O$3:$O185)</f>
        <v>6700</v>
      </c>
      <c r="BN185" s="206">
        <f>SUM($BK$3:$BK185)</f>
        <v>3242.8100543303694</v>
      </c>
      <c r="BO185" s="206">
        <f t="shared" si="108"/>
        <v>2.0661092964890075</v>
      </c>
      <c r="BP185" s="206">
        <f t="shared" si="109"/>
        <v>6.9445887272437243</v>
      </c>
      <c r="BU185" s="206">
        <f t="shared" si="117"/>
        <v>1.1149</v>
      </c>
      <c r="BV185" s="206">
        <f>SUM($Q$3:$Q185)+SUM($R$3:$R185)</f>
        <v>2798.9</v>
      </c>
      <c r="BW185" s="206">
        <f>SUM($BT$3:$BT185)</f>
        <v>2514.9773501862846</v>
      </c>
      <c r="BX185" s="206">
        <f t="shared" si="110"/>
        <v>1.1128927263669732</v>
      </c>
      <c r="BY185" s="206">
        <f t="shared" si="111"/>
        <v>0.18004068822556046</v>
      </c>
      <c r="CD185" s="206">
        <f t="shared" si="118"/>
        <v>1.1084000000000001</v>
      </c>
      <c r="CE185" s="206">
        <f>SUM($T$3:$T185)+SUM($U$3:$U185)</f>
        <v>0</v>
      </c>
      <c r="CF185" s="206">
        <f>SUM($CC$3:$CC185)</f>
        <v>1.1585727777401189E-2</v>
      </c>
      <c r="CG185" s="206">
        <f t="shared" si="128"/>
        <v>0</v>
      </c>
      <c r="CH185" s="206">
        <f t="shared" si="129"/>
        <v>100</v>
      </c>
      <c r="CM185" s="206">
        <f t="shared" si="119"/>
        <v>1.0711999999999999</v>
      </c>
      <c r="CN185" s="206">
        <f>SUM($W$3:$W185)+SUM($X$3:$X185)</f>
        <v>18804.349999999999</v>
      </c>
      <c r="CO185" s="206">
        <f>SUM($CL$3:CL185)</f>
        <v>15687.397493554945</v>
      </c>
      <c r="CP185" s="206">
        <f t="shared" si="130"/>
        <v>1.1986914979189909</v>
      </c>
      <c r="CQ185" s="206">
        <f t="shared" si="125"/>
        <v>1.2386478811829571</v>
      </c>
      <c r="CR185" s="206">
        <f t="shared" si="131"/>
        <v>-11.901745511481606</v>
      </c>
      <c r="CV185" s="206">
        <f t="shared" si="120"/>
        <v>1.9273</v>
      </c>
      <c r="CW185" s="206">
        <f>SUM($Z$3:$Z185)+SUM($AA$3:$AA185)</f>
        <v>3300.0000000000005</v>
      </c>
      <c r="CX185" s="206">
        <f>SUM($CU$3:$CU185)</f>
        <v>1920.7339761826256</v>
      </c>
      <c r="CY185" s="206">
        <f t="shared" si="124"/>
        <v>1.7180932085965415</v>
      </c>
      <c r="CZ185" s="206">
        <f t="shared" si="126"/>
        <v>1.775362982216427</v>
      </c>
      <c r="DA185" s="206">
        <f t="shared" si="127"/>
        <v>10.854915757975331</v>
      </c>
      <c r="DE185" s="206">
        <f t="shared" si="121"/>
        <v>1.2148000000000001</v>
      </c>
      <c r="DF185" s="206">
        <f>IF(SUM($AF$3:$AF185)&lt;0,0,SUM($AF$3:$AF185))</f>
        <v>3930.0789999999997</v>
      </c>
      <c r="DG185" s="206">
        <f>SUM($DD$3:$DD185)</f>
        <v>3400.4605090883279</v>
      </c>
      <c r="DH185" s="206">
        <f t="shared" si="123"/>
        <v>1.1557490491350138</v>
      </c>
      <c r="DI185" s="206">
        <f t="shared" si="112"/>
        <v>1.1942740174395143</v>
      </c>
      <c r="DJ185" s="206">
        <f t="shared" si="98"/>
        <v>4.8609607231631831</v>
      </c>
      <c r="DN185" s="206">
        <f t="shared" si="122"/>
        <v>1.8201000000000001</v>
      </c>
      <c r="DO185" s="206">
        <f>SUM($AC$3:$AC185)+SUM($AD$3:$AD185)</f>
        <v>7200</v>
      </c>
      <c r="DP185" s="206">
        <f>SUM($DM$3:$DM185)</f>
        <v>4712.8222418376445</v>
      </c>
      <c r="DQ185" s="206">
        <f t="shared" si="100"/>
        <v>1.52774699119408</v>
      </c>
      <c r="DR185" s="206">
        <f t="shared" si="102"/>
        <v>16.062469578919842</v>
      </c>
      <c r="DS185" s="206">
        <f t="shared" si="113"/>
        <v>1.5786718909005484</v>
      </c>
    </row>
    <row r="186" spans="1:123" ht="14.25">
      <c r="A186" s="262">
        <v>39385</v>
      </c>
      <c r="BC186" s="206">
        <f t="shared" si="115"/>
        <v>3.1019000000000001</v>
      </c>
      <c r="BD186" s="206">
        <f>SUM($K$3:$K186)+SUM($L$3:$L186)</f>
        <v>9901.1</v>
      </c>
      <c r="BE186" s="206">
        <f>SUM($BB$3:$BB186)</f>
        <v>3511.2293995651116</v>
      </c>
      <c r="BF186" s="206">
        <f t="shared" si="106"/>
        <v>2.819838544649437</v>
      </c>
      <c r="BG186" s="206">
        <f t="shared" si="107"/>
        <v>9.0931833827835558</v>
      </c>
      <c r="BL186" s="206">
        <f t="shared" si="116"/>
        <v>2.2202999999999999</v>
      </c>
      <c r="BM186" s="206">
        <f>SUM($N$3:$N186)+SUM($O$3:$O186)</f>
        <v>6700</v>
      </c>
      <c r="BN186" s="206">
        <f>SUM($BK$3:$BK186)</f>
        <v>3242.8100543303694</v>
      </c>
      <c r="BO186" s="206">
        <f t="shared" si="108"/>
        <v>2.0661092964890075</v>
      </c>
      <c r="BP186" s="206">
        <f t="shared" si="109"/>
        <v>6.9445887272437243</v>
      </c>
      <c r="BU186" s="206">
        <f t="shared" si="117"/>
        <v>1.1149</v>
      </c>
      <c r="BV186" s="206">
        <f>SUM($Q$3:$Q186)+SUM($R$3:$R186)</f>
        <v>2798.9</v>
      </c>
      <c r="BW186" s="206">
        <f>SUM($BT$3:$BT186)</f>
        <v>2514.9773501862846</v>
      </c>
      <c r="BX186" s="206">
        <f t="shared" si="110"/>
        <v>1.1128927263669732</v>
      </c>
      <c r="BY186" s="206">
        <f t="shared" si="111"/>
        <v>0.18004068822556046</v>
      </c>
      <c r="CD186" s="206">
        <f t="shared" si="118"/>
        <v>1.1084000000000001</v>
      </c>
      <c r="CE186" s="206">
        <f>SUM($T$3:$T186)+SUM($U$3:$U186)</f>
        <v>0</v>
      </c>
      <c r="CF186" s="206">
        <f>SUM($CC$3:$CC186)</f>
        <v>1.1585727777401189E-2</v>
      </c>
      <c r="CG186" s="206">
        <f t="shared" si="128"/>
        <v>0</v>
      </c>
      <c r="CH186" s="206">
        <f t="shared" si="129"/>
        <v>100</v>
      </c>
      <c r="CM186" s="206">
        <f t="shared" si="119"/>
        <v>1.0711999999999999</v>
      </c>
      <c r="CN186" s="206">
        <f>SUM($W$3:$W186)+SUM($X$3:$X186)</f>
        <v>18804.349999999999</v>
      </c>
      <c r="CO186" s="206">
        <f>SUM($CL$3:CL186)</f>
        <v>15687.397493554945</v>
      </c>
      <c r="CP186" s="206">
        <f t="shared" si="130"/>
        <v>1.1986914979189909</v>
      </c>
      <c r="CQ186" s="206">
        <f t="shared" si="125"/>
        <v>1.2386478811829571</v>
      </c>
      <c r="CR186" s="206">
        <f t="shared" si="131"/>
        <v>-11.901745511481606</v>
      </c>
      <c r="CV186" s="206">
        <f t="shared" si="120"/>
        <v>1.9273</v>
      </c>
      <c r="CW186" s="206">
        <f>SUM($Z$3:$Z186)+SUM($AA$3:$AA186)</f>
        <v>3300.0000000000005</v>
      </c>
      <c r="CX186" s="206">
        <f>SUM($CU$3:$CU186)</f>
        <v>1920.7339761826256</v>
      </c>
      <c r="CY186" s="206">
        <f t="shared" si="124"/>
        <v>1.7180932085965415</v>
      </c>
      <c r="CZ186" s="206">
        <f t="shared" si="126"/>
        <v>1.775362982216427</v>
      </c>
      <c r="DA186" s="206">
        <f t="shared" si="127"/>
        <v>10.854915757975331</v>
      </c>
      <c r="DE186" s="206">
        <f t="shared" si="121"/>
        <v>1.2148000000000001</v>
      </c>
      <c r="DF186" s="206">
        <f>IF(SUM($AF$3:$AF186)&lt;0,0,SUM($AF$3:$AF186))</f>
        <v>3930.0789999999997</v>
      </c>
      <c r="DG186" s="206">
        <f>SUM($DD$3:$DD186)</f>
        <v>3400.4605090883279</v>
      </c>
      <c r="DH186" s="206">
        <f t="shared" si="123"/>
        <v>1.1557490491350138</v>
      </c>
      <c r="DI186" s="206">
        <f t="shared" si="112"/>
        <v>1.1942740174395143</v>
      </c>
      <c r="DJ186" s="206">
        <f t="shared" si="98"/>
        <v>4.8609607231631831</v>
      </c>
      <c r="DN186" s="206">
        <f t="shared" si="122"/>
        <v>1.8201000000000001</v>
      </c>
      <c r="DO186" s="206">
        <f>SUM($AC$3:$AC186)+SUM($AD$3:$AD186)</f>
        <v>7200</v>
      </c>
      <c r="DP186" s="206">
        <f>SUM($DM$3:$DM186)</f>
        <v>4712.8222418376445</v>
      </c>
      <c r="DQ186" s="206">
        <f t="shared" si="100"/>
        <v>1.52774699119408</v>
      </c>
      <c r="DR186" s="206">
        <f t="shared" si="102"/>
        <v>16.062469578919842</v>
      </c>
      <c r="DS186" s="206">
        <f t="shared" si="113"/>
        <v>1.5786718909005484</v>
      </c>
    </row>
    <row r="187" spans="1:123" ht="14.25">
      <c r="A187" s="262">
        <v>39386</v>
      </c>
      <c r="BC187" s="206">
        <f t="shared" si="115"/>
        <v>3.1019000000000001</v>
      </c>
      <c r="BD187" s="206">
        <f>SUM($K$3:$K187)+SUM($L$3:$L187)</f>
        <v>9901.1</v>
      </c>
      <c r="BE187" s="206">
        <f>SUM($BB$3:$BB187)</f>
        <v>3511.2293995651116</v>
      </c>
      <c r="BF187" s="206">
        <f t="shared" si="106"/>
        <v>2.819838544649437</v>
      </c>
      <c r="BG187" s="206">
        <f t="shared" si="107"/>
        <v>9.0931833827835558</v>
      </c>
      <c r="BL187" s="206">
        <f t="shared" si="116"/>
        <v>2.2202999999999999</v>
      </c>
      <c r="BM187" s="206">
        <f>SUM($N$3:$N187)+SUM($O$3:$O187)</f>
        <v>6700</v>
      </c>
      <c r="BN187" s="206">
        <f>SUM($BK$3:$BK187)</f>
        <v>3242.8100543303694</v>
      </c>
      <c r="BO187" s="206">
        <f t="shared" si="108"/>
        <v>2.0661092964890075</v>
      </c>
      <c r="BP187" s="206">
        <f t="shared" si="109"/>
        <v>6.9445887272437243</v>
      </c>
      <c r="BU187" s="206">
        <f t="shared" si="117"/>
        <v>1.1149</v>
      </c>
      <c r="BV187" s="206">
        <f>SUM($Q$3:$Q187)+SUM($R$3:$R187)</f>
        <v>2798.9</v>
      </c>
      <c r="BW187" s="206">
        <f>SUM($BT$3:$BT187)</f>
        <v>2514.9773501862846</v>
      </c>
      <c r="BX187" s="206">
        <f t="shared" si="110"/>
        <v>1.1128927263669732</v>
      </c>
      <c r="BY187" s="206">
        <f t="shared" si="111"/>
        <v>0.18004068822556046</v>
      </c>
      <c r="CD187" s="206">
        <f t="shared" si="118"/>
        <v>1.1084000000000001</v>
      </c>
      <c r="CE187" s="206">
        <f>SUM($T$3:$T187)+SUM($U$3:$U187)</f>
        <v>0</v>
      </c>
      <c r="CF187" s="206">
        <f>SUM($CC$3:$CC187)</f>
        <v>1.1585727777401189E-2</v>
      </c>
      <c r="CG187" s="206">
        <f t="shared" si="128"/>
        <v>0</v>
      </c>
      <c r="CH187" s="206">
        <f t="shared" si="129"/>
        <v>100</v>
      </c>
      <c r="CM187" s="206">
        <f t="shared" si="119"/>
        <v>1.0711999999999999</v>
      </c>
      <c r="CN187" s="206">
        <f>SUM($W$3:$W187)+SUM($X$3:$X187)</f>
        <v>18804.349999999999</v>
      </c>
      <c r="CO187" s="206">
        <f>SUM($CL$3:CL187)</f>
        <v>15687.397493554945</v>
      </c>
      <c r="CP187" s="206">
        <f t="shared" si="130"/>
        <v>1.1986914979189909</v>
      </c>
      <c r="CQ187" s="206">
        <f t="shared" si="125"/>
        <v>1.2386478811829571</v>
      </c>
      <c r="CR187" s="206">
        <f t="shared" si="131"/>
        <v>-11.901745511481606</v>
      </c>
      <c r="CV187" s="206">
        <f t="shared" si="120"/>
        <v>1.9273</v>
      </c>
      <c r="CW187" s="206">
        <f>SUM($Z$3:$Z187)+SUM($AA$3:$AA187)</f>
        <v>3300.0000000000005</v>
      </c>
      <c r="CX187" s="206">
        <f>SUM($CU$3:$CU187)</f>
        <v>1920.7339761826256</v>
      </c>
      <c r="CY187" s="206">
        <f t="shared" si="124"/>
        <v>1.7180932085965415</v>
      </c>
      <c r="CZ187" s="206">
        <f t="shared" si="126"/>
        <v>1.775362982216427</v>
      </c>
      <c r="DA187" s="206">
        <f t="shared" si="127"/>
        <v>10.854915757975331</v>
      </c>
      <c r="DE187" s="206">
        <f t="shared" si="121"/>
        <v>1.2148000000000001</v>
      </c>
      <c r="DF187" s="206">
        <f>IF(SUM($AF$3:$AF187)&lt;0,0,SUM($AF$3:$AF187))</f>
        <v>3930.0789999999997</v>
      </c>
      <c r="DG187" s="206">
        <f>SUM($DD$3:$DD187)</f>
        <v>3400.4605090883279</v>
      </c>
      <c r="DH187" s="206">
        <f t="shared" si="123"/>
        <v>1.1557490491350138</v>
      </c>
      <c r="DI187" s="206">
        <f t="shared" si="112"/>
        <v>1.1942740174395143</v>
      </c>
      <c r="DJ187" s="206">
        <f t="shared" ref="DJ187:DJ209" si="132">(DE187-DH187)*100/DE187</f>
        <v>4.8609607231631831</v>
      </c>
      <c r="DN187" s="206">
        <f t="shared" si="122"/>
        <v>1.8201000000000001</v>
      </c>
      <c r="DO187" s="206">
        <f>SUM($AC$3:$AC187)+SUM($AD$3:$AD187)</f>
        <v>7200</v>
      </c>
      <c r="DP187" s="206">
        <f>SUM($DM$3:$DM187)</f>
        <v>4712.8222418376445</v>
      </c>
      <c r="DQ187" s="206">
        <f t="shared" ref="DQ187:DQ209" si="133">DO187/DP187</f>
        <v>1.52774699119408</v>
      </c>
      <c r="DR187" s="206">
        <f t="shared" si="102"/>
        <v>16.062469578919842</v>
      </c>
      <c r="DS187" s="206">
        <f t="shared" si="113"/>
        <v>1.5786718909005484</v>
      </c>
    </row>
    <row r="188" spans="1:123" ht="14.25">
      <c r="A188" s="262">
        <v>39387</v>
      </c>
      <c r="BC188" s="206">
        <f t="shared" si="115"/>
        <v>3.1019000000000001</v>
      </c>
      <c r="BD188" s="206">
        <f>SUM($K$3:$K188)+SUM($L$3:$L188)</f>
        <v>9901.1</v>
      </c>
      <c r="BE188" s="206">
        <f>SUM($BB$3:$BB188)</f>
        <v>3511.2293995651116</v>
      </c>
      <c r="BF188" s="206">
        <f t="shared" si="106"/>
        <v>2.819838544649437</v>
      </c>
      <c r="BG188" s="206">
        <f t="shared" si="107"/>
        <v>9.0931833827835558</v>
      </c>
      <c r="BL188" s="206">
        <f t="shared" si="116"/>
        <v>2.2202999999999999</v>
      </c>
      <c r="BM188" s="206">
        <f>SUM($N$3:$N188)+SUM($O$3:$O188)</f>
        <v>6700</v>
      </c>
      <c r="BN188" s="206">
        <f>SUM($BK$3:$BK188)</f>
        <v>3242.8100543303694</v>
      </c>
      <c r="BO188" s="206">
        <f t="shared" si="108"/>
        <v>2.0661092964890075</v>
      </c>
      <c r="BP188" s="206">
        <f t="shared" si="109"/>
        <v>6.9445887272437243</v>
      </c>
      <c r="BU188" s="200">
        <v>1.1204000000000001</v>
      </c>
      <c r="BV188" s="206">
        <f>SUM($Q$3:$Q188)+SUM($R$3:$R188)</f>
        <v>2798.9</v>
      </c>
      <c r="BW188" s="206">
        <f>SUM($BT$3:$BT188)</f>
        <v>2514.9773501862846</v>
      </c>
      <c r="BX188" s="206">
        <f t="shared" si="110"/>
        <v>1.1128927263669732</v>
      </c>
      <c r="BY188" s="206">
        <f t="shared" si="111"/>
        <v>0.67005298402595803</v>
      </c>
      <c r="CD188" s="206">
        <f t="shared" si="118"/>
        <v>1.1084000000000001</v>
      </c>
      <c r="CE188" s="206">
        <f>SUM($T$3:$T188)+SUM($U$3:$U188)</f>
        <v>0</v>
      </c>
      <c r="CF188" s="206">
        <f>SUM($CC$3:$CC188)</f>
        <v>1.1585727777401189E-2</v>
      </c>
      <c r="CG188" s="206">
        <f t="shared" si="128"/>
        <v>0</v>
      </c>
      <c r="CH188" s="206">
        <f t="shared" si="129"/>
        <v>100</v>
      </c>
      <c r="CM188" s="206">
        <f t="shared" si="119"/>
        <v>1.0711999999999999</v>
      </c>
      <c r="CN188" s="206">
        <f>SUM($W$3:$W188)+SUM($X$3:$X188)</f>
        <v>18804.349999999999</v>
      </c>
      <c r="CO188" s="206">
        <f>SUM($CL$3:CL188)</f>
        <v>15687.397493554945</v>
      </c>
      <c r="CP188" s="206">
        <f t="shared" si="130"/>
        <v>1.1986914979189909</v>
      </c>
      <c r="CQ188" s="206">
        <f t="shared" si="125"/>
        <v>1.2386478811829571</v>
      </c>
      <c r="CR188" s="206">
        <f t="shared" si="131"/>
        <v>-11.901745511481606</v>
      </c>
      <c r="CV188" s="206">
        <f t="shared" si="120"/>
        <v>1.9273</v>
      </c>
      <c r="CW188" s="206">
        <f>SUM($Z$3:$Z188)+SUM($AA$3:$AA188)</f>
        <v>3300.0000000000005</v>
      </c>
      <c r="CX188" s="206">
        <f>SUM($CU$3:$CU188)</f>
        <v>1920.7339761826256</v>
      </c>
      <c r="CY188" s="206">
        <f t="shared" si="124"/>
        <v>1.7180932085965415</v>
      </c>
      <c r="CZ188" s="206">
        <f t="shared" si="126"/>
        <v>1.775362982216427</v>
      </c>
      <c r="DA188" s="206">
        <f t="shared" si="127"/>
        <v>10.854915757975331</v>
      </c>
      <c r="DE188" s="200">
        <v>1.2193000000000001</v>
      </c>
      <c r="DF188" s="206">
        <f>IF(SUM($AF$3:$AF188)&lt;0,0,SUM($AF$3:$AF188))</f>
        <v>3930.0789999999997</v>
      </c>
      <c r="DG188" s="206">
        <f>SUM($DD$3:$DD188)</f>
        <v>3400.4605090883279</v>
      </c>
      <c r="DH188" s="206">
        <f t="shared" si="123"/>
        <v>1.1557490491350138</v>
      </c>
      <c r="DI188" s="206">
        <f t="shared" si="112"/>
        <v>1.1942740174395143</v>
      </c>
      <c r="DJ188" s="206">
        <f t="shared" si="132"/>
        <v>5.2120848736968997</v>
      </c>
      <c r="DN188" s="206">
        <f t="shared" si="122"/>
        <v>1.8201000000000001</v>
      </c>
      <c r="DO188" s="206">
        <f>SUM($AC$3:$AC188)+SUM($AD$3:$AD188)</f>
        <v>7200</v>
      </c>
      <c r="DP188" s="206">
        <f>SUM($DM$3:$DM188)</f>
        <v>4712.8222418376445</v>
      </c>
      <c r="DQ188" s="206">
        <f t="shared" si="133"/>
        <v>1.52774699119408</v>
      </c>
      <c r="DR188" s="206">
        <f t="shared" si="102"/>
        <v>16.062469578919842</v>
      </c>
      <c r="DS188" s="206">
        <f t="shared" si="113"/>
        <v>1.5786718909005484</v>
      </c>
    </row>
    <row r="189" spans="1:123" ht="14.25">
      <c r="A189" s="262">
        <v>39388</v>
      </c>
      <c r="BC189" s="206">
        <f t="shared" si="115"/>
        <v>3.1019000000000001</v>
      </c>
      <c r="BD189" s="206">
        <f>SUM($K$3:$K189)+SUM($L$3:$L189)</f>
        <v>9901.1</v>
      </c>
      <c r="BE189" s="206">
        <f>SUM($BB$3:$BB189)</f>
        <v>3511.2293995651116</v>
      </c>
      <c r="BF189" s="206">
        <f t="shared" si="106"/>
        <v>2.819838544649437</v>
      </c>
      <c r="BG189" s="206">
        <f t="shared" si="107"/>
        <v>9.0931833827835558</v>
      </c>
      <c r="BL189" s="206">
        <f t="shared" si="116"/>
        <v>2.2202999999999999</v>
      </c>
      <c r="BM189" s="206">
        <f>SUM($N$3:$N189)+SUM($O$3:$O189)</f>
        <v>6700</v>
      </c>
      <c r="BN189" s="206">
        <f>SUM($BK$3:$BK189)</f>
        <v>3242.8100543303694</v>
      </c>
      <c r="BO189" s="206">
        <f t="shared" si="108"/>
        <v>2.0661092964890075</v>
      </c>
      <c r="BP189" s="206">
        <f t="shared" si="109"/>
        <v>6.9445887272437243</v>
      </c>
      <c r="BU189" s="206">
        <f t="shared" ref="BU189:BU198" si="134">BU188</f>
        <v>1.1204000000000001</v>
      </c>
      <c r="BV189" s="206">
        <f>SUM($Q$3:$Q189)+SUM($R$3:$R189)</f>
        <v>2798.9</v>
      </c>
      <c r="BW189" s="206">
        <f>SUM($BT$3:$BT189)</f>
        <v>2514.9773501862846</v>
      </c>
      <c r="BX189" s="206">
        <f t="shared" si="110"/>
        <v>1.1128927263669732</v>
      </c>
      <c r="BY189" s="206">
        <f t="shared" si="111"/>
        <v>0.67005298402595803</v>
      </c>
      <c r="CD189" s="206">
        <f t="shared" si="118"/>
        <v>1.1084000000000001</v>
      </c>
      <c r="CE189" s="206">
        <f>SUM($T$3:$T189)+SUM($U$3:$U189)</f>
        <v>0</v>
      </c>
      <c r="CF189" s="206">
        <f>SUM($CC$3:$CC189)</f>
        <v>1.1585727777401189E-2</v>
      </c>
      <c r="CG189" s="206">
        <f t="shared" si="128"/>
        <v>0</v>
      </c>
      <c r="CH189" s="206">
        <f t="shared" si="129"/>
        <v>100</v>
      </c>
      <c r="CM189" s="206">
        <f t="shared" si="119"/>
        <v>1.0711999999999999</v>
      </c>
      <c r="CN189" s="206">
        <f>SUM($W$3:$W189)+SUM($X$3:$X189)</f>
        <v>18804.349999999999</v>
      </c>
      <c r="CO189" s="206">
        <f>SUM($CL$3:CL189)</f>
        <v>15687.397493554945</v>
      </c>
      <c r="CP189" s="206">
        <f t="shared" si="130"/>
        <v>1.1986914979189909</v>
      </c>
      <c r="CQ189" s="206">
        <f t="shared" si="125"/>
        <v>1.2386478811829571</v>
      </c>
      <c r="CR189" s="206">
        <f t="shared" si="131"/>
        <v>-11.901745511481606</v>
      </c>
      <c r="CV189" s="206">
        <f t="shared" si="120"/>
        <v>1.9273</v>
      </c>
      <c r="CW189" s="206">
        <f>SUM($Z$3:$Z189)+SUM($AA$3:$AA189)</f>
        <v>3300.0000000000005</v>
      </c>
      <c r="CX189" s="206">
        <f>SUM($CU$3:$CU189)</f>
        <v>1920.7339761826256</v>
      </c>
      <c r="CY189" s="206">
        <f t="shared" si="124"/>
        <v>1.7180932085965415</v>
      </c>
      <c r="CZ189" s="206">
        <f t="shared" si="126"/>
        <v>1.775362982216427</v>
      </c>
      <c r="DA189" s="206">
        <f t="shared" si="127"/>
        <v>10.854915757975331</v>
      </c>
      <c r="DE189" s="206">
        <f t="shared" ref="DE189:DE198" si="135">DE188</f>
        <v>1.2193000000000001</v>
      </c>
      <c r="DF189" s="206">
        <f>IF(SUM($AF$3:$AF189)&lt;0,0,SUM($AF$3:$AF189))</f>
        <v>3930.0789999999997</v>
      </c>
      <c r="DG189" s="206">
        <f>SUM($DD$3:$DD189)</f>
        <v>3400.4605090883279</v>
      </c>
      <c r="DH189" s="206">
        <f t="shared" si="123"/>
        <v>1.1557490491350138</v>
      </c>
      <c r="DI189" s="206">
        <f t="shared" si="112"/>
        <v>1.1942740174395143</v>
      </c>
      <c r="DJ189" s="206">
        <f t="shared" si="132"/>
        <v>5.2120848736968997</v>
      </c>
      <c r="DN189" s="206">
        <f t="shared" si="122"/>
        <v>1.8201000000000001</v>
      </c>
      <c r="DO189" s="206">
        <f>SUM($AC$3:$AC189)+SUM($AD$3:$AD189)</f>
        <v>7200</v>
      </c>
      <c r="DP189" s="206">
        <f>SUM($DM$3:$DM189)</f>
        <v>4712.8222418376445</v>
      </c>
      <c r="DQ189" s="206">
        <f t="shared" si="133"/>
        <v>1.52774699119408</v>
      </c>
      <c r="DR189" s="206">
        <f t="shared" si="102"/>
        <v>16.062469578919842</v>
      </c>
      <c r="DS189" s="206">
        <f t="shared" si="113"/>
        <v>1.5786718909005484</v>
      </c>
    </row>
    <row r="190" spans="1:123" ht="14.25">
      <c r="A190" s="262">
        <v>39389</v>
      </c>
      <c r="BC190" s="206">
        <f t="shared" si="115"/>
        <v>3.1019000000000001</v>
      </c>
      <c r="BD190" s="206">
        <f>SUM($K$3:$K190)+SUM($L$3:$L190)</f>
        <v>9901.1</v>
      </c>
      <c r="BE190" s="206">
        <f>SUM($BB$3:$BB190)</f>
        <v>3511.2293995651116</v>
      </c>
      <c r="BF190" s="206">
        <f t="shared" si="106"/>
        <v>2.819838544649437</v>
      </c>
      <c r="BG190" s="206">
        <f t="shared" si="107"/>
        <v>9.0931833827835558</v>
      </c>
      <c r="BL190" s="206">
        <f t="shared" si="116"/>
        <v>2.2202999999999999</v>
      </c>
      <c r="BM190" s="206">
        <f>SUM($N$3:$N190)+SUM($O$3:$O190)</f>
        <v>6700</v>
      </c>
      <c r="BN190" s="206">
        <f>SUM($BK$3:$BK190)</f>
        <v>3242.8100543303694</v>
      </c>
      <c r="BO190" s="206">
        <f t="shared" si="108"/>
        <v>2.0661092964890075</v>
      </c>
      <c r="BP190" s="206">
        <f t="shared" si="109"/>
        <v>6.9445887272437243</v>
      </c>
      <c r="BU190" s="206">
        <f t="shared" si="134"/>
        <v>1.1204000000000001</v>
      </c>
      <c r="BV190" s="206">
        <f>SUM($Q$3:$Q190)+SUM($R$3:$R190)</f>
        <v>2798.9</v>
      </c>
      <c r="BW190" s="206">
        <f>SUM($BT$3:$BT190)</f>
        <v>2514.9773501862846</v>
      </c>
      <c r="BX190" s="206">
        <f t="shared" si="110"/>
        <v>1.1128927263669732</v>
      </c>
      <c r="BY190" s="206">
        <f t="shared" si="111"/>
        <v>0.67005298402595803</v>
      </c>
      <c r="CD190" s="206">
        <f t="shared" si="118"/>
        <v>1.1084000000000001</v>
      </c>
      <c r="CE190" s="206">
        <f>SUM($T$3:$T190)+SUM($U$3:$U190)</f>
        <v>0</v>
      </c>
      <c r="CF190" s="206">
        <f>SUM($CC$3:$CC190)</f>
        <v>1.1585727777401189E-2</v>
      </c>
      <c r="CG190" s="206">
        <f t="shared" si="128"/>
        <v>0</v>
      </c>
      <c r="CH190" s="206">
        <f t="shared" si="129"/>
        <v>100</v>
      </c>
      <c r="CM190" s="206">
        <f t="shared" si="119"/>
        <v>1.0711999999999999</v>
      </c>
      <c r="CN190" s="206">
        <f>SUM($W$3:$W190)+SUM($X$3:$X190)</f>
        <v>18804.349999999999</v>
      </c>
      <c r="CO190" s="206">
        <f>SUM($CL$3:CL190)</f>
        <v>15687.397493554945</v>
      </c>
      <c r="CP190" s="206">
        <f t="shared" si="130"/>
        <v>1.1986914979189909</v>
      </c>
      <c r="CQ190" s="206">
        <f t="shared" si="125"/>
        <v>1.2386478811829571</v>
      </c>
      <c r="CR190" s="206">
        <f t="shared" si="131"/>
        <v>-11.901745511481606</v>
      </c>
      <c r="CV190" s="206">
        <f t="shared" si="120"/>
        <v>1.9273</v>
      </c>
      <c r="CW190" s="206">
        <f>SUM($Z$3:$Z190)+SUM($AA$3:$AA190)</f>
        <v>3300.0000000000005</v>
      </c>
      <c r="CX190" s="206">
        <f>SUM($CU$3:$CU190)</f>
        <v>1920.7339761826256</v>
      </c>
      <c r="CY190" s="206">
        <f t="shared" si="124"/>
        <v>1.7180932085965415</v>
      </c>
      <c r="CZ190" s="206">
        <f t="shared" si="126"/>
        <v>1.775362982216427</v>
      </c>
      <c r="DA190" s="206">
        <f t="shared" si="127"/>
        <v>10.854915757975331</v>
      </c>
      <c r="DE190" s="206">
        <f t="shared" si="135"/>
        <v>1.2193000000000001</v>
      </c>
      <c r="DF190" s="206">
        <f>IF(SUM($AF$3:$AF190)&lt;0,0,SUM($AF$3:$AF190))</f>
        <v>3930.0789999999997</v>
      </c>
      <c r="DG190" s="206">
        <f>SUM($DD$3:$DD190)</f>
        <v>3400.4605090883279</v>
      </c>
      <c r="DH190" s="206">
        <f t="shared" si="123"/>
        <v>1.1557490491350138</v>
      </c>
      <c r="DI190" s="206">
        <f t="shared" si="112"/>
        <v>1.1942740174395143</v>
      </c>
      <c r="DJ190" s="206">
        <f t="shared" si="132"/>
        <v>5.2120848736968997</v>
      </c>
      <c r="DN190" s="206">
        <f t="shared" si="122"/>
        <v>1.8201000000000001</v>
      </c>
      <c r="DO190" s="206">
        <f>SUM($AC$3:$AC190)+SUM($AD$3:$AD190)</f>
        <v>7200</v>
      </c>
      <c r="DP190" s="206">
        <f>SUM($DM$3:$DM190)</f>
        <v>4712.8222418376445</v>
      </c>
      <c r="DQ190" s="206">
        <f t="shared" si="133"/>
        <v>1.52774699119408</v>
      </c>
      <c r="DR190" s="206">
        <f t="shared" ref="DR190:DR209" si="136">(DN190-DQ190)*100/DN190</f>
        <v>16.062469578919842</v>
      </c>
      <c r="DS190" s="206">
        <f t="shared" si="113"/>
        <v>1.5786718909005484</v>
      </c>
    </row>
    <row r="191" spans="1:123" ht="14.25">
      <c r="A191" s="262">
        <v>39390</v>
      </c>
      <c r="BC191" s="206">
        <f t="shared" si="115"/>
        <v>3.1019000000000001</v>
      </c>
      <c r="BD191" s="206">
        <f>SUM($K$3:$K191)+SUM($L$3:$L191)</f>
        <v>9901.1</v>
      </c>
      <c r="BE191" s="206">
        <f>SUM($BB$3:$BB191)</f>
        <v>3511.2293995651116</v>
      </c>
      <c r="BF191" s="206">
        <f t="shared" si="106"/>
        <v>2.819838544649437</v>
      </c>
      <c r="BG191" s="206">
        <f t="shared" si="107"/>
        <v>9.0931833827835558</v>
      </c>
      <c r="BL191" s="206">
        <f t="shared" si="116"/>
        <v>2.2202999999999999</v>
      </c>
      <c r="BM191" s="206">
        <f>SUM($N$3:$N191)+SUM($O$3:$O191)</f>
        <v>6700</v>
      </c>
      <c r="BN191" s="206">
        <f>SUM($BK$3:$BK191)</f>
        <v>3242.8100543303694</v>
      </c>
      <c r="BO191" s="206">
        <f t="shared" si="108"/>
        <v>2.0661092964890075</v>
      </c>
      <c r="BP191" s="206">
        <f t="shared" si="109"/>
        <v>6.9445887272437243</v>
      </c>
      <c r="BU191" s="206">
        <f t="shared" si="134"/>
        <v>1.1204000000000001</v>
      </c>
      <c r="BV191" s="206">
        <f>SUM($Q$3:$Q191)+SUM($R$3:$R191)</f>
        <v>2798.9</v>
      </c>
      <c r="BW191" s="206">
        <f>SUM($BT$3:$BT191)</f>
        <v>2514.9773501862846</v>
      </c>
      <c r="BX191" s="206">
        <f t="shared" si="110"/>
        <v>1.1128927263669732</v>
      </c>
      <c r="BY191" s="206">
        <f t="shared" si="111"/>
        <v>0.67005298402595803</v>
      </c>
      <c r="CD191" s="206">
        <f t="shared" si="118"/>
        <v>1.1084000000000001</v>
      </c>
      <c r="CE191" s="206">
        <f>SUM($T$3:$T191)+SUM($U$3:$U191)</f>
        <v>0</v>
      </c>
      <c r="CF191" s="206">
        <f>SUM($CC$3:$CC191)</f>
        <v>1.1585727777401189E-2</v>
      </c>
      <c r="CG191" s="206">
        <f t="shared" si="128"/>
        <v>0</v>
      </c>
      <c r="CH191" s="206">
        <f t="shared" si="129"/>
        <v>100</v>
      </c>
      <c r="CM191" s="206">
        <f t="shared" si="119"/>
        <v>1.0711999999999999</v>
      </c>
      <c r="CN191" s="206">
        <f>SUM($W$3:$W191)+SUM($X$3:$X191)</f>
        <v>18804.349999999999</v>
      </c>
      <c r="CO191" s="206">
        <f>SUM($CL$3:CL191)</f>
        <v>15687.397493554945</v>
      </c>
      <c r="CP191" s="206">
        <f t="shared" si="130"/>
        <v>1.1986914979189909</v>
      </c>
      <c r="CQ191" s="206">
        <f t="shared" si="125"/>
        <v>1.2386478811829571</v>
      </c>
      <c r="CR191" s="206">
        <f t="shared" si="131"/>
        <v>-11.901745511481606</v>
      </c>
      <c r="CV191" s="206">
        <f t="shared" si="120"/>
        <v>1.9273</v>
      </c>
      <c r="CW191" s="206">
        <f>SUM($Z$3:$Z191)+SUM($AA$3:$AA191)</f>
        <v>3300.0000000000005</v>
      </c>
      <c r="CX191" s="206">
        <f>SUM($CU$3:$CU191)</f>
        <v>1920.7339761826256</v>
      </c>
      <c r="CY191" s="206">
        <f t="shared" si="124"/>
        <v>1.7180932085965415</v>
      </c>
      <c r="CZ191" s="206">
        <f t="shared" si="126"/>
        <v>1.775362982216427</v>
      </c>
      <c r="DA191" s="206">
        <f t="shared" si="127"/>
        <v>10.854915757975331</v>
      </c>
      <c r="DE191" s="206">
        <f t="shared" si="135"/>
        <v>1.2193000000000001</v>
      </c>
      <c r="DF191" s="206">
        <f>IF(SUM($AF$3:$AF191)&lt;0,0,SUM($AF$3:$AF191))</f>
        <v>3930.0789999999997</v>
      </c>
      <c r="DG191" s="206">
        <f>SUM($DD$3:$DD191)</f>
        <v>3400.4605090883279</v>
      </c>
      <c r="DH191" s="206">
        <f t="shared" si="123"/>
        <v>1.1557490491350138</v>
      </c>
      <c r="DI191" s="206">
        <f t="shared" si="112"/>
        <v>1.1942740174395143</v>
      </c>
      <c r="DJ191" s="206">
        <f t="shared" si="132"/>
        <v>5.2120848736968997</v>
      </c>
      <c r="DN191" s="206">
        <f t="shared" si="122"/>
        <v>1.8201000000000001</v>
      </c>
      <c r="DO191" s="206">
        <f>SUM($AC$3:$AC191)+SUM($AD$3:$AD191)</f>
        <v>7200</v>
      </c>
      <c r="DP191" s="206">
        <f>SUM($DM$3:$DM191)</f>
        <v>4712.8222418376445</v>
      </c>
      <c r="DQ191" s="206">
        <f t="shared" si="133"/>
        <v>1.52774699119408</v>
      </c>
      <c r="DR191" s="206">
        <f t="shared" si="136"/>
        <v>16.062469578919842</v>
      </c>
      <c r="DS191" s="206">
        <f t="shared" si="113"/>
        <v>1.5786718909005484</v>
      </c>
    </row>
    <row r="192" spans="1:123" ht="14.25">
      <c r="A192" s="262">
        <v>39391</v>
      </c>
      <c r="BC192" s="206">
        <f t="shared" si="115"/>
        <v>3.1019000000000001</v>
      </c>
      <c r="BD192" s="206">
        <f>SUM($K$3:$K192)+SUM($L$3:$L192)</f>
        <v>9901.1</v>
      </c>
      <c r="BE192" s="206">
        <f>SUM($BB$3:$BB192)</f>
        <v>3511.2293995651116</v>
      </c>
      <c r="BF192" s="206">
        <f t="shared" si="106"/>
        <v>2.819838544649437</v>
      </c>
      <c r="BG192" s="206">
        <f t="shared" si="107"/>
        <v>9.0931833827835558</v>
      </c>
      <c r="BL192" s="206">
        <f t="shared" si="116"/>
        <v>2.2202999999999999</v>
      </c>
      <c r="BM192" s="206">
        <f>SUM($N$3:$N192)+SUM($O$3:$O192)</f>
        <v>6700</v>
      </c>
      <c r="BN192" s="206">
        <f>SUM($BK$3:$BK192)</f>
        <v>3242.8100543303694</v>
      </c>
      <c r="BO192" s="206">
        <f t="shared" si="108"/>
        <v>2.0661092964890075</v>
      </c>
      <c r="BP192" s="206">
        <f t="shared" si="109"/>
        <v>6.9445887272437243</v>
      </c>
      <c r="BU192" s="206">
        <f t="shared" si="134"/>
        <v>1.1204000000000001</v>
      </c>
      <c r="BV192" s="206">
        <f>SUM($Q$3:$Q192)+SUM($R$3:$R192)</f>
        <v>2798.9</v>
      </c>
      <c r="BW192" s="206">
        <f>SUM($BT$3:$BT192)</f>
        <v>2514.9773501862846</v>
      </c>
      <c r="BX192" s="206">
        <f t="shared" si="110"/>
        <v>1.1128927263669732</v>
      </c>
      <c r="BY192" s="206">
        <f t="shared" si="111"/>
        <v>0.67005298402595803</v>
      </c>
      <c r="CD192" s="206">
        <f t="shared" si="118"/>
        <v>1.1084000000000001</v>
      </c>
      <c r="CE192" s="206">
        <f>SUM($T$3:$T192)+SUM($U$3:$U192)</f>
        <v>0</v>
      </c>
      <c r="CF192" s="206">
        <f>SUM($CC$3:$CC192)</f>
        <v>1.1585727777401189E-2</v>
      </c>
      <c r="CG192" s="206">
        <f t="shared" si="128"/>
        <v>0</v>
      </c>
      <c r="CH192" s="206">
        <f t="shared" si="129"/>
        <v>100</v>
      </c>
      <c r="CM192" s="206">
        <f t="shared" si="119"/>
        <v>1.0711999999999999</v>
      </c>
      <c r="CN192" s="206">
        <f>SUM($W$3:$W192)+SUM($X$3:$X192)</f>
        <v>18804.349999999999</v>
      </c>
      <c r="CO192" s="206">
        <f>SUM($CL$3:CL192)</f>
        <v>15687.397493554945</v>
      </c>
      <c r="CP192" s="206">
        <f t="shared" si="130"/>
        <v>1.1986914979189909</v>
      </c>
      <c r="CQ192" s="206">
        <f t="shared" si="125"/>
        <v>1.2386478811829571</v>
      </c>
      <c r="CR192" s="206">
        <f t="shared" si="131"/>
        <v>-11.901745511481606</v>
      </c>
      <c r="CV192" s="206">
        <f t="shared" si="120"/>
        <v>1.9273</v>
      </c>
      <c r="CW192" s="206">
        <f>SUM($Z$3:$Z192)+SUM($AA$3:$AA192)</f>
        <v>3300.0000000000005</v>
      </c>
      <c r="CX192" s="206">
        <f>SUM($CU$3:$CU192)</f>
        <v>1920.7339761826256</v>
      </c>
      <c r="CY192" s="206">
        <f t="shared" si="124"/>
        <v>1.7180932085965415</v>
      </c>
      <c r="CZ192" s="206">
        <f t="shared" si="126"/>
        <v>1.775362982216427</v>
      </c>
      <c r="DA192" s="206">
        <f t="shared" si="127"/>
        <v>10.854915757975331</v>
      </c>
      <c r="DE192" s="206">
        <f t="shared" si="135"/>
        <v>1.2193000000000001</v>
      </c>
      <c r="DF192" s="206">
        <f>IF(SUM($AF$3:$AF192)&lt;0,0,SUM($AF$3:$AF192))</f>
        <v>3930.0789999999997</v>
      </c>
      <c r="DG192" s="206">
        <f>SUM($DD$3:$DD192)</f>
        <v>3400.4605090883279</v>
      </c>
      <c r="DH192" s="206">
        <f t="shared" si="123"/>
        <v>1.1557490491350138</v>
      </c>
      <c r="DI192" s="206">
        <f t="shared" si="112"/>
        <v>1.1942740174395143</v>
      </c>
      <c r="DJ192" s="206">
        <f t="shared" si="132"/>
        <v>5.2120848736968997</v>
      </c>
      <c r="DN192" s="206">
        <f t="shared" si="122"/>
        <v>1.8201000000000001</v>
      </c>
      <c r="DO192" s="206">
        <f>SUM($AC$3:$AC192)+SUM($AD$3:$AD192)</f>
        <v>7200</v>
      </c>
      <c r="DP192" s="206">
        <f>SUM($DM$3:$DM192)</f>
        <v>4712.8222418376445</v>
      </c>
      <c r="DQ192" s="206">
        <f t="shared" si="133"/>
        <v>1.52774699119408</v>
      </c>
      <c r="DR192" s="206">
        <f t="shared" si="136"/>
        <v>16.062469578919842</v>
      </c>
      <c r="DS192" s="206">
        <f t="shared" si="113"/>
        <v>1.5786718909005484</v>
      </c>
    </row>
    <row r="193" spans="1:123" ht="14.25">
      <c r="A193" s="262">
        <v>39392</v>
      </c>
      <c r="BC193" s="206">
        <f t="shared" si="115"/>
        <v>3.1019000000000001</v>
      </c>
      <c r="BD193" s="206">
        <f>SUM($K$3:$K193)+SUM($L$3:$L193)</f>
        <v>9901.1</v>
      </c>
      <c r="BE193" s="206">
        <f>SUM($BB$3:$BB193)</f>
        <v>3511.2293995651116</v>
      </c>
      <c r="BF193" s="206">
        <f t="shared" si="106"/>
        <v>2.819838544649437</v>
      </c>
      <c r="BG193" s="206">
        <f t="shared" si="107"/>
        <v>9.0931833827835558</v>
      </c>
      <c r="BL193" s="206">
        <f t="shared" si="116"/>
        <v>2.2202999999999999</v>
      </c>
      <c r="BM193" s="206">
        <f>SUM($N$3:$N193)+SUM($O$3:$O193)</f>
        <v>6700</v>
      </c>
      <c r="BN193" s="206">
        <f>SUM($BK$3:$BK193)</f>
        <v>3242.8100543303694</v>
      </c>
      <c r="BO193" s="206">
        <f t="shared" si="108"/>
        <v>2.0661092964890075</v>
      </c>
      <c r="BP193" s="206">
        <f t="shared" si="109"/>
        <v>6.9445887272437243</v>
      </c>
      <c r="BU193" s="206">
        <f t="shared" si="134"/>
        <v>1.1204000000000001</v>
      </c>
      <c r="BV193" s="206">
        <f>SUM($Q$3:$Q193)+SUM($R$3:$R193)</f>
        <v>2798.9</v>
      </c>
      <c r="BW193" s="206">
        <f>SUM($BT$3:$BT193)</f>
        <v>2514.9773501862846</v>
      </c>
      <c r="BX193" s="206">
        <f t="shared" si="110"/>
        <v>1.1128927263669732</v>
      </c>
      <c r="BY193" s="206">
        <f t="shared" si="111"/>
        <v>0.67005298402595803</v>
      </c>
      <c r="CD193" s="206">
        <f t="shared" si="118"/>
        <v>1.1084000000000001</v>
      </c>
      <c r="CE193" s="206">
        <f>SUM($T$3:$T193)+SUM($U$3:$U193)</f>
        <v>0</v>
      </c>
      <c r="CF193" s="206">
        <f>SUM($CC$3:$CC193)</f>
        <v>1.1585727777401189E-2</v>
      </c>
      <c r="CG193" s="206">
        <f t="shared" si="128"/>
        <v>0</v>
      </c>
      <c r="CH193" s="206">
        <f t="shared" si="129"/>
        <v>100</v>
      </c>
      <c r="CM193" s="206">
        <f t="shared" si="119"/>
        <v>1.0711999999999999</v>
      </c>
      <c r="CN193" s="206">
        <f>SUM($W$3:$W193)+SUM($X$3:$X193)</f>
        <v>18804.349999999999</v>
      </c>
      <c r="CO193" s="206">
        <f>SUM($CL$3:CL193)</f>
        <v>15687.397493554945</v>
      </c>
      <c r="CP193" s="206">
        <f t="shared" si="130"/>
        <v>1.1986914979189909</v>
      </c>
      <c r="CQ193" s="206">
        <f t="shared" si="125"/>
        <v>1.2386478811829571</v>
      </c>
      <c r="CR193" s="206">
        <f t="shared" si="131"/>
        <v>-11.901745511481606</v>
      </c>
      <c r="CV193" s="206">
        <f t="shared" si="120"/>
        <v>1.9273</v>
      </c>
      <c r="CW193" s="206">
        <f>SUM($Z$3:$Z193)+SUM($AA$3:$AA193)</f>
        <v>3300.0000000000005</v>
      </c>
      <c r="CX193" s="206">
        <f>SUM($CU$3:$CU193)</f>
        <v>1920.7339761826256</v>
      </c>
      <c r="CY193" s="206">
        <f t="shared" si="124"/>
        <v>1.7180932085965415</v>
      </c>
      <c r="CZ193" s="206">
        <f t="shared" si="126"/>
        <v>1.775362982216427</v>
      </c>
      <c r="DA193" s="206">
        <f t="shared" si="127"/>
        <v>10.854915757975331</v>
      </c>
      <c r="DE193" s="206">
        <f t="shared" si="135"/>
        <v>1.2193000000000001</v>
      </c>
      <c r="DF193" s="206">
        <f>IF(SUM($AF$3:$AF193)&lt;0,0,SUM($AF$3:$AF193))</f>
        <v>3930.0789999999997</v>
      </c>
      <c r="DG193" s="206">
        <f>SUM($DD$3:$DD193)</f>
        <v>3400.4605090883279</v>
      </c>
      <c r="DH193" s="206">
        <f t="shared" si="123"/>
        <v>1.1557490491350138</v>
      </c>
      <c r="DI193" s="206">
        <f t="shared" si="112"/>
        <v>1.1942740174395143</v>
      </c>
      <c r="DJ193" s="206">
        <f t="shared" si="132"/>
        <v>5.2120848736968997</v>
      </c>
      <c r="DN193" s="206">
        <f t="shared" si="122"/>
        <v>1.8201000000000001</v>
      </c>
      <c r="DO193" s="206">
        <f>SUM($AC$3:$AC193)+SUM($AD$3:$AD193)</f>
        <v>7200</v>
      </c>
      <c r="DP193" s="206">
        <f>SUM($DM$3:$DM193)</f>
        <v>4712.8222418376445</v>
      </c>
      <c r="DQ193" s="206">
        <f t="shared" si="133"/>
        <v>1.52774699119408</v>
      </c>
      <c r="DR193" s="206">
        <f t="shared" si="136"/>
        <v>16.062469578919842</v>
      </c>
      <c r="DS193" s="206">
        <f t="shared" si="113"/>
        <v>1.5786718909005484</v>
      </c>
    </row>
    <row r="194" spans="1:123" ht="14.25">
      <c r="A194" s="262">
        <v>39393</v>
      </c>
      <c r="BC194" s="206">
        <f t="shared" si="115"/>
        <v>3.1019000000000001</v>
      </c>
      <c r="BD194" s="206">
        <f>SUM($K$3:$K194)+SUM($L$3:$L194)</f>
        <v>9901.1</v>
      </c>
      <c r="BE194" s="206">
        <f>SUM($BB$3:$BB194)</f>
        <v>3511.2293995651116</v>
      </c>
      <c r="BF194" s="206">
        <f t="shared" si="106"/>
        <v>2.819838544649437</v>
      </c>
      <c r="BG194" s="206">
        <f t="shared" si="107"/>
        <v>9.0931833827835558</v>
      </c>
      <c r="BL194" s="206">
        <f t="shared" si="116"/>
        <v>2.2202999999999999</v>
      </c>
      <c r="BM194" s="206">
        <f>SUM($N$3:$N194)+SUM($O$3:$O194)</f>
        <v>6700</v>
      </c>
      <c r="BN194" s="206">
        <f>SUM($BK$3:$BK194)</f>
        <v>3242.8100543303694</v>
      </c>
      <c r="BO194" s="206">
        <f t="shared" si="108"/>
        <v>2.0661092964890075</v>
      </c>
      <c r="BP194" s="206">
        <f t="shared" si="109"/>
        <v>6.9445887272437243</v>
      </c>
      <c r="BU194" s="206">
        <f t="shared" si="134"/>
        <v>1.1204000000000001</v>
      </c>
      <c r="BV194" s="206">
        <f>SUM($Q$3:$Q194)+SUM($R$3:$R194)</f>
        <v>2798.9</v>
      </c>
      <c r="BW194" s="206">
        <f>SUM($BT$3:$BT194)</f>
        <v>2514.9773501862846</v>
      </c>
      <c r="BX194" s="206">
        <f t="shared" si="110"/>
        <v>1.1128927263669732</v>
      </c>
      <c r="BY194" s="206">
        <f t="shared" si="111"/>
        <v>0.67005298402595803</v>
      </c>
      <c r="CD194" s="206">
        <f t="shared" si="118"/>
        <v>1.1084000000000001</v>
      </c>
      <c r="CE194" s="206">
        <f>SUM($T$3:$T194)+SUM($U$3:$U194)</f>
        <v>0</v>
      </c>
      <c r="CF194" s="206">
        <f>SUM($CC$3:$CC194)</f>
        <v>1.1585727777401189E-2</v>
      </c>
      <c r="CG194" s="206">
        <f t="shared" si="128"/>
        <v>0</v>
      </c>
      <c r="CH194" s="206">
        <f t="shared" si="129"/>
        <v>100</v>
      </c>
      <c r="CM194" s="206">
        <f t="shared" si="119"/>
        <v>1.0711999999999999</v>
      </c>
      <c r="CN194" s="206">
        <f>SUM($W$3:$W194)+SUM($X$3:$X194)</f>
        <v>18804.349999999999</v>
      </c>
      <c r="CO194" s="206">
        <f>SUM($CL$3:CL194)</f>
        <v>15687.397493554945</v>
      </c>
      <c r="CP194" s="206">
        <f t="shared" si="130"/>
        <v>1.1986914979189909</v>
      </c>
      <c r="CQ194" s="206">
        <f t="shared" si="125"/>
        <v>1.2386478811829571</v>
      </c>
      <c r="CR194" s="206">
        <f t="shared" si="131"/>
        <v>-11.901745511481606</v>
      </c>
      <c r="CV194" s="206">
        <f t="shared" si="120"/>
        <v>1.9273</v>
      </c>
      <c r="CW194" s="206">
        <f>SUM($Z$3:$Z194)+SUM($AA$3:$AA194)</f>
        <v>3300.0000000000005</v>
      </c>
      <c r="CX194" s="206">
        <f>SUM($CU$3:$CU194)</f>
        <v>1920.7339761826256</v>
      </c>
      <c r="CY194" s="206">
        <f t="shared" si="124"/>
        <v>1.7180932085965415</v>
      </c>
      <c r="CZ194" s="206">
        <f t="shared" si="126"/>
        <v>1.775362982216427</v>
      </c>
      <c r="DA194" s="206">
        <f t="shared" si="127"/>
        <v>10.854915757975331</v>
      </c>
      <c r="DE194" s="206">
        <f t="shared" si="135"/>
        <v>1.2193000000000001</v>
      </c>
      <c r="DF194" s="206">
        <f>IF(SUM($AF$3:$AF194)&lt;0,0,SUM($AF$3:$AF194))</f>
        <v>3930.0789999999997</v>
      </c>
      <c r="DG194" s="206">
        <f>SUM($DD$3:$DD194)</f>
        <v>3400.4605090883279</v>
      </c>
      <c r="DH194" s="206">
        <f t="shared" si="123"/>
        <v>1.1557490491350138</v>
      </c>
      <c r="DI194" s="206">
        <f t="shared" si="112"/>
        <v>1.1942740174395143</v>
      </c>
      <c r="DJ194" s="206">
        <f t="shared" si="132"/>
        <v>5.2120848736968997</v>
      </c>
      <c r="DN194" s="206">
        <f t="shared" si="122"/>
        <v>1.8201000000000001</v>
      </c>
      <c r="DO194" s="206">
        <f>SUM($AC$3:$AC194)+SUM($AD$3:$AD194)</f>
        <v>7200</v>
      </c>
      <c r="DP194" s="206">
        <f>SUM($DM$3:$DM194)</f>
        <v>4712.8222418376445</v>
      </c>
      <c r="DQ194" s="206">
        <f t="shared" si="133"/>
        <v>1.52774699119408</v>
      </c>
      <c r="DR194" s="206">
        <f t="shared" si="136"/>
        <v>16.062469578919842</v>
      </c>
      <c r="DS194" s="206">
        <f t="shared" si="113"/>
        <v>1.5786718909005484</v>
      </c>
    </row>
    <row r="195" spans="1:123" ht="14.25">
      <c r="A195" s="262">
        <v>39394</v>
      </c>
      <c r="BC195" s="206">
        <f t="shared" si="115"/>
        <v>3.1019000000000001</v>
      </c>
      <c r="BD195" s="206">
        <f>SUM($K$3:$K195)+SUM($L$3:$L195)</f>
        <v>9901.1</v>
      </c>
      <c r="BE195" s="206">
        <f>SUM($BB$3:$BB195)</f>
        <v>3511.2293995651116</v>
      </c>
      <c r="BF195" s="206">
        <f t="shared" si="106"/>
        <v>2.819838544649437</v>
      </c>
      <c r="BG195" s="206">
        <f t="shared" si="107"/>
        <v>9.0931833827835558</v>
      </c>
      <c r="BL195" s="206">
        <f t="shared" si="116"/>
        <v>2.2202999999999999</v>
      </c>
      <c r="BM195" s="206">
        <f>SUM($N$3:$N195)+SUM($O$3:$O195)</f>
        <v>6700</v>
      </c>
      <c r="BN195" s="206">
        <f>SUM($BK$3:$BK195)</f>
        <v>3242.8100543303694</v>
      </c>
      <c r="BO195" s="206">
        <f t="shared" si="108"/>
        <v>2.0661092964890075</v>
      </c>
      <c r="BP195" s="206">
        <f t="shared" si="109"/>
        <v>6.9445887272437243</v>
      </c>
      <c r="BU195" s="206">
        <f t="shared" si="134"/>
        <v>1.1204000000000001</v>
      </c>
      <c r="BV195" s="206">
        <f>SUM($Q$3:$Q195)+SUM($R$3:$R195)</f>
        <v>2798.9</v>
      </c>
      <c r="BW195" s="206">
        <f>SUM($BT$3:$BT195)</f>
        <v>2514.9773501862846</v>
      </c>
      <c r="BX195" s="206">
        <f t="shared" si="110"/>
        <v>1.1128927263669732</v>
      </c>
      <c r="BY195" s="206">
        <f t="shared" si="111"/>
        <v>0.67005298402595803</v>
      </c>
      <c r="CD195" s="206">
        <f t="shared" si="118"/>
        <v>1.1084000000000001</v>
      </c>
      <c r="CE195" s="206">
        <f>SUM($T$3:$T195)+SUM($U$3:$U195)</f>
        <v>0</v>
      </c>
      <c r="CF195" s="206">
        <f>SUM($CC$3:$CC195)</f>
        <v>1.1585727777401189E-2</v>
      </c>
      <c r="CG195" s="206">
        <f t="shared" si="128"/>
        <v>0</v>
      </c>
      <c r="CH195" s="206">
        <f t="shared" si="129"/>
        <v>100</v>
      </c>
      <c r="CM195" s="206">
        <f t="shared" si="119"/>
        <v>1.0711999999999999</v>
      </c>
      <c r="CN195" s="206">
        <f>SUM($W$3:$W195)+SUM($X$3:$X195)</f>
        <v>18804.349999999999</v>
      </c>
      <c r="CO195" s="206">
        <f>SUM($CL$3:CL195)</f>
        <v>15687.397493554945</v>
      </c>
      <c r="CP195" s="206">
        <f t="shared" si="130"/>
        <v>1.1986914979189909</v>
      </c>
      <c r="CQ195" s="206">
        <f t="shared" si="125"/>
        <v>1.2386478811829571</v>
      </c>
      <c r="CR195" s="206">
        <f t="shared" si="131"/>
        <v>-11.901745511481606</v>
      </c>
      <c r="CV195" s="206">
        <f t="shared" si="120"/>
        <v>1.9273</v>
      </c>
      <c r="CW195" s="206">
        <f>SUM($Z$3:$Z195)+SUM($AA$3:$AA195)</f>
        <v>3300.0000000000005</v>
      </c>
      <c r="CX195" s="206">
        <f>SUM($CU$3:$CU195)</f>
        <v>1920.7339761826256</v>
      </c>
      <c r="CY195" s="206">
        <f t="shared" si="124"/>
        <v>1.7180932085965415</v>
      </c>
      <c r="CZ195" s="206">
        <f t="shared" si="126"/>
        <v>1.775362982216427</v>
      </c>
      <c r="DA195" s="206">
        <f t="shared" si="127"/>
        <v>10.854915757975331</v>
      </c>
      <c r="DE195" s="206">
        <f t="shared" si="135"/>
        <v>1.2193000000000001</v>
      </c>
      <c r="DF195" s="206">
        <f>IF(SUM($AF$3:$AF195)&lt;0,0,SUM($AF$3:$AF195))</f>
        <v>3930.0789999999997</v>
      </c>
      <c r="DG195" s="206">
        <f>SUM($DD$3:$DD195)</f>
        <v>3400.4605090883279</v>
      </c>
      <c r="DH195" s="206">
        <f t="shared" si="123"/>
        <v>1.1557490491350138</v>
      </c>
      <c r="DI195" s="206">
        <f t="shared" si="112"/>
        <v>1.1942740174395143</v>
      </c>
      <c r="DJ195" s="206">
        <f t="shared" si="132"/>
        <v>5.2120848736968997</v>
      </c>
      <c r="DN195" s="206">
        <f t="shared" si="122"/>
        <v>1.8201000000000001</v>
      </c>
      <c r="DO195" s="206">
        <f>SUM($AC$3:$AC195)+SUM($AD$3:$AD195)</f>
        <v>7200</v>
      </c>
      <c r="DP195" s="206">
        <f>SUM($DM$3:$DM195)</f>
        <v>4712.8222418376445</v>
      </c>
      <c r="DQ195" s="206">
        <f t="shared" si="133"/>
        <v>1.52774699119408</v>
      </c>
      <c r="DR195" s="206">
        <f t="shared" si="136"/>
        <v>16.062469578919842</v>
      </c>
      <c r="DS195" s="206">
        <f t="shared" si="113"/>
        <v>1.5786718909005484</v>
      </c>
    </row>
    <row r="196" spans="1:123" ht="14.25">
      <c r="A196" s="262">
        <v>39395</v>
      </c>
      <c r="BC196" s="206">
        <f t="shared" si="115"/>
        <v>3.1019000000000001</v>
      </c>
      <c r="BD196" s="206">
        <f>SUM($K$3:$K196)+SUM($L$3:$L196)</f>
        <v>9901.1</v>
      </c>
      <c r="BE196" s="206">
        <f>SUM($BB$3:$BB196)</f>
        <v>3511.2293995651116</v>
      </c>
      <c r="BF196" s="206">
        <f t="shared" si="106"/>
        <v>2.819838544649437</v>
      </c>
      <c r="BG196" s="206">
        <f t="shared" si="107"/>
        <v>9.0931833827835558</v>
      </c>
      <c r="BL196" s="206">
        <f t="shared" si="116"/>
        <v>2.2202999999999999</v>
      </c>
      <c r="BM196" s="206">
        <f>SUM($N$3:$N196)+SUM($O$3:$O196)</f>
        <v>6700</v>
      </c>
      <c r="BN196" s="206">
        <f>SUM($BK$3:$BK196)</f>
        <v>3242.8100543303694</v>
      </c>
      <c r="BO196" s="206">
        <f t="shared" si="108"/>
        <v>2.0661092964890075</v>
      </c>
      <c r="BP196" s="206">
        <f t="shared" si="109"/>
        <v>6.9445887272437243</v>
      </c>
      <c r="BU196" s="206">
        <f t="shared" si="134"/>
        <v>1.1204000000000001</v>
      </c>
      <c r="BV196" s="206">
        <f>SUM($Q$3:$Q196)+SUM($R$3:$R196)</f>
        <v>2798.9</v>
      </c>
      <c r="BW196" s="206">
        <f>SUM($BT$3:$BT196)</f>
        <v>2514.9773501862846</v>
      </c>
      <c r="BX196" s="206">
        <f t="shared" si="110"/>
        <v>1.1128927263669732</v>
      </c>
      <c r="BY196" s="206">
        <f t="shared" si="111"/>
        <v>0.67005298402595803</v>
      </c>
      <c r="CD196" s="206">
        <f t="shared" si="118"/>
        <v>1.1084000000000001</v>
      </c>
      <c r="CE196" s="206">
        <f>SUM($T$3:$T196)+SUM($U$3:$U196)</f>
        <v>0</v>
      </c>
      <c r="CF196" s="206">
        <f>SUM($CC$3:$CC196)</f>
        <v>1.1585727777401189E-2</v>
      </c>
      <c r="CG196" s="206">
        <f t="shared" si="128"/>
        <v>0</v>
      </c>
      <c r="CH196" s="206">
        <f t="shared" si="129"/>
        <v>100</v>
      </c>
      <c r="CM196" s="206">
        <f t="shared" si="119"/>
        <v>1.0711999999999999</v>
      </c>
      <c r="CN196" s="206">
        <f>SUM($W$3:$W196)+SUM($X$3:$X196)</f>
        <v>18804.349999999999</v>
      </c>
      <c r="CO196" s="206">
        <f>SUM($CL$3:CL196)</f>
        <v>15687.397493554945</v>
      </c>
      <c r="CP196" s="206">
        <f t="shared" si="130"/>
        <v>1.1986914979189909</v>
      </c>
      <c r="CQ196" s="206">
        <f t="shared" si="125"/>
        <v>1.2386478811829571</v>
      </c>
      <c r="CR196" s="206">
        <f t="shared" si="131"/>
        <v>-11.901745511481606</v>
      </c>
      <c r="CV196" s="206">
        <f t="shared" si="120"/>
        <v>1.9273</v>
      </c>
      <c r="CW196" s="206">
        <f>SUM($Z$3:$Z196)+SUM($AA$3:$AA196)</f>
        <v>3300.0000000000005</v>
      </c>
      <c r="CX196" s="206">
        <f>SUM($CU$3:$CU196)</f>
        <v>1920.7339761826256</v>
      </c>
      <c r="CY196" s="206">
        <f t="shared" si="124"/>
        <v>1.7180932085965415</v>
      </c>
      <c r="CZ196" s="206">
        <f t="shared" si="126"/>
        <v>1.775362982216427</v>
      </c>
      <c r="DA196" s="206">
        <f t="shared" si="127"/>
        <v>10.854915757975331</v>
      </c>
      <c r="DE196" s="206">
        <f t="shared" si="135"/>
        <v>1.2193000000000001</v>
      </c>
      <c r="DF196" s="206">
        <f>IF(SUM($AF$3:$AF196)&lt;0,0,SUM($AF$3:$AF196))</f>
        <v>3930.0789999999997</v>
      </c>
      <c r="DG196" s="206">
        <f>SUM($DD$3:$DD196)</f>
        <v>3400.4605090883279</v>
      </c>
      <c r="DH196" s="206">
        <f t="shared" si="123"/>
        <v>1.1557490491350138</v>
      </c>
      <c r="DI196" s="206">
        <f t="shared" si="112"/>
        <v>1.1942740174395143</v>
      </c>
      <c r="DJ196" s="206">
        <f t="shared" si="132"/>
        <v>5.2120848736968997</v>
      </c>
      <c r="DN196" s="206">
        <f t="shared" si="122"/>
        <v>1.8201000000000001</v>
      </c>
      <c r="DO196" s="206">
        <f>SUM($AC$3:$AC196)+SUM($AD$3:$AD196)</f>
        <v>7200</v>
      </c>
      <c r="DP196" s="206">
        <f>SUM($DM$3:$DM196)</f>
        <v>4712.8222418376445</v>
      </c>
      <c r="DQ196" s="206">
        <f t="shared" si="133"/>
        <v>1.52774699119408</v>
      </c>
      <c r="DR196" s="206">
        <f t="shared" si="136"/>
        <v>16.062469578919842</v>
      </c>
      <c r="DS196" s="206">
        <f t="shared" si="113"/>
        <v>1.5786718909005484</v>
      </c>
    </row>
    <row r="197" spans="1:123" ht="14.25">
      <c r="A197" s="262">
        <v>39396</v>
      </c>
      <c r="BC197" s="206">
        <f t="shared" si="115"/>
        <v>3.1019000000000001</v>
      </c>
      <c r="BD197" s="206">
        <f>SUM($K$3:$K197)+SUM($L$3:$L197)</f>
        <v>9901.1</v>
      </c>
      <c r="BE197" s="206">
        <f>SUM($BB$3:$BB197)</f>
        <v>3511.2293995651116</v>
      </c>
      <c r="BF197" s="206">
        <f t="shared" ref="BF197:BF209" si="137">BD197/BE197</f>
        <v>2.819838544649437</v>
      </c>
      <c r="BG197" s="206">
        <f t="shared" ref="BG197:BG209" si="138">(BC197-BF197)*100/BC197</f>
        <v>9.0931833827835558</v>
      </c>
      <c r="BL197" s="206">
        <f t="shared" si="116"/>
        <v>2.2202999999999999</v>
      </c>
      <c r="BM197" s="206">
        <f>SUM($N$3:$N197)+SUM($O$3:$O197)</f>
        <v>6700</v>
      </c>
      <c r="BN197" s="206">
        <f>SUM($BK$3:$BK197)</f>
        <v>3242.8100543303694</v>
      </c>
      <c r="BO197" s="206">
        <f t="shared" ref="BO197:BO209" si="139">BM197/BN197</f>
        <v>2.0661092964890075</v>
      </c>
      <c r="BP197" s="206">
        <f t="shared" ref="BP197:BP209" si="140">(BL197-BO197)*100/BL197</f>
        <v>6.9445887272437243</v>
      </c>
      <c r="BU197" s="206">
        <f t="shared" si="134"/>
        <v>1.1204000000000001</v>
      </c>
      <c r="BV197" s="206">
        <f>SUM($Q$3:$Q197)+SUM($R$3:$R197)</f>
        <v>2798.9</v>
      </c>
      <c r="BW197" s="206">
        <f>SUM($BT$3:$BT197)</f>
        <v>2514.9773501862846</v>
      </c>
      <c r="BX197" s="206">
        <f t="shared" ref="BX197:BX209" si="141">BV197/BW197</f>
        <v>1.1128927263669732</v>
      </c>
      <c r="BY197" s="206">
        <f t="shared" ref="BY197:BY209" si="142">(BU197-BX197)*100/BU197</f>
        <v>0.67005298402595803</v>
      </c>
      <c r="CD197" s="206">
        <f t="shared" si="118"/>
        <v>1.1084000000000001</v>
      </c>
      <c r="CE197" s="206">
        <f>SUM($T$3:$T197)+SUM($U$3:$U197)</f>
        <v>0</v>
      </c>
      <c r="CF197" s="206">
        <f>SUM($CC$3:$CC197)</f>
        <v>1.1585727777401189E-2</v>
      </c>
      <c r="CG197" s="206">
        <f t="shared" si="128"/>
        <v>0</v>
      </c>
      <c r="CH197" s="206">
        <f t="shared" si="129"/>
        <v>100</v>
      </c>
      <c r="CM197" s="206">
        <f t="shared" si="119"/>
        <v>1.0711999999999999</v>
      </c>
      <c r="CN197" s="206">
        <f>SUM($W$3:$W197)+SUM($X$3:$X197)</f>
        <v>18804.349999999999</v>
      </c>
      <c r="CO197" s="206">
        <f>SUM($CL$3:CL197)</f>
        <v>15687.397493554945</v>
      </c>
      <c r="CP197" s="206">
        <f t="shared" si="130"/>
        <v>1.1986914979189909</v>
      </c>
      <c r="CQ197" s="206">
        <f t="shared" si="125"/>
        <v>1.2386478811829571</v>
      </c>
      <c r="CR197" s="206">
        <f t="shared" si="131"/>
        <v>-11.901745511481606</v>
      </c>
      <c r="CV197" s="206">
        <f t="shared" si="120"/>
        <v>1.9273</v>
      </c>
      <c r="CW197" s="206">
        <f>SUM($Z$3:$Z197)+SUM($AA$3:$AA197)</f>
        <v>3300.0000000000005</v>
      </c>
      <c r="CX197" s="206">
        <f>SUM($CU$3:$CU197)</f>
        <v>1920.7339761826256</v>
      </c>
      <c r="CY197" s="206">
        <f t="shared" si="124"/>
        <v>1.7180932085965415</v>
      </c>
      <c r="CZ197" s="206">
        <f t="shared" si="126"/>
        <v>1.775362982216427</v>
      </c>
      <c r="DA197" s="206">
        <f t="shared" si="127"/>
        <v>10.854915757975331</v>
      </c>
      <c r="DE197" s="206">
        <f t="shared" si="135"/>
        <v>1.2193000000000001</v>
      </c>
      <c r="DF197" s="206">
        <f>IF(SUM($AF$3:$AF197)&lt;0,0,SUM($AF$3:$AF197))</f>
        <v>3930.0789999999997</v>
      </c>
      <c r="DG197" s="206">
        <f>SUM($DD$3:$DD197)</f>
        <v>3400.4605090883279</v>
      </c>
      <c r="DH197" s="206">
        <f t="shared" si="123"/>
        <v>1.1557490491350138</v>
      </c>
      <c r="DI197" s="206">
        <f t="shared" ref="DI197:DI209" si="143">SUM($DH167:$DH197)/30</f>
        <v>1.1942740174395143</v>
      </c>
      <c r="DJ197" s="206">
        <f t="shared" si="132"/>
        <v>5.2120848736968997</v>
      </c>
      <c r="DN197" s="206">
        <f t="shared" si="122"/>
        <v>1.8201000000000001</v>
      </c>
      <c r="DO197" s="206">
        <f>SUM($AC$3:$AC197)+SUM($AD$3:$AD197)</f>
        <v>7200</v>
      </c>
      <c r="DP197" s="206">
        <f>SUM($DM$3:$DM197)</f>
        <v>4712.8222418376445</v>
      </c>
      <c r="DQ197" s="206">
        <f t="shared" si="133"/>
        <v>1.52774699119408</v>
      </c>
      <c r="DR197" s="206">
        <f t="shared" si="136"/>
        <v>16.062469578919842</v>
      </c>
      <c r="DS197" s="206">
        <f t="shared" ref="DS197:DS209" si="144">SUM($DQ167:$DQ197)/30</f>
        <v>1.5786718909005484</v>
      </c>
    </row>
    <row r="198" spans="1:123" ht="14.25">
      <c r="A198" s="262">
        <v>39397</v>
      </c>
      <c r="BC198" s="206">
        <f t="shared" si="115"/>
        <v>3.1019000000000001</v>
      </c>
      <c r="BD198" s="206">
        <f>SUM($K$3:$K198)+SUM($L$3:$L198)</f>
        <v>9901.1</v>
      </c>
      <c r="BE198" s="206">
        <f>SUM($BB$3:$BB198)</f>
        <v>3511.2293995651116</v>
      </c>
      <c r="BF198" s="206">
        <f t="shared" si="137"/>
        <v>2.819838544649437</v>
      </c>
      <c r="BG198" s="206">
        <f t="shared" si="138"/>
        <v>9.0931833827835558</v>
      </c>
      <c r="BL198" s="206">
        <f t="shared" si="116"/>
        <v>2.2202999999999999</v>
      </c>
      <c r="BM198" s="206">
        <f>SUM($N$3:$N198)+SUM($O$3:$O198)</f>
        <v>6700</v>
      </c>
      <c r="BN198" s="206">
        <f>SUM($BK$3:$BK198)</f>
        <v>3242.8100543303694</v>
      </c>
      <c r="BO198" s="206">
        <f t="shared" si="139"/>
        <v>2.0661092964890075</v>
      </c>
      <c r="BP198" s="206">
        <f t="shared" si="140"/>
        <v>6.9445887272437243</v>
      </c>
      <c r="BU198" s="206">
        <f t="shared" si="134"/>
        <v>1.1204000000000001</v>
      </c>
      <c r="BV198" s="206">
        <f>SUM($Q$3:$Q198)+SUM($R$3:$R198)</f>
        <v>2798.9</v>
      </c>
      <c r="BW198" s="206">
        <f>SUM($BT$3:$BT198)</f>
        <v>2514.9773501862846</v>
      </c>
      <c r="BX198" s="206">
        <f t="shared" si="141"/>
        <v>1.1128927263669732</v>
      </c>
      <c r="BY198" s="206">
        <f t="shared" si="142"/>
        <v>0.67005298402595803</v>
      </c>
      <c r="CD198" s="206">
        <f t="shared" si="118"/>
        <v>1.1084000000000001</v>
      </c>
      <c r="CE198" s="206">
        <f>SUM($T$3:$T198)+SUM($U$3:$U198)</f>
        <v>0</v>
      </c>
      <c r="CF198" s="206">
        <f>SUM($CC$3:$CC198)</f>
        <v>1.1585727777401189E-2</v>
      </c>
      <c r="CG198" s="206">
        <f t="shared" si="128"/>
        <v>0</v>
      </c>
      <c r="CH198" s="206">
        <f t="shared" si="129"/>
        <v>100</v>
      </c>
      <c r="CM198" s="206">
        <f t="shared" si="119"/>
        <v>1.0711999999999999</v>
      </c>
      <c r="CN198" s="206">
        <f>SUM($W$3:$W198)+SUM($X$3:$X198)</f>
        <v>18804.349999999999</v>
      </c>
      <c r="CO198" s="206">
        <f>SUM($CL$3:CL198)</f>
        <v>15687.397493554945</v>
      </c>
      <c r="CP198" s="206">
        <f t="shared" si="130"/>
        <v>1.1986914979189909</v>
      </c>
      <c r="CQ198" s="206">
        <f t="shared" si="125"/>
        <v>1.2386478811829571</v>
      </c>
      <c r="CR198" s="206">
        <f t="shared" si="131"/>
        <v>-11.901745511481606</v>
      </c>
      <c r="CV198" s="206">
        <f t="shared" si="120"/>
        <v>1.9273</v>
      </c>
      <c r="CW198" s="206">
        <f>SUM($Z$3:$Z198)+SUM($AA$3:$AA198)</f>
        <v>3300.0000000000005</v>
      </c>
      <c r="CX198" s="206">
        <f>SUM($CU$3:$CU198)</f>
        <v>1920.7339761826256</v>
      </c>
      <c r="CY198" s="206">
        <f t="shared" si="124"/>
        <v>1.7180932085965415</v>
      </c>
      <c r="CZ198" s="206">
        <f t="shared" si="126"/>
        <v>1.775362982216427</v>
      </c>
      <c r="DA198" s="206">
        <f t="shared" si="127"/>
        <v>10.854915757975331</v>
      </c>
      <c r="DE198" s="206">
        <f t="shared" si="135"/>
        <v>1.2193000000000001</v>
      </c>
      <c r="DF198" s="206">
        <f>IF(SUM($AF$3:$AF198)&lt;0,0,SUM($AF$3:$AF198))</f>
        <v>3930.0789999999997</v>
      </c>
      <c r="DG198" s="206">
        <f>SUM($DD$3:$DD198)</f>
        <v>3400.4605090883279</v>
      </c>
      <c r="DH198" s="206">
        <f t="shared" si="123"/>
        <v>1.1557490491350138</v>
      </c>
      <c r="DI198" s="206">
        <f t="shared" si="143"/>
        <v>1.1942740174395143</v>
      </c>
      <c r="DJ198" s="206">
        <f t="shared" si="132"/>
        <v>5.2120848736968997</v>
      </c>
      <c r="DN198" s="206">
        <f t="shared" si="122"/>
        <v>1.8201000000000001</v>
      </c>
      <c r="DO198" s="206">
        <f>SUM($AC$3:$AC198)+SUM($AD$3:$AD198)</f>
        <v>7200</v>
      </c>
      <c r="DP198" s="206">
        <f>SUM($DM$3:$DM198)</f>
        <v>4712.8222418376445</v>
      </c>
      <c r="DQ198" s="206">
        <f t="shared" si="133"/>
        <v>1.52774699119408</v>
      </c>
      <c r="DR198" s="206">
        <f t="shared" si="136"/>
        <v>16.062469578919842</v>
      </c>
      <c r="DS198" s="206">
        <f t="shared" si="144"/>
        <v>1.5786718909005484</v>
      </c>
    </row>
    <row r="199" spans="1:123" ht="14.25">
      <c r="A199" s="262">
        <v>39398</v>
      </c>
      <c r="BC199" s="200">
        <v>2.9617</v>
      </c>
      <c r="BD199" s="206">
        <f>SUM($K$3:$K199)+SUM($L$3:$L199)</f>
        <v>9901.1</v>
      </c>
      <c r="BE199" s="206">
        <f>SUM($BB$3:$BB199)</f>
        <v>3511.2293995651116</v>
      </c>
      <c r="BF199" s="206">
        <f t="shared" si="137"/>
        <v>2.819838544649437</v>
      </c>
      <c r="BG199" s="206">
        <f t="shared" si="138"/>
        <v>4.7898657983780613</v>
      </c>
      <c r="BL199" s="200">
        <v>2.157</v>
      </c>
      <c r="BM199" s="206">
        <f>SUM($N$3:$N199)+SUM($O$3:$O199)</f>
        <v>6700</v>
      </c>
      <c r="BN199" s="206">
        <f>SUM($BK$3:$BK199)</f>
        <v>3242.8100543303694</v>
      </c>
      <c r="BO199" s="206">
        <f t="shared" si="139"/>
        <v>2.0661092964890075</v>
      </c>
      <c r="BP199" s="206">
        <f t="shared" si="140"/>
        <v>4.2137553783492114</v>
      </c>
      <c r="BU199" s="200">
        <v>1.1133</v>
      </c>
      <c r="BV199" s="206">
        <f>SUM($Q$3:$Q199)+SUM($R$3:$R199)</f>
        <v>2798.9</v>
      </c>
      <c r="BW199" s="206">
        <f>SUM($BT$3:$BT199)</f>
        <v>2514.9773501862846</v>
      </c>
      <c r="BX199" s="206">
        <f t="shared" si="141"/>
        <v>1.1128927263669732</v>
      </c>
      <c r="BY199" s="206">
        <f t="shared" si="142"/>
        <v>3.6582559330524379E-2</v>
      </c>
      <c r="CD199" s="200">
        <v>1.1064000000000001</v>
      </c>
      <c r="CE199" s="206">
        <f>SUM($T$3:$T199)+SUM($U$3:$U199)</f>
        <v>0</v>
      </c>
      <c r="CF199" s="206">
        <f>SUM($CC$3:$CC199)</f>
        <v>1.1585727777401189E-2</v>
      </c>
      <c r="CG199" s="206">
        <f t="shared" si="128"/>
        <v>0</v>
      </c>
      <c r="CH199" s="206">
        <f t="shared" si="129"/>
        <v>100</v>
      </c>
      <c r="CM199" s="200">
        <v>0.99310000000000009</v>
      </c>
      <c r="CN199" s="206">
        <f>SUM($W$3:$W199)+SUM($X$3:$X199)</f>
        <v>18804.349999999999</v>
      </c>
      <c r="CO199" s="206">
        <f>SUM($CL$3:CL199)</f>
        <v>15687.397493554945</v>
      </c>
      <c r="CP199" s="206">
        <f t="shared" si="130"/>
        <v>1.1986914979189909</v>
      </c>
      <c r="CQ199" s="206">
        <f t="shared" si="125"/>
        <v>1.2386478811829571</v>
      </c>
      <c r="CR199" s="206">
        <f t="shared" si="131"/>
        <v>-20.70199354737597</v>
      </c>
      <c r="CV199" s="200">
        <v>1.7403</v>
      </c>
      <c r="CW199" s="206">
        <f>SUM($Z$3:$Z199)+SUM($AA$3:$AA199)</f>
        <v>3300.0000000000005</v>
      </c>
      <c r="CX199" s="206">
        <f>SUM($CU$3:$CU199)</f>
        <v>1920.7339761826256</v>
      </c>
      <c r="CY199" s="206">
        <f t="shared" si="124"/>
        <v>1.7180932085965415</v>
      </c>
      <c r="CZ199" s="206">
        <f t="shared" si="126"/>
        <v>1.775362982216427</v>
      </c>
      <c r="DA199" s="206">
        <f t="shared" si="127"/>
        <v>1.2760323739273971</v>
      </c>
      <c r="DE199" s="200">
        <v>1.1927000000000001</v>
      </c>
      <c r="DF199" s="206">
        <f>IF(SUM($AF$3:$AF199)&lt;0,0,SUM($AF$3:$AF199))</f>
        <v>3930.0789999999997</v>
      </c>
      <c r="DG199" s="206">
        <f>SUM($DD$3:$DD199)</f>
        <v>3400.4605090883279</v>
      </c>
      <c r="DH199" s="206">
        <f t="shared" si="123"/>
        <v>1.1557490491350138</v>
      </c>
      <c r="DI199" s="206">
        <f t="shared" si="143"/>
        <v>1.1942740174395143</v>
      </c>
      <c r="DJ199" s="206">
        <f t="shared" si="132"/>
        <v>3.0980926356155227</v>
      </c>
      <c r="DN199" s="200">
        <v>1.6348</v>
      </c>
      <c r="DO199" s="206">
        <f>SUM($AC$3:$AC199)+SUM($AD$3:$AD199)</f>
        <v>7200</v>
      </c>
      <c r="DP199" s="206">
        <f>SUM($DM$3:$DM199)</f>
        <v>4712.8222418376445</v>
      </c>
      <c r="DQ199" s="206">
        <f t="shared" si="133"/>
        <v>1.52774699119408</v>
      </c>
      <c r="DR199" s="206">
        <f t="shared" si="136"/>
        <v>6.5483856622167886</v>
      </c>
      <c r="DS199" s="206">
        <f t="shared" si="144"/>
        <v>1.5786718909005484</v>
      </c>
    </row>
    <row r="200" spans="1:123" ht="14.25">
      <c r="A200" s="262">
        <v>39399</v>
      </c>
      <c r="BC200" s="206">
        <f t="shared" ref="BC200:BC210" si="145">BC199</f>
        <v>2.9617</v>
      </c>
      <c r="BD200" s="206">
        <f>SUM($K$3:$K200)+SUM($L$3:$L200)</f>
        <v>9901.1</v>
      </c>
      <c r="BE200" s="206">
        <f>SUM($BB$3:$BB200)</f>
        <v>3511.2293995651116</v>
      </c>
      <c r="BF200" s="206">
        <f t="shared" si="137"/>
        <v>2.819838544649437</v>
      </c>
      <c r="BG200" s="206">
        <f t="shared" si="138"/>
        <v>4.7898657983780613</v>
      </c>
      <c r="BL200" s="206">
        <f t="shared" ref="BL200:BL210" si="146">BL199</f>
        <v>2.157</v>
      </c>
      <c r="BM200" s="206">
        <f>SUM($N$3:$N200)+SUM($O$3:$O200)</f>
        <v>6700</v>
      </c>
      <c r="BN200" s="206">
        <f>SUM($BK$3:$BK200)</f>
        <v>3242.8100543303694</v>
      </c>
      <c r="BO200" s="206">
        <f t="shared" si="139"/>
        <v>2.0661092964890075</v>
      </c>
      <c r="BP200" s="206">
        <f t="shared" si="140"/>
        <v>4.2137553783492114</v>
      </c>
      <c r="BU200" s="206">
        <f t="shared" ref="BU200:BU210" si="147">BU199</f>
        <v>1.1133</v>
      </c>
      <c r="BV200" s="206">
        <f>SUM($Q$3:$Q200)+SUM($R$3:$R200)</f>
        <v>2798.9</v>
      </c>
      <c r="BW200" s="206">
        <f>SUM($BT$3:$BT200)</f>
        <v>2514.9773501862846</v>
      </c>
      <c r="BX200" s="206">
        <f t="shared" si="141"/>
        <v>1.1128927263669732</v>
      </c>
      <c r="BY200" s="206">
        <f t="shared" si="142"/>
        <v>3.6582559330524379E-2</v>
      </c>
      <c r="CD200" s="206">
        <f t="shared" ref="CD200:CD210" si="148">CD199</f>
        <v>1.1064000000000001</v>
      </c>
      <c r="CE200" s="206">
        <f>SUM($T$3:$T200)+SUM($U$3:$U200)</f>
        <v>0</v>
      </c>
      <c r="CF200" s="206">
        <f>SUM($CC$3:$CC200)</f>
        <v>1.1585727777401189E-2</v>
      </c>
      <c r="CG200" s="206">
        <f t="shared" si="128"/>
        <v>0</v>
      </c>
      <c r="CH200" s="206">
        <f t="shared" si="129"/>
        <v>100</v>
      </c>
      <c r="CM200" s="206">
        <f t="shared" ref="CM200:CM210" si="149">CM199</f>
        <v>0.99310000000000009</v>
      </c>
      <c r="CN200" s="206">
        <f>SUM($W$3:$W200)+SUM($X$3:$X200)</f>
        <v>18804.349999999999</v>
      </c>
      <c r="CO200" s="206">
        <f>SUM($CL$3:CL200)</f>
        <v>15687.397493554945</v>
      </c>
      <c r="CP200" s="206">
        <f t="shared" si="130"/>
        <v>1.1986914979189909</v>
      </c>
      <c r="CQ200" s="206">
        <f t="shared" si="125"/>
        <v>1.2386478811829571</v>
      </c>
      <c r="CR200" s="206">
        <f t="shared" si="131"/>
        <v>-20.70199354737597</v>
      </c>
      <c r="CV200" s="206">
        <f t="shared" ref="CV200:CV210" si="150">CV199</f>
        <v>1.7403</v>
      </c>
      <c r="CW200" s="206">
        <f>SUM($Z$3:$Z200)+SUM($AA$3:$AA200)</f>
        <v>3300.0000000000005</v>
      </c>
      <c r="CX200" s="206">
        <f>SUM($CU$3:$CU200)</f>
        <v>1920.7339761826256</v>
      </c>
      <c r="CY200" s="206">
        <f t="shared" si="124"/>
        <v>1.7180932085965415</v>
      </c>
      <c r="CZ200" s="206">
        <f t="shared" si="126"/>
        <v>1.775362982216427</v>
      </c>
      <c r="DA200" s="206">
        <f t="shared" si="127"/>
        <v>1.2760323739273971</v>
      </c>
      <c r="DE200" s="206">
        <f t="shared" ref="DE200:DE210" si="151">DE199</f>
        <v>1.1927000000000001</v>
      </c>
      <c r="DF200" s="206">
        <f>IF(SUM($AF$3:$AF200)&lt;0,0,SUM($AF$3:$AF200))</f>
        <v>3930.0789999999997</v>
      </c>
      <c r="DG200" s="206">
        <f>SUM($DD$3:$DD200)</f>
        <v>3400.4605090883279</v>
      </c>
      <c r="DH200" s="206">
        <f t="shared" si="123"/>
        <v>1.1557490491350138</v>
      </c>
      <c r="DI200" s="206">
        <f t="shared" si="143"/>
        <v>1.1942740174395143</v>
      </c>
      <c r="DJ200" s="206">
        <f t="shared" si="132"/>
        <v>3.0980926356155227</v>
      </c>
      <c r="DN200" s="206">
        <f t="shared" ref="DN200:DN210" si="152">DN199</f>
        <v>1.6348</v>
      </c>
      <c r="DO200" s="206">
        <f>SUM($AC$3:$AC200)+SUM($AD$3:$AD200)</f>
        <v>7200</v>
      </c>
      <c r="DP200" s="206">
        <f>SUM($DM$3:$DM200)</f>
        <v>4712.8222418376445</v>
      </c>
      <c r="DQ200" s="206">
        <f t="shared" si="133"/>
        <v>1.52774699119408</v>
      </c>
      <c r="DR200" s="206">
        <f t="shared" si="136"/>
        <v>6.5483856622167886</v>
      </c>
      <c r="DS200" s="206">
        <f t="shared" si="144"/>
        <v>1.5786718909005484</v>
      </c>
    </row>
    <row r="201" spans="1:123" ht="14.25">
      <c r="A201" s="262">
        <v>39400</v>
      </c>
      <c r="BC201" s="206">
        <f t="shared" si="145"/>
        <v>2.9617</v>
      </c>
      <c r="BD201" s="206">
        <f>SUM($K$3:$K201)+SUM($L$3:$L201)</f>
        <v>9901.1</v>
      </c>
      <c r="BE201" s="206">
        <f>SUM($BB$3:$BB201)</f>
        <v>3511.2293995651116</v>
      </c>
      <c r="BF201" s="206">
        <f t="shared" si="137"/>
        <v>2.819838544649437</v>
      </c>
      <c r="BG201" s="206">
        <f t="shared" si="138"/>
        <v>4.7898657983780613</v>
      </c>
      <c r="BL201" s="206">
        <f t="shared" si="146"/>
        <v>2.157</v>
      </c>
      <c r="BM201" s="206">
        <f>SUM($N$3:$N201)+SUM($O$3:$O201)</f>
        <v>6700</v>
      </c>
      <c r="BN201" s="206">
        <f>SUM($BK$3:$BK201)</f>
        <v>3242.8100543303694</v>
      </c>
      <c r="BO201" s="206">
        <f t="shared" si="139"/>
        <v>2.0661092964890075</v>
      </c>
      <c r="BP201" s="206">
        <f t="shared" si="140"/>
        <v>4.2137553783492114</v>
      </c>
      <c r="BU201" s="206">
        <f t="shared" si="147"/>
        <v>1.1133</v>
      </c>
      <c r="BV201" s="206">
        <f>SUM($Q$3:$Q201)+SUM($R$3:$R201)</f>
        <v>2798.9</v>
      </c>
      <c r="BW201" s="206">
        <f>SUM($BT$3:$BT201)</f>
        <v>2514.9773501862846</v>
      </c>
      <c r="BX201" s="206">
        <f t="shared" si="141"/>
        <v>1.1128927263669732</v>
      </c>
      <c r="BY201" s="206">
        <f t="shared" si="142"/>
        <v>3.6582559330524379E-2</v>
      </c>
      <c r="CD201" s="206">
        <f t="shared" si="148"/>
        <v>1.1064000000000001</v>
      </c>
      <c r="CE201" s="206">
        <f>SUM($T$3:$T201)+SUM($U$3:$U201)</f>
        <v>0</v>
      </c>
      <c r="CF201" s="206">
        <f>SUM($CC$3:$CC201)</f>
        <v>1.1585727777401189E-2</v>
      </c>
      <c r="CG201" s="206">
        <f t="shared" si="128"/>
        <v>0</v>
      </c>
      <c r="CH201" s="206">
        <f t="shared" si="129"/>
        <v>100</v>
      </c>
      <c r="CM201" s="206">
        <f t="shared" si="149"/>
        <v>0.99310000000000009</v>
      </c>
      <c r="CN201" s="206">
        <f>SUM($W$3:$W201)+SUM($X$3:$X201)</f>
        <v>18804.349999999999</v>
      </c>
      <c r="CO201" s="206">
        <f>SUM($CL$3:CL201)</f>
        <v>15687.397493554945</v>
      </c>
      <c r="CP201" s="206">
        <f t="shared" si="130"/>
        <v>1.1986914979189909</v>
      </c>
      <c r="CQ201" s="206">
        <f t="shared" si="125"/>
        <v>1.2386478811829571</v>
      </c>
      <c r="CR201" s="206">
        <f t="shared" si="131"/>
        <v>-20.70199354737597</v>
      </c>
      <c r="CV201" s="206">
        <f t="shared" si="150"/>
        <v>1.7403</v>
      </c>
      <c r="CW201" s="206">
        <f>SUM($Z$3:$Z201)+SUM($AA$3:$AA201)</f>
        <v>3300.0000000000005</v>
      </c>
      <c r="CX201" s="206">
        <f>SUM($CU$3:$CU201)</f>
        <v>1920.7339761826256</v>
      </c>
      <c r="CY201" s="206">
        <f t="shared" si="124"/>
        <v>1.7180932085965415</v>
      </c>
      <c r="CZ201" s="206">
        <f t="shared" si="126"/>
        <v>1.775362982216427</v>
      </c>
      <c r="DA201" s="206">
        <f t="shared" si="127"/>
        <v>1.2760323739273971</v>
      </c>
      <c r="DE201" s="206">
        <f t="shared" si="151"/>
        <v>1.1927000000000001</v>
      </c>
      <c r="DF201" s="206">
        <f>IF(SUM($AF$3:$AF201)&lt;0,0,SUM($AF$3:$AF201))</f>
        <v>3930.0789999999997</v>
      </c>
      <c r="DG201" s="206">
        <f>SUM($DD$3:$DD201)</f>
        <v>3400.4605090883279</v>
      </c>
      <c r="DH201" s="206">
        <f t="shared" ref="DH201:DH209" si="153">DF201/DG201</f>
        <v>1.1557490491350138</v>
      </c>
      <c r="DI201" s="206">
        <f t="shared" si="143"/>
        <v>1.1942740174395143</v>
      </c>
      <c r="DJ201" s="206">
        <f t="shared" si="132"/>
        <v>3.0980926356155227</v>
      </c>
      <c r="DN201" s="206">
        <f t="shared" si="152"/>
        <v>1.6348</v>
      </c>
      <c r="DO201" s="206">
        <f>SUM($AC$3:$AC201)+SUM($AD$3:$AD201)</f>
        <v>7200</v>
      </c>
      <c r="DP201" s="206">
        <f>SUM($DM$3:$DM201)</f>
        <v>4712.8222418376445</v>
      </c>
      <c r="DQ201" s="206">
        <f t="shared" si="133"/>
        <v>1.52774699119408</v>
      </c>
      <c r="DR201" s="206">
        <f t="shared" si="136"/>
        <v>6.5483856622167886</v>
      </c>
      <c r="DS201" s="206">
        <f t="shared" si="144"/>
        <v>1.5786718909005484</v>
      </c>
    </row>
    <row r="202" spans="1:123" ht="14.25">
      <c r="A202" s="262">
        <v>39401</v>
      </c>
      <c r="BC202" s="206">
        <f t="shared" si="145"/>
        <v>2.9617</v>
      </c>
      <c r="BD202" s="206">
        <f>SUM($K$3:$K202)+SUM($L$3:$L202)</f>
        <v>9901.1</v>
      </c>
      <c r="BE202" s="206">
        <f>SUM($BB$3:$BB202)</f>
        <v>3511.2293995651116</v>
      </c>
      <c r="BF202" s="206">
        <f t="shared" si="137"/>
        <v>2.819838544649437</v>
      </c>
      <c r="BG202" s="206">
        <f t="shared" si="138"/>
        <v>4.7898657983780613</v>
      </c>
      <c r="BL202" s="206">
        <f t="shared" si="146"/>
        <v>2.157</v>
      </c>
      <c r="BM202" s="206">
        <f>SUM($N$3:$N202)+SUM($O$3:$O202)</f>
        <v>6700</v>
      </c>
      <c r="BN202" s="206">
        <f>SUM($BK$3:$BK202)</f>
        <v>3242.8100543303694</v>
      </c>
      <c r="BO202" s="206">
        <f t="shared" si="139"/>
        <v>2.0661092964890075</v>
      </c>
      <c r="BP202" s="206">
        <f t="shared" si="140"/>
        <v>4.2137553783492114</v>
      </c>
      <c r="BU202" s="206">
        <f t="shared" si="147"/>
        <v>1.1133</v>
      </c>
      <c r="BV202" s="206">
        <f>SUM($Q$3:$Q202)+SUM($R$3:$R202)</f>
        <v>2798.9</v>
      </c>
      <c r="BW202" s="206">
        <f>SUM($BT$3:$BT202)</f>
        <v>2514.9773501862846</v>
      </c>
      <c r="BX202" s="206">
        <f t="shared" si="141"/>
        <v>1.1128927263669732</v>
      </c>
      <c r="BY202" s="206">
        <f t="shared" si="142"/>
        <v>3.6582559330524379E-2</v>
      </c>
      <c r="CD202" s="206">
        <f t="shared" si="148"/>
        <v>1.1064000000000001</v>
      </c>
      <c r="CE202" s="206">
        <f>SUM($T$3:$T202)+SUM($U$3:$U202)</f>
        <v>0</v>
      </c>
      <c r="CF202" s="206">
        <f>SUM($CC$3:$CC202)</f>
        <v>1.1585727777401189E-2</v>
      </c>
      <c r="CG202" s="206">
        <f t="shared" si="128"/>
        <v>0</v>
      </c>
      <c r="CH202" s="206">
        <f t="shared" si="129"/>
        <v>100</v>
      </c>
      <c r="CM202" s="206">
        <f t="shared" si="149"/>
        <v>0.99310000000000009</v>
      </c>
      <c r="CN202" s="206">
        <f>SUM($W$3:$W202)+SUM($X$3:$X202)</f>
        <v>18804.349999999999</v>
      </c>
      <c r="CO202" s="206">
        <f>SUM($CL$3:CL202)</f>
        <v>15687.397493554945</v>
      </c>
      <c r="CP202" s="206">
        <f t="shared" si="130"/>
        <v>1.1986914979189909</v>
      </c>
      <c r="CQ202" s="206">
        <f t="shared" si="125"/>
        <v>1.2386478811829571</v>
      </c>
      <c r="CR202" s="206">
        <f t="shared" si="131"/>
        <v>-20.70199354737597</v>
      </c>
      <c r="CV202" s="206">
        <f t="shared" si="150"/>
        <v>1.7403</v>
      </c>
      <c r="CW202" s="206">
        <f>SUM($Z$3:$Z202)+SUM($AA$3:$AA202)</f>
        <v>3300.0000000000005</v>
      </c>
      <c r="CX202" s="206">
        <f>SUM($CU$3:$CU202)</f>
        <v>1920.7339761826256</v>
      </c>
      <c r="CY202" s="206">
        <f t="shared" si="124"/>
        <v>1.7180932085965415</v>
      </c>
      <c r="CZ202" s="206">
        <f t="shared" si="126"/>
        <v>1.775362982216427</v>
      </c>
      <c r="DA202" s="206">
        <f t="shared" si="127"/>
        <v>1.2760323739273971</v>
      </c>
      <c r="DE202" s="206">
        <f t="shared" si="151"/>
        <v>1.1927000000000001</v>
      </c>
      <c r="DF202" s="206">
        <f>IF(SUM($AF$3:$AF202)&lt;0,0,SUM($AF$3:$AF202))</f>
        <v>3930.0789999999997</v>
      </c>
      <c r="DG202" s="206">
        <f>SUM($DD$3:$DD202)</f>
        <v>3400.4605090883279</v>
      </c>
      <c r="DH202" s="206">
        <f t="shared" si="153"/>
        <v>1.1557490491350138</v>
      </c>
      <c r="DI202" s="206">
        <f t="shared" si="143"/>
        <v>1.1942740174395143</v>
      </c>
      <c r="DJ202" s="206">
        <f t="shared" si="132"/>
        <v>3.0980926356155227</v>
      </c>
      <c r="DN202" s="206">
        <f t="shared" si="152"/>
        <v>1.6348</v>
      </c>
      <c r="DO202" s="206">
        <f>SUM($AC$3:$AC202)+SUM($AD$3:$AD202)</f>
        <v>7200</v>
      </c>
      <c r="DP202" s="206">
        <f>SUM($DM$3:$DM202)</f>
        <v>4712.8222418376445</v>
      </c>
      <c r="DQ202" s="206">
        <f t="shared" si="133"/>
        <v>1.52774699119408</v>
      </c>
      <c r="DR202" s="206">
        <f t="shared" si="136"/>
        <v>6.5483856622167886</v>
      </c>
      <c r="DS202" s="206">
        <f t="shared" si="144"/>
        <v>1.5786718909005484</v>
      </c>
    </row>
    <row r="203" spans="1:123" ht="14.25">
      <c r="A203" s="262">
        <v>39402</v>
      </c>
      <c r="BC203" s="206">
        <f t="shared" si="145"/>
        <v>2.9617</v>
      </c>
      <c r="BD203" s="206">
        <f>SUM($K$3:$K203)+SUM($L$3:$L203)</f>
        <v>9901.1</v>
      </c>
      <c r="BE203" s="206">
        <f>SUM($BB$3:$BB203)</f>
        <v>3511.2293995651116</v>
      </c>
      <c r="BF203" s="206">
        <f t="shared" si="137"/>
        <v>2.819838544649437</v>
      </c>
      <c r="BG203" s="206">
        <f t="shared" si="138"/>
        <v>4.7898657983780613</v>
      </c>
      <c r="BL203" s="206">
        <f t="shared" si="146"/>
        <v>2.157</v>
      </c>
      <c r="BM203" s="206">
        <f>SUM($N$3:$N203)+SUM($O$3:$O203)</f>
        <v>6700</v>
      </c>
      <c r="BN203" s="206">
        <f>SUM($BK$3:$BK203)</f>
        <v>3242.8100543303694</v>
      </c>
      <c r="BO203" s="206">
        <f t="shared" si="139"/>
        <v>2.0661092964890075</v>
      </c>
      <c r="BP203" s="206">
        <f t="shared" si="140"/>
        <v>4.2137553783492114</v>
      </c>
      <c r="BU203" s="206">
        <f t="shared" si="147"/>
        <v>1.1133</v>
      </c>
      <c r="BV203" s="206">
        <f>SUM($Q$3:$Q203)+SUM($R$3:$R203)</f>
        <v>2798.9</v>
      </c>
      <c r="BW203" s="206">
        <f>SUM($BT$3:$BT203)</f>
        <v>2514.9773501862846</v>
      </c>
      <c r="BX203" s="206">
        <f t="shared" si="141"/>
        <v>1.1128927263669732</v>
      </c>
      <c r="BY203" s="206">
        <f t="shared" si="142"/>
        <v>3.6582559330524379E-2</v>
      </c>
      <c r="CD203" s="206">
        <f t="shared" si="148"/>
        <v>1.1064000000000001</v>
      </c>
      <c r="CE203" s="206">
        <f>SUM($T$3:$T203)+SUM($U$3:$U203)</f>
        <v>0</v>
      </c>
      <c r="CF203" s="206">
        <f>SUM($CC$3:$CC203)</f>
        <v>1.1585727777401189E-2</v>
      </c>
      <c r="CG203" s="206">
        <f t="shared" si="128"/>
        <v>0</v>
      </c>
      <c r="CH203" s="206">
        <f t="shared" si="129"/>
        <v>100</v>
      </c>
      <c r="CM203" s="206">
        <f t="shared" si="149"/>
        <v>0.99310000000000009</v>
      </c>
      <c r="CN203" s="206">
        <f>SUM($W$3:$W203)+SUM($X$3:$X203)</f>
        <v>18804.349999999999</v>
      </c>
      <c r="CO203" s="206">
        <f>SUM($CL$3:CL203)</f>
        <v>15687.397493554945</v>
      </c>
      <c r="CP203" s="206">
        <f t="shared" si="130"/>
        <v>1.1986914979189909</v>
      </c>
      <c r="CQ203" s="206">
        <f t="shared" si="125"/>
        <v>1.2386478811829571</v>
      </c>
      <c r="CR203" s="206">
        <f t="shared" si="131"/>
        <v>-20.70199354737597</v>
      </c>
      <c r="CV203" s="206">
        <f t="shared" si="150"/>
        <v>1.7403</v>
      </c>
      <c r="CW203" s="206">
        <f>SUM($Z$3:$Z203)+SUM($AA$3:$AA203)</f>
        <v>3300.0000000000005</v>
      </c>
      <c r="CX203" s="206">
        <f>SUM($CU$3:$CU203)</f>
        <v>1920.7339761826256</v>
      </c>
      <c r="CY203" s="206">
        <f t="shared" si="124"/>
        <v>1.7180932085965415</v>
      </c>
      <c r="CZ203" s="206">
        <f t="shared" si="126"/>
        <v>1.775362982216427</v>
      </c>
      <c r="DA203" s="206">
        <f t="shared" si="127"/>
        <v>1.2760323739273971</v>
      </c>
      <c r="DE203" s="206">
        <f t="shared" si="151"/>
        <v>1.1927000000000001</v>
      </c>
      <c r="DF203" s="206">
        <f>IF(SUM($AF$3:$AF203)&lt;0,0,SUM($AF$3:$AF203))</f>
        <v>3930.0789999999997</v>
      </c>
      <c r="DG203" s="206">
        <f>SUM($DD$3:$DD203)</f>
        <v>3400.4605090883279</v>
      </c>
      <c r="DH203" s="206">
        <f t="shared" si="153"/>
        <v>1.1557490491350138</v>
      </c>
      <c r="DI203" s="206">
        <f t="shared" si="143"/>
        <v>1.1942740174395143</v>
      </c>
      <c r="DJ203" s="206">
        <f t="shared" si="132"/>
        <v>3.0980926356155227</v>
      </c>
      <c r="DN203" s="206">
        <f t="shared" si="152"/>
        <v>1.6348</v>
      </c>
      <c r="DO203" s="206">
        <f>SUM($AC$3:$AC203)+SUM($AD$3:$AD203)</f>
        <v>7200</v>
      </c>
      <c r="DP203" s="206">
        <f>SUM($DM$3:$DM203)</f>
        <v>4712.8222418376445</v>
      </c>
      <c r="DQ203" s="206">
        <f t="shared" si="133"/>
        <v>1.52774699119408</v>
      </c>
      <c r="DR203" s="206">
        <f t="shared" si="136"/>
        <v>6.5483856622167886</v>
      </c>
      <c r="DS203" s="206">
        <f t="shared" si="144"/>
        <v>1.5786718909005484</v>
      </c>
    </row>
    <row r="204" spans="1:123" ht="14.25">
      <c r="A204" s="262">
        <v>39403</v>
      </c>
      <c r="BC204" s="206">
        <f t="shared" si="145"/>
        <v>2.9617</v>
      </c>
      <c r="BD204" s="206">
        <f>SUM($K$3:$K204)+SUM($L$3:$L204)</f>
        <v>9901.1</v>
      </c>
      <c r="BE204" s="206">
        <f>SUM($BB$3:$BB204)</f>
        <v>3511.2293995651116</v>
      </c>
      <c r="BF204" s="206">
        <f t="shared" si="137"/>
        <v>2.819838544649437</v>
      </c>
      <c r="BG204" s="206">
        <f t="shared" si="138"/>
        <v>4.7898657983780613</v>
      </c>
      <c r="BL204" s="206">
        <f t="shared" si="146"/>
        <v>2.157</v>
      </c>
      <c r="BM204" s="206">
        <f>SUM($N$3:$N204)+SUM($O$3:$O204)</f>
        <v>6700</v>
      </c>
      <c r="BN204" s="206">
        <f>SUM($BK$3:$BK204)</f>
        <v>3242.8100543303694</v>
      </c>
      <c r="BO204" s="206">
        <f t="shared" si="139"/>
        <v>2.0661092964890075</v>
      </c>
      <c r="BP204" s="206">
        <f t="shared" si="140"/>
        <v>4.2137553783492114</v>
      </c>
      <c r="BU204" s="206">
        <f t="shared" si="147"/>
        <v>1.1133</v>
      </c>
      <c r="BV204" s="206">
        <f>SUM($Q$3:$Q204)+SUM($R$3:$R204)</f>
        <v>2798.9</v>
      </c>
      <c r="BW204" s="206">
        <f>SUM($BT$3:$BT204)</f>
        <v>2514.9773501862846</v>
      </c>
      <c r="BX204" s="206">
        <f t="shared" si="141"/>
        <v>1.1128927263669732</v>
      </c>
      <c r="BY204" s="206">
        <f t="shared" si="142"/>
        <v>3.6582559330524379E-2</v>
      </c>
      <c r="CD204" s="206">
        <f t="shared" si="148"/>
        <v>1.1064000000000001</v>
      </c>
      <c r="CE204" s="206">
        <f>SUM($T$3:$T204)+SUM($U$3:$U204)</f>
        <v>0</v>
      </c>
      <c r="CF204" s="206">
        <f>SUM($CC$3:$CC204)</f>
        <v>1.1585727777401189E-2</v>
      </c>
      <c r="CG204" s="206">
        <f t="shared" si="128"/>
        <v>0</v>
      </c>
      <c r="CH204" s="206">
        <f t="shared" si="129"/>
        <v>100</v>
      </c>
      <c r="CM204" s="206">
        <f t="shared" si="149"/>
        <v>0.99310000000000009</v>
      </c>
      <c r="CN204" s="206">
        <f>SUM($W$3:$W204)+SUM($X$3:$X204)</f>
        <v>18804.349999999999</v>
      </c>
      <c r="CO204" s="206">
        <f>SUM($CL$3:CL204)</f>
        <v>15687.397493554945</v>
      </c>
      <c r="CP204" s="206">
        <f t="shared" si="130"/>
        <v>1.1986914979189909</v>
      </c>
      <c r="CQ204" s="206">
        <f t="shared" si="125"/>
        <v>1.2386478811829571</v>
      </c>
      <c r="CR204" s="206">
        <f t="shared" si="131"/>
        <v>-20.70199354737597</v>
      </c>
      <c r="CV204" s="206">
        <f t="shared" si="150"/>
        <v>1.7403</v>
      </c>
      <c r="CW204" s="206">
        <f>SUM($Z$3:$Z204)+SUM($AA$3:$AA204)</f>
        <v>3300.0000000000005</v>
      </c>
      <c r="CX204" s="206">
        <f>SUM($CU$3:$CU204)</f>
        <v>1920.7339761826256</v>
      </c>
      <c r="CY204" s="206">
        <f t="shared" si="124"/>
        <v>1.7180932085965415</v>
      </c>
      <c r="CZ204" s="206">
        <f t="shared" si="126"/>
        <v>1.775362982216427</v>
      </c>
      <c r="DA204" s="206">
        <f t="shared" si="127"/>
        <v>1.2760323739273971</v>
      </c>
      <c r="DE204" s="206">
        <f t="shared" si="151"/>
        <v>1.1927000000000001</v>
      </c>
      <c r="DF204" s="206">
        <f>IF(SUM($AF$3:$AF204)&lt;0,0,SUM($AF$3:$AF204))</f>
        <v>3930.0789999999997</v>
      </c>
      <c r="DG204" s="206">
        <f>SUM($DD$3:$DD204)</f>
        <v>3400.4605090883279</v>
      </c>
      <c r="DH204" s="206">
        <f t="shared" si="153"/>
        <v>1.1557490491350138</v>
      </c>
      <c r="DI204" s="206">
        <f t="shared" si="143"/>
        <v>1.1942740174395143</v>
      </c>
      <c r="DJ204" s="206">
        <f t="shared" si="132"/>
        <v>3.0980926356155227</v>
      </c>
      <c r="DN204" s="206">
        <f t="shared" si="152"/>
        <v>1.6348</v>
      </c>
      <c r="DO204" s="206">
        <f>SUM($AC$3:$AC204)+SUM($AD$3:$AD204)</f>
        <v>7200</v>
      </c>
      <c r="DP204" s="206">
        <f>SUM($DM$3:$DM204)</f>
        <v>4712.8222418376445</v>
      </c>
      <c r="DQ204" s="206">
        <f t="shared" si="133"/>
        <v>1.52774699119408</v>
      </c>
      <c r="DR204" s="206">
        <f t="shared" si="136"/>
        <v>6.5483856622167886</v>
      </c>
      <c r="DS204" s="206">
        <f t="shared" si="144"/>
        <v>1.5786718909005484</v>
      </c>
    </row>
    <row r="205" spans="1:123" ht="14.25">
      <c r="A205" s="262">
        <v>39404</v>
      </c>
      <c r="BC205" s="206">
        <f t="shared" si="145"/>
        <v>2.9617</v>
      </c>
      <c r="BD205" s="206">
        <f>SUM($K$3:$K205)+SUM($L$3:$L205)</f>
        <v>9901.1</v>
      </c>
      <c r="BE205" s="206">
        <f>SUM($BB$3:$BB205)</f>
        <v>3511.2293995651116</v>
      </c>
      <c r="BF205" s="206">
        <f t="shared" si="137"/>
        <v>2.819838544649437</v>
      </c>
      <c r="BG205" s="206">
        <f t="shared" si="138"/>
        <v>4.7898657983780613</v>
      </c>
      <c r="BL205" s="206">
        <f t="shared" si="146"/>
        <v>2.157</v>
      </c>
      <c r="BM205" s="206">
        <f>SUM($N$3:$N205)+SUM($O$3:$O205)</f>
        <v>6700</v>
      </c>
      <c r="BN205" s="206">
        <f>SUM($BK$3:$BK205)</f>
        <v>3242.8100543303694</v>
      </c>
      <c r="BO205" s="206">
        <f t="shared" si="139"/>
        <v>2.0661092964890075</v>
      </c>
      <c r="BP205" s="206">
        <f t="shared" si="140"/>
        <v>4.2137553783492114</v>
      </c>
      <c r="BU205" s="206">
        <f t="shared" si="147"/>
        <v>1.1133</v>
      </c>
      <c r="BV205" s="206">
        <f>SUM($Q$3:$Q205)+SUM($R$3:$R205)</f>
        <v>2798.9</v>
      </c>
      <c r="BW205" s="206">
        <f>SUM($BT$3:$BT205)</f>
        <v>2514.9773501862846</v>
      </c>
      <c r="BX205" s="206">
        <f t="shared" si="141"/>
        <v>1.1128927263669732</v>
      </c>
      <c r="BY205" s="206">
        <f t="shared" si="142"/>
        <v>3.6582559330524379E-2</v>
      </c>
      <c r="CD205" s="206">
        <f t="shared" si="148"/>
        <v>1.1064000000000001</v>
      </c>
      <c r="CE205" s="206">
        <f>SUM($T$3:$T205)+SUM($U$3:$U205)</f>
        <v>0</v>
      </c>
      <c r="CF205" s="206">
        <f>SUM($CC$3:$CC205)</f>
        <v>1.1585727777401189E-2</v>
      </c>
      <c r="CG205" s="206">
        <f t="shared" si="128"/>
        <v>0</v>
      </c>
      <c r="CH205" s="206">
        <f t="shared" si="129"/>
        <v>100</v>
      </c>
      <c r="CM205" s="206">
        <f t="shared" si="149"/>
        <v>0.99310000000000009</v>
      </c>
      <c r="CN205" s="206">
        <f>SUM($W$3:$W205)+SUM($X$3:$X205)</f>
        <v>18804.349999999999</v>
      </c>
      <c r="CO205" s="206">
        <f>SUM($CL$3:CL205)</f>
        <v>15687.397493554945</v>
      </c>
      <c r="CP205" s="206">
        <f t="shared" si="130"/>
        <v>1.1986914979189909</v>
      </c>
      <c r="CQ205" s="206">
        <f t="shared" si="125"/>
        <v>1.2386478811829571</v>
      </c>
      <c r="CR205" s="206">
        <f t="shared" si="131"/>
        <v>-20.70199354737597</v>
      </c>
      <c r="CV205" s="206">
        <f t="shared" si="150"/>
        <v>1.7403</v>
      </c>
      <c r="CW205" s="206">
        <f>SUM($Z$3:$Z205)+SUM($AA$3:$AA205)</f>
        <v>3300.0000000000005</v>
      </c>
      <c r="CX205" s="206">
        <f>SUM($CU$3:$CU205)</f>
        <v>1920.7339761826256</v>
      </c>
      <c r="CY205" s="206">
        <f t="shared" si="124"/>
        <v>1.7180932085965415</v>
      </c>
      <c r="CZ205" s="206">
        <f t="shared" si="126"/>
        <v>1.775362982216427</v>
      </c>
      <c r="DA205" s="206">
        <f t="shared" si="127"/>
        <v>1.2760323739273971</v>
      </c>
      <c r="DE205" s="206">
        <f t="shared" si="151"/>
        <v>1.1927000000000001</v>
      </c>
      <c r="DF205" s="206">
        <f>IF(SUM($AF$3:$AF205)&lt;0,0,SUM($AF$3:$AF205))</f>
        <v>3930.0789999999997</v>
      </c>
      <c r="DG205" s="206">
        <f>SUM($DD$3:$DD205)</f>
        <v>3400.4605090883279</v>
      </c>
      <c r="DH205" s="206">
        <f t="shared" si="153"/>
        <v>1.1557490491350138</v>
      </c>
      <c r="DI205" s="206">
        <f t="shared" si="143"/>
        <v>1.1942740174395143</v>
      </c>
      <c r="DJ205" s="206">
        <f t="shared" si="132"/>
        <v>3.0980926356155227</v>
      </c>
      <c r="DN205" s="206">
        <f t="shared" si="152"/>
        <v>1.6348</v>
      </c>
      <c r="DO205" s="206">
        <f>SUM($AC$3:$AC205)+SUM($AD$3:$AD205)</f>
        <v>7200</v>
      </c>
      <c r="DP205" s="206">
        <f>SUM($DM$3:$DM205)</f>
        <v>4712.8222418376445</v>
      </c>
      <c r="DQ205" s="206">
        <f t="shared" si="133"/>
        <v>1.52774699119408</v>
      </c>
      <c r="DR205" s="206">
        <f t="shared" si="136"/>
        <v>6.5483856622167886</v>
      </c>
      <c r="DS205" s="206">
        <f t="shared" si="144"/>
        <v>1.5786718909005484</v>
      </c>
    </row>
    <row r="206" spans="1:123" ht="14.25">
      <c r="A206" s="262">
        <v>39405</v>
      </c>
      <c r="BC206" s="206">
        <f t="shared" si="145"/>
        <v>2.9617</v>
      </c>
      <c r="BD206" s="206">
        <f>SUM($K$3:$K206)+SUM($L$3:$L206)</f>
        <v>9901.1</v>
      </c>
      <c r="BE206" s="206">
        <f>SUM($BB$3:$BB206)</f>
        <v>3511.2293995651116</v>
      </c>
      <c r="BF206" s="206">
        <f t="shared" si="137"/>
        <v>2.819838544649437</v>
      </c>
      <c r="BG206" s="206">
        <f t="shared" si="138"/>
        <v>4.7898657983780613</v>
      </c>
      <c r="BL206" s="206">
        <f t="shared" si="146"/>
        <v>2.157</v>
      </c>
      <c r="BM206" s="206">
        <f>SUM($N$3:$N206)+SUM($O$3:$O206)</f>
        <v>6700</v>
      </c>
      <c r="BN206" s="206">
        <f>SUM($BK$3:$BK206)</f>
        <v>3242.8100543303694</v>
      </c>
      <c r="BO206" s="206">
        <f t="shared" si="139"/>
        <v>2.0661092964890075</v>
      </c>
      <c r="BP206" s="206">
        <f t="shared" si="140"/>
        <v>4.2137553783492114</v>
      </c>
      <c r="BU206" s="206">
        <f t="shared" si="147"/>
        <v>1.1133</v>
      </c>
      <c r="BV206" s="206">
        <f>SUM($Q$3:$Q206)+SUM($R$3:$R206)</f>
        <v>2798.9</v>
      </c>
      <c r="BW206" s="206">
        <f>SUM($BT$3:$BT206)</f>
        <v>2514.9773501862846</v>
      </c>
      <c r="BX206" s="206">
        <f t="shared" si="141"/>
        <v>1.1128927263669732</v>
      </c>
      <c r="BY206" s="206">
        <f t="shared" si="142"/>
        <v>3.6582559330524379E-2</v>
      </c>
      <c r="CD206" s="206">
        <f t="shared" si="148"/>
        <v>1.1064000000000001</v>
      </c>
      <c r="CE206" s="206">
        <f>SUM($T$3:$T206)+SUM($U$3:$U206)</f>
        <v>0</v>
      </c>
      <c r="CF206" s="206">
        <f>SUM($CC$3:$CC206)</f>
        <v>1.1585727777401189E-2</v>
      </c>
      <c r="CG206" s="206">
        <f t="shared" si="128"/>
        <v>0</v>
      </c>
      <c r="CH206" s="206">
        <f t="shared" si="129"/>
        <v>100</v>
      </c>
      <c r="CM206" s="206">
        <f t="shared" si="149"/>
        <v>0.99310000000000009</v>
      </c>
      <c r="CN206" s="206">
        <f>SUM($W$3:$W206)+SUM($X$3:$X206)</f>
        <v>18804.349999999999</v>
      </c>
      <c r="CO206" s="206">
        <f>SUM($CL$3:CL206)</f>
        <v>15687.397493554945</v>
      </c>
      <c r="CP206" s="206">
        <f t="shared" si="130"/>
        <v>1.1986914979189909</v>
      </c>
      <c r="CQ206" s="206">
        <f t="shared" si="125"/>
        <v>1.2386478811829571</v>
      </c>
      <c r="CR206" s="206">
        <f t="shared" si="131"/>
        <v>-20.70199354737597</v>
      </c>
      <c r="CV206" s="206">
        <f t="shared" si="150"/>
        <v>1.7403</v>
      </c>
      <c r="CW206" s="206">
        <f>SUM($Z$3:$Z206)+SUM($AA$3:$AA206)</f>
        <v>3300.0000000000005</v>
      </c>
      <c r="CX206" s="206">
        <f>SUM($CU$3:$CU206)</f>
        <v>1920.7339761826256</v>
      </c>
      <c r="CY206" s="206">
        <f t="shared" ref="CY206:CY209" si="154">(CW206)/CX206</f>
        <v>1.7180932085965415</v>
      </c>
      <c r="CZ206" s="206">
        <f t="shared" si="126"/>
        <v>1.775362982216427</v>
      </c>
      <c r="DA206" s="206">
        <f t="shared" si="127"/>
        <v>1.2760323739273971</v>
      </c>
      <c r="DE206" s="206">
        <f t="shared" si="151"/>
        <v>1.1927000000000001</v>
      </c>
      <c r="DF206" s="206">
        <f>IF(SUM($AF$3:$AF206)&lt;0,0,SUM($AF$3:$AF206))</f>
        <v>3930.0789999999997</v>
      </c>
      <c r="DG206" s="206">
        <f>SUM($DD$3:$DD206)</f>
        <v>3400.4605090883279</v>
      </c>
      <c r="DH206" s="206">
        <f t="shared" si="153"/>
        <v>1.1557490491350138</v>
      </c>
      <c r="DI206" s="206">
        <f t="shared" si="143"/>
        <v>1.1942740174395143</v>
      </c>
      <c r="DJ206" s="206">
        <f t="shared" si="132"/>
        <v>3.0980926356155227</v>
      </c>
      <c r="DN206" s="206">
        <f t="shared" si="152"/>
        <v>1.6348</v>
      </c>
      <c r="DO206" s="206">
        <f>SUM($AC$3:$AC206)+SUM($AD$3:$AD206)</f>
        <v>7200</v>
      </c>
      <c r="DP206" s="206">
        <f>SUM($DM$3:$DM206)</f>
        <v>4712.8222418376445</v>
      </c>
      <c r="DQ206" s="206">
        <f t="shared" si="133"/>
        <v>1.52774699119408</v>
      </c>
      <c r="DR206" s="206">
        <f t="shared" si="136"/>
        <v>6.5483856622167886</v>
      </c>
      <c r="DS206" s="206">
        <f t="shared" si="144"/>
        <v>1.5786718909005484</v>
      </c>
    </row>
    <row r="207" spans="1:123" ht="14.25">
      <c r="A207" s="262">
        <v>39406</v>
      </c>
      <c r="BC207" s="206">
        <f t="shared" si="145"/>
        <v>2.9617</v>
      </c>
      <c r="BD207" s="206">
        <f>SUM($K$3:$K207)+SUM($L$3:$L207)</f>
        <v>9901.1</v>
      </c>
      <c r="BE207" s="206">
        <f>SUM($BB$3:$BB207)</f>
        <v>3511.2293995651116</v>
      </c>
      <c r="BF207" s="206">
        <f t="shared" si="137"/>
        <v>2.819838544649437</v>
      </c>
      <c r="BG207" s="206">
        <f t="shared" si="138"/>
        <v>4.7898657983780613</v>
      </c>
      <c r="BL207" s="206">
        <f t="shared" si="146"/>
        <v>2.157</v>
      </c>
      <c r="BM207" s="206">
        <f>SUM($N$3:$N207)+SUM($O$3:$O207)</f>
        <v>6700</v>
      </c>
      <c r="BN207" s="206">
        <f>SUM($BK$3:$BK207)</f>
        <v>3242.8100543303694</v>
      </c>
      <c r="BO207" s="206">
        <f t="shared" si="139"/>
        <v>2.0661092964890075</v>
      </c>
      <c r="BP207" s="206">
        <f t="shared" si="140"/>
        <v>4.2137553783492114</v>
      </c>
      <c r="BU207" s="206">
        <f t="shared" si="147"/>
        <v>1.1133</v>
      </c>
      <c r="BV207" s="206">
        <f>SUM($Q$3:$Q207)+SUM($R$3:$R207)</f>
        <v>2798.9</v>
      </c>
      <c r="BW207" s="206">
        <f>SUM($BT$3:$BT207)</f>
        <v>2514.9773501862846</v>
      </c>
      <c r="BX207" s="206">
        <f t="shared" si="141"/>
        <v>1.1128927263669732</v>
      </c>
      <c r="BY207" s="206">
        <f t="shared" si="142"/>
        <v>3.6582559330524379E-2</v>
      </c>
      <c r="CD207" s="206">
        <f t="shared" si="148"/>
        <v>1.1064000000000001</v>
      </c>
      <c r="CE207" s="206">
        <f>SUM($T$3:$T207)+SUM($U$3:$U207)</f>
        <v>0</v>
      </c>
      <c r="CF207" s="206">
        <f>SUM($CC$3:$CC207)</f>
        <v>1.1585727777401189E-2</v>
      </c>
      <c r="CG207" s="206">
        <f t="shared" si="128"/>
        <v>0</v>
      </c>
      <c r="CH207" s="206">
        <f t="shared" si="129"/>
        <v>100</v>
      </c>
      <c r="CM207" s="206">
        <f t="shared" si="149"/>
        <v>0.99310000000000009</v>
      </c>
      <c r="CN207" s="206">
        <f>SUM($W$3:$W207)+SUM($X$3:$X207)</f>
        <v>18804.349999999999</v>
      </c>
      <c r="CO207" s="206">
        <f>SUM($CL$3:CL207)</f>
        <v>15687.397493554945</v>
      </c>
      <c r="CP207" s="206">
        <f t="shared" si="130"/>
        <v>1.1986914979189909</v>
      </c>
      <c r="CQ207" s="206">
        <f t="shared" ref="CQ207:CQ209" si="155">SUM($CP177:$CP207)/30</f>
        <v>1.2386478811829571</v>
      </c>
      <c r="CR207" s="206">
        <f t="shared" si="131"/>
        <v>-20.70199354737597</v>
      </c>
      <c r="CV207" s="206">
        <f t="shared" si="150"/>
        <v>1.7403</v>
      </c>
      <c r="CW207" s="206">
        <f>SUM($Z$3:$Z207)+SUM($AA$3:$AA207)</f>
        <v>3300.0000000000005</v>
      </c>
      <c r="CX207" s="206">
        <f>SUM($CU$3:$CU207)</f>
        <v>1920.7339761826256</v>
      </c>
      <c r="CY207" s="206">
        <f t="shared" si="154"/>
        <v>1.7180932085965415</v>
      </c>
      <c r="CZ207" s="206">
        <f t="shared" ref="CZ207:CZ209" si="156">SUM($CY177:$CY207)/30</f>
        <v>1.775362982216427</v>
      </c>
      <c r="DA207" s="206">
        <f t="shared" si="127"/>
        <v>1.2760323739273971</v>
      </c>
      <c r="DE207" s="206">
        <f t="shared" si="151"/>
        <v>1.1927000000000001</v>
      </c>
      <c r="DF207" s="206">
        <f>IF(SUM($AF$3:$AF207)&lt;0,0,SUM($AF$3:$AF207))</f>
        <v>3930.0789999999997</v>
      </c>
      <c r="DG207" s="206">
        <f>SUM($DD$3:$DD207)</f>
        <v>3400.4605090883279</v>
      </c>
      <c r="DH207" s="206">
        <f t="shared" si="153"/>
        <v>1.1557490491350138</v>
      </c>
      <c r="DI207" s="206">
        <f t="shared" si="143"/>
        <v>1.1942740174395143</v>
      </c>
      <c r="DJ207" s="206">
        <f t="shared" si="132"/>
        <v>3.0980926356155227</v>
      </c>
      <c r="DN207" s="206">
        <f t="shared" si="152"/>
        <v>1.6348</v>
      </c>
      <c r="DO207" s="206">
        <f>SUM($AC$3:$AC207)+SUM($AD$3:$AD207)</f>
        <v>7200</v>
      </c>
      <c r="DP207" s="206">
        <f>SUM($DM$3:$DM207)</f>
        <v>4712.8222418376445</v>
      </c>
      <c r="DQ207" s="206">
        <f t="shared" si="133"/>
        <v>1.52774699119408</v>
      </c>
      <c r="DR207" s="206">
        <f t="shared" si="136"/>
        <v>6.5483856622167886</v>
      </c>
      <c r="DS207" s="206">
        <f t="shared" si="144"/>
        <v>1.5786718909005484</v>
      </c>
    </row>
    <row r="208" spans="1:123" ht="14.25">
      <c r="A208" s="262">
        <v>39407</v>
      </c>
      <c r="AJ208" s="206">
        <f>SUM(C208:AI208)</f>
        <v>0</v>
      </c>
      <c r="AV208" s="206">
        <f>SUM(AK208:AU208)</f>
        <v>0</v>
      </c>
      <c r="AW208" s="206">
        <f>AW182+AJ208-AV208</f>
        <v>59334.098000000013</v>
      </c>
      <c r="AX208" s="206">
        <f>AX182+SUM(C208:G208)-SUM(AK208:AL208)</f>
        <v>1810.8600000000006</v>
      </c>
      <c r="AZ208" s="206">
        <f>AZ182+SUM(H208)-SUM(AM208:AN208)</f>
        <v>165</v>
      </c>
      <c r="BC208" s="206">
        <f t="shared" si="145"/>
        <v>2.9617</v>
      </c>
      <c r="BD208" s="206">
        <f>SUM($K$3:$K208)+SUM($L$3:$L208)</f>
        <v>9901.1</v>
      </c>
      <c r="BE208" s="206">
        <f>SUM($BB$3:$BB208)</f>
        <v>3511.2293995651116</v>
      </c>
      <c r="BF208" s="206">
        <f t="shared" si="137"/>
        <v>2.819838544649437</v>
      </c>
      <c r="BG208" s="206">
        <f t="shared" si="138"/>
        <v>4.7898657983780613</v>
      </c>
      <c r="BL208" s="206">
        <f t="shared" si="146"/>
        <v>2.157</v>
      </c>
      <c r="BM208" s="206">
        <f>SUM($N$3:$N208)+SUM($O$3:$O208)</f>
        <v>6700</v>
      </c>
      <c r="BN208" s="206">
        <f>SUM($BK$3:$BK208)</f>
        <v>3242.8100543303694</v>
      </c>
      <c r="BO208" s="206">
        <f t="shared" si="139"/>
        <v>2.0661092964890075</v>
      </c>
      <c r="BP208" s="206">
        <f t="shared" si="140"/>
        <v>4.2137553783492114</v>
      </c>
      <c r="BU208" s="206">
        <f t="shared" si="147"/>
        <v>1.1133</v>
      </c>
      <c r="BV208" s="206">
        <f>SUM($Q$3:$Q208)+SUM($R$3:$R208)</f>
        <v>2798.9</v>
      </c>
      <c r="BW208" s="206">
        <f>SUM($BT$3:$BT208)</f>
        <v>2514.9773501862846</v>
      </c>
      <c r="BX208" s="206">
        <f t="shared" si="141"/>
        <v>1.1128927263669732</v>
      </c>
      <c r="BY208" s="206">
        <f t="shared" si="142"/>
        <v>3.6582559330524379E-2</v>
      </c>
      <c r="CD208" s="206">
        <f t="shared" si="148"/>
        <v>1.1064000000000001</v>
      </c>
      <c r="CE208" s="206">
        <f>SUM($T$3:$T208)+SUM($U$3:$U208)</f>
        <v>0</v>
      </c>
      <c r="CF208" s="206">
        <f>SUM($CC$3:$CC208)</f>
        <v>1.1585727777401189E-2</v>
      </c>
      <c r="CG208" s="206">
        <f t="shared" si="128"/>
        <v>0</v>
      </c>
      <c r="CH208" s="206">
        <f t="shared" si="129"/>
        <v>100</v>
      </c>
      <c r="CM208" s="206">
        <f t="shared" si="149"/>
        <v>0.99310000000000009</v>
      </c>
      <c r="CN208" s="206">
        <f>SUM($W$3:$W208)+SUM($X$3:$X208)</f>
        <v>18804.349999999999</v>
      </c>
      <c r="CO208" s="206">
        <f>SUM($CL$3:CL208)</f>
        <v>15687.397493554945</v>
      </c>
      <c r="CP208" s="206">
        <f t="shared" si="130"/>
        <v>1.1986914979189909</v>
      </c>
      <c r="CQ208" s="206">
        <f t="shared" si="155"/>
        <v>1.2386478811829571</v>
      </c>
      <c r="CR208" s="206">
        <f t="shared" si="131"/>
        <v>-20.70199354737597</v>
      </c>
      <c r="CV208" s="206">
        <f t="shared" si="150"/>
        <v>1.7403</v>
      </c>
      <c r="CW208" s="206">
        <f>SUM($Z$3:$Z208)+SUM($AA$3:$AA208)</f>
        <v>3300.0000000000005</v>
      </c>
      <c r="CX208" s="206">
        <f>SUM($CU$3:$CU208)</f>
        <v>1920.7339761826256</v>
      </c>
      <c r="CY208" s="206">
        <f t="shared" si="154"/>
        <v>1.7180932085965415</v>
      </c>
      <c r="CZ208" s="206">
        <f t="shared" si="156"/>
        <v>1.775362982216427</v>
      </c>
      <c r="DA208" s="206">
        <f t="shared" si="127"/>
        <v>1.2760323739273971</v>
      </c>
      <c r="DE208" s="206">
        <f t="shared" si="151"/>
        <v>1.1927000000000001</v>
      </c>
      <c r="DF208" s="206">
        <f>IF(SUM($AF$3:$AF208)&lt;0,0,SUM($AF$3:$AF208))</f>
        <v>3930.0789999999997</v>
      </c>
      <c r="DG208" s="206">
        <f>SUM($DD$3:$DD208)</f>
        <v>3400.4605090883279</v>
      </c>
      <c r="DH208" s="206">
        <f t="shared" si="153"/>
        <v>1.1557490491350138</v>
      </c>
      <c r="DI208" s="206">
        <f t="shared" si="143"/>
        <v>1.1942740174395143</v>
      </c>
      <c r="DJ208" s="206">
        <f t="shared" si="132"/>
        <v>3.0980926356155227</v>
      </c>
      <c r="DN208" s="206">
        <f t="shared" si="152"/>
        <v>1.6348</v>
      </c>
      <c r="DO208" s="206">
        <f>SUM($AC$3:$AC208)+SUM($AD$3:$AD208)</f>
        <v>7200</v>
      </c>
      <c r="DP208" s="206">
        <f>SUM($DM$3:$DM208)</f>
        <v>4712.8222418376445</v>
      </c>
      <c r="DQ208" s="206">
        <f t="shared" si="133"/>
        <v>1.52774699119408</v>
      </c>
      <c r="DR208" s="206">
        <f t="shared" si="136"/>
        <v>6.5483856622167886</v>
      </c>
      <c r="DS208" s="206">
        <f t="shared" si="144"/>
        <v>1.5786718909005484</v>
      </c>
    </row>
    <row r="209" spans="1:125" ht="14.25">
      <c r="A209" s="262">
        <v>39408</v>
      </c>
      <c r="AJ209" s="206">
        <f>SUM(C209:AI209)</f>
        <v>0</v>
      </c>
      <c r="AV209" s="206">
        <f>SUM(AK209:AU209)</f>
        <v>0</v>
      </c>
      <c r="AW209" s="206">
        <f>AW208+AJ209-AV209</f>
        <v>59334.098000000013</v>
      </c>
      <c r="AX209" s="206">
        <f>AX208+SUM(C209:G209)-SUM(AK209:AL209)</f>
        <v>1810.8600000000006</v>
      </c>
      <c r="AZ209" s="206">
        <f>AZ208+SUM(H209)-SUM(AM209:AN209)</f>
        <v>165</v>
      </c>
      <c r="BC209" s="206">
        <f t="shared" si="145"/>
        <v>2.9617</v>
      </c>
      <c r="BD209" s="206">
        <f>SUM($K$3:$K209)+SUM($L$3:$L209)</f>
        <v>9901.1</v>
      </c>
      <c r="BE209" s="206">
        <f>SUM($BB$3:$BB209)</f>
        <v>3511.2293995651116</v>
      </c>
      <c r="BF209" s="206">
        <f t="shared" si="137"/>
        <v>2.819838544649437</v>
      </c>
      <c r="BG209" s="206">
        <f t="shared" si="138"/>
        <v>4.7898657983780613</v>
      </c>
      <c r="BL209" s="206">
        <f t="shared" si="146"/>
        <v>2.157</v>
      </c>
      <c r="BM209" s="206">
        <f>SUM($N$3:$N209)+SUM($O$3:$O209)</f>
        <v>6700</v>
      </c>
      <c r="BN209" s="206">
        <f>SUM($BK$3:$BK209)</f>
        <v>3242.8100543303694</v>
      </c>
      <c r="BO209" s="206">
        <f t="shared" si="139"/>
        <v>2.0661092964890075</v>
      </c>
      <c r="BP209" s="206">
        <f t="shared" si="140"/>
        <v>4.2137553783492114</v>
      </c>
      <c r="BU209" s="206">
        <f t="shared" si="147"/>
        <v>1.1133</v>
      </c>
      <c r="BV209" s="206">
        <f>SUM($Q$3:$Q209)+SUM($R$3:$R209)</f>
        <v>2798.9</v>
      </c>
      <c r="BW209" s="206">
        <f>SUM($BT$3:$BT209)</f>
        <v>2514.9773501862846</v>
      </c>
      <c r="BX209" s="206">
        <f t="shared" si="141"/>
        <v>1.1128927263669732</v>
      </c>
      <c r="BY209" s="206">
        <f t="shared" si="142"/>
        <v>3.6582559330524379E-2</v>
      </c>
      <c r="CD209" s="206">
        <f t="shared" si="148"/>
        <v>1.1064000000000001</v>
      </c>
      <c r="CE209" s="206">
        <f>SUM($T$3:$T209)+SUM($U$3:$U209)</f>
        <v>0</v>
      </c>
      <c r="CF209" s="206">
        <f>SUM($CC$3:$CC209)</f>
        <v>1.1585727777401189E-2</v>
      </c>
      <c r="CG209" s="206">
        <f t="shared" ref="CG209" si="157">CE209/CF209</f>
        <v>0</v>
      </c>
      <c r="CH209" s="206">
        <f t="shared" ref="CH209" si="158">(CD209-CG209)*100/CD209</f>
        <v>100</v>
      </c>
      <c r="CM209" s="206">
        <f t="shared" si="149"/>
        <v>0.99310000000000009</v>
      </c>
      <c r="CN209" s="206">
        <f>SUM($W$3:$W209)+SUM($X$3:$X209)</f>
        <v>18804.349999999999</v>
      </c>
      <c r="CO209" s="206">
        <f>SUM($CL$3:CL209)</f>
        <v>15687.397493554945</v>
      </c>
      <c r="CP209" s="206">
        <f t="shared" si="130"/>
        <v>1.1986914979189909</v>
      </c>
      <c r="CQ209" s="206">
        <f t="shared" si="155"/>
        <v>1.2386478811829571</v>
      </c>
      <c r="CR209" s="206">
        <f t="shared" si="131"/>
        <v>-20.70199354737597</v>
      </c>
      <c r="CV209" s="206">
        <f t="shared" si="150"/>
        <v>1.7403</v>
      </c>
      <c r="CW209" s="206">
        <f>SUM($Z$3:$Z209)+SUM($AA$3:$AA209)</f>
        <v>3300.0000000000005</v>
      </c>
      <c r="CX209" s="206">
        <f>SUM($CU$3:$CU209)</f>
        <v>1920.7339761826256</v>
      </c>
      <c r="CY209" s="206">
        <f t="shared" si="154"/>
        <v>1.7180932085965415</v>
      </c>
      <c r="CZ209" s="206">
        <f t="shared" si="156"/>
        <v>1.775362982216427</v>
      </c>
      <c r="DA209" s="206">
        <f t="shared" si="127"/>
        <v>1.2760323739273971</v>
      </c>
      <c r="DE209" s="206">
        <f t="shared" si="151"/>
        <v>1.1927000000000001</v>
      </c>
      <c r="DF209" s="206">
        <f>IF(SUM($AF$3:$AF209)&lt;0,0,SUM($AF$3:$AF209))</f>
        <v>3930.0789999999997</v>
      </c>
      <c r="DG209" s="206">
        <f>SUM($DD$3:$DD209)</f>
        <v>3400.4605090883279</v>
      </c>
      <c r="DH209" s="206">
        <f t="shared" si="153"/>
        <v>1.1557490491350138</v>
      </c>
      <c r="DI209" s="206">
        <f t="shared" si="143"/>
        <v>1.1942740174395143</v>
      </c>
      <c r="DJ209" s="206">
        <f t="shared" si="132"/>
        <v>3.0980926356155227</v>
      </c>
      <c r="DN209" s="206">
        <f t="shared" si="152"/>
        <v>1.6348</v>
      </c>
      <c r="DO209" s="206">
        <f>SUM($AC$3:$AC209)+SUM($AD$3:$AD209)</f>
        <v>7200</v>
      </c>
      <c r="DP209" s="206">
        <f>SUM($DM$3:$DM209)</f>
        <v>4712.8222418376445</v>
      </c>
      <c r="DQ209" s="206">
        <f t="shared" si="133"/>
        <v>1.52774699119408</v>
      </c>
      <c r="DR209" s="206">
        <f t="shared" si="136"/>
        <v>6.5483856622167886</v>
      </c>
      <c r="DS209" s="206">
        <f t="shared" si="144"/>
        <v>1.5786718909005484</v>
      </c>
    </row>
    <row r="210" spans="1:125" ht="14.25">
      <c r="A210" s="263" t="s">
        <v>6882</v>
      </c>
      <c r="C210" s="206">
        <f t="shared" ref="C210:L210" si="159">SUM(C18:C209)</f>
        <v>7970.39</v>
      </c>
      <c r="D210" s="206">
        <f t="shared" si="159"/>
        <v>52.07</v>
      </c>
      <c r="E210" s="206">
        <f t="shared" si="159"/>
        <v>6000</v>
      </c>
      <c r="F210" s="206">
        <f t="shared" si="159"/>
        <v>54000</v>
      </c>
      <c r="G210" s="206">
        <f t="shared" si="159"/>
        <v>-54530.860000000008</v>
      </c>
      <c r="H210" s="206">
        <f t="shared" si="159"/>
        <v>2178.1999999999998</v>
      </c>
      <c r="I210" s="206">
        <f t="shared" si="159"/>
        <v>6042.1600000000017</v>
      </c>
      <c r="J210" s="206">
        <f t="shared" si="159"/>
        <v>114.05</v>
      </c>
      <c r="K210" s="206">
        <f t="shared" si="159"/>
        <v>9901.1</v>
      </c>
      <c r="L210" s="206">
        <f t="shared" si="159"/>
        <v>0</v>
      </c>
      <c r="N210" s="206">
        <f>SUM(N18:N209)</f>
        <v>6700</v>
      </c>
      <c r="O210" s="206">
        <f>SUM(O18:O209)</f>
        <v>0</v>
      </c>
      <c r="Q210" s="206">
        <f>SUM(Q18:Q209)</f>
        <v>2798.9</v>
      </c>
      <c r="R210" s="206">
        <f>SUM(R18:R209)</f>
        <v>0</v>
      </c>
      <c r="T210" s="206">
        <f>SUM(T18:T209)</f>
        <v>0</v>
      </c>
      <c r="U210" s="206">
        <f>SUM(U18:U209)</f>
        <v>0</v>
      </c>
      <c r="V210" s="206">
        <f>SUM(V18:V209)</f>
        <v>-17.41</v>
      </c>
      <c r="W210" s="206">
        <f>SUM(W18:W209)</f>
        <v>13500</v>
      </c>
      <c r="X210" s="206">
        <f>SUM(X18:X209)</f>
        <v>5304.35</v>
      </c>
      <c r="Z210" s="206">
        <f>SUM(Z18:Z209)</f>
        <v>3300.0000000000005</v>
      </c>
      <c r="AA210" s="206">
        <f>SUM(AA18:AA209)</f>
        <v>0</v>
      </c>
      <c r="AB210" s="206">
        <f>SUM(AB18:AB209)</f>
        <v>-1119.1099999999999</v>
      </c>
      <c r="AC210" s="206">
        <f>SUM(AC18:AC209)</f>
        <v>7200</v>
      </c>
      <c r="AD210" s="206">
        <f>SUM(AD18:AD209)</f>
        <v>0</v>
      </c>
      <c r="AF210" s="206">
        <f t="shared" ref="AF210:AV210" si="160">SUM(AF18:AF209)</f>
        <v>3930.0789999999997</v>
      </c>
      <c r="AG210" s="206">
        <f t="shared" si="160"/>
        <v>120.24</v>
      </c>
      <c r="AH210" s="206">
        <f t="shared" si="160"/>
        <v>-216.411</v>
      </c>
      <c r="AI210" s="206">
        <f t="shared" si="160"/>
        <v>0</v>
      </c>
      <c r="AJ210" s="206">
        <f t="shared" si="160"/>
        <v>73227.748000000007</v>
      </c>
      <c r="AK210" s="206">
        <f t="shared" si="160"/>
        <v>13000</v>
      </c>
      <c r="AL210" s="206">
        <f t="shared" si="160"/>
        <v>150</v>
      </c>
      <c r="AM210" s="206">
        <f t="shared" si="160"/>
        <v>1978.2</v>
      </c>
      <c r="AN210" s="206">
        <f t="shared" si="160"/>
        <v>35</v>
      </c>
      <c r="AO210" s="206">
        <f t="shared" si="160"/>
        <v>49.610000000000007</v>
      </c>
      <c r="AP210" s="206">
        <f t="shared" si="160"/>
        <v>38.51</v>
      </c>
      <c r="AQ210" s="206">
        <f t="shared" si="160"/>
        <v>21.08</v>
      </c>
      <c r="AR210" s="206">
        <f t="shared" si="160"/>
        <v>68.48</v>
      </c>
      <c r="AS210" s="206">
        <f t="shared" si="160"/>
        <v>22.63</v>
      </c>
      <c r="AT210" s="206">
        <f t="shared" si="160"/>
        <v>49.400000000000006</v>
      </c>
      <c r="AU210" s="206">
        <f t="shared" si="160"/>
        <v>0</v>
      </c>
      <c r="AV210" s="206">
        <f t="shared" si="160"/>
        <v>15362.91</v>
      </c>
      <c r="AW210" s="206">
        <f>AW209</f>
        <v>59334.098000000013</v>
      </c>
      <c r="AX210" s="206">
        <f>AX209</f>
        <v>1810.8600000000006</v>
      </c>
      <c r="BB210" s="206">
        <f>SUM(BB18:BB209)</f>
        <v>3511.2293995651116</v>
      </c>
      <c r="BC210" s="206">
        <f t="shared" si="145"/>
        <v>2.9617</v>
      </c>
      <c r="BD210" s="206">
        <f>BD209</f>
        <v>9901.1</v>
      </c>
      <c r="BE210" s="206">
        <f>BE209</f>
        <v>3511.2293995651116</v>
      </c>
      <c r="BF210" s="206">
        <f>BF209</f>
        <v>2.819838544649437</v>
      </c>
      <c r="BK210" s="206">
        <f>SUM(BK18:BK209)</f>
        <v>3242.8100543303694</v>
      </c>
      <c r="BL210" s="206">
        <f t="shared" si="146"/>
        <v>2.157</v>
      </c>
      <c r="BO210" s="206">
        <f>BO209</f>
        <v>2.0661092964890075</v>
      </c>
      <c r="BT210" s="206">
        <f>SUM(BT18:BT209)</f>
        <v>2514.9773501862846</v>
      </c>
      <c r="BU210" s="206">
        <f t="shared" si="147"/>
        <v>1.1133</v>
      </c>
      <c r="BV210" s="206">
        <f>BV209</f>
        <v>2798.9</v>
      </c>
      <c r="BW210" s="206">
        <f>BW209</f>
        <v>2514.9773501862846</v>
      </c>
      <c r="BX210" s="206">
        <f>BX209</f>
        <v>1.1128927263669732</v>
      </c>
      <c r="CC210" s="206">
        <f>SUM(CC18:CC209)</f>
        <v>1.1585727777401189E-2</v>
      </c>
      <c r="CD210" s="206">
        <f t="shared" si="148"/>
        <v>1.1064000000000001</v>
      </c>
      <c r="CG210" s="206">
        <f>CG209</f>
        <v>0</v>
      </c>
      <c r="CK210" s="200" t="str">
        <f>IF(CG210&gt;CD210,"亏本",IF(CG210*1.005&gt;CD210,"0.5%利",IF(CG210*1.01&gt;CD210,"1%利",IF(CG210*1.015&gt;CD210,"1.5%利",IF(CG210*1.02&gt;CD210,"2%利",IF(CG210*1.025&gt;CD210,"2.5%利","2.5%以上"))))))</f>
        <v>2.5%以上</v>
      </c>
      <c r="CL210" s="206">
        <f>SUM(CL18:CL209)</f>
        <v>15687.397493554945</v>
      </c>
      <c r="CM210" s="206">
        <f t="shared" si="149"/>
        <v>0.99310000000000009</v>
      </c>
      <c r="CN210" s="206">
        <f>CN209</f>
        <v>18804.349999999999</v>
      </c>
      <c r="CP210" s="206">
        <f>CP209</f>
        <v>1.1986914979189909</v>
      </c>
      <c r="CU210" s="206">
        <f>SUM(CU18:CU209)</f>
        <v>1920.7339761826256</v>
      </c>
      <c r="CV210" s="206">
        <f t="shared" si="150"/>
        <v>1.7403</v>
      </c>
      <c r="CY210" s="206">
        <f>CY209</f>
        <v>1.7180932085965415</v>
      </c>
      <c r="DD210" s="206">
        <f>SUM(DD18:DD209)</f>
        <v>3400.4605090883279</v>
      </c>
      <c r="DE210" s="206">
        <f t="shared" si="151"/>
        <v>1.1927000000000001</v>
      </c>
      <c r="DH210" s="206">
        <f>DH209</f>
        <v>1.1557490491350138</v>
      </c>
      <c r="DM210" s="206">
        <f>SUM(DM18:DM209)</f>
        <v>4712.8222418376445</v>
      </c>
      <c r="DN210" s="206">
        <f t="shared" si="152"/>
        <v>1.6348</v>
      </c>
      <c r="DQ210" s="206">
        <f>DQ209</f>
        <v>1.52774699119408</v>
      </c>
    </row>
    <row r="211" spans="1:125" ht="14.25">
      <c r="A211" s="262" t="s">
        <v>6911</v>
      </c>
      <c r="AI211" s="206">
        <f>SUM(C210:AI210)-AJ210</f>
        <v>0</v>
      </c>
    </row>
    <row r="212" spans="1:125" ht="14.25">
      <c r="A212" s="263" t="s">
        <v>6910</v>
      </c>
    </row>
    <row r="213" spans="1:125" ht="14.25">
      <c r="A213" s="263" t="s">
        <v>6909</v>
      </c>
      <c r="H213" s="206">
        <f>J210/I210</f>
        <v>1.8875700080765813E-2</v>
      </c>
      <c r="V213" s="206">
        <f>X210/W210</f>
        <v>0.39291481481481483</v>
      </c>
      <c r="X213" s="206">
        <f>AA210/Z210</f>
        <v>0</v>
      </c>
      <c r="AB213" s="206">
        <f>AD210/AC210</f>
        <v>0</v>
      </c>
      <c r="AD213" s="206">
        <f>AG210/AF210</f>
        <v>3.0594804837256451E-2</v>
      </c>
      <c r="BB213" s="200" t="s">
        <v>5927</v>
      </c>
      <c r="BC213" s="206" t="s">
        <v>6805</v>
      </c>
      <c r="BD213" s="206" t="s">
        <v>6804</v>
      </c>
      <c r="BE213" s="206" t="s">
        <v>6803</v>
      </c>
      <c r="BF213" s="200" t="s">
        <v>5927</v>
      </c>
      <c r="BG213" s="206" t="s">
        <v>6802</v>
      </c>
      <c r="BH213" s="206" t="s">
        <v>6801</v>
      </c>
      <c r="BI213" s="206" t="s">
        <v>6800</v>
      </c>
      <c r="BJ213" s="206" t="s">
        <v>6799</v>
      </c>
      <c r="CC213" s="200" t="s">
        <v>5927</v>
      </c>
      <c r="CD213" s="206" t="s">
        <v>6805</v>
      </c>
      <c r="CE213" s="206" t="s">
        <v>6804</v>
      </c>
      <c r="CF213" s="206" t="s">
        <v>6803</v>
      </c>
      <c r="CG213" s="200" t="s">
        <v>5927</v>
      </c>
      <c r="CH213" s="206" t="s">
        <v>6802</v>
      </c>
      <c r="CI213" s="206" t="s">
        <v>6801</v>
      </c>
      <c r="CJ213" s="206" t="s">
        <v>6800</v>
      </c>
      <c r="CK213" s="206" t="s">
        <v>6799</v>
      </c>
      <c r="CL213" s="200" t="s">
        <v>5927</v>
      </c>
      <c r="CM213" s="206" t="s">
        <v>6805</v>
      </c>
      <c r="CN213" s="206" t="s">
        <v>6804</v>
      </c>
      <c r="CO213" s="206" t="s">
        <v>6803</v>
      </c>
      <c r="CP213" s="200" t="s">
        <v>5927</v>
      </c>
      <c r="CQ213" s="206" t="s">
        <v>6802</v>
      </c>
      <c r="CR213" s="206" t="s">
        <v>6801</v>
      </c>
      <c r="CS213" s="206" t="s">
        <v>6800</v>
      </c>
      <c r="CT213" s="206" t="s">
        <v>6799</v>
      </c>
    </row>
    <row r="214" spans="1:125" ht="14.25">
      <c r="BK214" s="200" t="s">
        <v>5927</v>
      </c>
      <c r="BL214" s="206" t="s">
        <v>6805</v>
      </c>
      <c r="BM214" s="206" t="s">
        <v>6804</v>
      </c>
      <c r="BN214" s="206" t="s">
        <v>6803</v>
      </c>
      <c r="BO214" s="200" t="s">
        <v>5927</v>
      </c>
      <c r="BP214" s="206" t="s">
        <v>6802</v>
      </c>
      <c r="BQ214" s="206" t="s">
        <v>6801</v>
      </c>
      <c r="BR214" s="206" t="s">
        <v>6800</v>
      </c>
      <c r="BS214" s="206" t="s">
        <v>6799</v>
      </c>
      <c r="DD214" s="200" t="s">
        <v>5927</v>
      </c>
      <c r="DE214" s="206" t="s">
        <v>6848</v>
      </c>
      <c r="DF214" s="206" t="s">
        <v>6847</v>
      </c>
      <c r="DG214" s="206" t="s">
        <v>6803</v>
      </c>
      <c r="DH214" s="200" t="s">
        <v>5927</v>
      </c>
      <c r="DI214" s="206" t="s">
        <v>6802</v>
      </c>
      <c r="DJ214" s="206" t="s">
        <v>6801</v>
      </c>
      <c r="DK214" s="206" t="s">
        <v>6800</v>
      </c>
      <c r="DL214" s="206" t="s">
        <v>6799</v>
      </c>
    </row>
    <row r="215" spans="1:125" ht="14.25">
      <c r="BH215" s="206">
        <f t="shared" ref="BH215:BH232" si="161">$BC$210</f>
        <v>2.9617</v>
      </c>
      <c r="CR215" s="206">
        <f t="shared" ref="CR215:CR243" si="162">$CM$210</f>
        <v>0.99310000000000009</v>
      </c>
      <c r="CU215" s="200" t="s">
        <v>5927</v>
      </c>
      <c r="CV215" s="206" t="s">
        <v>6848</v>
      </c>
      <c r="CW215" s="206" t="s">
        <v>6847</v>
      </c>
      <c r="CX215" s="206" t="s">
        <v>6803</v>
      </c>
      <c r="CY215" s="200" t="s">
        <v>5927</v>
      </c>
      <c r="CZ215" s="206" t="s">
        <v>6802</v>
      </c>
      <c r="DA215" s="206" t="s">
        <v>6801</v>
      </c>
      <c r="DB215" s="206" t="s">
        <v>6800</v>
      </c>
      <c r="DC215" s="206" t="s">
        <v>6799</v>
      </c>
      <c r="DM215" s="200" t="s">
        <v>5927</v>
      </c>
      <c r="DN215" s="206" t="s">
        <v>6848</v>
      </c>
      <c r="DO215" s="206" t="s">
        <v>6847</v>
      </c>
      <c r="DP215" s="206" t="s">
        <v>6803</v>
      </c>
      <c r="DQ215" s="200" t="s">
        <v>5927</v>
      </c>
      <c r="DR215" s="206" t="s">
        <v>6908</v>
      </c>
      <c r="DS215" s="206" t="s">
        <v>6907</v>
      </c>
      <c r="DT215" s="206" t="s">
        <v>6803</v>
      </c>
      <c r="DU215" s="206" t="s">
        <v>6799</v>
      </c>
    </row>
    <row r="216" spans="1:125" ht="14.25">
      <c r="M216" s="206" t="s">
        <v>6906</v>
      </c>
      <c r="N216" s="200">
        <v>39022</v>
      </c>
      <c r="P216" s="206" t="s">
        <v>6905</v>
      </c>
      <c r="Q216" s="264">
        <f ca="1">TODAY()</f>
        <v>43942</v>
      </c>
      <c r="R216" s="206" t="s">
        <v>6904</v>
      </c>
      <c r="U216" s="206" t="s">
        <v>6903</v>
      </c>
      <c r="BH216" s="206">
        <f t="shared" si="161"/>
        <v>2.9617</v>
      </c>
      <c r="BQ216" s="206">
        <f t="shared" ref="BQ216:BQ232" si="163">$BL$210</f>
        <v>2.157</v>
      </c>
      <c r="BT216" s="200" t="s">
        <v>5927</v>
      </c>
      <c r="BU216" s="206" t="s">
        <v>6805</v>
      </c>
      <c r="BV216" s="206" t="s">
        <v>6804</v>
      </c>
      <c r="BW216" s="206" t="s">
        <v>6803</v>
      </c>
      <c r="BX216" s="200" t="s">
        <v>5927</v>
      </c>
      <c r="BY216" s="206" t="s">
        <v>6802</v>
      </c>
      <c r="BZ216" s="206" t="s">
        <v>6801</v>
      </c>
      <c r="CA216" s="206" t="s">
        <v>6800</v>
      </c>
      <c r="CB216" s="206" t="s">
        <v>6799</v>
      </c>
      <c r="CD216" s="200">
        <v>1835.5359765051401</v>
      </c>
      <c r="CE216" s="200">
        <v>1.0895999999999999</v>
      </c>
      <c r="CF216" s="200">
        <v>2000</v>
      </c>
      <c r="CH216" s="200">
        <v>1835.53</v>
      </c>
      <c r="CI216" s="200">
        <v>1.0982000000000001</v>
      </c>
      <c r="CJ216" s="206">
        <f>CH216*CI216</f>
        <v>2015.7790460000001</v>
      </c>
      <c r="CK216" s="206">
        <f>CJ216-CF216</f>
        <v>15.779046000000108</v>
      </c>
      <c r="CR216" s="206">
        <f t="shared" si="162"/>
        <v>0.99310000000000009</v>
      </c>
      <c r="DJ216" s="206">
        <f>$DE$210</f>
        <v>1.1927000000000001</v>
      </c>
    </row>
    <row r="217" spans="1:125" ht="14.25">
      <c r="A217" s="263" t="s">
        <v>6902</v>
      </c>
      <c r="B217" s="206" t="s">
        <v>6901</v>
      </c>
      <c r="C217" s="206" t="s">
        <v>6900</v>
      </c>
      <c r="D217" s="206" t="s">
        <v>6899</v>
      </c>
      <c r="E217" s="206" t="s">
        <v>6898</v>
      </c>
      <c r="F217" s="200" t="s">
        <v>6897</v>
      </c>
      <c r="G217" s="200" t="s">
        <v>6600</v>
      </c>
      <c r="H217" s="206" t="s">
        <v>6849</v>
      </c>
      <c r="I217" s="206" t="s">
        <v>6896</v>
      </c>
      <c r="J217" s="206" t="s">
        <v>6805</v>
      </c>
      <c r="K217" s="206" t="s">
        <v>6895</v>
      </c>
      <c r="L217" s="200" t="s">
        <v>6894</v>
      </c>
      <c r="M217" s="206" t="s">
        <v>6893</v>
      </c>
      <c r="N217" s="206" t="s">
        <v>6892</v>
      </c>
      <c r="P217" s="206" t="s">
        <v>6891</v>
      </c>
      <c r="Q217" s="206" t="s">
        <v>6890</v>
      </c>
      <c r="R217" s="206" t="s">
        <v>6889</v>
      </c>
      <c r="S217" s="200" t="s">
        <v>6888</v>
      </c>
      <c r="T217" s="200" t="s">
        <v>6887</v>
      </c>
      <c r="U217" s="206" t="s">
        <v>6889</v>
      </c>
      <c r="V217" s="200" t="s">
        <v>6888</v>
      </c>
      <c r="W217" s="200" t="s">
        <v>6887</v>
      </c>
      <c r="BH217" s="206">
        <f t="shared" si="161"/>
        <v>2.9617</v>
      </c>
      <c r="BQ217" s="206">
        <f t="shared" si="163"/>
        <v>2.157</v>
      </c>
      <c r="CD217" s="200">
        <v>1822.6556092226399</v>
      </c>
      <c r="CE217" s="200">
        <v>1.0972999999999999</v>
      </c>
      <c r="CF217" s="200">
        <v>2000</v>
      </c>
      <c r="CH217" s="200">
        <v>1822.65</v>
      </c>
      <c r="CI217" s="200">
        <v>1.0982000000000001</v>
      </c>
      <c r="CJ217" s="206">
        <f>CH217*CI217</f>
        <v>2001.6342300000001</v>
      </c>
      <c r="CK217" s="206">
        <f>CJ217-CF217</f>
        <v>1.634230000000116</v>
      </c>
      <c r="CR217" s="206">
        <f t="shared" si="162"/>
        <v>0.99310000000000009</v>
      </c>
      <c r="CZ217" s="206">
        <f>CV217</f>
        <v>0</v>
      </c>
      <c r="DA217" s="206">
        <f>$CV$210</f>
        <v>1.7403</v>
      </c>
      <c r="DB217" s="206">
        <f t="shared" ref="DB217:DB224" si="164">CZ217*DA217</f>
        <v>0</v>
      </c>
      <c r="DC217" s="206">
        <f t="shared" ref="DC217:DC223" si="165">DB217-CX217</f>
        <v>0</v>
      </c>
      <c r="DJ217" s="206">
        <f>$DE$210</f>
        <v>1.1927000000000001</v>
      </c>
    </row>
    <row r="218" spans="1:125" ht="14.25">
      <c r="A218" s="262" t="s">
        <v>5991</v>
      </c>
      <c r="B218" s="206">
        <f t="shared" ref="B218:B227" si="166">C218/$C$228</f>
        <v>0.10949294456985827</v>
      </c>
      <c r="C218" s="206">
        <f>$I$210</f>
        <v>6042.1600000000017</v>
      </c>
      <c r="E218" s="206">
        <f>$J$210</f>
        <v>114.05</v>
      </c>
      <c r="G218" s="206">
        <f t="shared" ref="G218:G227" si="167">C218-D218+E218</f>
        <v>6156.2100000000019</v>
      </c>
      <c r="J218" s="206">
        <f>$G$218</f>
        <v>6156.2100000000019</v>
      </c>
      <c r="K218" s="200">
        <v>1</v>
      </c>
      <c r="L218" s="206">
        <f t="shared" ref="L218:L226" si="168">$J218*$K218</f>
        <v>6156.2100000000019</v>
      </c>
      <c r="M218" s="206">
        <f t="shared" ref="M218:M227" si="169">L218-C218-E218</f>
        <v>1.8474111129762605E-13</v>
      </c>
      <c r="N218" s="206">
        <f>E218</f>
        <v>114.05</v>
      </c>
      <c r="Q218" s="200">
        <v>4688</v>
      </c>
      <c r="R218" s="206">
        <f>($E218-$D218)*100/$C218</f>
        <v>1.8875700080765814</v>
      </c>
      <c r="S218" s="206">
        <f t="shared" ref="S218:S227" ca="1" si="170">R218*30*100/($Q$216-$N$216)</f>
        <v>1.1509573219979157</v>
      </c>
      <c r="T218" s="206">
        <f t="shared" ref="T218:T227" ca="1" si="171">R218*360*100/($Q$216-$N$216)</f>
        <v>13.811487863974987</v>
      </c>
      <c r="U218" s="206">
        <f t="shared" ref="U218:U227" si="172">N218*100/C218</f>
        <v>1.8875700080765814</v>
      </c>
      <c r="V218" s="206">
        <f t="shared" ref="V218:V227" ca="1" si="173">U218*30*100/($Q$216-$N$216)</f>
        <v>1.1509573219979157</v>
      </c>
      <c r="W218" s="206">
        <f t="shared" ref="W218:W227" ca="1" si="174">U218*360*100/($Q$216-$N$216)</f>
        <v>13.811487863974987</v>
      </c>
      <c r="BH218" s="206">
        <f t="shared" si="161"/>
        <v>2.9617</v>
      </c>
      <c r="BQ218" s="206">
        <f t="shared" si="163"/>
        <v>2.157</v>
      </c>
      <c r="BZ218" s="206">
        <f>$BU$210</f>
        <v>1.1133</v>
      </c>
      <c r="CM218" s="200">
        <v>1102.6511369939001</v>
      </c>
      <c r="CN218" s="200">
        <v>1.8029999999999999</v>
      </c>
      <c r="CO218" s="200">
        <v>2000</v>
      </c>
      <c r="CQ218" s="206">
        <f t="shared" ref="CQ218:CQ242" si="175">CM218</f>
        <v>1102.6511369939001</v>
      </c>
      <c r="CR218" s="206">
        <f t="shared" si="162"/>
        <v>0.99310000000000009</v>
      </c>
      <c r="CS218" s="206">
        <f t="shared" ref="CS218:CS242" si="176">CQ218*CR218</f>
        <v>1095.0428441486422</v>
      </c>
      <c r="CT218" s="206">
        <f t="shared" ref="CT218:CT242" si="177">CS218-CO218</f>
        <v>-904.95715585135781</v>
      </c>
      <c r="CZ218" s="206">
        <f>CV218</f>
        <v>0</v>
      </c>
      <c r="DA218" s="206">
        <f>$CV$210</f>
        <v>1.7403</v>
      </c>
      <c r="DB218" s="206">
        <f t="shared" si="164"/>
        <v>0</v>
      </c>
      <c r="DC218" s="206">
        <f t="shared" si="165"/>
        <v>0</v>
      </c>
      <c r="DJ218" s="206">
        <f>$DE$210</f>
        <v>1.1927000000000001</v>
      </c>
    </row>
    <row r="219" spans="1:125" ht="14.25">
      <c r="A219" s="263" t="s">
        <v>6811</v>
      </c>
      <c r="B219" s="206">
        <f t="shared" si="166"/>
        <v>0.1794226888199954</v>
      </c>
      <c r="C219" s="206">
        <f>$K$210</f>
        <v>9901.1</v>
      </c>
      <c r="D219" s="206">
        <f>$AO$210</f>
        <v>49.610000000000007</v>
      </c>
      <c r="E219" s="206">
        <f>$L$210</f>
        <v>0</v>
      </c>
      <c r="G219" s="206">
        <f t="shared" si="167"/>
        <v>9851.49</v>
      </c>
      <c r="H219" s="206">
        <f>$BF$210</f>
        <v>2.819838544649437</v>
      </c>
      <c r="I219" s="206">
        <f t="shared" ref="I219:I226" si="178">SUM($C219:$E219)/$J219</f>
        <v>2.8339674990282493</v>
      </c>
      <c r="J219" s="206">
        <f>$BB$210</f>
        <v>3511.2293995651116</v>
      </c>
      <c r="K219" s="206">
        <f>$BC$210</f>
        <v>2.9617</v>
      </c>
      <c r="L219" s="206">
        <f t="shared" si="168"/>
        <v>10399.208112691991</v>
      </c>
      <c r="M219" s="206">
        <f t="shared" si="169"/>
        <v>498.10811269199075</v>
      </c>
      <c r="N219" s="206">
        <f t="shared" ref="N219:N227" si="179">L219+E219+F219-C219-D219</f>
        <v>448.49811269199074</v>
      </c>
      <c r="P219" s="206">
        <f t="shared" ref="P219:P226" si="180">(K219-H219)*100/H219</f>
        <v>5.0308360959084375</v>
      </c>
      <c r="Q219" s="200">
        <v>1261</v>
      </c>
      <c r="R219" s="206">
        <f t="shared" ref="R219:R226" si="181">($E219+$F219-$D219)*100/$C219</f>
        <v>-0.50105543828463517</v>
      </c>
      <c r="S219" s="206">
        <f t="shared" ca="1" si="170"/>
        <v>-0.30552160871014339</v>
      </c>
      <c r="T219" s="206">
        <f t="shared" ca="1" si="171"/>
        <v>-3.6662593045217209</v>
      </c>
      <c r="U219" s="206">
        <f t="shared" si="172"/>
        <v>4.5297806576238067</v>
      </c>
      <c r="V219" s="206">
        <f t="shared" ca="1" si="173"/>
        <v>2.7620613765998825</v>
      </c>
      <c r="W219" s="206">
        <f t="shared" ca="1" si="174"/>
        <v>33.144736519198588</v>
      </c>
      <c r="BH219" s="206">
        <f t="shared" si="161"/>
        <v>2.9617</v>
      </c>
      <c r="BQ219" s="206">
        <f t="shared" si="163"/>
        <v>2.157</v>
      </c>
      <c r="BZ219" s="206">
        <f>$BU$210</f>
        <v>1.1133</v>
      </c>
      <c r="CD219" s="206">
        <f>SUM(CD214:CD218)</f>
        <v>3658.19158572778</v>
      </c>
      <c r="CF219" s="206">
        <f>SUM(CF214:CF218)</f>
        <v>4000</v>
      </c>
      <c r="CH219" s="206">
        <f>SUM(CH214:CH218)</f>
        <v>3658.1800000000003</v>
      </c>
      <c r="CJ219" s="206">
        <f>SUM(CJ214:CJ218)</f>
        <v>4017.4132760000002</v>
      </c>
      <c r="CK219" s="206">
        <f>SUM(CK214:CK218)</f>
        <v>17.413276000000224</v>
      </c>
      <c r="CM219" s="200">
        <v>301.24249954542699</v>
      </c>
      <c r="CN219" s="200">
        <v>1.6499000000000001</v>
      </c>
      <c r="CO219" s="200">
        <v>500</v>
      </c>
      <c r="CQ219" s="206">
        <f t="shared" si="175"/>
        <v>301.24249954542699</v>
      </c>
      <c r="CR219" s="206">
        <f t="shared" si="162"/>
        <v>0.99310000000000009</v>
      </c>
      <c r="CS219" s="206">
        <f t="shared" si="176"/>
        <v>299.16392629856358</v>
      </c>
      <c r="CT219" s="206">
        <f t="shared" si="177"/>
        <v>-200.83607370143642</v>
      </c>
      <c r="CU219" s="200">
        <v>39336</v>
      </c>
      <c r="CV219" s="200">
        <v>570.43858639346195</v>
      </c>
      <c r="CW219" s="200">
        <v>1.7374000000000001</v>
      </c>
      <c r="CX219" s="200">
        <v>1000</v>
      </c>
      <c r="CZ219" s="206">
        <f>CV219</f>
        <v>570.43858639346195</v>
      </c>
      <c r="DA219" s="206">
        <f>$CV$210</f>
        <v>1.7403</v>
      </c>
      <c r="DB219" s="206">
        <f t="shared" si="164"/>
        <v>992.73427190054178</v>
      </c>
      <c r="DC219" s="206">
        <f t="shared" si="165"/>
        <v>-7.2657280994582152</v>
      </c>
      <c r="DD219" s="200">
        <v>39336</v>
      </c>
      <c r="DE219" s="200">
        <v>1726.2213015708601</v>
      </c>
      <c r="DF219" s="200">
        <v>1.1586000000000001</v>
      </c>
      <c r="DG219" s="200">
        <v>2000</v>
      </c>
      <c r="DH219" s="200">
        <v>39342</v>
      </c>
      <c r="DI219" s="206">
        <f>DE219</f>
        <v>1726.2213015708601</v>
      </c>
      <c r="DJ219" s="200">
        <v>1.1739999999999999</v>
      </c>
      <c r="DK219" s="206">
        <f>DI219*DJ219</f>
        <v>2026.5838080441897</v>
      </c>
      <c r="DL219" s="206">
        <f>DK219-DG219</f>
        <v>26.583808044189709</v>
      </c>
    </row>
    <row r="220" spans="1:125" ht="14.25">
      <c r="A220" s="263" t="s">
        <v>6808</v>
      </c>
      <c r="B220" s="206">
        <f t="shared" si="166"/>
        <v>0.12141398582924819</v>
      </c>
      <c r="C220" s="206">
        <f>$N$210</f>
        <v>6700</v>
      </c>
      <c r="D220" s="206">
        <f>$AP$210</f>
        <v>38.51</v>
      </c>
      <c r="E220" s="206">
        <f>$O$210</f>
        <v>0</v>
      </c>
      <c r="G220" s="206">
        <f t="shared" si="167"/>
        <v>6661.49</v>
      </c>
      <c r="H220" s="206">
        <f>$BO$210</f>
        <v>2.0661092964890075</v>
      </c>
      <c r="I220" s="206">
        <f t="shared" si="178"/>
        <v>2.0779847993259914</v>
      </c>
      <c r="J220" s="206">
        <f>$BK$210</f>
        <v>3242.8100543303694</v>
      </c>
      <c r="K220" s="206">
        <f>$BL$210</f>
        <v>2.157</v>
      </c>
      <c r="L220" s="206">
        <f t="shared" si="168"/>
        <v>6994.7412871906072</v>
      </c>
      <c r="M220" s="206">
        <f t="shared" si="169"/>
        <v>294.74128719060718</v>
      </c>
      <c r="N220" s="206">
        <f t="shared" si="179"/>
        <v>256.23128719060719</v>
      </c>
      <c r="P220" s="206">
        <f t="shared" si="180"/>
        <v>4.3991236894120451</v>
      </c>
      <c r="Q220" s="200">
        <v>1261</v>
      </c>
      <c r="R220" s="206">
        <f t="shared" si="181"/>
        <v>-0.57477611940298512</v>
      </c>
      <c r="S220" s="206">
        <f t="shared" ca="1" si="170"/>
        <v>-0.35047324353840553</v>
      </c>
      <c r="T220" s="206">
        <f t="shared" ca="1" si="171"/>
        <v>-4.2056789224608666</v>
      </c>
      <c r="U220" s="206">
        <f t="shared" si="172"/>
        <v>3.8243475700090626</v>
      </c>
      <c r="V220" s="206">
        <f t="shared" ca="1" si="173"/>
        <v>2.3319192500055261</v>
      </c>
      <c r="W220" s="206">
        <f t="shared" ca="1" si="174"/>
        <v>27.983031000066308</v>
      </c>
      <c r="BH220" s="206">
        <f t="shared" si="161"/>
        <v>2.9617</v>
      </c>
      <c r="BQ220" s="206">
        <f t="shared" si="163"/>
        <v>2.157</v>
      </c>
      <c r="BT220" s="200">
        <v>39300</v>
      </c>
      <c r="BU220" s="200">
        <v>4514.9682683590199</v>
      </c>
      <c r="BV220" s="200">
        <v>1.103</v>
      </c>
      <c r="BW220" s="200">
        <v>5000</v>
      </c>
      <c r="BY220" s="200">
        <v>2514.9699999999998</v>
      </c>
      <c r="BZ220" s="206">
        <f>$BU$210</f>
        <v>1.1133</v>
      </c>
      <c r="CA220" s="206">
        <f>BY220*BZ220</f>
        <v>2799.9161009999998</v>
      </c>
      <c r="CB220" s="206">
        <f>BY220*(BZ220-$BV$220)</f>
        <v>25.904190999999937</v>
      </c>
      <c r="CM220" s="200">
        <v>593.88218425140406</v>
      </c>
      <c r="CN220" s="200">
        <v>1.6738</v>
      </c>
      <c r="CO220" s="200">
        <v>1000</v>
      </c>
      <c r="CQ220" s="206">
        <f t="shared" si="175"/>
        <v>593.88218425140406</v>
      </c>
      <c r="CR220" s="206">
        <f t="shared" si="162"/>
        <v>0.99310000000000009</v>
      </c>
      <c r="CS220" s="206">
        <f t="shared" si="176"/>
        <v>589.78439718006939</v>
      </c>
      <c r="CT220" s="206">
        <f t="shared" si="177"/>
        <v>-410.21560281993061</v>
      </c>
      <c r="CU220" s="200">
        <v>39322</v>
      </c>
      <c r="CV220" s="200">
        <v>561.63625063562904</v>
      </c>
      <c r="CW220" s="200">
        <v>1.7699</v>
      </c>
      <c r="CX220" s="200">
        <v>1000</v>
      </c>
      <c r="CZ220" s="206">
        <f>CV220</f>
        <v>561.63625063562904</v>
      </c>
      <c r="DA220" s="206">
        <f>$CV$210</f>
        <v>1.7403</v>
      </c>
      <c r="DB220" s="206">
        <f t="shared" si="164"/>
        <v>977.41556698118518</v>
      </c>
      <c r="DC220" s="206">
        <f t="shared" si="165"/>
        <v>-22.584433018814821</v>
      </c>
      <c r="DE220" s="200">
        <v>179.66223499820299</v>
      </c>
      <c r="DF220" s="200">
        <v>1.1132</v>
      </c>
      <c r="DG220" s="200">
        <v>200</v>
      </c>
      <c r="DI220" s="200">
        <v>179.66223499820299</v>
      </c>
      <c r="DJ220" s="200">
        <v>1.1536</v>
      </c>
      <c r="DK220" s="206">
        <f>DI220*DJ220</f>
        <v>207.25835429392697</v>
      </c>
      <c r="DL220" s="206">
        <f>DK220-DI220*DF220</f>
        <v>7.2583542939273968</v>
      </c>
    </row>
    <row r="221" spans="1:125" ht="14.25">
      <c r="A221" s="263" t="s">
        <v>6886</v>
      </c>
      <c r="B221" s="206">
        <f t="shared" si="166"/>
        <v>5.0720239542907872E-2</v>
      </c>
      <c r="C221" s="206">
        <f>$Q$210</f>
        <v>2798.9</v>
      </c>
      <c r="D221" s="206">
        <f>$AQ$210</f>
        <v>21.08</v>
      </c>
      <c r="E221" s="206">
        <f>$R$210</f>
        <v>0</v>
      </c>
      <c r="G221" s="206">
        <f t="shared" si="167"/>
        <v>2777.82</v>
      </c>
      <c r="H221" s="206">
        <f>$BX$210</f>
        <v>1.1128927263669732</v>
      </c>
      <c r="I221" s="206">
        <f t="shared" si="178"/>
        <v>1.1212745115939609</v>
      </c>
      <c r="J221" s="206">
        <f>$BT$210</f>
        <v>2514.9773501862846</v>
      </c>
      <c r="K221" s="206">
        <f>$BU$210</f>
        <v>1.1133</v>
      </c>
      <c r="L221" s="206">
        <f t="shared" si="168"/>
        <v>2799.9242839623907</v>
      </c>
      <c r="M221" s="206">
        <f t="shared" si="169"/>
        <v>1.0242839623906548</v>
      </c>
      <c r="N221" s="206">
        <f t="shared" si="179"/>
        <v>-20.055716037609344</v>
      </c>
      <c r="P221" s="206">
        <f t="shared" si="180"/>
        <v>3.6595947064571845E-2</v>
      </c>
      <c r="Q221" s="200">
        <v>1261</v>
      </c>
      <c r="R221" s="206">
        <f t="shared" si="181"/>
        <v>-0.7531530244024438</v>
      </c>
      <c r="S221" s="206">
        <f t="shared" ca="1" si="170"/>
        <v>-0.45923964902588038</v>
      </c>
      <c r="T221" s="206">
        <f t="shared" ca="1" si="171"/>
        <v>-5.5108757883105648</v>
      </c>
      <c r="U221" s="206">
        <f t="shared" si="172"/>
        <v>-0.71655707733785923</v>
      </c>
      <c r="V221" s="206">
        <f t="shared" ca="1" si="173"/>
        <v>-0.43692504715723129</v>
      </c>
      <c r="W221" s="206">
        <f t="shared" ca="1" si="174"/>
        <v>-5.2431005658867749</v>
      </c>
      <c r="BH221" s="206">
        <f t="shared" si="161"/>
        <v>2.9617</v>
      </c>
      <c r="BQ221" s="206">
        <f t="shared" si="163"/>
        <v>2.157</v>
      </c>
      <c r="BY221" s="200">
        <v>2000</v>
      </c>
      <c r="BZ221" s="200">
        <v>1.1011</v>
      </c>
      <c r="CA221" s="206">
        <f>BY221*BZ221</f>
        <v>2202.1999999999998</v>
      </c>
      <c r="CB221" s="206">
        <f>BY221*(BZ221-$BV$220)</f>
        <v>-3.8000000000000256</v>
      </c>
      <c r="CD221" s="206" t="s">
        <v>6805</v>
      </c>
      <c r="CE221" s="206" t="s">
        <v>6803</v>
      </c>
      <c r="CF221" s="206" t="s">
        <v>6849</v>
      </c>
      <c r="CM221" s="200">
        <v>136.655417039741</v>
      </c>
      <c r="CN221" s="200">
        <v>1.4519</v>
      </c>
      <c r="CO221" s="200">
        <v>200</v>
      </c>
      <c r="CQ221" s="206">
        <f t="shared" si="175"/>
        <v>136.655417039741</v>
      </c>
      <c r="CR221" s="206">
        <f t="shared" si="162"/>
        <v>0.99310000000000009</v>
      </c>
      <c r="CS221" s="206">
        <f t="shared" si="176"/>
        <v>135.71249466216679</v>
      </c>
      <c r="CT221" s="206">
        <f t="shared" si="177"/>
        <v>-64.28750533783321</v>
      </c>
      <c r="CU221" s="200">
        <v>39311</v>
      </c>
      <c r="CV221" s="200">
        <v>626.522122778268</v>
      </c>
      <c r="CW221" s="200">
        <v>1.5866</v>
      </c>
      <c r="CX221" s="200">
        <v>1000</v>
      </c>
      <c r="CZ221" s="206">
        <f>CV221</f>
        <v>626.522122778268</v>
      </c>
      <c r="DA221" s="206">
        <f>$CV$210</f>
        <v>1.7403</v>
      </c>
      <c r="DB221" s="206">
        <f t="shared" si="164"/>
        <v>1090.3364502710199</v>
      </c>
      <c r="DC221" s="206">
        <f t="shared" si="165"/>
        <v>90.336450271019885</v>
      </c>
      <c r="DE221" s="200">
        <v>177.21070352649301</v>
      </c>
      <c r="DF221" s="200">
        <v>1.1286</v>
      </c>
      <c r="DG221" s="200">
        <v>200</v>
      </c>
      <c r="DI221" s="200">
        <v>113.55</v>
      </c>
      <c r="DJ221" s="200">
        <v>1.1155999999999999</v>
      </c>
      <c r="DK221" s="200">
        <v>126.66</v>
      </c>
      <c r="DL221" s="206">
        <f>DK221-DI221*DF221</f>
        <v>-1.4925300000000163</v>
      </c>
    </row>
    <row r="222" spans="1:125" ht="14.25">
      <c r="A222" s="263" t="s">
        <v>6885</v>
      </c>
      <c r="B222" s="206">
        <f t="shared" si="166"/>
        <v>0</v>
      </c>
      <c r="C222" s="206">
        <f>$T$210</f>
        <v>0</v>
      </c>
      <c r="E222" s="206">
        <f>$U$210</f>
        <v>0</v>
      </c>
      <c r="F222" s="206">
        <f>-$V$210</f>
        <v>17.41</v>
      </c>
      <c r="G222" s="206">
        <f t="shared" si="167"/>
        <v>0</v>
      </c>
      <c r="H222" s="206">
        <f>$CG$210</f>
        <v>0</v>
      </c>
      <c r="I222" s="206">
        <f t="shared" si="178"/>
        <v>0</v>
      </c>
      <c r="J222" s="206">
        <f>$CC$210</f>
        <v>1.1585727777401189E-2</v>
      </c>
      <c r="K222" s="206">
        <f>$CD$210</f>
        <v>1.1064000000000001</v>
      </c>
      <c r="L222" s="206">
        <f t="shared" si="168"/>
        <v>1.2818449212916676E-2</v>
      </c>
      <c r="M222" s="206">
        <f t="shared" si="169"/>
        <v>1.2818449212916676E-2</v>
      </c>
      <c r="N222" s="206">
        <f t="shared" si="179"/>
        <v>17.422818449212915</v>
      </c>
      <c r="P222" s="206" t="e">
        <f t="shared" si="180"/>
        <v>#DIV/0!</v>
      </c>
      <c r="Q222" s="200">
        <v>253</v>
      </c>
      <c r="R222" s="206" t="e">
        <f t="shared" si="181"/>
        <v>#DIV/0!</v>
      </c>
      <c r="S222" s="206" t="e">
        <f t="shared" ca="1" si="170"/>
        <v>#DIV/0!</v>
      </c>
      <c r="T222" s="206" t="e">
        <f t="shared" ca="1" si="171"/>
        <v>#DIV/0!</v>
      </c>
      <c r="U222" s="206" t="e">
        <f t="shared" si="172"/>
        <v>#DIV/0!</v>
      </c>
      <c r="V222" s="206" t="e">
        <f t="shared" ca="1" si="173"/>
        <v>#DIV/0!</v>
      </c>
      <c r="W222" s="206" t="e">
        <f t="shared" ca="1" si="174"/>
        <v>#DIV/0!</v>
      </c>
      <c r="BH222" s="206">
        <f t="shared" si="161"/>
        <v>2.9617</v>
      </c>
      <c r="BQ222" s="206">
        <f t="shared" si="163"/>
        <v>2.157</v>
      </c>
      <c r="CD222" s="206">
        <f>CD219-CH219</f>
        <v>1.1585727779674926E-2</v>
      </c>
      <c r="CE222" s="206">
        <f>CF219-CJ219</f>
        <v>-17.413276000000224</v>
      </c>
      <c r="CF222" s="206">
        <f>IF((CE222/CD222)&lt;-5,0,(CE222/CD222))</f>
        <v>0</v>
      </c>
      <c r="CM222" s="200">
        <v>1370.520110957</v>
      </c>
      <c r="CN222" s="200">
        <v>1.4419999999999999</v>
      </c>
      <c r="CO222" s="200">
        <v>2000</v>
      </c>
      <c r="CQ222" s="206">
        <f t="shared" si="175"/>
        <v>1370.520110957</v>
      </c>
      <c r="CR222" s="206">
        <f t="shared" si="162"/>
        <v>0.99310000000000009</v>
      </c>
      <c r="CS222" s="206">
        <f t="shared" si="176"/>
        <v>1361.0635221913969</v>
      </c>
      <c r="CT222" s="206">
        <f t="shared" si="177"/>
        <v>-638.93647780860306</v>
      </c>
      <c r="CV222" s="200">
        <v>261.78203887765</v>
      </c>
      <c r="CW222" s="200">
        <v>1.1369</v>
      </c>
      <c r="CX222" s="200">
        <v>300</v>
      </c>
      <c r="CZ222" s="200">
        <v>261.78199999999998</v>
      </c>
      <c r="DA222" s="200">
        <v>1.6301000000000001</v>
      </c>
      <c r="DB222" s="206">
        <f t="shared" si="164"/>
        <v>426.73083819999999</v>
      </c>
      <c r="DC222" s="206">
        <f t="shared" si="165"/>
        <v>126.73083819999999</v>
      </c>
      <c r="DF222" s="200">
        <v>1.1286</v>
      </c>
      <c r="DI222" s="206">
        <f>DE221-DI221</f>
        <v>63.660703526493009</v>
      </c>
      <c r="DJ222" s="200">
        <v>1.1536</v>
      </c>
      <c r="DK222" s="206">
        <f t="shared" ref="DK222:DK228" si="182">DI222*DJ222</f>
        <v>73.438987588162334</v>
      </c>
      <c r="DL222" s="206">
        <f>DK222-DI222*DF222</f>
        <v>1.5915175881623185</v>
      </c>
    </row>
    <row r="223" spans="1:125" ht="14.25">
      <c r="A223" s="263" t="s">
        <v>6793</v>
      </c>
      <c r="B223" s="206">
        <f t="shared" si="166"/>
        <v>0.24464012070072397</v>
      </c>
      <c r="C223" s="206">
        <f>$W$210</f>
        <v>13500</v>
      </c>
      <c r="D223" s="206">
        <f>$AR$210</f>
        <v>68.48</v>
      </c>
      <c r="E223" s="206">
        <f>$X$210</f>
        <v>5304.35</v>
      </c>
      <c r="G223" s="206">
        <f t="shared" si="167"/>
        <v>18735.870000000003</v>
      </c>
      <c r="H223" s="206">
        <f>$CP$210</f>
        <v>1.1986914979189909</v>
      </c>
      <c r="I223" s="206">
        <f t="shared" si="178"/>
        <v>1.203056785407125</v>
      </c>
      <c r="J223" s="206">
        <f>$CL$210</f>
        <v>15687.397493554945</v>
      </c>
      <c r="K223" s="206">
        <f>$CM$210</f>
        <v>0.99310000000000009</v>
      </c>
      <c r="L223" s="206">
        <f t="shared" si="168"/>
        <v>15579.154450849417</v>
      </c>
      <c r="M223" s="206">
        <f t="shared" si="169"/>
        <v>-3225.1955491505832</v>
      </c>
      <c r="N223" s="206">
        <f t="shared" si="179"/>
        <v>7315.0244508494179</v>
      </c>
      <c r="P223" s="206">
        <f t="shared" si="180"/>
        <v>-17.151326949086688</v>
      </c>
      <c r="Q223" s="200">
        <v>3767</v>
      </c>
      <c r="R223" s="206">
        <f t="shared" si="181"/>
        <v>38.784222222222226</v>
      </c>
      <c r="S223" s="206">
        <f t="shared" ca="1" si="170"/>
        <v>23.648915989159896</v>
      </c>
      <c r="T223" s="206">
        <f t="shared" ca="1" si="171"/>
        <v>283.78699186991872</v>
      </c>
      <c r="U223" s="206">
        <f t="shared" si="172"/>
        <v>54.185366302588285</v>
      </c>
      <c r="V223" s="206">
        <f t="shared" ca="1" si="173"/>
        <v>33.039857501578226</v>
      </c>
      <c r="W223" s="206">
        <f t="shared" ca="1" si="174"/>
        <v>396.47829001893871</v>
      </c>
      <c r="BH223" s="206">
        <f t="shared" si="161"/>
        <v>2.9617</v>
      </c>
      <c r="BI223" s="206">
        <f t="shared" ref="BI223:BI231" si="183">BG223*BH223</f>
        <v>0</v>
      </c>
      <c r="BQ223" s="206">
        <f t="shared" si="163"/>
        <v>2.157</v>
      </c>
      <c r="BU223" s="206">
        <f>SUM(BU217:BU222)</f>
        <v>4514.9682683590199</v>
      </c>
      <c r="BW223" s="206">
        <f>SUM(BW217:BW222)</f>
        <v>5000</v>
      </c>
      <c r="CB223" s="206">
        <f>SUM(CB217:CB222)</f>
        <v>22.104190999999911</v>
      </c>
      <c r="CM223" s="200">
        <v>134.28764805414599</v>
      </c>
      <c r="CN223" s="200">
        <v>1.4775</v>
      </c>
      <c r="CO223" s="200">
        <v>200</v>
      </c>
      <c r="CQ223" s="206">
        <f t="shared" si="175"/>
        <v>134.28764805414599</v>
      </c>
      <c r="CR223" s="206">
        <f t="shared" si="162"/>
        <v>0.99310000000000009</v>
      </c>
      <c r="CS223" s="206">
        <f t="shared" si="176"/>
        <v>133.36106328257239</v>
      </c>
      <c r="CT223" s="206">
        <f t="shared" si="177"/>
        <v>-66.638936717427612</v>
      </c>
      <c r="CV223" s="200">
        <v>254.20225486846601</v>
      </c>
      <c r="CW223" s="200">
        <v>1.1708000000000001</v>
      </c>
      <c r="CX223" s="200">
        <v>300</v>
      </c>
      <c r="CZ223" s="200">
        <v>254.202</v>
      </c>
      <c r="DA223" s="200">
        <v>1.6301000000000001</v>
      </c>
      <c r="DB223" s="206">
        <f t="shared" si="164"/>
        <v>414.3746802</v>
      </c>
      <c r="DC223" s="206">
        <f t="shared" si="165"/>
        <v>114.3746802</v>
      </c>
      <c r="DE223" s="200">
        <v>886.44623703572404</v>
      </c>
      <c r="DF223" s="200">
        <v>1.1281000000000001</v>
      </c>
      <c r="DG223" s="200">
        <v>1000</v>
      </c>
      <c r="DI223" s="200">
        <v>886.44623703572404</v>
      </c>
      <c r="DJ223" s="200">
        <v>1.1155999999999999</v>
      </c>
      <c r="DK223" s="206">
        <f t="shared" si="182"/>
        <v>988.91942203705366</v>
      </c>
      <c r="DL223" s="206">
        <f>DK223-DG223</f>
        <v>-11.080577962946336</v>
      </c>
    </row>
    <row r="224" spans="1:125" ht="14.25">
      <c r="A224" s="263" t="s">
        <v>6611</v>
      </c>
      <c r="B224" s="206">
        <f t="shared" si="166"/>
        <v>5.9800918393510309E-2</v>
      </c>
      <c r="C224" s="206">
        <f>$Z$210</f>
        <v>3300.0000000000005</v>
      </c>
      <c r="D224" s="206">
        <f>$AS$210</f>
        <v>22.63</v>
      </c>
      <c r="E224" s="206">
        <f>$AA$210</f>
        <v>0</v>
      </c>
      <c r="F224" s="206">
        <f>-$AB$210</f>
        <v>1119.1099999999999</v>
      </c>
      <c r="G224" s="206">
        <f t="shared" si="167"/>
        <v>3277.3700000000003</v>
      </c>
      <c r="H224" s="206">
        <f>$CY$210</f>
        <v>1.7180932085965415</v>
      </c>
      <c r="I224" s="206">
        <f t="shared" si="178"/>
        <v>1.7298751629330689</v>
      </c>
      <c r="J224" s="206">
        <f>$CU$210</f>
        <v>1920.7339761826256</v>
      </c>
      <c r="K224" s="206">
        <f>$CV$210</f>
        <v>1.7403</v>
      </c>
      <c r="L224" s="206">
        <f t="shared" si="168"/>
        <v>3342.6533387506233</v>
      </c>
      <c r="M224" s="206">
        <f t="shared" si="169"/>
        <v>42.653338750622879</v>
      </c>
      <c r="N224" s="206">
        <f t="shared" si="179"/>
        <v>1139.1333387506224</v>
      </c>
      <c r="P224" s="206">
        <f t="shared" si="180"/>
        <v>1.2925254166855447</v>
      </c>
      <c r="Q224" s="200">
        <v>11883</v>
      </c>
      <c r="R224" s="206">
        <f t="shared" si="181"/>
        <v>33.226666666666659</v>
      </c>
      <c r="S224" s="206">
        <f t="shared" ca="1" si="170"/>
        <v>20.260162601626011</v>
      </c>
      <c r="T224" s="206">
        <f t="shared" ca="1" si="171"/>
        <v>243.12195121951214</v>
      </c>
      <c r="U224" s="206">
        <f t="shared" si="172"/>
        <v>34.519192083352195</v>
      </c>
      <c r="V224" s="206">
        <f t="shared" ca="1" si="173"/>
        <v>21.048287855702558</v>
      </c>
      <c r="W224" s="206">
        <f t="shared" ca="1" si="174"/>
        <v>252.57945426843068</v>
      </c>
      <c r="BH224" s="206">
        <f t="shared" si="161"/>
        <v>2.9617</v>
      </c>
      <c r="BI224" s="206">
        <f t="shared" si="183"/>
        <v>0</v>
      </c>
      <c r="BQ224" s="206">
        <f t="shared" si="163"/>
        <v>2.157</v>
      </c>
      <c r="CM224" s="200">
        <v>128.57883481303901</v>
      </c>
      <c r="CN224" s="200">
        <v>1.5430999999999999</v>
      </c>
      <c r="CO224" s="200">
        <v>200</v>
      </c>
      <c r="CQ224" s="206">
        <f t="shared" si="175"/>
        <v>128.57883481303901</v>
      </c>
      <c r="CR224" s="206">
        <f t="shared" si="162"/>
        <v>0.99310000000000009</v>
      </c>
      <c r="CS224" s="206">
        <f t="shared" si="176"/>
        <v>127.69164085282905</v>
      </c>
      <c r="CT224" s="206">
        <f t="shared" si="177"/>
        <v>-72.308359147170947</v>
      </c>
      <c r="CV224" s="200">
        <v>246.721379424687</v>
      </c>
      <c r="CW224" s="200">
        <v>1.2062999999999999</v>
      </c>
      <c r="CX224" s="200">
        <v>300</v>
      </c>
      <c r="CZ224" s="206">
        <f>CV224-CZ225</f>
        <v>126.43137942468699</v>
      </c>
      <c r="DA224" s="200">
        <v>1.6301000000000001</v>
      </c>
      <c r="DB224" s="206">
        <f t="shared" si="164"/>
        <v>206.09579160018228</v>
      </c>
      <c r="DC224" s="206">
        <f>(DA224-CW224)*CZ224</f>
        <v>53.581618600182374</v>
      </c>
      <c r="DE224" s="200">
        <v>444.56299457633099</v>
      </c>
      <c r="DF224" s="200">
        <v>1.1247</v>
      </c>
      <c r="DG224" s="200">
        <v>500</v>
      </c>
      <c r="DI224" s="200">
        <v>444.56299457633099</v>
      </c>
      <c r="DJ224" s="200">
        <v>1.1536</v>
      </c>
      <c r="DK224" s="206">
        <f t="shared" si="182"/>
        <v>512.84787054325545</v>
      </c>
      <c r="DL224" s="206">
        <f>DK224-DI224*DF224</f>
        <v>12.847870543255965</v>
      </c>
      <c r="DM224" s="200">
        <v>39336</v>
      </c>
      <c r="DN224" s="200">
        <v>601.42605740639601</v>
      </c>
      <c r="DO224" s="200">
        <v>1.6478999999999999</v>
      </c>
      <c r="DP224" s="200">
        <v>1000</v>
      </c>
      <c r="DR224" s="206">
        <f t="shared" ref="DR224:DR231" si="184">DN224</f>
        <v>601.42605740639601</v>
      </c>
      <c r="DS224" s="206">
        <f t="shared" ref="DS224:DS231" si="185">$DN$210</f>
        <v>1.6348</v>
      </c>
      <c r="DT224" s="206">
        <f t="shared" ref="DT224:DT231" si="186">DR224*DS224</f>
        <v>983.21131864797621</v>
      </c>
      <c r="DU224" s="206">
        <f t="shared" ref="DU224:DU231" si="187">DT224-DP224</f>
        <v>-16.788681352023787</v>
      </c>
    </row>
    <row r="225" spans="1:134" ht="14.25">
      <c r="A225" s="263" t="s">
        <v>6884</v>
      </c>
      <c r="B225" s="206">
        <f t="shared" si="166"/>
        <v>0.13047473104038612</v>
      </c>
      <c r="C225" s="206">
        <f>$AC$210</f>
        <v>7200</v>
      </c>
      <c r="D225" s="206">
        <f>$AT$210</f>
        <v>49.400000000000006</v>
      </c>
      <c r="E225" s="206">
        <f>$AD$210</f>
        <v>0</v>
      </c>
      <c r="G225" s="206">
        <f t="shared" si="167"/>
        <v>7150.6</v>
      </c>
      <c r="H225" s="206">
        <f>$DQ$210</f>
        <v>1.52774699119408</v>
      </c>
      <c r="I225" s="206">
        <f t="shared" si="178"/>
        <v>1.5382290330503281</v>
      </c>
      <c r="J225" s="206">
        <f>$DM$210</f>
        <v>4712.8222418376445</v>
      </c>
      <c r="K225" s="206">
        <f>$DN$210</f>
        <v>1.6348</v>
      </c>
      <c r="L225" s="206">
        <f t="shared" si="168"/>
        <v>7704.5218009561813</v>
      </c>
      <c r="M225" s="206">
        <f t="shared" si="169"/>
        <v>504.52180095618132</v>
      </c>
      <c r="N225" s="206">
        <f t="shared" si="179"/>
        <v>455.12180095618135</v>
      </c>
      <c r="P225" s="206">
        <f t="shared" si="180"/>
        <v>7.0072472355025175</v>
      </c>
      <c r="Q225" s="200">
        <v>13617</v>
      </c>
      <c r="R225" s="206">
        <f t="shared" si="181"/>
        <v>-0.68611111111111123</v>
      </c>
      <c r="S225" s="206">
        <f t="shared" ca="1" si="170"/>
        <v>-0.41836043360433606</v>
      </c>
      <c r="T225" s="206">
        <f t="shared" ca="1" si="171"/>
        <v>-5.0203252032520336</v>
      </c>
      <c r="U225" s="206">
        <f t="shared" si="172"/>
        <v>6.3211361243914075</v>
      </c>
      <c r="V225" s="206">
        <f t="shared" ca="1" si="173"/>
        <v>3.8543512953606149</v>
      </c>
      <c r="W225" s="206">
        <f t="shared" ca="1" si="174"/>
        <v>46.25221554432737</v>
      </c>
      <c r="BH225" s="206">
        <f t="shared" si="161"/>
        <v>2.9617</v>
      </c>
      <c r="BI225" s="206">
        <f t="shared" si="183"/>
        <v>0</v>
      </c>
      <c r="BQ225" s="206">
        <f t="shared" si="163"/>
        <v>2.157</v>
      </c>
      <c r="BU225" s="206" t="s">
        <v>6805</v>
      </c>
      <c r="BV225" s="206" t="s">
        <v>6803</v>
      </c>
      <c r="BW225" s="206" t="s">
        <v>6849</v>
      </c>
      <c r="CM225" s="200">
        <v>139.000980804259</v>
      </c>
      <c r="CN225" s="200">
        <v>1.4274</v>
      </c>
      <c r="CO225" s="200">
        <v>200</v>
      </c>
      <c r="CQ225" s="206">
        <f t="shared" si="175"/>
        <v>139.000980804259</v>
      </c>
      <c r="CR225" s="206">
        <f t="shared" si="162"/>
        <v>0.99310000000000009</v>
      </c>
      <c r="CS225" s="206">
        <f t="shared" si="176"/>
        <v>138.04187403670963</v>
      </c>
      <c r="CT225" s="206">
        <f t="shared" si="177"/>
        <v>-61.958125963290371</v>
      </c>
      <c r="CZ225" s="200">
        <v>120.29</v>
      </c>
      <c r="DA225" s="200">
        <v>1.4379999999999999</v>
      </c>
      <c r="DB225" s="200">
        <v>172.95699999999999</v>
      </c>
      <c r="DC225" s="206">
        <f>(DA225-CW224)*CZ225</f>
        <v>27.871193000000005</v>
      </c>
      <c r="DE225" s="200">
        <v>1786.35226866738</v>
      </c>
      <c r="DF225" s="200">
        <v>1.1195999999999999</v>
      </c>
      <c r="DG225" s="200">
        <v>2000</v>
      </c>
      <c r="DI225" s="200">
        <v>1786.35226866738</v>
      </c>
      <c r="DJ225" s="200">
        <v>1.1536</v>
      </c>
      <c r="DK225" s="206">
        <f t="shared" si="182"/>
        <v>2060.7359771346896</v>
      </c>
      <c r="DL225" s="206">
        <f>DK225-DI225*DF225</f>
        <v>60.735977134690984</v>
      </c>
      <c r="DM225" s="200">
        <v>39322</v>
      </c>
      <c r="DN225" s="200">
        <v>1213.427734375</v>
      </c>
      <c r="DO225" s="200">
        <v>1.6384000000000001</v>
      </c>
      <c r="DP225" s="200">
        <v>2000</v>
      </c>
      <c r="DR225" s="206">
        <f t="shared" si="184"/>
        <v>1213.427734375</v>
      </c>
      <c r="DS225" s="206">
        <f t="shared" si="185"/>
        <v>1.6348</v>
      </c>
      <c r="DT225" s="206">
        <f t="shared" si="186"/>
        <v>1983.71166015625</v>
      </c>
      <c r="DU225" s="206">
        <f t="shared" si="187"/>
        <v>-16.288339843750009</v>
      </c>
    </row>
    <row r="226" spans="1:134" ht="14.25">
      <c r="A226" s="262" t="s">
        <v>6883</v>
      </c>
      <c r="B226" s="206">
        <f t="shared" si="166"/>
        <v>7.1218888957287438E-2</v>
      </c>
      <c r="C226" s="206">
        <f>$AF$210</f>
        <v>3930.0789999999997</v>
      </c>
      <c r="E226" s="206">
        <f>$AG$210</f>
        <v>120.24</v>
      </c>
      <c r="F226" s="206">
        <f>-$AH$210</f>
        <v>216.411</v>
      </c>
      <c r="G226" s="206">
        <f t="shared" si="167"/>
        <v>4050.3189999999995</v>
      </c>
      <c r="H226" s="206">
        <f>$DH$210</f>
        <v>1.1557490491350138</v>
      </c>
      <c r="I226" s="206">
        <f t="shared" si="178"/>
        <v>1.1911089657341443</v>
      </c>
      <c r="J226" s="206">
        <f>$DD$210</f>
        <v>3400.4605090883279</v>
      </c>
      <c r="K226" s="206">
        <f>$DE$210</f>
        <v>1.1927000000000001</v>
      </c>
      <c r="L226" s="206">
        <f t="shared" si="168"/>
        <v>4055.7292491896487</v>
      </c>
      <c r="M226" s="206">
        <f t="shared" si="169"/>
        <v>5.4102491896490079</v>
      </c>
      <c r="N226" s="206">
        <f t="shared" si="179"/>
        <v>462.30124918964884</v>
      </c>
      <c r="P226" s="206">
        <f t="shared" si="180"/>
        <v>3.1971430902444773</v>
      </c>
      <c r="Q226" s="200">
        <v>4250</v>
      </c>
      <c r="R226" s="206">
        <f t="shared" si="181"/>
        <v>8.5660110140279624</v>
      </c>
      <c r="S226" s="206">
        <f t="shared" ca="1" si="170"/>
        <v>5.2231774475780259</v>
      </c>
      <c r="T226" s="206">
        <f t="shared" ca="1" si="171"/>
        <v>62.678129370936311</v>
      </c>
      <c r="U226" s="206">
        <f t="shared" si="172"/>
        <v>11.763154104272429</v>
      </c>
      <c r="V226" s="206">
        <f t="shared" ca="1" si="173"/>
        <v>7.1726549416295304</v>
      </c>
      <c r="W226" s="206">
        <f t="shared" ca="1" si="174"/>
        <v>86.071859299554362</v>
      </c>
      <c r="BH226" s="206">
        <f t="shared" si="161"/>
        <v>2.9617</v>
      </c>
      <c r="BI226" s="206">
        <f t="shared" si="183"/>
        <v>0</v>
      </c>
      <c r="BQ226" s="206">
        <f t="shared" si="163"/>
        <v>2.157</v>
      </c>
      <c r="BU226" s="206">
        <f>BU223-BY223</f>
        <v>4514.9682683590199</v>
      </c>
      <c r="BV226" s="206">
        <f>BW223-CA223</f>
        <v>5000</v>
      </c>
      <c r="BW226" s="206">
        <f>BV226/BU226</f>
        <v>1.1074274951255121</v>
      </c>
      <c r="CM226" s="200">
        <v>137.156090142403</v>
      </c>
      <c r="CN226" s="200">
        <v>1.4466000000000001</v>
      </c>
      <c r="CO226" s="200">
        <v>200</v>
      </c>
      <c r="CQ226" s="206">
        <f t="shared" si="175"/>
        <v>137.156090142403</v>
      </c>
      <c r="CR226" s="206">
        <f t="shared" si="162"/>
        <v>0.99310000000000009</v>
      </c>
      <c r="CS226" s="206">
        <f t="shared" si="176"/>
        <v>136.20971312042045</v>
      </c>
      <c r="CT226" s="206">
        <f t="shared" si="177"/>
        <v>-63.790286879579554</v>
      </c>
      <c r="CV226" s="200">
        <v>236.75125288362099</v>
      </c>
      <c r="CW226" s="200">
        <v>1.2570999999999999</v>
      </c>
      <c r="CX226" s="200">
        <v>300</v>
      </c>
      <c r="CZ226" s="200">
        <v>236.75125288362099</v>
      </c>
      <c r="DA226" s="200">
        <v>1.4379999999999999</v>
      </c>
      <c r="DB226" s="206">
        <f>CZ226*DA226</f>
        <v>340.448301646647</v>
      </c>
      <c r="DC226" s="206">
        <f>DB226-CX226</f>
        <v>40.448301646646996</v>
      </c>
      <c r="DE226" s="200">
        <v>1799.04650535216</v>
      </c>
      <c r="DF226" s="200">
        <v>1.1116999999999999</v>
      </c>
      <c r="DG226" s="200">
        <v>2000</v>
      </c>
      <c r="DI226" s="200">
        <v>1799.04650535216</v>
      </c>
      <c r="DJ226" s="200">
        <v>1.1536</v>
      </c>
      <c r="DK226" s="206">
        <f t="shared" si="182"/>
        <v>2075.3800485742518</v>
      </c>
      <c r="DL226" s="206">
        <f>DK226-DI226*DF226</f>
        <v>75.380048574255625</v>
      </c>
      <c r="DM226" s="200">
        <v>39314</v>
      </c>
      <c r="DN226" s="200">
        <v>198.06070266321299</v>
      </c>
      <c r="DO226" s="200">
        <v>1.5057</v>
      </c>
      <c r="DP226" s="200">
        <v>300</v>
      </c>
      <c r="DR226" s="206">
        <f t="shared" si="184"/>
        <v>198.06070266321299</v>
      </c>
      <c r="DS226" s="206">
        <f t="shared" si="185"/>
        <v>1.6348</v>
      </c>
      <c r="DT226" s="206">
        <f t="shared" si="186"/>
        <v>323.78963671382058</v>
      </c>
      <c r="DU226" s="206">
        <f t="shared" si="187"/>
        <v>23.789636713820585</v>
      </c>
    </row>
    <row r="227" spans="1:134" ht="14.25">
      <c r="A227" s="263" t="s">
        <v>6829</v>
      </c>
      <c r="B227" s="206">
        <f t="shared" si="166"/>
        <v>3.2815482146082452E-2</v>
      </c>
      <c r="C227" s="206">
        <f>$AX$210</f>
        <v>1810.8600000000006</v>
      </c>
      <c r="E227" s="206">
        <f>$D$210</f>
        <v>52.07</v>
      </c>
      <c r="G227" s="206">
        <f t="shared" si="167"/>
        <v>1862.9300000000005</v>
      </c>
      <c r="L227" s="206">
        <f>C227+E227</f>
        <v>1862.9300000000005</v>
      </c>
      <c r="M227" s="206">
        <f t="shared" si="169"/>
        <v>-6.3948846218409017E-14</v>
      </c>
      <c r="N227" s="206">
        <f t="shared" si="179"/>
        <v>104.13999999999987</v>
      </c>
      <c r="R227" s="206">
        <f>($E227-$D227)*100/$C227</f>
        <v>2.8754293540085918</v>
      </c>
      <c r="S227" s="206">
        <f t="shared" ca="1" si="170"/>
        <v>1.7533105817125563</v>
      </c>
      <c r="T227" s="206">
        <f t="shared" ca="1" si="171"/>
        <v>21.039726980550672</v>
      </c>
      <c r="U227" s="206">
        <f t="shared" si="172"/>
        <v>5.7508587080171765</v>
      </c>
      <c r="V227" s="206">
        <f t="shared" ca="1" si="173"/>
        <v>3.5066211634251072</v>
      </c>
      <c r="W227" s="206">
        <f t="shared" ca="1" si="174"/>
        <v>42.079453961101294</v>
      </c>
      <c r="BH227" s="206">
        <f t="shared" si="161"/>
        <v>2.9617</v>
      </c>
      <c r="BI227" s="206">
        <f t="shared" si="183"/>
        <v>0</v>
      </c>
      <c r="BQ227" s="206">
        <f t="shared" si="163"/>
        <v>2.157</v>
      </c>
      <c r="CM227" s="200">
        <v>146.872455400104</v>
      </c>
      <c r="CN227" s="200">
        <v>1.3509</v>
      </c>
      <c r="CO227" s="200">
        <v>200</v>
      </c>
      <c r="CQ227" s="206">
        <f t="shared" si="175"/>
        <v>146.872455400104</v>
      </c>
      <c r="CR227" s="206">
        <f t="shared" si="162"/>
        <v>0.99310000000000009</v>
      </c>
      <c r="CS227" s="206">
        <f t="shared" si="176"/>
        <v>145.85903545784331</v>
      </c>
      <c r="CT227" s="206">
        <f t="shared" si="177"/>
        <v>-54.140964542156695</v>
      </c>
      <c r="CV227" s="200">
        <v>219.694397283531</v>
      </c>
      <c r="CW227" s="200">
        <v>1.3547</v>
      </c>
      <c r="CX227" s="200">
        <v>300</v>
      </c>
      <c r="CZ227" s="200">
        <v>219.694397283531</v>
      </c>
      <c r="DA227" s="200">
        <v>1.4379999999999999</v>
      </c>
      <c r="DB227" s="206">
        <f>CZ227*DA227</f>
        <v>315.92054329371757</v>
      </c>
      <c r="DC227" s="206">
        <f>DB227-CX227</f>
        <v>15.920543293717571</v>
      </c>
      <c r="DE227" s="200">
        <v>456.07954027182302</v>
      </c>
      <c r="DF227" s="200">
        <v>1.0963000000000001</v>
      </c>
      <c r="DG227" s="200">
        <v>500</v>
      </c>
      <c r="DI227" s="200">
        <v>456.07954027182302</v>
      </c>
      <c r="DJ227" s="200">
        <v>1.1536</v>
      </c>
      <c r="DK227" s="206">
        <f t="shared" si="182"/>
        <v>526.13335765757506</v>
      </c>
      <c r="DL227" s="206">
        <f>DK227-DI227*DF227</f>
        <v>26.133357657575459</v>
      </c>
      <c r="DM227" s="200">
        <v>39311</v>
      </c>
      <c r="DN227" s="200">
        <v>679.91792065663503</v>
      </c>
      <c r="DO227" s="200">
        <v>1.462</v>
      </c>
      <c r="DP227" s="200">
        <v>1000</v>
      </c>
      <c r="DR227" s="206">
        <f t="shared" si="184"/>
        <v>679.91792065663503</v>
      </c>
      <c r="DS227" s="206">
        <f t="shared" si="185"/>
        <v>1.6348</v>
      </c>
      <c r="DT227" s="206">
        <f t="shared" si="186"/>
        <v>1111.529816689467</v>
      </c>
      <c r="DU227" s="206">
        <f t="shared" si="187"/>
        <v>111.529816689467</v>
      </c>
    </row>
    <row r="228" spans="1:134" ht="14.25">
      <c r="A228" s="263" t="s">
        <v>6882</v>
      </c>
      <c r="B228" s="206">
        <f t="shared" ref="B228:G228" si="188">SUM(B218:B227)</f>
        <v>1</v>
      </c>
      <c r="C228" s="206">
        <f t="shared" si="188"/>
        <v>55183.099000000002</v>
      </c>
      <c r="D228" s="206">
        <f t="shared" si="188"/>
        <v>249.71</v>
      </c>
      <c r="E228" s="206">
        <f t="shared" si="188"/>
        <v>5590.71</v>
      </c>
      <c r="F228" s="206">
        <f t="shared" si="188"/>
        <v>1352.931</v>
      </c>
      <c r="G228" s="206">
        <f t="shared" si="188"/>
        <v>60524.099000000009</v>
      </c>
      <c r="L228" s="206">
        <f>SUM(L218:L227)</f>
        <v>58895.085342040074</v>
      </c>
      <c r="M228" s="206">
        <f>SUM(M218:M227)</f>
        <v>-1878.7236579599282</v>
      </c>
      <c r="N228" s="206">
        <f>SUM(N218:N227)</f>
        <v>10291.86734204007</v>
      </c>
      <c r="Q228" s="206" t="s">
        <v>4007</v>
      </c>
      <c r="BB228" s="200">
        <v>39336</v>
      </c>
      <c r="BC228" s="200">
        <v>706.84799999999996</v>
      </c>
      <c r="BD228" s="200">
        <v>2.8125</v>
      </c>
      <c r="BE228" s="200">
        <v>2000</v>
      </c>
      <c r="BG228" s="206">
        <f>BC228</f>
        <v>706.84799999999996</v>
      </c>
      <c r="BH228" s="206">
        <f t="shared" si="161"/>
        <v>2.9617</v>
      </c>
      <c r="BI228" s="206">
        <f t="shared" si="183"/>
        <v>2093.4717215999999</v>
      </c>
      <c r="BJ228" s="206">
        <f>BI228-BE228</f>
        <v>93.47172159999991</v>
      </c>
      <c r="BQ228" s="206">
        <f t="shared" si="163"/>
        <v>2.157</v>
      </c>
      <c r="CM228" s="200">
        <v>152.00337087259601</v>
      </c>
      <c r="CN228" s="200">
        <v>1.3052999999999999</v>
      </c>
      <c r="CO228" s="200">
        <v>200</v>
      </c>
      <c r="CQ228" s="206">
        <f t="shared" si="175"/>
        <v>152.00337087259601</v>
      </c>
      <c r="CR228" s="206">
        <f t="shared" si="162"/>
        <v>0.99310000000000009</v>
      </c>
      <c r="CS228" s="206">
        <f t="shared" si="176"/>
        <v>150.9545476135751</v>
      </c>
      <c r="CT228" s="206">
        <f t="shared" si="177"/>
        <v>-49.045452386424898</v>
      </c>
      <c r="CV228" s="200">
        <v>220.62268346923599</v>
      </c>
      <c r="CW228" s="200">
        <v>1.349</v>
      </c>
      <c r="CX228" s="200">
        <v>300</v>
      </c>
      <c r="CZ228" s="200">
        <v>220.62268346923599</v>
      </c>
      <c r="DA228" s="200">
        <v>1.4379999999999999</v>
      </c>
      <c r="DB228" s="206">
        <f>CZ228*DA228</f>
        <v>317.25541882876132</v>
      </c>
      <c r="DC228" s="206">
        <f>DB228-CX228</f>
        <v>17.255418828761321</v>
      </c>
      <c r="DE228" s="200">
        <v>120.24</v>
      </c>
      <c r="DF228" s="200">
        <v>1</v>
      </c>
      <c r="DI228" s="200">
        <v>120.24</v>
      </c>
      <c r="DJ228" s="200">
        <v>1.1536</v>
      </c>
      <c r="DK228" s="206">
        <f t="shared" si="182"/>
        <v>138.70886399999998</v>
      </c>
      <c r="DL228" s="206">
        <f>DK228-DI228*DF228</f>
        <v>18.468863999999982</v>
      </c>
      <c r="DM228" s="200">
        <v>39310</v>
      </c>
      <c r="DN228" s="200">
        <v>345.70494539890097</v>
      </c>
      <c r="DO228" s="200">
        <v>1.4377</v>
      </c>
      <c r="DP228" s="200">
        <v>500</v>
      </c>
      <c r="DR228" s="206">
        <f t="shared" si="184"/>
        <v>345.70494539890097</v>
      </c>
      <c r="DS228" s="206">
        <f t="shared" si="185"/>
        <v>1.6348</v>
      </c>
      <c r="DT228" s="206">
        <f t="shared" si="186"/>
        <v>565.15844473812331</v>
      </c>
      <c r="DU228" s="206">
        <f t="shared" si="187"/>
        <v>65.158444738123308</v>
      </c>
    </row>
    <row r="229" spans="1:134" ht="14.25">
      <c r="B229" s="206" t="s">
        <v>6823</v>
      </c>
      <c r="C229" s="206">
        <f>SUM(C218:C226)</f>
        <v>53372.239000000001</v>
      </c>
      <c r="M229" s="206">
        <f>M228/C228</f>
        <v>-3.4045272773823888E-2</v>
      </c>
      <c r="N229" s="206">
        <f>N228/C228</f>
        <v>0.18650397546611272</v>
      </c>
      <c r="BC229" s="200">
        <v>740.21892918311096</v>
      </c>
      <c r="BD229" s="200">
        <v>2.6858</v>
      </c>
      <c r="BE229" s="200">
        <v>2000</v>
      </c>
      <c r="BG229" s="206">
        <f>BC229</f>
        <v>740.21892918311096</v>
      </c>
      <c r="BH229" s="206">
        <f t="shared" si="161"/>
        <v>2.9617</v>
      </c>
      <c r="BI229" s="206">
        <f t="shared" si="183"/>
        <v>2192.3064025616195</v>
      </c>
      <c r="BJ229" s="206">
        <f>BI229-BE229</f>
        <v>192.30640256161951</v>
      </c>
      <c r="BK229" s="200">
        <v>39336</v>
      </c>
      <c r="BL229" s="200">
        <v>964.95971264925697</v>
      </c>
      <c r="BM229" s="200">
        <v>2.0602</v>
      </c>
      <c r="BN229" s="200">
        <v>2000</v>
      </c>
      <c r="BP229" s="206">
        <f>BL229</f>
        <v>964.95971264925697</v>
      </c>
      <c r="BQ229" s="206">
        <f t="shared" si="163"/>
        <v>2.157</v>
      </c>
      <c r="BR229" s="206">
        <f>BP229*BQ229</f>
        <v>2081.4181001844472</v>
      </c>
      <c r="BS229" s="206">
        <f>BR229-BN229</f>
        <v>81.418100184447212</v>
      </c>
      <c r="CM229" s="200">
        <v>155.432824128476</v>
      </c>
      <c r="CN229" s="200">
        <v>1.2765</v>
      </c>
      <c r="CO229" s="200">
        <v>200</v>
      </c>
      <c r="CQ229" s="206">
        <f t="shared" si="175"/>
        <v>155.432824128476</v>
      </c>
      <c r="CR229" s="206">
        <f t="shared" si="162"/>
        <v>0.99310000000000009</v>
      </c>
      <c r="CS229" s="206">
        <f t="shared" si="176"/>
        <v>154.36033764198953</v>
      </c>
      <c r="CT229" s="206">
        <f t="shared" si="177"/>
        <v>-45.639662358010469</v>
      </c>
      <c r="DN229" s="200">
        <v>1360.02189081954</v>
      </c>
      <c r="DO229" s="200">
        <v>1.4618</v>
      </c>
      <c r="DP229" s="200">
        <v>2000</v>
      </c>
      <c r="DR229" s="206">
        <f t="shared" si="184"/>
        <v>1360.02189081954</v>
      </c>
      <c r="DS229" s="206">
        <f t="shared" si="185"/>
        <v>1.6348</v>
      </c>
      <c r="DT229" s="206">
        <f t="shared" si="186"/>
        <v>2223.3637871117839</v>
      </c>
      <c r="DU229" s="206">
        <f t="shared" si="187"/>
        <v>223.36378711178395</v>
      </c>
    </row>
    <row r="230" spans="1:134" ht="14.25">
      <c r="BC230" s="200">
        <v>375.761699553943</v>
      </c>
      <c r="BD230" s="200">
        <v>2.6454</v>
      </c>
      <c r="BE230" s="200">
        <v>1000</v>
      </c>
      <c r="BG230" s="206">
        <f>BC230</f>
        <v>375.761699553943</v>
      </c>
      <c r="BH230" s="206">
        <f t="shared" si="161"/>
        <v>2.9617</v>
      </c>
      <c r="BI230" s="206">
        <f t="shared" si="183"/>
        <v>1112.893425568913</v>
      </c>
      <c r="BJ230" s="206">
        <f>BI230-BE230</f>
        <v>112.89342556891302</v>
      </c>
      <c r="BL230" s="200">
        <v>996.13187694157705</v>
      </c>
      <c r="BM230" s="200">
        <v>1.9958</v>
      </c>
      <c r="BN230" s="200">
        <v>2000</v>
      </c>
      <c r="BP230" s="206">
        <f>BL230</f>
        <v>996.13187694157705</v>
      </c>
      <c r="BQ230" s="206">
        <f t="shared" si="163"/>
        <v>2.157</v>
      </c>
      <c r="BR230" s="206">
        <f>BP230*BQ230</f>
        <v>2148.6564585629817</v>
      </c>
      <c r="BS230" s="206">
        <f>BR230-BN230</f>
        <v>148.6564585629817</v>
      </c>
      <c r="CM230" s="200">
        <v>159.63472523935999</v>
      </c>
      <c r="CN230" s="200">
        <v>1.2429000000000001</v>
      </c>
      <c r="CO230" s="200">
        <v>200</v>
      </c>
      <c r="CQ230" s="206">
        <f t="shared" si="175"/>
        <v>159.63472523935999</v>
      </c>
      <c r="CR230" s="206">
        <f t="shared" si="162"/>
        <v>0.99310000000000009</v>
      </c>
      <c r="CS230" s="206">
        <f t="shared" si="176"/>
        <v>158.53324563520843</v>
      </c>
      <c r="CT230" s="206">
        <f t="shared" si="177"/>
        <v>-41.466754364791569</v>
      </c>
      <c r="CV230" s="200">
        <v>202.64179206100599</v>
      </c>
      <c r="CW230" s="200">
        <v>1.4687000000000001</v>
      </c>
      <c r="CX230" s="200">
        <v>300</v>
      </c>
      <c r="CZ230" s="200">
        <v>202.64179206100599</v>
      </c>
      <c r="DA230" s="200">
        <v>1.4379999999999999</v>
      </c>
      <c r="DB230" s="206">
        <f>CZ230*DA230</f>
        <v>291.39889698372662</v>
      </c>
      <c r="DC230" s="206">
        <f>DB230-CX230</f>
        <v>-8.6011030162733846</v>
      </c>
      <c r="DN230" s="200">
        <v>161.002036659878</v>
      </c>
      <c r="DO230" s="200">
        <v>1.2275</v>
      </c>
      <c r="DP230" s="200">
        <v>200</v>
      </c>
      <c r="DR230" s="206">
        <f t="shared" si="184"/>
        <v>161.002036659878</v>
      </c>
      <c r="DS230" s="206">
        <f t="shared" si="185"/>
        <v>1.6348</v>
      </c>
      <c r="DT230" s="206">
        <f t="shared" si="186"/>
        <v>263.20612953156854</v>
      </c>
      <c r="DU230" s="206">
        <f t="shared" si="187"/>
        <v>63.206129531568536</v>
      </c>
    </row>
    <row r="231" spans="1:134" ht="14.25">
      <c r="D231" s="206" t="s">
        <v>6881</v>
      </c>
      <c r="H231" s="206" t="s">
        <v>6815</v>
      </c>
      <c r="K231" s="206" t="s">
        <v>6880</v>
      </c>
      <c r="N231" s="200" t="s">
        <v>5991</v>
      </c>
      <c r="W231" s="206" t="s">
        <v>6879</v>
      </c>
      <c r="Z231" s="206" t="s">
        <v>6878</v>
      </c>
      <c r="AC231" s="206" t="s">
        <v>6877</v>
      </c>
      <c r="AF231" s="206" t="s">
        <v>6876</v>
      </c>
      <c r="AI231" s="206" t="s">
        <v>6859</v>
      </c>
      <c r="AJ231" s="206" t="s">
        <v>6858</v>
      </c>
      <c r="AK231" s="206" t="s">
        <v>6614</v>
      </c>
      <c r="AM231" s="206" t="s">
        <v>6875</v>
      </c>
      <c r="BC231" s="200">
        <v>190.619007440362</v>
      </c>
      <c r="BD231" s="200">
        <v>2.6074000000000002</v>
      </c>
      <c r="BE231" s="200">
        <v>500</v>
      </c>
      <c r="BG231" s="206">
        <f>BC231</f>
        <v>190.619007440362</v>
      </c>
      <c r="BH231" s="206">
        <f t="shared" si="161"/>
        <v>2.9617</v>
      </c>
      <c r="BI231" s="206">
        <f t="shared" si="183"/>
        <v>564.55631433612018</v>
      </c>
      <c r="BJ231" s="206">
        <f>BI231-BE231</f>
        <v>64.556314336120181</v>
      </c>
      <c r="BL231" s="200">
        <v>253.81472781125501</v>
      </c>
      <c r="BM231" s="200">
        <v>1.9582000000000002</v>
      </c>
      <c r="BN231" s="200">
        <v>500</v>
      </c>
      <c r="BP231" s="206">
        <f>BL231</f>
        <v>253.81472781125501</v>
      </c>
      <c r="BQ231" s="206">
        <f t="shared" si="163"/>
        <v>2.157</v>
      </c>
      <c r="BR231" s="206">
        <f>BP231*BQ231</f>
        <v>547.47836788887707</v>
      </c>
      <c r="BS231" s="206">
        <f>BR231-BN231</f>
        <v>47.478367888877074</v>
      </c>
      <c r="CM231" s="200">
        <v>84.368089811192405</v>
      </c>
      <c r="CN231" s="200">
        <v>1.1758</v>
      </c>
      <c r="CO231" s="200">
        <v>100</v>
      </c>
      <c r="CQ231" s="206">
        <f t="shared" si="175"/>
        <v>84.368089811192405</v>
      </c>
      <c r="CR231" s="206">
        <f t="shared" si="162"/>
        <v>0.99310000000000009</v>
      </c>
      <c r="CS231" s="206">
        <f t="shared" si="176"/>
        <v>83.785949991495187</v>
      </c>
      <c r="CT231" s="206">
        <f t="shared" si="177"/>
        <v>-16.214050008504813</v>
      </c>
      <c r="CV231" s="200">
        <v>3648.4271156402301</v>
      </c>
      <c r="CW231" s="200">
        <v>1.3542000000000001</v>
      </c>
      <c r="CX231" s="200">
        <v>5000</v>
      </c>
      <c r="CZ231" s="200">
        <v>2000</v>
      </c>
      <c r="DA231" s="200">
        <v>1.4817</v>
      </c>
      <c r="DB231" s="200">
        <v>2948.59</v>
      </c>
      <c r="DC231" s="206">
        <f>DB231-CZ231*CW231</f>
        <v>240.19000000000005</v>
      </c>
      <c r="DE231" s="206">
        <f>SUM(DE215:DE230)</f>
        <v>7575.8217859989745</v>
      </c>
      <c r="DG231" s="206">
        <f>SUM(DG215:DG230)</f>
        <v>8400</v>
      </c>
      <c r="DI231" s="206">
        <f>SUM(DI215:DI230)</f>
        <v>7575.8217859989745</v>
      </c>
      <c r="DJ231" s="206">
        <f>SUM(DJ215:DJ230)</f>
        <v>15.058500000000006</v>
      </c>
      <c r="DK231" s="206">
        <f>SUM(DK215:DK230)</f>
        <v>8736.6666898731037</v>
      </c>
      <c r="DL231" s="206">
        <f>SUM(DL215:DL230)</f>
        <v>216.42668987311112</v>
      </c>
      <c r="DN231" s="200">
        <v>153.260953858085</v>
      </c>
      <c r="DO231" s="200">
        <v>1.2895000000000001</v>
      </c>
      <c r="DP231" s="200">
        <v>200</v>
      </c>
      <c r="DR231" s="206">
        <f t="shared" si="184"/>
        <v>153.260953858085</v>
      </c>
      <c r="DS231" s="206">
        <f t="shared" si="185"/>
        <v>1.6348</v>
      </c>
      <c r="DT231" s="206">
        <f t="shared" si="186"/>
        <v>250.55100736719737</v>
      </c>
      <c r="DU231" s="206">
        <f t="shared" si="187"/>
        <v>50.551007367197371</v>
      </c>
    </row>
    <row r="232" spans="1:134" ht="14.25">
      <c r="B232" s="206" t="s">
        <v>6874</v>
      </c>
      <c r="C232" s="206" t="s">
        <v>6873</v>
      </c>
      <c r="D232" s="206" t="s">
        <v>6855</v>
      </c>
      <c r="E232" s="206" t="s">
        <v>6872</v>
      </c>
      <c r="F232" s="206" t="s">
        <v>6871</v>
      </c>
      <c r="G232" s="206" t="s">
        <v>6870</v>
      </c>
      <c r="H232" s="206" t="s">
        <v>6867</v>
      </c>
      <c r="I232" s="206" t="s">
        <v>6866</v>
      </c>
      <c r="J232" s="206" t="s">
        <v>6869</v>
      </c>
      <c r="K232" s="206" t="s">
        <v>6867</v>
      </c>
      <c r="L232" s="206" t="s">
        <v>6866</v>
      </c>
      <c r="M232" s="200" t="s">
        <v>6868</v>
      </c>
      <c r="N232" s="206" t="s">
        <v>6867</v>
      </c>
      <c r="O232" s="206" t="s">
        <v>6866</v>
      </c>
      <c r="R232" s="206" t="s">
        <v>6865</v>
      </c>
      <c r="S232" s="206" t="s">
        <v>6864</v>
      </c>
      <c r="T232" s="206" t="s">
        <v>6863</v>
      </c>
      <c r="U232" s="206" t="s">
        <v>6862</v>
      </c>
      <c r="V232" s="206" t="s">
        <v>6861</v>
      </c>
      <c r="W232" s="206" t="s">
        <v>6860</v>
      </c>
      <c r="X232" s="200">
        <v>0.60000000000000009</v>
      </c>
      <c r="Y232" s="200">
        <v>0.4</v>
      </c>
      <c r="Z232" s="206" t="s">
        <v>6860</v>
      </c>
      <c r="AA232" s="200">
        <v>0.60000000000000009</v>
      </c>
      <c r="AB232" s="200">
        <v>0.4</v>
      </c>
      <c r="AC232" s="206" t="s">
        <v>6860</v>
      </c>
      <c r="AD232" s="200">
        <v>0.60000000000000009</v>
      </c>
      <c r="AE232" s="200">
        <v>0.4</v>
      </c>
      <c r="AF232" s="206" t="s">
        <v>6860</v>
      </c>
      <c r="AG232" s="200">
        <v>0.60000000000000009</v>
      </c>
      <c r="AH232" s="200">
        <v>0.4</v>
      </c>
      <c r="AI232" s="206" t="s">
        <v>6859</v>
      </c>
      <c r="AJ232" s="206" t="s">
        <v>6858</v>
      </c>
      <c r="AM232" s="206" t="s">
        <v>6857</v>
      </c>
      <c r="AN232" s="206" t="s">
        <v>6856</v>
      </c>
      <c r="BH232" s="206">
        <f t="shared" si="161"/>
        <v>2.9617</v>
      </c>
      <c r="BQ232" s="206">
        <f t="shared" si="163"/>
        <v>2.157</v>
      </c>
      <c r="CM232" s="200">
        <v>90.784295781092695</v>
      </c>
      <c r="CN232" s="200">
        <v>1.0927</v>
      </c>
      <c r="CO232" s="200">
        <v>100</v>
      </c>
      <c r="CQ232" s="206">
        <f t="shared" si="175"/>
        <v>90.784295781092695</v>
      </c>
      <c r="CR232" s="206">
        <f t="shared" si="162"/>
        <v>0.99310000000000009</v>
      </c>
      <c r="CS232" s="206">
        <f t="shared" si="176"/>
        <v>90.157884140203166</v>
      </c>
      <c r="CT232" s="206">
        <f t="shared" si="177"/>
        <v>-9.8421158597968343</v>
      </c>
      <c r="CZ232" s="206">
        <f>CV231-CZ231</f>
        <v>1648.4271156402301</v>
      </c>
      <c r="DA232" s="200">
        <v>1.6301000000000001</v>
      </c>
      <c r="DB232" s="206">
        <f>CZ232*DA232</f>
        <v>2687.1010412051392</v>
      </c>
      <c r="DC232" s="206">
        <f>(DA232-CW231)*CZ232</f>
        <v>454.80104120513954</v>
      </c>
      <c r="DD232" s="200" t="s">
        <v>5927</v>
      </c>
      <c r="DE232" s="206" t="s">
        <v>6848</v>
      </c>
      <c r="DF232" s="206" t="s">
        <v>6847</v>
      </c>
      <c r="DG232" s="206" t="s">
        <v>6803</v>
      </c>
      <c r="DH232" s="200" t="s">
        <v>5927</v>
      </c>
      <c r="DI232" s="206" t="s">
        <v>6802</v>
      </c>
      <c r="DJ232" s="206" t="s">
        <v>6801</v>
      </c>
      <c r="DK232" s="206" t="s">
        <v>6800</v>
      </c>
      <c r="DL232" s="206" t="s">
        <v>6799</v>
      </c>
    </row>
    <row r="233" spans="1:134" ht="14.25">
      <c r="A233" s="263" t="s">
        <v>6811</v>
      </c>
      <c r="B233" s="206">
        <f>G219/C233</f>
        <v>0.24628724999999999</v>
      </c>
      <c r="C233" s="206">
        <f t="shared" ref="C233:C241" si="189">SUM(D233:E233)</f>
        <v>40000</v>
      </c>
      <c r="D233" s="200">
        <v>30000</v>
      </c>
      <c r="E233" s="200">
        <v>10000</v>
      </c>
      <c r="F233" s="206" t="s">
        <v>6855</v>
      </c>
      <c r="G233" s="200">
        <v>0.60000000000000009</v>
      </c>
      <c r="H233" s="206">
        <f>C233*G233</f>
        <v>24000.000000000004</v>
      </c>
      <c r="I233" s="206">
        <f t="shared" ref="I233:I241" si="190">$C233*$B233*$G233</f>
        <v>5910.8940000000011</v>
      </c>
      <c r="J233" s="200">
        <v>0.25</v>
      </c>
      <c r="K233" s="206">
        <f t="shared" ref="K233:K241" si="191">C233*J233</f>
        <v>10000</v>
      </c>
      <c r="L233" s="206">
        <f t="shared" ref="L233:L241" si="192">$C233*$B233*$J233</f>
        <v>2462.8724999999999</v>
      </c>
      <c r="M233" s="206">
        <f t="shared" ref="M233:M241" si="193">1-G233-J233</f>
        <v>0.14999999999999991</v>
      </c>
      <c r="N233" s="206">
        <f t="shared" ref="N233:N241" si="194">C233*M233</f>
        <v>5999.9999999999964</v>
      </c>
      <c r="O233" s="206">
        <f t="shared" ref="O233:O241" si="195">$C233*$B233*$M233</f>
        <v>1477.7234999999991</v>
      </c>
      <c r="Q233" s="206" t="s">
        <v>6811</v>
      </c>
      <c r="R233" s="200" t="s">
        <v>6846</v>
      </c>
      <c r="S233" s="200">
        <v>37739</v>
      </c>
      <c r="T233" s="200">
        <v>1.4999999999999999E-2</v>
      </c>
      <c r="U233" s="200">
        <v>2.5000000000000001E-3</v>
      </c>
      <c r="W233" s="200">
        <v>1.4999999999999999E-2</v>
      </c>
      <c r="X233" s="200">
        <v>6.0000000000000001E-3</v>
      </c>
      <c r="Y233" s="200">
        <v>6.0000000000000001E-3</v>
      </c>
      <c r="Z233" s="200">
        <v>1.2E-2</v>
      </c>
      <c r="AB233" s="200">
        <v>6.0000000000000001E-3</v>
      </c>
      <c r="AC233" s="200">
        <v>0.01</v>
      </c>
      <c r="AD233" s="200">
        <v>0.60000000000000009</v>
      </c>
      <c r="AE233" s="200">
        <v>8.0000000000000002E-3</v>
      </c>
      <c r="AF233" s="200">
        <v>8.0000000000000002E-3</v>
      </c>
      <c r="AH233" s="200">
        <v>6.4000000000000003E-3</v>
      </c>
      <c r="AI233" s="200">
        <v>1E-3</v>
      </c>
      <c r="AJ233" s="200">
        <v>0</v>
      </c>
      <c r="AK233" s="206" t="s">
        <v>6811</v>
      </c>
      <c r="AM233" s="206" t="s">
        <v>6854</v>
      </c>
      <c r="AN233" s="200">
        <v>1.7000000000000001E-2</v>
      </c>
      <c r="BC233" s="206">
        <f>SUM(BC214:BC232)</f>
        <v>2013.4476361774159</v>
      </c>
      <c r="BE233" s="206">
        <f>SUM(BE214:BE232)</f>
        <v>5500</v>
      </c>
      <c r="BJ233" s="206">
        <f>SUM(BJ214:BJ232)</f>
        <v>463.22786406665261</v>
      </c>
      <c r="CM233" s="200">
        <v>93.868281604844796</v>
      </c>
      <c r="CN233" s="200">
        <v>1.0568</v>
      </c>
      <c r="CO233" s="200">
        <v>100</v>
      </c>
      <c r="CQ233" s="206">
        <f t="shared" si="175"/>
        <v>93.868281604844796</v>
      </c>
      <c r="CR233" s="206">
        <f t="shared" si="162"/>
        <v>0.99310000000000009</v>
      </c>
      <c r="CS233" s="206">
        <f t="shared" si="176"/>
        <v>93.22059046177138</v>
      </c>
      <c r="CT233" s="206">
        <f t="shared" si="177"/>
        <v>-6.7794095382286201</v>
      </c>
    </row>
    <row r="234" spans="1:134" ht="14.25">
      <c r="A234" s="263" t="s">
        <v>6808</v>
      </c>
      <c r="B234" s="206">
        <f>G220/C234</f>
        <v>0.16653725</v>
      </c>
      <c r="C234" s="206">
        <f t="shared" si="189"/>
        <v>40000</v>
      </c>
      <c r="D234" s="200">
        <v>30000</v>
      </c>
      <c r="E234" s="200">
        <v>10000</v>
      </c>
      <c r="G234" s="200">
        <v>0.4</v>
      </c>
      <c r="H234" s="206">
        <f>C234*G234</f>
        <v>16000</v>
      </c>
      <c r="I234" s="206">
        <f t="shared" si="190"/>
        <v>2664.596</v>
      </c>
      <c r="J234" s="200">
        <v>0.55000000000000004</v>
      </c>
      <c r="K234" s="206">
        <f t="shared" si="191"/>
        <v>22000</v>
      </c>
      <c r="L234" s="206">
        <f t="shared" si="192"/>
        <v>3663.8195000000001</v>
      </c>
      <c r="M234" s="206">
        <f t="shared" si="193"/>
        <v>4.9999999999999933E-2</v>
      </c>
      <c r="N234" s="206">
        <f t="shared" si="194"/>
        <v>1999.9999999999973</v>
      </c>
      <c r="O234" s="206">
        <f t="shared" si="195"/>
        <v>333.07449999999955</v>
      </c>
      <c r="Q234" s="206" t="s">
        <v>6808</v>
      </c>
      <c r="R234" s="200" t="s">
        <v>6846</v>
      </c>
      <c r="S234" s="200">
        <v>37739</v>
      </c>
      <c r="T234" s="200">
        <v>1.4999999999999999E-2</v>
      </c>
      <c r="U234" s="200">
        <v>2.5000000000000001E-3</v>
      </c>
      <c r="W234" s="200">
        <v>1.4999999999999999E-2</v>
      </c>
      <c r="X234" s="200">
        <v>6.0000000000000001E-3</v>
      </c>
      <c r="Y234" s="200">
        <v>6.0000000000000001E-3</v>
      </c>
      <c r="Z234" s="200">
        <v>1.2E-2</v>
      </c>
      <c r="AB234" s="200">
        <v>6.0000000000000001E-3</v>
      </c>
      <c r="AC234" s="200">
        <v>0.01</v>
      </c>
      <c r="AD234" s="200">
        <v>0.60000000000000009</v>
      </c>
      <c r="AE234" s="200">
        <v>8.0000000000000002E-3</v>
      </c>
      <c r="AF234" s="200">
        <v>8.0000000000000002E-3</v>
      </c>
      <c r="AH234" s="200">
        <v>6.4000000000000003E-3</v>
      </c>
      <c r="AI234" s="200">
        <v>1E-3</v>
      </c>
      <c r="AJ234" s="200">
        <v>0</v>
      </c>
      <c r="AK234" s="206" t="s">
        <v>6808</v>
      </c>
      <c r="AM234" s="200" t="s">
        <v>6853</v>
      </c>
      <c r="AN234" s="200">
        <v>1.4999999999999999E-2</v>
      </c>
      <c r="BL234" s="206">
        <f>SUM(BL215:BL233)</f>
        <v>2214.9063174020889</v>
      </c>
      <c r="BN234" s="206">
        <f>SUM(BN215:BN233)</f>
        <v>4500</v>
      </c>
      <c r="BS234" s="206">
        <f>SUM(BS215:BS233)</f>
        <v>277.55292663630598</v>
      </c>
      <c r="CM234" s="200">
        <v>88.539807211710098</v>
      </c>
      <c r="CN234" s="200">
        <v>1.1204000000000001</v>
      </c>
      <c r="CO234" s="200">
        <v>100</v>
      </c>
      <c r="CQ234" s="206">
        <f t="shared" si="175"/>
        <v>88.539807211710098</v>
      </c>
      <c r="CR234" s="206">
        <f t="shared" si="162"/>
        <v>0.99310000000000009</v>
      </c>
      <c r="CS234" s="206">
        <f t="shared" si="176"/>
        <v>87.928882541949307</v>
      </c>
      <c r="CT234" s="206">
        <f t="shared" si="177"/>
        <v>-12.071117458050693</v>
      </c>
      <c r="CV234" s="206">
        <f>SUM(CV216:CV233)</f>
        <v>7049.4398743157853</v>
      </c>
      <c r="CX234" s="206">
        <f>SUM(CX216:CX233)</f>
        <v>10100</v>
      </c>
      <c r="CZ234" s="206">
        <f>SUM(CZ216:CZ233)</f>
        <v>7049.4395805696695</v>
      </c>
      <c r="DB234" s="206">
        <f>SUM(DB216:DB233)</f>
        <v>11181.35880111092</v>
      </c>
      <c r="DC234" s="206">
        <f>SUM(DC216:DC233)</f>
        <v>1143.0588211109211</v>
      </c>
      <c r="DD234" s="200">
        <v>39172</v>
      </c>
      <c r="DE234" s="200" t="s">
        <v>6833</v>
      </c>
      <c r="DN234" s="206">
        <f>SUM(DN218:DN233)</f>
        <v>4712.8222418376481</v>
      </c>
      <c r="DP234" s="206">
        <f>SUM(DP216:DP233)</f>
        <v>7200</v>
      </c>
      <c r="DR234" s="206">
        <f>SUM(DR216:DR233)</f>
        <v>4712.8222418376481</v>
      </c>
      <c r="DS234" s="206">
        <f>SUM(DS216:DS233)</f>
        <v>13.0784</v>
      </c>
      <c r="DT234" s="206">
        <f>SUM(DT216:DT233)</f>
        <v>7704.5218009561886</v>
      </c>
      <c r="DU234" s="206">
        <f>SUM(DU216:DU233)</f>
        <v>504.52180095618695</v>
      </c>
    </row>
    <row r="235" spans="1:134" ht="14.25">
      <c r="A235" s="263" t="s">
        <v>6851</v>
      </c>
      <c r="B235" s="206">
        <f>G221/C235</f>
        <v>0.55556400000000006</v>
      </c>
      <c r="C235" s="206">
        <f t="shared" si="189"/>
        <v>5000</v>
      </c>
      <c r="D235" s="200">
        <v>5000</v>
      </c>
      <c r="F235" s="206" t="s">
        <v>6852</v>
      </c>
      <c r="I235" s="206">
        <f t="shared" si="190"/>
        <v>0</v>
      </c>
      <c r="J235" s="200">
        <v>0.9</v>
      </c>
      <c r="K235" s="206">
        <f t="shared" si="191"/>
        <v>4500</v>
      </c>
      <c r="L235" s="206">
        <f t="shared" si="192"/>
        <v>2500.038</v>
      </c>
      <c r="M235" s="206">
        <f t="shared" si="193"/>
        <v>9.9999999999999978E-2</v>
      </c>
      <c r="N235" s="206">
        <f t="shared" si="194"/>
        <v>499.99999999999989</v>
      </c>
      <c r="O235" s="206">
        <f t="shared" si="195"/>
        <v>277.78199999999998</v>
      </c>
      <c r="Q235" s="206" t="s">
        <v>6851</v>
      </c>
      <c r="R235" s="200" t="s">
        <v>6846</v>
      </c>
      <c r="S235" s="200">
        <v>37739</v>
      </c>
      <c r="T235" s="200">
        <v>6.0000000000000001E-3</v>
      </c>
      <c r="U235" s="200">
        <v>1.8000000000000002E-3</v>
      </c>
      <c r="W235" s="200">
        <v>8.0000000000000002E-3</v>
      </c>
      <c r="X235" s="200">
        <v>3.0000000000000001E-3</v>
      </c>
      <c r="Y235" s="200">
        <v>6.0000000000000001E-3</v>
      </c>
      <c r="Z235" s="200">
        <v>6.4000000000000003E-3</v>
      </c>
      <c r="AB235" s="200">
        <v>6.0000000000000001E-3</v>
      </c>
      <c r="AC235" s="200">
        <v>8.0000000000000002E-3</v>
      </c>
      <c r="AD235" s="200">
        <v>0.30000000000000004</v>
      </c>
      <c r="AE235" s="200">
        <v>6.4000000000000003E-3</v>
      </c>
      <c r="AF235" s="200">
        <v>6.0000000000000001E-3</v>
      </c>
      <c r="AH235" s="200">
        <v>4.8000000000000004E-3</v>
      </c>
      <c r="AI235" s="200">
        <v>5.0000000000000001E-4</v>
      </c>
      <c r="AJ235" s="200">
        <v>0</v>
      </c>
      <c r="AK235" s="206" t="s">
        <v>6851</v>
      </c>
      <c r="AM235" s="200" t="s">
        <v>6850</v>
      </c>
      <c r="AN235" s="200">
        <v>1.2E-2</v>
      </c>
      <c r="BC235" s="206" t="s">
        <v>6805</v>
      </c>
      <c r="BD235" s="206" t="s">
        <v>6849</v>
      </c>
      <c r="BE235" s="206" t="s">
        <v>6803</v>
      </c>
      <c r="CM235" s="200">
        <v>95.522388059701498</v>
      </c>
      <c r="CN235" s="200">
        <v>1.0385</v>
      </c>
      <c r="CO235" s="200">
        <v>100</v>
      </c>
      <c r="CQ235" s="206">
        <f t="shared" si="175"/>
        <v>95.522388059701498</v>
      </c>
      <c r="CR235" s="206">
        <f t="shared" si="162"/>
        <v>0.99310000000000009</v>
      </c>
      <c r="CS235" s="206">
        <f t="shared" si="176"/>
        <v>94.863283582089565</v>
      </c>
      <c r="CT235" s="206">
        <f t="shared" si="177"/>
        <v>-5.136716417910435</v>
      </c>
      <c r="CU235" s="200" t="s">
        <v>5927</v>
      </c>
      <c r="CV235" s="206" t="s">
        <v>6848</v>
      </c>
      <c r="CW235" s="206" t="s">
        <v>6847</v>
      </c>
      <c r="CX235" s="206" t="s">
        <v>6803</v>
      </c>
      <c r="CY235" s="200" t="s">
        <v>5927</v>
      </c>
      <c r="CZ235" s="206" t="s">
        <v>6802</v>
      </c>
      <c r="DA235" s="206" t="s">
        <v>6801</v>
      </c>
      <c r="DB235" s="206" t="s">
        <v>6800</v>
      </c>
      <c r="DC235" s="206" t="s">
        <v>6799</v>
      </c>
      <c r="DD235" s="206" t="s">
        <v>6705</v>
      </c>
      <c r="DE235" s="206" t="s">
        <v>6705</v>
      </c>
    </row>
    <row r="236" spans="1:134" ht="14.25">
      <c r="A236" s="263" t="s">
        <v>6845</v>
      </c>
      <c r="B236" s="206">
        <f>L222/C236</f>
        <v>2.5636898425833354E-6</v>
      </c>
      <c r="C236" s="206">
        <f t="shared" si="189"/>
        <v>5000</v>
      </c>
      <c r="E236" s="200">
        <v>5000</v>
      </c>
      <c r="I236" s="206">
        <f t="shared" si="190"/>
        <v>0</v>
      </c>
      <c r="J236" s="200">
        <v>0.9</v>
      </c>
      <c r="K236" s="206">
        <f t="shared" si="191"/>
        <v>4500</v>
      </c>
      <c r="L236" s="206">
        <f t="shared" si="192"/>
        <v>1.153660429162501E-2</v>
      </c>
      <c r="M236" s="206">
        <f t="shared" si="193"/>
        <v>9.9999999999999978E-2</v>
      </c>
      <c r="N236" s="206">
        <f t="shared" si="194"/>
        <v>499.99999999999989</v>
      </c>
      <c r="O236" s="206">
        <f t="shared" si="195"/>
        <v>1.2818449212916674E-3</v>
      </c>
      <c r="Q236" s="206" t="s">
        <v>6845</v>
      </c>
      <c r="R236" s="200" t="s">
        <v>6846</v>
      </c>
      <c r="S236" s="200">
        <v>37739</v>
      </c>
      <c r="T236" s="200">
        <v>6.0000000000000001E-3</v>
      </c>
      <c r="U236" s="200">
        <v>1.8000000000000002E-3</v>
      </c>
      <c r="V236" s="200">
        <v>3.0000000000000001E-3</v>
      </c>
      <c r="AC236" s="200">
        <v>0</v>
      </c>
      <c r="AE236" s="200">
        <v>0</v>
      </c>
      <c r="AF236" s="200">
        <v>0</v>
      </c>
      <c r="AH236" s="200">
        <v>0</v>
      </c>
      <c r="AI236" s="200">
        <v>0</v>
      </c>
      <c r="AJ236" s="200">
        <v>0</v>
      </c>
      <c r="AK236" s="206" t="s">
        <v>6845</v>
      </c>
      <c r="AM236" s="200" t="s">
        <v>6844</v>
      </c>
      <c r="AN236" s="200">
        <v>6.0000000000000001E-3</v>
      </c>
      <c r="BC236" s="206">
        <f>BC233-BG233</f>
        <v>2013.4476361774159</v>
      </c>
      <c r="BD236" s="206">
        <f>BE236/BC236</f>
        <v>2.7316329966454438</v>
      </c>
      <c r="BE236" s="206">
        <f>BE233-BI233</f>
        <v>5500</v>
      </c>
      <c r="BK236" s="206" t="s">
        <v>6805</v>
      </c>
      <c r="BL236" s="206" t="s">
        <v>6843</v>
      </c>
      <c r="BM236" s="206" t="s">
        <v>6803</v>
      </c>
      <c r="CM236" s="200">
        <v>221.92062897791101</v>
      </c>
      <c r="CN236" s="200">
        <v>1.0684</v>
      </c>
      <c r="CO236" s="200">
        <v>237.1</v>
      </c>
      <c r="CQ236" s="206">
        <f t="shared" si="175"/>
        <v>221.92062897791101</v>
      </c>
      <c r="CR236" s="206">
        <f t="shared" si="162"/>
        <v>0.99310000000000009</v>
      </c>
      <c r="CS236" s="206">
        <f t="shared" si="176"/>
        <v>220.38937663796344</v>
      </c>
      <c r="CT236" s="206">
        <f t="shared" si="177"/>
        <v>-16.710623362036557</v>
      </c>
      <c r="DD236" s="206" t="s">
        <v>6839</v>
      </c>
      <c r="DE236" s="206" t="s">
        <v>6764</v>
      </c>
    </row>
    <row r="237" spans="1:134" ht="14.25">
      <c r="A237" s="263" t="s">
        <v>6793</v>
      </c>
      <c r="B237" s="206">
        <f>G223/C237</f>
        <v>0.74943480000000007</v>
      </c>
      <c r="C237" s="206">
        <f t="shared" si="189"/>
        <v>25000</v>
      </c>
      <c r="D237" s="200">
        <v>20000</v>
      </c>
      <c r="E237" s="200">
        <v>5000</v>
      </c>
      <c r="F237" s="206" t="s">
        <v>6838</v>
      </c>
      <c r="G237" s="200">
        <v>0.7</v>
      </c>
      <c r="H237" s="206">
        <f>C237*G237</f>
        <v>17500</v>
      </c>
      <c r="I237" s="206">
        <f t="shared" si="190"/>
        <v>13115.109</v>
      </c>
      <c r="J237" s="200">
        <v>0.25</v>
      </c>
      <c r="K237" s="206">
        <f t="shared" si="191"/>
        <v>6250</v>
      </c>
      <c r="L237" s="206">
        <f t="shared" si="192"/>
        <v>4683.9675000000007</v>
      </c>
      <c r="M237" s="206">
        <f t="shared" si="193"/>
        <v>5.0000000000000044E-2</v>
      </c>
      <c r="N237" s="206">
        <f t="shared" si="194"/>
        <v>1250.0000000000011</v>
      </c>
      <c r="O237" s="206">
        <f t="shared" si="195"/>
        <v>936.79350000000102</v>
      </c>
      <c r="Q237" s="206" t="s">
        <v>6793</v>
      </c>
      <c r="R237" s="200" t="s">
        <v>6840</v>
      </c>
      <c r="S237" s="200">
        <v>38139</v>
      </c>
      <c r="T237" s="200">
        <v>1.4999999999999999E-2</v>
      </c>
      <c r="U237" s="200">
        <v>2.5000000000000001E-3</v>
      </c>
      <c r="W237" s="200">
        <v>1.4999999999999999E-2</v>
      </c>
      <c r="X237" s="200">
        <v>6.0000000000000001E-3</v>
      </c>
      <c r="Y237" s="200">
        <v>6.0000000000000001E-3</v>
      </c>
      <c r="Z237" s="200">
        <v>1.2E-2</v>
      </c>
      <c r="AB237" s="200">
        <v>6.0000000000000001E-3</v>
      </c>
      <c r="AC237" s="200">
        <v>1.4999999999999999E-2</v>
      </c>
      <c r="AD237" s="200">
        <v>0.60000000000000009</v>
      </c>
      <c r="AE237" s="200">
        <v>1.2E-2</v>
      </c>
      <c r="AF237" s="200">
        <v>1.4999999999999999E-2</v>
      </c>
      <c r="AH237" s="200">
        <v>1.2E-2</v>
      </c>
      <c r="AI237" s="200">
        <v>5.0000000000000001E-3</v>
      </c>
      <c r="AJ237" s="200">
        <v>2.5000000000000001E-3</v>
      </c>
      <c r="AK237" s="206" t="s">
        <v>6793</v>
      </c>
      <c r="AM237" s="206" t="s">
        <v>6842</v>
      </c>
      <c r="AN237" s="200">
        <v>0</v>
      </c>
      <c r="BK237" s="206">
        <f>BL234-BP234</f>
        <v>2214.9063174020889</v>
      </c>
      <c r="BL237" s="206">
        <f>BM237/BK237</f>
        <v>2.0316886383159294</v>
      </c>
      <c r="BM237" s="206">
        <f>BN234-BR234</f>
        <v>4500</v>
      </c>
      <c r="CM237" s="200">
        <v>65.926762809862396</v>
      </c>
      <c r="CN237" s="200">
        <v>1.5047000000000001</v>
      </c>
      <c r="CO237" s="200">
        <v>100</v>
      </c>
      <c r="CQ237" s="206">
        <f t="shared" si="175"/>
        <v>65.926762809862396</v>
      </c>
      <c r="CR237" s="206">
        <f t="shared" si="162"/>
        <v>0.99310000000000009</v>
      </c>
      <c r="CS237" s="206">
        <f t="shared" si="176"/>
        <v>65.47186814647435</v>
      </c>
      <c r="CT237" s="206">
        <f t="shared" si="177"/>
        <v>-34.52813185352565</v>
      </c>
      <c r="DD237" s="206" t="s">
        <v>6764</v>
      </c>
      <c r="DE237" s="206" t="s">
        <v>6739</v>
      </c>
      <c r="DM237" s="200" t="s">
        <v>6833</v>
      </c>
    </row>
    <row r="238" spans="1:134" ht="14.25">
      <c r="A238" s="263" t="s">
        <v>6611</v>
      </c>
      <c r="B238" s="206">
        <f>G224/C238</f>
        <v>0.10924566666666667</v>
      </c>
      <c r="C238" s="206">
        <f t="shared" si="189"/>
        <v>30000</v>
      </c>
      <c r="D238" s="200">
        <v>20000</v>
      </c>
      <c r="E238" s="200">
        <v>10000</v>
      </c>
      <c r="F238" s="206" t="s">
        <v>6841</v>
      </c>
      <c r="G238" s="200">
        <v>0.9</v>
      </c>
      <c r="H238" s="206">
        <f>C238*G238</f>
        <v>27000</v>
      </c>
      <c r="I238" s="206">
        <f t="shared" si="190"/>
        <v>2949.6330000000003</v>
      </c>
      <c r="J238" s="200">
        <v>0</v>
      </c>
      <c r="K238" s="206">
        <f t="shared" si="191"/>
        <v>0</v>
      </c>
      <c r="L238" s="206">
        <f t="shared" si="192"/>
        <v>0</v>
      </c>
      <c r="M238" s="206">
        <f t="shared" si="193"/>
        <v>9.9999999999999978E-2</v>
      </c>
      <c r="N238" s="206">
        <f t="shared" si="194"/>
        <v>2999.9999999999995</v>
      </c>
      <c r="O238" s="206">
        <f t="shared" si="195"/>
        <v>327.73699999999997</v>
      </c>
      <c r="Q238" s="206" t="s">
        <v>6611</v>
      </c>
      <c r="R238" s="200" t="s">
        <v>6840</v>
      </c>
      <c r="S238" s="200">
        <v>38673</v>
      </c>
      <c r="T238" s="200">
        <v>1.4999999999999999E-2</v>
      </c>
      <c r="U238" s="200">
        <v>2.5000000000000001E-3</v>
      </c>
      <c r="W238" s="200">
        <v>1.4999999999999999E-2</v>
      </c>
      <c r="X238" s="200">
        <v>9.0000000000000011E-3</v>
      </c>
      <c r="Y238" s="200">
        <v>6.0000000000000001E-3</v>
      </c>
      <c r="Z238" s="200">
        <v>1.2E-2</v>
      </c>
      <c r="AB238" s="200">
        <v>6.0000000000000001E-3</v>
      </c>
      <c r="AC238" s="200">
        <v>0.01</v>
      </c>
      <c r="AD238" s="200">
        <v>0.60000000000000009</v>
      </c>
      <c r="AE238" s="200">
        <v>8.0000000000000002E-3</v>
      </c>
      <c r="AF238" s="200">
        <v>8.0000000000000002E-3</v>
      </c>
      <c r="AH238" s="200">
        <v>6.4000000000000003E-3</v>
      </c>
      <c r="AI238" s="200">
        <v>5.0000000000000001E-3</v>
      </c>
      <c r="AJ238" s="200">
        <v>2.5000000000000001E-3</v>
      </c>
      <c r="AK238" s="206" t="s">
        <v>6611</v>
      </c>
      <c r="CM238" s="200">
        <v>70.735881346263497</v>
      </c>
      <c r="CN238" s="200">
        <v>1.4024000000000001</v>
      </c>
      <c r="CO238" s="200">
        <v>100</v>
      </c>
      <c r="CQ238" s="206">
        <f t="shared" si="175"/>
        <v>70.735881346263497</v>
      </c>
      <c r="CR238" s="206">
        <f t="shared" si="162"/>
        <v>0.99310000000000009</v>
      </c>
      <c r="CS238" s="206">
        <f t="shared" si="176"/>
        <v>70.247803764974279</v>
      </c>
      <c r="CT238" s="206">
        <f t="shared" si="177"/>
        <v>-29.752196235025721</v>
      </c>
      <c r="CU238" s="200">
        <v>39172</v>
      </c>
      <c r="DD238" s="206" t="s">
        <v>6835</v>
      </c>
      <c r="DE238" s="206" t="s">
        <v>6839</v>
      </c>
      <c r="DM238" s="200" t="s">
        <v>6707</v>
      </c>
      <c r="DV238" s="200">
        <v>20071119</v>
      </c>
      <c r="DW238" s="200">
        <v>20071120</v>
      </c>
      <c r="DX238" s="206" t="s">
        <v>6637</v>
      </c>
      <c r="DY238" s="206" t="s">
        <v>6606</v>
      </c>
      <c r="DZ238" s="200">
        <v>2.9138999999999999</v>
      </c>
      <c r="EA238" s="200">
        <v>200</v>
      </c>
      <c r="EB238" s="200">
        <v>68.22</v>
      </c>
      <c r="EC238" s="200">
        <v>1.2</v>
      </c>
      <c r="ED238" s="206" t="s">
        <v>6605</v>
      </c>
    </row>
    <row r="239" spans="1:134" ht="14.25">
      <c r="A239" s="263" t="s">
        <v>6836</v>
      </c>
      <c r="B239" s="206">
        <f>G225/C239</f>
        <v>0.286024</v>
      </c>
      <c r="C239" s="206">
        <f t="shared" si="189"/>
        <v>25000</v>
      </c>
      <c r="D239" s="200">
        <v>20000</v>
      </c>
      <c r="E239" s="200">
        <v>5000</v>
      </c>
      <c r="F239" s="206" t="s">
        <v>6838</v>
      </c>
      <c r="G239" s="200">
        <v>0.85</v>
      </c>
      <c r="H239" s="206">
        <f>C239*G239</f>
        <v>21250</v>
      </c>
      <c r="I239" s="206">
        <f t="shared" si="190"/>
        <v>6078.01</v>
      </c>
      <c r="J239" s="200">
        <v>0.05</v>
      </c>
      <c r="K239" s="206">
        <f t="shared" si="191"/>
        <v>1250</v>
      </c>
      <c r="L239" s="206">
        <f t="shared" si="192"/>
        <v>357.53000000000003</v>
      </c>
      <c r="M239" s="206">
        <f t="shared" si="193"/>
        <v>0.10000000000000002</v>
      </c>
      <c r="N239" s="206">
        <f t="shared" si="194"/>
        <v>2500.0000000000005</v>
      </c>
      <c r="O239" s="206">
        <f t="shared" si="195"/>
        <v>715.06000000000017</v>
      </c>
      <c r="Q239" s="206" t="s">
        <v>6836</v>
      </c>
      <c r="R239" s="200" t="s">
        <v>6837</v>
      </c>
      <c r="S239" s="200">
        <v>39171</v>
      </c>
      <c r="T239" s="200">
        <v>1.4999999999999999E-2</v>
      </c>
      <c r="U239" s="200">
        <v>2.5000000000000001E-3</v>
      </c>
      <c r="W239" s="200">
        <v>1.4999999999999999E-2</v>
      </c>
      <c r="X239" s="200">
        <v>9.0000000000000011E-3</v>
      </c>
      <c r="Y239" s="200">
        <v>6.0000000000000001E-3</v>
      </c>
      <c r="Z239" s="200">
        <v>1.4999999999999999E-2</v>
      </c>
      <c r="AB239" s="200">
        <v>6.0000000000000001E-3</v>
      </c>
      <c r="AI239" s="200">
        <v>5.0000000000000001E-3</v>
      </c>
      <c r="AJ239" s="200">
        <v>2.5000000000000001E-3</v>
      </c>
      <c r="AK239" s="206" t="s">
        <v>6836</v>
      </c>
      <c r="BC239" s="200" t="s">
        <v>6833</v>
      </c>
      <c r="CM239" s="200">
        <v>77.048543689320397</v>
      </c>
      <c r="CN239" s="200">
        <v>1.2875000000000001</v>
      </c>
      <c r="CO239" s="200">
        <v>100</v>
      </c>
      <c r="CQ239" s="206">
        <f t="shared" si="175"/>
        <v>77.048543689320397</v>
      </c>
      <c r="CR239" s="206">
        <f t="shared" si="162"/>
        <v>0.99310000000000009</v>
      </c>
      <c r="CS239" s="206">
        <f t="shared" si="176"/>
        <v>76.5169087378641</v>
      </c>
      <c r="CT239" s="206">
        <f t="shared" si="177"/>
        <v>-23.4830912621359</v>
      </c>
      <c r="CU239" s="206" t="s">
        <v>6786</v>
      </c>
      <c r="CV239" s="206" t="s">
        <v>6783</v>
      </c>
      <c r="DD239" s="206" t="s">
        <v>6739</v>
      </c>
      <c r="DE239" s="206" t="s">
        <v>6835</v>
      </c>
      <c r="DM239" s="206" t="s">
        <v>6743</v>
      </c>
      <c r="DV239" s="200">
        <v>20071119</v>
      </c>
      <c r="DW239" s="200">
        <v>20071120</v>
      </c>
      <c r="DX239" s="206" t="s">
        <v>6639</v>
      </c>
      <c r="DY239" s="206" t="s">
        <v>6606</v>
      </c>
      <c r="DZ239" s="200">
        <v>2.1324999999999998</v>
      </c>
      <c r="EA239" s="200">
        <v>200</v>
      </c>
      <c r="EB239" s="200">
        <v>93.22</v>
      </c>
      <c r="EC239" s="200">
        <v>1.2</v>
      </c>
      <c r="ED239" s="206" t="s">
        <v>6605</v>
      </c>
    </row>
    <row r="240" spans="1:134" ht="14.25">
      <c r="A240" s="262" t="s">
        <v>6788</v>
      </c>
      <c r="B240" s="206">
        <f>G218/C240</f>
        <v>0.3078105000000001</v>
      </c>
      <c r="C240" s="206">
        <f t="shared" si="189"/>
        <v>20000</v>
      </c>
      <c r="E240" s="200">
        <v>20000</v>
      </c>
      <c r="I240" s="206">
        <f t="shared" si="190"/>
        <v>0</v>
      </c>
      <c r="J240" s="200">
        <v>0.9</v>
      </c>
      <c r="K240" s="206">
        <f t="shared" si="191"/>
        <v>18000</v>
      </c>
      <c r="L240" s="206">
        <f t="shared" si="192"/>
        <v>5540.5890000000018</v>
      </c>
      <c r="M240" s="206">
        <f t="shared" si="193"/>
        <v>9.9999999999999978E-2</v>
      </c>
      <c r="N240" s="206">
        <f t="shared" si="194"/>
        <v>1999.9999999999995</v>
      </c>
      <c r="O240" s="206">
        <f t="shared" si="195"/>
        <v>615.62100000000009</v>
      </c>
      <c r="Q240" s="200" t="s">
        <v>6788</v>
      </c>
      <c r="R240" s="200" t="s">
        <v>6834</v>
      </c>
      <c r="S240" s="200">
        <v>38000</v>
      </c>
      <c r="T240" s="200">
        <v>3.3E-3</v>
      </c>
      <c r="U240" s="200">
        <v>1E-3</v>
      </c>
      <c r="V240" s="200">
        <v>2.5000000000000001E-3</v>
      </c>
      <c r="AI240" s="200">
        <v>0</v>
      </c>
      <c r="AJ240" s="200">
        <v>0</v>
      </c>
      <c r="AK240" s="200" t="s">
        <v>6788</v>
      </c>
      <c r="BB240" s="206" t="s">
        <v>6772</v>
      </c>
      <c r="BC240" s="206" t="s">
        <v>6783</v>
      </c>
      <c r="BK240" s="200">
        <v>39172</v>
      </c>
      <c r="BL240" s="200" t="s">
        <v>6833</v>
      </c>
      <c r="CM240" s="200">
        <v>79.6969216121866</v>
      </c>
      <c r="CN240" s="200">
        <v>1.2604</v>
      </c>
      <c r="CO240" s="200">
        <v>101.25</v>
      </c>
      <c r="CQ240" s="206">
        <f t="shared" si="175"/>
        <v>79.6969216121866</v>
      </c>
      <c r="CR240" s="206">
        <f t="shared" si="162"/>
        <v>0.99310000000000009</v>
      </c>
      <c r="CS240" s="206">
        <f t="shared" si="176"/>
        <v>79.14701285306252</v>
      </c>
      <c r="CT240" s="206">
        <f t="shared" si="177"/>
        <v>-22.10298714693748</v>
      </c>
      <c r="CU240" s="206" t="s">
        <v>6832</v>
      </c>
      <c r="CV240" s="206" t="s">
        <v>6772</v>
      </c>
      <c r="DD240" s="206" t="s">
        <v>6817</v>
      </c>
      <c r="DE240" s="206" t="s">
        <v>6830</v>
      </c>
      <c r="DM240" s="206" t="s">
        <v>6783</v>
      </c>
      <c r="DV240" s="200">
        <v>20071119</v>
      </c>
      <c r="DW240" s="200">
        <v>20071120</v>
      </c>
      <c r="DX240" s="206" t="s">
        <v>6607</v>
      </c>
      <c r="DY240" s="206" t="s">
        <v>6606</v>
      </c>
      <c r="DZ240" s="200">
        <v>0.99020000000000008</v>
      </c>
      <c r="EA240" s="200">
        <v>200</v>
      </c>
      <c r="EB240" s="200">
        <v>200.76</v>
      </c>
      <c r="EC240" s="200">
        <v>1.2</v>
      </c>
    </row>
    <row r="241" spans="1:134" ht="14.25">
      <c r="A241" s="263" t="s">
        <v>6612</v>
      </c>
      <c r="B241" s="206">
        <f>G226/C241</f>
        <v>0.40503189999999994</v>
      </c>
      <c r="C241" s="206">
        <f t="shared" si="189"/>
        <v>10000</v>
      </c>
      <c r="E241" s="200">
        <v>10000</v>
      </c>
      <c r="G241" s="200">
        <v>0.1</v>
      </c>
      <c r="H241" s="206">
        <f>C241*G241</f>
        <v>1000</v>
      </c>
      <c r="I241" s="206">
        <f t="shared" si="190"/>
        <v>405.03189999999995</v>
      </c>
      <c r="J241" s="200">
        <v>0.65</v>
      </c>
      <c r="K241" s="206">
        <f t="shared" si="191"/>
        <v>6500</v>
      </c>
      <c r="L241" s="206">
        <f t="shared" si="192"/>
        <v>2632.7073499999997</v>
      </c>
      <c r="M241" s="206">
        <f t="shared" si="193"/>
        <v>0.25</v>
      </c>
      <c r="N241" s="206">
        <f t="shared" si="194"/>
        <v>2500</v>
      </c>
      <c r="O241" s="206">
        <f t="shared" si="195"/>
        <v>1012.5797499999999</v>
      </c>
      <c r="Q241" s="206" t="s">
        <v>6612</v>
      </c>
      <c r="R241" s="200" t="s">
        <v>6831</v>
      </c>
      <c r="S241" s="200">
        <v>38910</v>
      </c>
      <c r="T241" s="200">
        <v>7.0000000000000001E-3</v>
      </c>
      <c r="U241" s="200">
        <v>1.5E-3</v>
      </c>
      <c r="V241" s="200">
        <v>3.0000000000000001E-3</v>
      </c>
      <c r="AK241" s="206" t="s">
        <v>6612</v>
      </c>
      <c r="BB241" s="206" t="s">
        <v>6714</v>
      </c>
      <c r="BC241" s="206" t="s">
        <v>6695</v>
      </c>
      <c r="BK241" s="206" t="s">
        <v>6824</v>
      </c>
      <c r="BL241" s="206" t="s">
        <v>6635</v>
      </c>
      <c r="CM241" s="200">
        <v>82.487942790620295</v>
      </c>
      <c r="CN241" s="200">
        <v>1.2025999999999999</v>
      </c>
      <c r="CO241" s="200">
        <v>100</v>
      </c>
      <c r="CQ241" s="206">
        <f t="shared" si="175"/>
        <v>82.487942790620295</v>
      </c>
      <c r="CR241" s="206">
        <f t="shared" si="162"/>
        <v>0.99310000000000009</v>
      </c>
      <c r="CS241" s="206">
        <f t="shared" si="176"/>
        <v>81.918775985365016</v>
      </c>
      <c r="CT241" s="206">
        <f t="shared" si="177"/>
        <v>-18.081224014634984</v>
      </c>
      <c r="CU241" s="206" t="s">
        <v>6828</v>
      </c>
      <c r="CV241" s="206" t="s">
        <v>6712</v>
      </c>
      <c r="DD241" s="206" t="s">
        <v>6830</v>
      </c>
      <c r="DE241" s="206" t="s">
        <v>6696</v>
      </c>
      <c r="DM241" s="206" t="s">
        <v>6739</v>
      </c>
      <c r="DV241" s="200">
        <v>20071108</v>
      </c>
      <c r="DW241" s="200">
        <v>20071109</v>
      </c>
      <c r="DX241" s="206" t="s">
        <v>6637</v>
      </c>
      <c r="DY241" s="206" t="s">
        <v>6606</v>
      </c>
      <c r="DZ241" s="200">
        <v>2.9931999999999999</v>
      </c>
      <c r="EA241" s="200">
        <v>200</v>
      </c>
      <c r="EB241" s="200">
        <v>66.41</v>
      </c>
      <c r="EC241" s="200">
        <v>1.2</v>
      </c>
      <c r="ED241" s="206" t="s">
        <v>6605</v>
      </c>
    </row>
    <row r="242" spans="1:134" ht="14.25">
      <c r="A242" s="263" t="s">
        <v>6829</v>
      </c>
      <c r="BB242" s="206" t="s">
        <v>6695</v>
      </c>
      <c r="BC242" s="206" t="s">
        <v>6635</v>
      </c>
      <c r="BK242" s="206" t="s">
        <v>6828</v>
      </c>
      <c r="BL242" s="206" t="s">
        <v>6672</v>
      </c>
      <c r="CM242" s="200">
        <v>182.06845920895699</v>
      </c>
      <c r="CN242" s="200">
        <v>1.0897000000000001</v>
      </c>
      <c r="CO242" s="200">
        <v>200</v>
      </c>
      <c r="CQ242" s="206">
        <f t="shared" si="175"/>
        <v>182.06845920895699</v>
      </c>
      <c r="CR242" s="206">
        <f t="shared" si="162"/>
        <v>0.99310000000000009</v>
      </c>
      <c r="CS242" s="206">
        <f t="shared" si="176"/>
        <v>180.81218684041522</v>
      </c>
      <c r="CT242" s="206">
        <f t="shared" si="177"/>
        <v>-19.187813159584778</v>
      </c>
      <c r="CU242" s="206" t="s">
        <v>6827</v>
      </c>
      <c r="CV242" s="206" t="s">
        <v>6714</v>
      </c>
      <c r="DD242" s="206" t="s">
        <v>6826</v>
      </c>
      <c r="DE242" s="206" t="s">
        <v>6642</v>
      </c>
      <c r="DM242" s="206" t="s">
        <v>6730</v>
      </c>
      <c r="DV242" s="200">
        <v>20071108</v>
      </c>
      <c r="DW242" s="200">
        <v>20071109</v>
      </c>
      <c r="DX242" s="206" t="s">
        <v>6639</v>
      </c>
      <c r="DY242" s="206" t="s">
        <v>6606</v>
      </c>
      <c r="DZ242" s="200">
        <v>2.177</v>
      </c>
      <c r="EA242" s="200">
        <v>200</v>
      </c>
      <c r="EB242" s="200">
        <v>91.31</v>
      </c>
      <c r="EC242" s="200">
        <v>1.19</v>
      </c>
      <c r="ED242" s="206" t="s">
        <v>6605</v>
      </c>
    </row>
    <row r="243" spans="1:134" ht="14.25">
      <c r="C243" s="206">
        <f>SUM(C233:C242)</f>
        <v>200000</v>
      </c>
      <c r="D243" s="206">
        <f>SUM(D233:D242)</f>
        <v>125000</v>
      </c>
      <c r="E243" s="206">
        <f>SUM(E233:E242)</f>
        <v>75000</v>
      </c>
      <c r="H243" s="206">
        <f>SUM(H233:H242)</f>
        <v>106750</v>
      </c>
      <c r="I243" s="206">
        <f>SUM(I233:I242)</f>
        <v>31123.273900000007</v>
      </c>
      <c r="K243" s="206">
        <f>SUM(K233:K242)</f>
        <v>73000</v>
      </c>
      <c r="L243" s="206">
        <f>SUM(L233:L242)</f>
        <v>21841.535386604297</v>
      </c>
      <c r="N243" s="206">
        <f>SUM(N233:N242)</f>
        <v>20249.999999999993</v>
      </c>
      <c r="O243" s="206">
        <f>SUM(O233:O242)</f>
        <v>5696.3725318449215</v>
      </c>
      <c r="BB243" s="206" t="s">
        <v>6727</v>
      </c>
      <c r="BC243" s="206" t="s">
        <v>6672</v>
      </c>
      <c r="BK243" s="200" t="s">
        <v>6825</v>
      </c>
      <c r="BL243" s="206" t="s">
        <v>6695</v>
      </c>
      <c r="CR243" s="206">
        <f t="shared" si="162"/>
        <v>0.99310000000000009</v>
      </c>
      <c r="CU243" s="206" t="s">
        <v>6824</v>
      </c>
      <c r="CV243" s="206" t="s">
        <v>6751</v>
      </c>
      <c r="DD243" s="206" t="s">
        <v>6692</v>
      </c>
      <c r="DE243" s="206" t="s">
        <v>6655</v>
      </c>
      <c r="DM243" s="206" t="s">
        <v>6757</v>
      </c>
      <c r="DV243" s="200">
        <v>20071108</v>
      </c>
      <c r="DW243" s="200">
        <v>20071109</v>
      </c>
      <c r="DX243" s="206" t="s">
        <v>6611</v>
      </c>
      <c r="DY243" s="206" t="s">
        <v>6610</v>
      </c>
      <c r="DZ243" s="200">
        <v>1.7695000000000001</v>
      </c>
      <c r="EA243" s="200">
        <v>300</v>
      </c>
      <c r="EB243" s="200">
        <v>168.73</v>
      </c>
      <c r="EC243" s="200">
        <v>1.43</v>
      </c>
      <c r="ED243" s="206" t="s">
        <v>6605</v>
      </c>
    </row>
    <row r="244" spans="1:134" ht="14.25">
      <c r="C244" s="206" t="s">
        <v>6823</v>
      </c>
      <c r="D244" s="206">
        <f>I243+L243+O243</f>
        <v>58661.181818449222</v>
      </c>
      <c r="H244" s="206">
        <f>H243/$C$243</f>
        <v>0.53374999999999995</v>
      </c>
      <c r="I244" s="206">
        <f>I243/($I$243+$L$243+$O$243)</f>
        <v>0.53055995353662633</v>
      </c>
      <c r="K244" s="206">
        <f>K243/$C$243</f>
        <v>0.36499999999999999</v>
      </c>
      <c r="L244" s="206">
        <f>L243/($I$243+$L$243+$O$243)</f>
        <v>0.37233370875823424</v>
      </c>
      <c r="N244" s="206">
        <f>N243/$C$243</f>
        <v>0.10124999999999997</v>
      </c>
      <c r="O244" s="206">
        <f>O243/($I$243+$L$243+$O$243)</f>
        <v>9.7106337705139531E-2</v>
      </c>
      <c r="U244" s="206" t="s">
        <v>6822</v>
      </c>
      <c r="BB244" s="200" t="s">
        <v>6821</v>
      </c>
      <c r="BC244" s="206" t="s">
        <v>6772</v>
      </c>
      <c r="BK244" s="206" t="s">
        <v>6820</v>
      </c>
      <c r="BL244" s="206" t="s">
        <v>6772</v>
      </c>
      <c r="CU244" s="206" t="s">
        <v>6819</v>
      </c>
      <c r="CV244" s="206" t="s">
        <v>6724</v>
      </c>
      <c r="DD244" s="206" t="s">
        <v>6818</v>
      </c>
      <c r="DE244" s="206" t="s">
        <v>6817</v>
      </c>
      <c r="DM244" s="206" t="s">
        <v>6790</v>
      </c>
      <c r="DV244" s="200">
        <v>20071108</v>
      </c>
      <c r="DW244" s="200">
        <v>20071109</v>
      </c>
      <c r="DX244" s="206" t="s">
        <v>6607</v>
      </c>
      <c r="DY244" s="206" t="s">
        <v>6606</v>
      </c>
      <c r="DZ244" s="200">
        <v>1.0065</v>
      </c>
      <c r="EA244" s="200">
        <v>100</v>
      </c>
      <c r="EB244" s="200">
        <v>98.75</v>
      </c>
      <c r="EC244" s="200">
        <v>0.60000000000000009</v>
      </c>
      <c r="ED244" s="206" t="s">
        <v>6605</v>
      </c>
    </row>
    <row r="245" spans="1:134" ht="14.25">
      <c r="U245" s="206" t="s">
        <v>6816</v>
      </c>
      <c r="V245" s="206" t="s">
        <v>6815</v>
      </c>
      <c r="W245" s="206" t="s">
        <v>6814</v>
      </c>
      <c r="X245" s="206" t="s">
        <v>6813</v>
      </c>
      <c r="Y245" s="206" t="s">
        <v>6607</v>
      </c>
      <c r="Z245" s="200" t="s">
        <v>6788</v>
      </c>
      <c r="AA245" s="206" t="s">
        <v>6612</v>
      </c>
      <c r="BB245" s="200" t="s">
        <v>6749</v>
      </c>
      <c r="BC245" s="200" t="s">
        <v>6698</v>
      </c>
      <c r="BK245" s="206" t="s">
        <v>6809</v>
      </c>
      <c r="BL245" s="206" t="s">
        <v>6783</v>
      </c>
      <c r="CU245" s="200" t="s">
        <v>6698</v>
      </c>
      <c r="CV245" s="206" t="s">
        <v>6746</v>
      </c>
      <c r="DE245" s="206" t="s">
        <v>6672</v>
      </c>
      <c r="DM245" s="200" t="s">
        <v>6812</v>
      </c>
      <c r="DV245" s="200">
        <v>20071105</v>
      </c>
      <c r="DW245" s="200">
        <v>20071106</v>
      </c>
      <c r="DX245" s="206" t="s">
        <v>6639</v>
      </c>
      <c r="DY245" s="206" t="s">
        <v>6645</v>
      </c>
      <c r="DZ245" s="200">
        <v>2.2126999999999999</v>
      </c>
      <c r="EA245" s="200">
        <v>2000</v>
      </c>
      <c r="EB245" s="200">
        <v>898.44</v>
      </c>
      <c r="EC245" s="200">
        <v>11.99</v>
      </c>
      <c r="ED245" s="206" t="s">
        <v>6605</v>
      </c>
    </row>
    <row r="246" spans="1:134" ht="14.25">
      <c r="U246" s="206" t="s">
        <v>6811</v>
      </c>
      <c r="V246" s="200">
        <v>0</v>
      </c>
      <c r="W246" s="200">
        <v>0</v>
      </c>
      <c r="X246" s="200">
        <v>0</v>
      </c>
      <c r="Y246" s="200">
        <v>0</v>
      </c>
      <c r="Z246" s="200">
        <v>0</v>
      </c>
      <c r="AA246" s="200">
        <v>0</v>
      </c>
      <c r="BB246" s="206" t="s">
        <v>6692</v>
      </c>
      <c r="BC246" s="206" t="s">
        <v>6663</v>
      </c>
      <c r="BK246" s="200" t="s">
        <v>6810</v>
      </c>
      <c r="BL246" s="200" t="s">
        <v>6698</v>
      </c>
      <c r="CM246" s="206">
        <f>SUM(CM214:CM245)</f>
        <v>5890.8862811455183</v>
      </c>
      <c r="CO246" s="206">
        <f>SUM(CO214:CO245)</f>
        <v>8738.35</v>
      </c>
      <c r="CQ246" s="206">
        <f>SUM(CQ214:CQ245)</f>
        <v>5890.8862811455183</v>
      </c>
      <c r="CS246" s="206">
        <f>SUM(CS214:CS245)</f>
        <v>5850.2391658056149</v>
      </c>
      <c r="CT246" s="206">
        <f>SUM(CT214:CT245)</f>
        <v>-2888.1108341943855</v>
      </c>
      <c r="CU246" s="206" t="s">
        <v>6809</v>
      </c>
      <c r="CV246" s="206" t="s">
        <v>6752</v>
      </c>
      <c r="DE246" s="206" t="s">
        <v>6621</v>
      </c>
      <c r="DM246" s="206" t="s">
        <v>6733</v>
      </c>
      <c r="DV246" s="200">
        <v>20071102</v>
      </c>
      <c r="DW246" s="200">
        <v>20071105</v>
      </c>
      <c r="DX246" s="206" t="s">
        <v>6646</v>
      </c>
      <c r="DY246" s="206" t="s">
        <v>6711</v>
      </c>
      <c r="DZ246" s="200">
        <v>1.119</v>
      </c>
      <c r="EA246" s="200">
        <v>2812.83</v>
      </c>
      <c r="EB246" s="200">
        <v>2514.9499999999998</v>
      </c>
      <c r="EC246" s="200">
        <v>1.39</v>
      </c>
      <c r="ED246" s="206" t="s">
        <v>6605</v>
      </c>
    </row>
    <row r="247" spans="1:134" ht="14.25">
      <c r="U247" s="206" t="s">
        <v>6808</v>
      </c>
      <c r="V247" s="200">
        <v>0</v>
      </c>
      <c r="W247" s="200" t="s">
        <v>6784</v>
      </c>
      <c r="X247" s="200">
        <v>0</v>
      </c>
      <c r="Y247" s="200">
        <v>0</v>
      </c>
      <c r="Z247" s="200">
        <v>0</v>
      </c>
      <c r="AA247" s="200">
        <v>0</v>
      </c>
      <c r="BB247" s="206" t="s">
        <v>6807</v>
      </c>
      <c r="BC247" s="200" t="s">
        <v>6795</v>
      </c>
      <c r="BK247" s="206" t="s">
        <v>6806</v>
      </c>
      <c r="BL247" s="206" t="s">
        <v>6663</v>
      </c>
      <c r="CL247" s="200" t="s">
        <v>5927</v>
      </c>
      <c r="CM247" s="206" t="s">
        <v>6805</v>
      </c>
      <c r="CN247" s="206" t="s">
        <v>6804</v>
      </c>
      <c r="CO247" s="206" t="s">
        <v>6803</v>
      </c>
      <c r="CP247" s="200" t="s">
        <v>5927</v>
      </c>
      <c r="CQ247" s="206" t="s">
        <v>6802</v>
      </c>
      <c r="CR247" s="206" t="s">
        <v>6801</v>
      </c>
      <c r="CS247" s="206" t="s">
        <v>6800</v>
      </c>
      <c r="CT247" s="206" t="s">
        <v>6799</v>
      </c>
      <c r="CU247" s="206" t="s">
        <v>6798</v>
      </c>
      <c r="CV247" s="206" t="s">
        <v>6672</v>
      </c>
      <c r="DE247" s="206" t="s">
        <v>6650</v>
      </c>
      <c r="DM247" s="206" t="s">
        <v>6727</v>
      </c>
      <c r="DV247" s="200">
        <v>20071102</v>
      </c>
      <c r="DW247" s="200">
        <v>20071105</v>
      </c>
      <c r="DX247" s="206" t="s">
        <v>6637</v>
      </c>
      <c r="DY247" s="206" t="s">
        <v>6708</v>
      </c>
      <c r="DZ247" s="200">
        <v>3.0651999999999999</v>
      </c>
      <c r="EA247" s="200">
        <v>2812.83</v>
      </c>
      <c r="EB247" s="200">
        <v>914.9</v>
      </c>
      <c r="EC247" s="200">
        <v>8.43</v>
      </c>
      <c r="ED247" s="206" t="s">
        <v>6605</v>
      </c>
    </row>
    <row r="248" spans="1:134" ht="14.25">
      <c r="U248" s="206" t="s">
        <v>6797</v>
      </c>
      <c r="V248" s="200">
        <v>4.0000000000000001E-3</v>
      </c>
      <c r="W248" s="200">
        <v>4.0000000000000001E-3</v>
      </c>
      <c r="X248" s="200" t="s">
        <v>6784</v>
      </c>
      <c r="Y248" s="200">
        <v>4.0000000000000001E-3</v>
      </c>
      <c r="Z248" s="200">
        <v>0</v>
      </c>
      <c r="AA248" s="200">
        <v>0</v>
      </c>
      <c r="BB248" s="206" t="s">
        <v>6783</v>
      </c>
      <c r="BC248" s="206" t="s">
        <v>6790</v>
      </c>
      <c r="BK248" s="206" t="s">
        <v>6796</v>
      </c>
      <c r="BL248" s="200" t="s">
        <v>6795</v>
      </c>
      <c r="CU248" s="206" t="s">
        <v>6746</v>
      </c>
      <c r="CV248" s="206" t="s">
        <v>6773</v>
      </c>
      <c r="DE248" s="206" t="s">
        <v>6648</v>
      </c>
      <c r="DM248" s="206" t="s">
        <v>6794</v>
      </c>
      <c r="DV248" s="200">
        <v>20071101</v>
      </c>
      <c r="DW248" s="200">
        <v>20071101</v>
      </c>
      <c r="DX248" s="206" t="s">
        <v>6604</v>
      </c>
      <c r="DY248" s="206" t="s">
        <v>6609</v>
      </c>
      <c r="DZ248" s="200">
        <v>1</v>
      </c>
      <c r="EA248" s="200">
        <v>0</v>
      </c>
      <c r="EB248" s="200">
        <v>13.34</v>
      </c>
      <c r="EC248" s="200">
        <v>0</v>
      </c>
    </row>
    <row r="249" spans="1:134" ht="14.25">
      <c r="U249" s="206" t="s">
        <v>6793</v>
      </c>
      <c r="V249" s="200">
        <v>0</v>
      </c>
      <c r="W249" s="200">
        <v>0</v>
      </c>
      <c r="X249" s="200">
        <v>0</v>
      </c>
      <c r="Y249" s="200" t="s">
        <v>6784</v>
      </c>
      <c r="Z249" s="200">
        <v>0</v>
      </c>
      <c r="AA249" s="200">
        <v>0</v>
      </c>
      <c r="BB249" s="206" t="s">
        <v>6792</v>
      </c>
      <c r="BC249" s="206" t="s">
        <v>6764</v>
      </c>
      <c r="BK249" s="206" t="s">
        <v>6791</v>
      </c>
      <c r="BL249" s="206" t="s">
        <v>6790</v>
      </c>
      <c r="CV249" s="206" t="s">
        <v>6776</v>
      </c>
      <c r="DE249" s="206" t="s">
        <v>6618</v>
      </c>
      <c r="DM249" s="206" t="s">
        <v>6789</v>
      </c>
      <c r="DV249" s="200">
        <v>20071029</v>
      </c>
      <c r="DW249" s="200">
        <v>20071030</v>
      </c>
      <c r="DX249" s="206" t="s">
        <v>6637</v>
      </c>
      <c r="DY249" s="206" t="s">
        <v>6606</v>
      </c>
      <c r="DZ249" s="200">
        <v>3.0863999999999998</v>
      </c>
      <c r="EA249" s="200">
        <v>200</v>
      </c>
      <c r="EB249" s="200">
        <v>64.41</v>
      </c>
      <c r="EC249" s="200">
        <v>1.2</v>
      </c>
      <c r="ED249" s="206" t="s">
        <v>6605</v>
      </c>
    </row>
    <row r="250" spans="1:134" ht="14.25">
      <c r="U250" s="200" t="s">
        <v>6788</v>
      </c>
      <c r="V250" s="200">
        <v>8.0000000000000002E-3</v>
      </c>
      <c r="W250" s="200">
        <v>8.0000000000000002E-3</v>
      </c>
      <c r="X250" s="200">
        <v>4.0000000000000001E-3</v>
      </c>
      <c r="Y250" s="200">
        <v>8.0000000000000002E-3</v>
      </c>
      <c r="Z250" s="200" t="s">
        <v>6784</v>
      </c>
      <c r="AA250" s="200">
        <v>0</v>
      </c>
      <c r="BC250" s="206" t="s">
        <v>6787</v>
      </c>
      <c r="BK250" s="206" t="s">
        <v>6786</v>
      </c>
      <c r="BL250" s="206" t="s">
        <v>6785</v>
      </c>
      <c r="CV250" s="206" t="s">
        <v>6727</v>
      </c>
      <c r="DE250" s="206" t="s">
        <v>6615</v>
      </c>
      <c r="DM250" s="206" t="s">
        <v>6731</v>
      </c>
      <c r="DV250" s="200">
        <v>20071029</v>
      </c>
      <c r="DW250" s="200">
        <v>20071030</v>
      </c>
      <c r="DX250" s="206" t="s">
        <v>6639</v>
      </c>
      <c r="DY250" s="206" t="s">
        <v>6606</v>
      </c>
      <c r="DZ250" s="200">
        <v>2.2212999999999998</v>
      </c>
      <c r="EA250" s="200">
        <v>200</v>
      </c>
      <c r="EB250" s="200">
        <v>89.49</v>
      </c>
      <c r="EC250" s="200">
        <v>1.2</v>
      </c>
      <c r="ED250" s="206" t="s">
        <v>6602</v>
      </c>
    </row>
    <row r="251" spans="1:134" ht="14.25">
      <c r="U251" s="206" t="s">
        <v>6612</v>
      </c>
      <c r="V251" s="200">
        <v>8.0000000000000002E-3</v>
      </c>
      <c r="W251" s="200">
        <v>8.0000000000000002E-3</v>
      </c>
      <c r="X251" s="200">
        <v>4.0000000000000001E-3</v>
      </c>
      <c r="Y251" s="200">
        <v>8.0000000000000002E-3</v>
      </c>
      <c r="Z251" s="200">
        <v>0</v>
      </c>
      <c r="AA251" s="200" t="s">
        <v>6784</v>
      </c>
      <c r="BC251" s="206" t="s">
        <v>6709</v>
      </c>
      <c r="BL251" s="206" t="s">
        <v>6764</v>
      </c>
      <c r="CL251" s="200">
        <v>39172</v>
      </c>
      <c r="CV251" s="200" t="s">
        <v>6698</v>
      </c>
      <c r="DM251" s="206" t="s">
        <v>6768</v>
      </c>
      <c r="DV251" s="200">
        <v>20071029</v>
      </c>
      <c r="DW251" s="200">
        <v>20071030</v>
      </c>
      <c r="DX251" s="206" t="s">
        <v>6611</v>
      </c>
      <c r="DY251" s="206" t="s">
        <v>6610</v>
      </c>
      <c r="DZ251" s="200">
        <v>1.8976999999999999</v>
      </c>
      <c r="EA251" s="200">
        <v>300</v>
      </c>
      <c r="EB251" s="200">
        <v>157.13999999999999</v>
      </c>
      <c r="EC251" s="200">
        <v>1.79</v>
      </c>
      <c r="ED251" s="206" t="s">
        <v>6605</v>
      </c>
    </row>
    <row r="252" spans="1:134" ht="14.25">
      <c r="BC252" s="206" t="s">
        <v>6680</v>
      </c>
      <c r="BL252" s="206" t="s">
        <v>6768</v>
      </c>
      <c r="CL252" s="206" t="s">
        <v>6783</v>
      </c>
      <c r="CM252" s="206" t="s">
        <v>6783</v>
      </c>
      <c r="CV252" s="206" t="s">
        <v>6757</v>
      </c>
      <c r="DM252" s="206" t="s">
        <v>6782</v>
      </c>
      <c r="DV252" s="200">
        <v>20071029</v>
      </c>
      <c r="DW252" s="200">
        <v>20071030</v>
      </c>
      <c r="DX252" s="206" t="s">
        <v>6607</v>
      </c>
      <c r="DY252" s="206" t="s">
        <v>6606</v>
      </c>
      <c r="DZ252" s="200">
        <v>1.0606</v>
      </c>
      <c r="EA252" s="200">
        <v>100</v>
      </c>
      <c r="EB252" s="200">
        <v>93.72</v>
      </c>
      <c r="EC252" s="200">
        <v>0.60000000000000009</v>
      </c>
      <c r="ED252" s="206" t="s">
        <v>6605</v>
      </c>
    </row>
    <row r="253" spans="1:134" ht="14.25">
      <c r="BC253" s="206" t="s">
        <v>6776</v>
      </c>
      <c r="BL253" s="206" t="s">
        <v>6739</v>
      </c>
      <c r="CL253" s="206" t="s">
        <v>6712</v>
      </c>
      <c r="CM253" s="206" t="s">
        <v>6772</v>
      </c>
      <c r="CV253" s="206" t="s">
        <v>6781</v>
      </c>
      <c r="DM253" s="206" t="s">
        <v>6773</v>
      </c>
      <c r="DV253" s="200">
        <v>20071025</v>
      </c>
      <c r="DW253" s="200">
        <v>20071029</v>
      </c>
      <c r="DX253" s="206" t="s">
        <v>6611</v>
      </c>
      <c r="DY253" s="200" t="s">
        <v>6608</v>
      </c>
      <c r="DZ253" s="200">
        <v>1.8786</v>
      </c>
      <c r="EA253" s="200">
        <v>2000</v>
      </c>
      <c r="EB253" s="200">
        <v>1055.1300000000001</v>
      </c>
      <c r="EC253" s="200">
        <v>17.84</v>
      </c>
      <c r="ED253" s="206" t="s">
        <v>6605</v>
      </c>
    </row>
    <row r="254" spans="1:134" ht="14.25">
      <c r="BC254" s="206" t="s">
        <v>6778</v>
      </c>
      <c r="BL254" s="206" t="s">
        <v>6770</v>
      </c>
      <c r="CL254" s="206" t="s">
        <v>6714</v>
      </c>
      <c r="CM254" s="206" t="s">
        <v>6751</v>
      </c>
      <c r="CV254" s="206" t="s">
        <v>6739</v>
      </c>
      <c r="DM254" s="206" t="s">
        <v>6780</v>
      </c>
      <c r="DV254" s="200">
        <v>20071025</v>
      </c>
      <c r="DW254" s="200">
        <v>20071029</v>
      </c>
      <c r="DX254" s="206" t="s">
        <v>6613</v>
      </c>
      <c r="DY254" s="200" t="s">
        <v>6608</v>
      </c>
      <c r="DZ254" s="200">
        <v>1.7703</v>
      </c>
      <c r="EA254" s="200">
        <v>1000</v>
      </c>
      <c r="EB254" s="200">
        <v>559.84</v>
      </c>
      <c r="EC254" s="200">
        <v>8.91</v>
      </c>
      <c r="ED254" s="206" t="s">
        <v>6605</v>
      </c>
    </row>
    <row r="255" spans="1:134">
      <c r="U255" s="200" t="s">
        <v>6779</v>
      </c>
      <c r="BC255" s="200" t="s">
        <v>6677</v>
      </c>
      <c r="BL255" s="200" t="s">
        <v>6778</v>
      </c>
      <c r="CL255" s="200" t="s">
        <v>6772</v>
      </c>
      <c r="CM255" s="200" t="s">
        <v>6773</v>
      </c>
      <c r="CV255" s="200" t="s">
        <v>6731</v>
      </c>
      <c r="DM255" s="200" t="s">
        <v>6672</v>
      </c>
      <c r="DV255" s="200">
        <v>20071018</v>
      </c>
      <c r="DW255" s="200">
        <v>20071019</v>
      </c>
      <c r="DX255" s="200" t="s">
        <v>6637</v>
      </c>
      <c r="DY255" s="200" t="s">
        <v>6606</v>
      </c>
      <c r="DZ255" s="200">
        <v>3.0830000000000002</v>
      </c>
      <c r="EA255" s="200">
        <v>200</v>
      </c>
      <c r="EB255" s="200">
        <v>64.48</v>
      </c>
      <c r="EC255" s="200">
        <v>1.2</v>
      </c>
      <c r="ED255" s="200" t="s">
        <v>6605</v>
      </c>
    </row>
    <row r="256" spans="1:134">
      <c r="U256" s="200" t="s">
        <v>6777</v>
      </c>
      <c r="BC256" s="200" t="s">
        <v>6686</v>
      </c>
      <c r="BL256" s="200" t="s">
        <v>6776</v>
      </c>
      <c r="CL256" s="200" t="s">
        <v>6731</v>
      </c>
      <c r="CM256" s="200" t="s">
        <v>6775</v>
      </c>
      <c r="CV256" s="200" t="s">
        <v>6635</v>
      </c>
      <c r="DM256" s="200" t="s">
        <v>6746</v>
      </c>
      <c r="DV256" s="200">
        <v>20071018</v>
      </c>
      <c r="DW256" s="200">
        <v>20071019</v>
      </c>
      <c r="DX256" s="200" t="s">
        <v>6639</v>
      </c>
      <c r="DY256" s="200" t="s">
        <v>6606</v>
      </c>
      <c r="DZ256" s="200">
        <v>2.2229999999999999</v>
      </c>
      <c r="EA256" s="200">
        <v>200</v>
      </c>
      <c r="EB256" s="200">
        <v>89.42</v>
      </c>
      <c r="EC256" s="200">
        <v>1.2</v>
      </c>
      <c r="ED256" s="200" t="s">
        <v>6605</v>
      </c>
    </row>
    <row r="257" spans="21:134">
      <c r="U257" s="200" t="s">
        <v>6774</v>
      </c>
      <c r="BC257" s="200" t="s">
        <v>6761</v>
      </c>
      <c r="BL257" s="200" t="s">
        <v>6703</v>
      </c>
      <c r="CL257" s="200" t="s">
        <v>6773</v>
      </c>
      <c r="CM257" s="200" t="s">
        <v>6697</v>
      </c>
      <c r="CV257" s="200" t="s">
        <v>6733</v>
      </c>
      <c r="DM257" s="200" t="s">
        <v>6772</v>
      </c>
      <c r="DV257" s="200">
        <v>20071018</v>
      </c>
      <c r="DW257" s="200">
        <v>20071019</v>
      </c>
      <c r="DX257" s="200" t="s">
        <v>6611</v>
      </c>
      <c r="DY257" s="200" t="s">
        <v>6610</v>
      </c>
      <c r="DZ257" s="200">
        <v>1.9062000000000001</v>
      </c>
      <c r="EA257" s="200">
        <v>300</v>
      </c>
      <c r="EB257" s="200">
        <v>156.44</v>
      </c>
      <c r="EC257" s="200">
        <v>1.79</v>
      </c>
      <c r="ED257" s="200" t="s">
        <v>6605</v>
      </c>
    </row>
    <row r="258" spans="21:134">
      <c r="U258" s="200" t="s">
        <v>6771</v>
      </c>
      <c r="BC258" s="200" t="s">
        <v>6770</v>
      </c>
      <c r="BL258" s="200" t="s">
        <v>6709</v>
      </c>
      <c r="CL258" s="200" t="s">
        <v>6757</v>
      </c>
      <c r="CM258" s="200" t="s">
        <v>6724</v>
      </c>
      <c r="CV258" s="200" t="s">
        <v>6686</v>
      </c>
      <c r="DM258" s="200" t="s">
        <v>6729</v>
      </c>
      <c r="DV258" s="200">
        <v>20071018</v>
      </c>
      <c r="DW258" s="200">
        <v>20071019</v>
      </c>
      <c r="DX258" s="200" t="s">
        <v>6607</v>
      </c>
      <c r="DY258" s="200" t="s">
        <v>6606</v>
      </c>
      <c r="DZ258" s="200">
        <v>1.0623</v>
      </c>
      <c r="EA258" s="200">
        <v>100</v>
      </c>
      <c r="EB258" s="200">
        <v>93.57</v>
      </c>
      <c r="EC258" s="200">
        <v>0.60000000000000009</v>
      </c>
      <c r="ED258" s="200" t="s">
        <v>6605</v>
      </c>
    </row>
    <row r="259" spans="21:134">
      <c r="U259" s="200" t="s">
        <v>6769</v>
      </c>
      <c r="BC259" s="200" t="s">
        <v>6768</v>
      </c>
      <c r="BL259" s="200" t="s">
        <v>6680</v>
      </c>
      <c r="CL259" s="200" t="s">
        <v>6724</v>
      </c>
      <c r="CM259" s="200" t="s">
        <v>6712</v>
      </c>
      <c r="CV259" s="200" t="s">
        <v>6767</v>
      </c>
      <c r="DM259" s="200" t="s">
        <v>6766</v>
      </c>
      <c r="DV259" s="200">
        <v>20071008</v>
      </c>
      <c r="DW259" s="200">
        <v>20071009</v>
      </c>
      <c r="DX259" s="200" t="s">
        <v>6637</v>
      </c>
      <c r="DY259" s="200" t="s">
        <v>6606</v>
      </c>
      <c r="DZ259" s="200">
        <v>3.077</v>
      </c>
      <c r="EA259" s="200">
        <v>200</v>
      </c>
      <c r="EB259" s="200">
        <v>64.599999999999994</v>
      </c>
      <c r="EC259" s="200">
        <v>1.2</v>
      </c>
      <c r="ED259" s="200" t="s">
        <v>6605</v>
      </c>
    </row>
    <row r="260" spans="21:134">
      <c r="U260" s="200" t="s">
        <v>6765</v>
      </c>
      <c r="BC260" s="200" t="s">
        <v>6739</v>
      </c>
      <c r="BL260" s="200" t="s">
        <v>6677</v>
      </c>
      <c r="CL260" s="200" t="s">
        <v>6752</v>
      </c>
      <c r="CM260" s="200" t="s">
        <v>6698</v>
      </c>
      <c r="CV260" s="200" t="s">
        <v>6716</v>
      </c>
      <c r="DM260" s="200" t="s">
        <v>6764</v>
      </c>
      <c r="DV260" s="200">
        <v>20071008</v>
      </c>
      <c r="DW260" s="200">
        <v>20071009</v>
      </c>
      <c r="DX260" s="200" t="s">
        <v>6639</v>
      </c>
      <c r="DY260" s="200" t="s">
        <v>6606</v>
      </c>
      <c r="DZ260" s="200">
        <v>2.2002000000000002</v>
      </c>
      <c r="EA260" s="200">
        <v>200</v>
      </c>
      <c r="EB260" s="200">
        <v>90.35</v>
      </c>
      <c r="EC260" s="200">
        <v>1.2</v>
      </c>
      <c r="ED260" s="200" t="s">
        <v>6602</v>
      </c>
    </row>
    <row r="261" spans="21:134">
      <c r="U261" s="200" t="s">
        <v>6763</v>
      </c>
      <c r="BC261" s="200" t="s">
        <v>6742</v>
      </c>
      <c r="BL261" s="200" t="s">
        <v>6742</v>
      </c>
      <c r="CL261" s="200" t="s">
        <v>6751</v>
      </c>
      <c r="CM261" s="200" t="s">
        <v>6635</v>
      </c>
      <c r="CV261" s="200" t="s">
        <v>6736</v>
      </c>
      <c r="DM261" s="200" t="s">
        <v>6754</v>
      </c>
      <c r="DV261" s="200">
        <v>20071008</v>
      </c>
      <c r="DW261" s="200">
        <v>20071009</v>
      </c>
      <c r="DX261" s="200" t="s">
        <v>6611</v>
      </c>
      <c r="DY261" s="200" t="s">
        <v>6610</v>
      </c>
      <c r="DZ261" s="200">
        <v>1.9218000000000002</v>
      </c>
      <c r="EA261" s="200">
        <v>300</v>
      </c>
      <c r="EB261" s="200">
        <v>155.16999999999999</v>
      </c>
      <c r="EC261" s="200">
        <v>1.79</v>
      </c>
      <c r="ED261" s="200" t="s">
        <v>6605</v>
      </c>
    </row>
    <row r="262" spans="21:134" ht="14.25">
      <c r="U262" s="206" t="s">
        <v>6762</v>
      </c>
      <c r="BC262" s="200" t="s">
        <v>6737</v>
      </c>
      <c r="BL262" s="200" t="s">
        <v>6761</v>
      </c>
      <c r="CM262" s="200" t="s">
        <v>6663</v>
      </c>
      <c r="CV262" s="200" t="s">
        <v>6760</v>
      </c>
      <c r="DM262" s="200" t="s">
        <v>6759</v>
      </c>
      <c r="DV262" s="200">
        <v>20071008</v>
      </c>
      <c r="DW262" s="200">
        <v>20071009</v>
      </c>
      <c r="DX262" s="200" t="s">
        <v>6607</v>
      </c>
      <c r="DY262" s="200" t="s">
        <v>6606</v>
      </c>
      <c r="DZ262" s="200">
        <v>1.0653999999999999</v>
      </c>
      <c r="EA262" s="200">
        <v>100</v>
      </c>
      <c r="EB262" s="200">
        <v>93.29</v>
      </c>
      <c r="EC262" s="200">
        <v>0.60000000000000009</v>
      </c>
      <c r="ED262" s="200" t="s">
        <v>6605</v>
      </c>
    </row>
    <row r="263" spans="21:134">
      <c r="U263" s="200" t="s">
        <v>6758</v>
      </c>
      <c r="BC263" s="200" t="s">
        <v>6749</v>
      </c>
      <c r="BL263" s="200" t="s">
        <v>6734</v>
      </c>
      <c r="CM263" s="200" t="s">
        <v>6757</v>
      </c>
      <c r="CV263" s="200" t="s">
        <v>6756</v>
      </c>
      <c r="DM263" s="200" t="s">
        <v>6752</v>
      </c>
      <c r="DV263" s="200">
        <v>20071008</v>
      </c>
      <c r="DW263" s="200">
        <v>20071008</v>
      </c>
      <c r="DX263" s="200" t="s">
        <v>6604</v>
      </c>
      <c r="DY263" s="200" t="s">
        <v>6609</v>
      </c>
      <c r="DZ263" s="200">
        <v>1</v>
      </c>
      <c r="EA263" s="200">
        <v>0</v>
      </c>
      <c r="EB263" s="200">
        <v>15.11</v>
      </c>
      <c r="EC263" s="200">
        <v>0</v>
      </c>
    </row>
    <row r="264" spans="21:134">
      <c r="U264" s="200" t="s">
        <v>6755</v>
      </c>
      <c r="BC264" s="200" t="s">
        <v>6712</v>
      </c>
      <c r="BL264" s="200" t="s">
        <v>6686</v>
      </c>
      <c r="CM264" s="200" t="s">
        <v>6727</v>
      </c>
      <c r="CV264" s="200" t="s">
        <v>6754</v>
      </c>
      <c r="DM264" s="200" t="s">
        <v>6714</v>
      </c>
      <c r="DV264" s="200">
        <v>20070928</v>
      </c>
      <c r="DW264" s="200">
        <v>20071008</v>
      </c>
      <c r="DX264" s="200" t="s">
        <v>6637</v>
      </c>
      <c r="DY264" s="200" t="s">
        <v>6606</v>
      </c>
      <c r="DZ264" s="200">
        <v>3.0373999999999999</v>
      </c>
      <c r="EA264" s="200">
        <v>200</v>
      </c>
      <c r="EB264" s="200">
        <v>65.45</v>
      </c>
      <c r="EC264" s="200">
        <v>1.2</v>
      </c>
      <c r="ED264" s="200" t="s">
        <v>6605</v>
      </c>
    </row>
    <row r="265" spans="21:134">
      <c r="U265" s="200" t="s">
        <v>6753</v>
      </c>
      <c r="BC265" s="200" t="s">
        <v>6740</v>
      </c>
      <c r="BL265" s="200" t="s">
        <v>6642</v>
      </c>
      <c r="CM265" s="200" t="s">
        <v>6752</v>
      </c>
      <c r="CV265" s="200" t="s">
        <v>6702</v>
      </c>
      <c r="DM265" s="200" t="s">
        <v>6751</v>
      </c>
      <c r="DV265" s="200">
        <v>20070928</v>
      </c>
      <c r="DW265" s="200">
        <v>20071008</v>
      </c>
      <c r="DX265" s="200" t="s">
        <v>6639</v>
      </c>
      <c r="DY265" s="200" t="s">
        <v>6606</v>
      </c>
      <c r="DZ265" s="200">
        <v>2.1823000000000001</v>
      </c>
      <c r="EA265" s="200">
        <v>200</v>
      </c>
      <c r="EB265" s="200">
        <v>91.17</v>
      </c>
      <c r="EC265" s="200">
        <v>1.02</v>
      </c>
      <c r="ED265" s="200" t="s">
        <v>6605</v>
      </c>
    </row>
    <row r="266" spans="21:134">
      <c r="U266" s="200" t="s">
        <v>6750</v>
      </c>
      <c r="BC266" s="200" t="s">
        <v>6703</v>
      </c>
      <c r="BL266" s="200" t="s">
        <v>6749</v>
      </c>
      <c r="CM266" s="200" t="s">
        <v>6714</v>
      </c>
      <c r="CV266" s="200" t="s">
        <v>6692</v>
      </c>
      <c r="DM266" s="200" t="s">
        <v>6748</v>
      </c>
      <c r="DV266" s="200">
        <v>20070928</v>
      </c>
      <c r="DW266" s="200">
        <v>20071008</v>
      </c>
      <c r="DX266" s="200" t="s">
        <v>6611</v>
      </c>
      <c r="DY266" s="200" t="s">
        <v>6610</v>
      </c>
      <c r="DZ266" s="200">
        <v>1.8895</v>
      </c>
      <c r="EA266" s="200">
        <v>300</v>
      </c>
      <c r="EB266" s="200">
        <v>157.82</v>
      </c>
      <c r="EC266" s="200">
        <v>1.79</v>
      </c>
      <c r="ED266" s="200" t="s">
        <v>6605</v>
      </c>
    </row>
    <row r="267" spans="21:134">
      <c r="U267" s="200" t="s">
        <v>6747</v>
      </c>
      <c r="BC267" s="200" t="s">
        <v>6746</v>
      </c>
      <c r="BL267" s="200" t="s">
        <v>6746</v>
      </c>
      <c r="CM267" s="200" t="s">
        <v>6746</v>
      </c>
      <c r="CV267" s="200" t="s">
        <v>6679</v>
      </c>
      <c r="DM267" s="200" t="s">
        <v>6745</v>
      </c>
      <c r="DV267" s="200">
        <v>20070928</v>
      </c>
      <c r="DW267" s="200">
        <v>20071008</v>
      </c>
      <c r="DX267" s="200" t="s">
        <v>6607</v>
      </c>
      <c r="DY267" s="200" t="s">
        <v>6606</v>
      </c>
      <c r="DZ267" s="200">
        <v>1.0526</v>
      </c>
      <c r="EA267" s="200">
        <v>100</v>
      </c>
      <c r="EB267" s="200">
        <v>94.71</v>
      </c>
      <c r="EC267" s="200">
        <v>0.30000000000000004</v>
      </c>
      <c r="ED267" s="200" t="s">
        <v>6605</v>
      </c>
    </row>
    <row r="268" spans="21:134">
      <c r="U268" s="200" t="s">
        <v>6744</v>
      </c>
      <c r="BC268" s="200" t="s">
        <v>6727</v>
      </c>
      <c r="BL268" s="200" t="s">
        <v>6725</v>
      </c>
      <c r="CM268" s="200" t="s">
        <v>6743</v>
      </c>
      <c r="CV268" s="200" t="s">
        <v>6652</v>
      </c>
      <c r="DM268" s="200" t="s">
        <v>6742</v>
      </c>
      <c r="DV268" s="200">
        <v>20070926</v>
      </c>
      <c r="DW268" s="200">
        <v>20070927</v>
      </c>
      <c r="DX268" s="200" t="s">
        <v>6604</v>
      </c>
      <c r="DY268" s="200" t="s">
        <v>6603</v>
      </c>
      <c r="DZ268" s="200">
        <v>1</v>
      </c>
      <c r="EA268" s="200">
        <v>2000</v>
      </c>
      <c r="EB268" s="200">
        <v>2000</v>
      </c>
      <c r="EC268" s="200">
        <v>0</v>
      </c>
      <c r="ED268" s="200" t="s">
        <v>6605</v>
      </c>
    </row>
    <row r="269" spans="21:134">
      <c r="U269" s="200" t="s">
        <v>6741</v>
      </c>
      <c r="BC269" s="200" t="s">
        <v>6725</v>
      </c>
      <c r="BL269" s="200" t="s">
        <v>6740</v>
      </c>
      <c r="CM269" s="200" t="s">
        <v>6739</v>
      </c>
      <c r="CV269" s="200" t="s">
        <v>6675</v>
      </c>
      <c r="DM269" s="200" t="s">
        <v>6738</v>
      </c>
      <c r="DV269" s="200">
        <v>20070926</v>
      </c>
      <c r="DW269" s="200">
        <v>20070927</v>
      </c>
      <c r="DX269" s="200" t="s">
        <v>6604</v>
      </c>
      <c r="DY269" s="200" t="s">
        <v>6603</v>
      </c>
      <c r="DZ269" s="200">
        <v>1</v>
      </c>
      <c r="EA269" s="200">
        <v>2000</v>
      </c>
      <c r="EB269" s="200">
        <v>2000</v>
      </c>
      <c r="EC269" s="200">
        <v>0</v>
      </c>
      <c r="ED269" s="200" t="s">
        <v>6605</v>
      </c>
    </row>
    <row r="270" spans="21:134">
      <c r="BC270" s="200" t="s">
        <v>6666</v>
      </c>
      <c r="BL270" s="200" t="s">
        <v>6737</v>
      </c>
      <c r="CM270" s="200" t="s">
        <v>6695</v>
      </c>
      <c r="CV270" s="200" t="s">
        <v>6717</v>
      </c>
      <c r="DM270" s="200" t="s">
        <v>6737</v>
      </c>
      <c r="DV270" s="200">
        <v>20070926</v>
      </c>
      <c r="DW270" s="200">
        <v>20070927</v>
      </c>
      <c r="DX270" s="200" t="s">
        <v>6604</v>
      </c>
      <c r="DY270" s="200" t="s">
        <v>6603</v>
      </c>
      <c r="DZ270" s="200">
        <v>1</v>
      </c>
      <c r="EA270" s="200">
        <v>2000</v>
      </c>
      <c r="EB270" s="200">
        <v>2000</v>
      </c>
      <c r="EC270" s="200">
        <v>0</v>
      </c>
      <c r="ED270" s="200" t="s">
        <v>6602</v>
      </c>
    </row>
    <row r="271" spans="21:134">
      <c r="BC271" s="200" t="s">
        <v>6713</v>
      </c>
      <c r="BL271" s="200" t="s">
        <v>6712</v>
      </c>
      <c r="CM271" s="200" t="s">
        <v>6736</v>
      </c>
      <c r="CV271" s="200" t="s">
        <v>6638</v>
      </c>
      <c r="DM271" s="200" t="s">
        <v>6735</v>
      </c>
      <c r="DV271" s="200">
        <v>20070926</v>
      </c>
      <c r="DW271" s="200">
        <v>20070927</v>
      </c>
      <c r="DX271" s="200" t="s">
        <v>6612</v>
      </c>
      <c r="DY271" s="200" t="s">
        <v>6608</v>
      </c>
      <c r="DZ271" s="200">
        <v>1.1841999999999999</v>
      </c>
      <c r="EA271" s="200">
        <v>2000</v>
      </c>
      <c r="EB271" s="200">
        <v>1688.9</v>
      </c>
      <c r="EC271" s="200">
        <v>0</v>
      </c>
      <c r="ED271" s="200" t="s">
        <v>6605</v>
      </c>
    </row>
    <row r="272" spans="21:134">
      <c r="BC272" s="200" t="s">
        <v>6734</v>
      </c>
      <c r="BL272" s="200" t="s">
        <v>6648</v>
      </c>
      <c r="CM272" s="200" t="s">
        <v>6733</v>
      </c>
      <c r="CV272" s="200" t="s">
        <v>6704</v>
      </c>
      <c r="DM272" s="200" t="s">
        <v>6663</v>
      </c>
      <c r="DV272" s="200">
        <v>20070926</v>
      </c>
      <c r="DW272" s="200">
        <v>20070927</v>
      </c>
      <c r="DX272" s="200" t="s">
        <v>6612</v>
      </c>
      <c r="DY272" s="200" t="s">
        <v>6608</v>
      </c>
      <c r="DZ272" s="200">
        <v>1.1841999999999999</v>
      </c>
      <c r="EA272" s="200">
        <v>2000</v>
      </c>
      <c r="EB272" s="200">
        <v>1688.9</v>
      </c>
      <c r="EC272" s="200">
        <v>0</v>
      </c>
      <c r="ED272" s="200" t="s">
        <v>6605</v>
      </c>
    </row>
    <row r="273" spans="55:134">
      <c r="BC273" s="200" t="s">
        <v>6732</v>
      </c>
      <c r="BL273" s="200" t="s">
        <v>6732</v>
      </c>
      <c r="CM273" s="200" t="s">
        <v>6731</v>
      </c>
      <c r="CV273" s="200" t="s">
        <v>6730</v>
      </c>
      <c r="DM273" s="200" t="s">
        <v>6659</v>
      </c>
      <c r="DV273" s="200">
        <v>20070926</v>
      </c>
      <c r="DW273" s="200">
        <v>20070927</v>
      </c>
      <c r="DX273" s="200" t="s">
        <v>6607</v>
      </c>
      <c r="DY273" s="200" t="s">
        <v>6645</v>
      </c>
      <c r="DZ273" s="200">
        <v>1.0257000000000001</v>
      </c>
      <c r="EA273" s="200">
        <v>5000</v>
      </c>
      <c r="EB273" s="200">
        <v>4850.93</v>
      </c>
      <c r="EC273" s="200">
        <v>24.38</v>
      </c>
      <c r="ED273" s="200" t="s">
        <v>6605</v>
      </c>
    </row>
    <row r="274" spans="55:134">
      <c r="BC274" s="200" t="s">
        <v>6702</v>
      </c>
      <c r="BL274" s="200" t="s">
        <v>6619</v>
      </c>
      <c r="CM274" s="200" t="s">
        <v>6730</v>
      </c>
      <c r="CV274" s="200" t="s">
        <v>6729</v>
      </c>
      <c r="DM274" s="200" t="s">
        <v>6728</v>
      </c>
      <c r="DV274" s="200">
        <v>20070920</v>
      </c>
      <c r="DW274" s="200">
        <v>20070920</v>
      </c>
      <c r="DX274" s="200" t="s">
        <v>6607</v>
      </c>
      <c r="DY274" s="200" t="s">
        <v>6609</v>
      </c>
      <c r="DZ274" s="200">
        <v>1.0293000000000001</v>
      </c>
      <c r="EA274" s="200">
        <v>0</v>
      </c>
      <c r="EB274" s="200">
        <v>4921.79</v>
      </c>
      <c r="EC274" s="200">
        <v>0</v>
      </c>
    </row>
    <row r="275" spans="55:134">
      <c r="BC275" s="200" t="s">
        <v>6642</v>
      </c>
      <c r="BL275" s="200" t="s">
        <v>6727</v>
      </c>
      <c r="CM275" s="200" t="s">
        <v>6726</v>
      </c>
      <c r="CV275" s="200" t="s">
        <v>6725</v>
      </c>
      <c r="DM275" s="200" t="s">
        <v>6720</v>
      </c>
      <c r="DV275" s="200">
        <v>20070919</v>
      </c>
      <c r="DW275" s="200">
        <v>20070920</v>
      </c>
      <c r="DX275" s="200" t="s">
        <v>6639</v>
      </c>
      <c r="DY275" s="200" t="s">
        <v>6645</v>
      </c>
      <c r="DZ275" s="200">
        <v>2.1356999999999999</v>
      </c>
      <c r="EA275" s="200">
        <v>1000</v>
      </c>
      <c r="EB275" s="200">
        <v>465.49</v>
      </c>
      <c r="EC275" s="200">
        <v>5.79</v>
      </c>
      <c r="ED275" s="200" t="s">
        <v>6605</v>
      </c>
    </row>
    <row r="276" spans="55:134">
      <c r="BC276" s="200" t="s">
        <v>6655</v>
      </c>
      <c r="BL276" s="200" t="s">
        <v>6723</v>
      </c>
      <c r="CM276" s="200" t="s">
        <v>6659</v>
      </c>
      <c r="CV276" s="200" t="s">
        <v>6689</v>
      </c>
      <c r="DM276" s="200" t="s">
        <v>6724</v>
      </c>
      <c r="DV276" s="200">
        <v>20070919</v>
      </c>
      <c r="DW276" s="200">
        <v>20070920</v>
      </c>
      <c r="DX276" s="200" t="s">
        <v>6637</v>
      </c>
      <c r="DY276" s="200" t="s">
        <v>6645</v>
      </c>
      <c r="DZ276" s="200">
        <v>2.9432999999999998</v>
      </c>
      <c r="EA276" s="200">
        <v>1000</v>
      </c>
      <c r="EB276" s="200">
        <v>338.72</v>
      </c>
      <c r="EC276" s="200">
        <v>2.99</v>
      </c>
      <c r="ED276" s="200" t="s">
        <v>6605</v>
      </c>
    </row>
    <row r="277" spans="55:134">
      <c r="BC277" s="200" t="s">
        <v>6723</v>
      </c>
      <c r="BL277" s="200" t="s">
        <v>6655</v>
      </c>
      <c r="CM277" s="200" t="s">
        <v>6702</v>
      </c>
      <c r="CV277" s="200" t="s">
        <v>6722</v>
      </c>
      <c r="DM277" s="200" t="s">
        <v>6721</v>
      </c>
      <c r="DV277" s="200">
        <v>20070918</v>
      </c>
      <c r="DW277" s="200">
        <v>20070919</v>
      </c>
      <c r="DX277" s="200" t="s">
        <v>6637</v>
      </c>
      <c r="DY277" s="200" t="s">
        <v>6610</v>
      </c>
      <c r="DZ277" s="200">
        <v>2.9633000000000003</v>
      </c>
      <c r="EA277" s="200">
        <v>200</v>
      </c>
      <c r="EB277" s="200">
        <v>67.08</v>
      </c>
      <c r="EC277" s="200">
        <v>1.19</v>
      </c>
      <c r="ED277" s="200" t="s">
        <v>6605</v>
      </c>
    </row>
    <row r="278" spans="55:134">
      <c r="BC278" s="200" t="s">
        <v>6687</v>
      </c>
      <c r="BL278" s="200" t="s">
        <v>6713</v>
      </c>
      <c r="CM278" s="200" t="s">
        <v>6693</v>
      </c>
      <c r="CV278" s="200" t="s">
        <v>6720</v>
      </c>
      <c r="DM278" s="200" t="s">
        <v>6719</v>
      </c>
      <c r="DV278" s="200">
        <v>20070918</v>
      </c>
      <c r="DW278" s="200">
        <v>20070919</v>
      </c>
      <c r="DX278" s="200" t="s">
        <v>6639</v>
      </c>
      <c r="DY278" s="200" t="s">
        <v>6610</v>
      </c>
      <c r="DZ278" s="200">
        <v>2.1440000000000001</v>
      </c>
      <c r="EA278" s="200">
        <v>200</v>
      </c>
      <c r="EB278" s="200">
        <v>92.72</v>
      </c>
      <c r="EC278" s="200">
        <v>1.19</v>
      </c>
      <c r="ED278" s="200" t="s">
        <v>6605</v>
      </c>
    </row>
    <row r="279" spans="55:134">
      <c r="BC279" s="200" t="s">
        <v>6714</v>
      </c>
      <c r="BL279" s="200" t="s">
        <v>6718</v>
      </c>
      <c r="CM279" s="200" t="s">
        <v>6717</v>
      </c>
      <c r="CV279" s="200" t="s">
        <v>6694</v>
      </c>
      <c r="DM279" s="200" t="s">
        <v>6716</v>
      </c>
      <c r="DV279" s="200">
        <v>20070918</v>
      </c>
      <c r="DW279" s="200">
        <v>20070919</v>
      </c>
      <c r="DX279" s="200" t="s">
        <v>6611</v>
      </c>
      <c r="DY279" s="200" t="s">
        <v>6610</v>
      </c>
      <c r="DZ279" s="200">
        <v>1.8393000000000002</v>
      </c>
      <c r="EA279" s="200">
        <v>300</v>
      </c>
      <c r="EB279" s="200">
        <v>162.13</v>
      </c>
      <c r="EC279" s="200">
        <v>1.79</v>
      </c>
      <c r="ED279" s="200" t="s">
        <v>6605</v>
      </c>
    </row>
    <row r="280" spans="55:134">
      <c r="BC280" s="200" t="s">
        <v>6705</v>
      </c>
      <c r="BL280" s="200" t="s">
        <v>6666</v>
      </c>
      <c r="CM280" s="200" t="s">
        <v>6713</v>
      </c>
      <c r="CV280" s="200" t="s">
        <v>6715</v>
      </c>
      <c r="DM280" s="200" t="s">
        <v>6713</v>
      </c>
      <c r="DV280" s="200">
        <v>20070917</v>
      </c>
      <c r="DW280" s="200">
        <v>20070918</v>
      </c>
      <c r="DX280" s="200" t="s">
        <v>6612</v>
      </c>
      <c r="DY280" s="200" t="s">
        <v>6633</v>
      </c>
      <c r="DZ280" s="200">
        <v>1.1739999999999999</v>
      </c>
      <c r="EA280" s="200">
        <v>2026.58</v>
      </c>
      <c r="EB280" s="200">
        <v>1726.22</v>
      </c>
      <c r="EC280" s="200">
        <v>0</v>
      </c>
      <c r="ED280" s="200" t="s">
        <v>6602</v>
      </c>
    </row>
    <row r="281" spans="55:134">
      <c r="BC281" s="200" t="s">
        <v>6710</v>
      </c>
      <c r="BL281" s="200" t="s">
        <v>6714</v>
      </c>
      <c r="CM281" s="200" t="s">
        <v>6682</v>
      </c>
      <c r="CV281" s="200" t="s">
        <v>6713</v>
      </c>
      <c r="DM281" s="200" t="s">
        <v>6712</v>
      </c>
      <c r="DV281" s="200">
        <v>20070914</v>
      </c>
      <c r="DW281" s="200">
        <v>20070917</v>
      </c>
      <c r="DX281" s="200" t="s">
        <v>6646</v>
      </c>
      <c r="DY281" s="200" t="s">
        <v>6711</v>
      </c>
      <c r="DZ281" s="200">
        <v>1.1011</v>
      </c>
      <c r="EA281" s="200">
        <v>2201.1</v>
      </c>
      <c r="EB281" s="200">
        <v>2000</v>
      </c>
      <c r="EC281" s="200">
        <v>1.0900000000000001</v>
      </c>
      <c r="ED281" s="200" t="s">
        <v>6605</v>
      </c>
    </row>
    <row r="282" spans="55:134">
      <c r="BC282" s="200" t="s">
        <v>6653</v>
      </c>
      <c r="BL282" s="200" t="s">
        <v>6710</v>
      </c>
      <c r="CM282" s="200" t="s">
        <v>6652</v>
      </c>
      <c r="CV282" s="200" t="s">
        <v>6682</v>
      </c>
      <c r="DM282" s="200" t="s">
        <v>6709</v>
      </c>
      <c r="DV282" s="200">
        <v>20070914</v>
      </c>
      <c r="DW282" s="200">
        <v>20070917</v>
      </c>
      <c r="DX282" s="200" t="s">
        <v>6637</v>
      </c>
      <c r="DY282" s="200" t="s">
        <v>6708</v>
      </c>
      <c r="DZ282" s="200">
        <v>2.9177</v>
      </c>
      <c r="EA282" s="200">
        <v>2201.1</v>
      </c>
      <c r="EB282" s="200">
        <v>752.13</v>
      </c>
      <c r="EC282" s="200">
        <v>6.59</v>
      </c>
      <c r="ED282" s="200" t="s">
        <v>6605</v>
      </c>
    </row>
    <row r="283" spans="55:134">
      <c r="BC283" s="200" t="s">
        <v>6691</v>
      </c>
      <c r="BL283" s="200" t="s">
        <v>6702</v>
      </c>
      <c r="CM283" s="200" t="s">
        <v>6683</v>
      </c>
      <c r="CV283" s="200" t="s">
        <v>6707</v>
      </c>
      <c r="DM283" s="200" t="s">
        <v>6706</v>
      </c>
      <c r="DV283" s="200">
        <v>20070913</v>
      </c>
      <c r="DW283" s="200">
        <v>20070914</v>
      </c>
      <c r="DX283" s="200" t="s">
        <v>6604</v>
      </c>
      <c r="DY283" s="200" t="s">
        <v>6603</v>
      </c>
      <c r="DZ283" s="200">
        <v>1</v>
      </c>
      <c r="EA283" s="200">
        <v>2000</v>
      </c>
      <c r="EB283" s="200">
        <v>2000</v>
      </c>
      <c r="EC283" s="200">
        <v>0</v>
      </c>
      <c r="ED283" s="200" t="s">
        <v>6605</v>
      </c>
    </row>
    <row r="284" spans="55:134">
      <c r="BC284" s="200" t="s">
        <v>6621</v>
      </c>
      <c r="BL284" s="200" t="s">
        <v>6705</v>
      </c>
      <c r="CM284" s="200" t="s">
        <v>6704</v>
      </c>
      <c r="CV284" s="200" t="s">
        <v>6703</v>
      </c>
      <c r="DM284" s="200" t="s">
        <v>6702</v>
      </c>
      <c r="DV284" s="200">
        <v>20070913</v>
      </c>
      <c r="DW284" s="200">
        <v>20070914</v>
      </c>
      <c r="DX284" s="200" t="s">
        <v>6604</v>
      </c>
      <c r="DY284" s="200" t="s">
        <v>6603</v>
      </c>
      <c r="DZ284" s="200">
        <v>1</v>
      </c>
      <c r="EA284" s="200">
        <v>2000</v>
      </c>
      <c r="EB284" s="200">
        <v>2000</v>
      </c>
      <c r="EC284" s="200">
        <v>0</v>
      </c>
      <c r="ED284" s="200" t="s">
        <v>6605</v>
      </c>
    </row>
    <row r="285" spans="55:134">
      <c r="BC285" s="200" t="s">
        <v>6701</v>
      </c>
      <c r="BL285" s="200" t="s">
        <v>6620</v>
      </c>
      <c r="CM285" s="200" t="s">
        <v>6700</v>
      </c>
      <c r="CV285" s="200" t="s">
        <v>6699</v>
      </c>
      <c r="DM285" s="200" t="s">
        <v>6698</v>
      </c>
      <c r="DV285" s="200">
        <v>20070913</v>
      </c>
      <c r="DW285" s="200">
        <v>20070914</v>
      </c>
      <c r="DX285" s="200" t="s">
        <v>6639</v>
      </c>
      <c r="DY285" s="200" t="s">
        <v>6645</v>
      </c>
      <c r="DZ285" s="200">
        <v>2.1112000000000002</v>
      </c>
      <c r="EA285" s="200">
        <v>1000</v>
      </c>
      <c r="EB285" s="200">
        <v>470.9</v>
      </c>
      <c r="EC285" s="200">
        <v>5.83</v>
      </c>
      <c r="ED285" s="200" t="s">
        <v>6605</v>
      </c>
    </row>
    <row r="286" spans="55:134">
      <c r="BC286" s="200" t="s">
        <v>6644</v>
      </c>
      <c r="BL286" s="200" t="s">
        <v>6650</v>
      </c>
      <c r="CM286" s="200" t="s">
        <v>6689</v>
      </c>
      <c r="CV286" s="200" t="s">
        <v>6697</v>
      </c>
      <c r="DM286" s="200" t="s">
        <v>6696</v>
      </c>
      <c r="DV286" s="200">
        <v>20070913</v>
      </c>
      <c r="DW286" s="200">
        <v>20070914</v>
      </c>
      <c r="DX286" s="200" t="s">
        <v>6637</v>
      </c>
      <c r="DY286" s="200" t="s">
        <v>6645</v>
      </c>
      <c r="DZ286" s="200">
        <v>2.9056000000000002</v>
      </c>
      <c r="EA286" s="200">
        <v>1000</v>
      </c>
      <c r="EB286" s="200">
        <v>342.09</v>
      </c>
      <c r="EC286" s="200">
        <v>5.99</v>
      </c>
      <c r="ED286" s="200" t="s">
        <v>6605</v>
      </c>
    </row>
    <row r="287" spans="55:134">
      <c r="BC287" s="200" t="s">
        <v>6650</v>
      </c>
      <c r="BL287" s="200" t="s">
        <v>6617</v>
      </c>
      <c r="CM287" s="200" t="s">
        <v>6675</v>
      </c>
      <c r="CV287" s="200" t="s">
        <v>6695</v>
      </c>
      <c r="DM287" s="200" t="s">
        <v>6686</v>
      </c>
      <c r="DV287" s="200">
        <v>20070911</v>
      </c>
      <c r="DW287" s="200">
        <v>20070912</v>
      </c>
      <c r="DX287" s="200" t="s">
        <v>6612</v>
      </c>
      <c r="DY287" s="200" t="s">
        <v>6608</v>
      </c>
      <c r="DZ287" s="200">
        <v>1.1586000000000001</v>
      </c>
      <c r="EA287" s="200">
        <v>2000</v>
      </c>
      <c r="EB287" s="200">
        <v>1726.22</v>
      </c>
      <c r="EC287" s="200">
        <v>0</v>
      </c>
      <c r="ED287" s="200" t="s">
        <v>6605</v>
      </c>
    </row>
    <row r="288" spans="55:134">
      <c r="BC288" s="200" t="s">
        <v>6648</v>
      </c>
      <c r="BL288" s="200" t="s">
        <v>6644</v>
      </c>
      <c r="CM288" s="200" t="s">
        <v>6694</v>
      </c>
      <c r="CV288" s="200" t="s">
        <v>6693</v>
      </c>
      <c r="DM288" s="200" t="s">
        <v>6692</v>
      </c>
      <c r="DV288" s="200">
        <v>20070911</v>
      </c>
      <c r="DW288" s="200">
        <v>20070912</v>
      </c>
      <c r="DX288" s="200" t="s">
        <v>6639</v>
      </c>
      <c r="DY288" s="200" t="s">
        <v>6645</v>
      </c>
      <c r="DZ288" s="200">
        <v>2.0602</v>
      </c>
      <c r="EA288" s="200">
        <v>2000</v>
      </c>
      <c r="EB288" s="200">
        <v>964.95</v>
      </c>
      <c r="EC288" s="200">
        <v>11.99</v>
      </c>
      <c r="ED288" s="200" t="s">
        <v>6605</v>
      </c>
    </row>
    <row r="289" spans="1:134">
      <c r="BC289" s="200" t="s">
        <v>6618</v>
      </c>
      <c r="BL289" s="200" t="s">
        <v>6691</v>
      </c>
      <c r="CM289" s="200" t="s">
        <v>6664</v>
      </c>
      <c r="CV289" s="200" t="s">
        <v>6690</v>
      </c>
      <c r="DM289" s="200" t="s">
        <v>6689</v>
      </c>
      <c r="DV289" s="200">
        <v>20070911</v>
      </c>
      <c r="DW289" s="200">
        <v>20070912</v>
      </c>
      <c r="DX289" s="200" t="s">
        <v>6637</v>
      </c>
      <c r="DY289" s="200" t="s">
        <v>6645</v>
      </c>
      <c r="DZ289" s="200">
        <v>2.8125</v>
      </c>
      <c r="EA289" s="200">
        <v>2000</v>
      </c>
      <c r="EB289" s="200">
        <v>706.83</v>
      </c>
      <c r="EC289" s="200">
        <v>11.99</v>
      </c>
      <c r="ED289" s="200" t="s">
        <v>6605</v>
      </c>
    </row>
    <row r="290" spans="1:134">
      <c r="BC290" s="200" t="s">
        <v>6688</v>
      </c>
      <c r="BL290" s="200" t="s">
        <v>6687</v>
      </c>
      <c r="CM290" s="200" t="s">
        <v>6686</v>
      </c>
      <c r="CV290" s="200" t="s">
        <v>6685</v>
      </c>
      <c r="DM290" s="200" t="s">
        <v>6657</v>
      </c>
      <c r="DV290" s="200">
        <v>20070911</v>
      </c>
      <c r="DW290" s="200">
        <v>20070912</v>
      </c>
      <c r="DX290" s="200" t="s">
        <v>6611</v>
      </c>
      <c r="DY290" s="200" t="s">
        <v>6608</v>
      </c>
      <c r="DZ290" s="200">
        <v>1.7374000000000001</v>
      </c>
      <c r="EA290" s="200">
        <v>1000</v>
      </c>
      <c r="EB290" s="200">
        <v>570.44000000000005</v>
      </c>
      <c r="EC290" s="200">
        <v>8.92</v>
      </c>
      <c r="ED290" s="200" t="s">
        <v>6602</v>
      </c>
    </row>
    <row r="291" spans="1:134">
      <c r="BC291" s="200" t="s">
        <v>6617</v>
      </c>
      <c r="BL291" s="200" t="s">
        <v>6622</v>
      </c>
      <c r="CM291" s="200" t="s">
        <v>6684</v>
      </c>
      <c r="CV291" s="200" t="s">
        <v>6683</v>
      </c>
      <c r="DM291" s="200" t="s">
        <v>6682</v>
      </c>
      <c r="DV291" s="200">
        <v>20070911</v>
      </c>
      <c r="DW291" s="200">
        <v>20070912</v>
      </c>
      <c r="DX291" s="200" t="s">
        <v>6613</v>
      </c>
      <c r="DY291" s="200" t="s">
        <v>6608</v>
      </c>
      <c r="DZ291" s="200">
        <v>1.6478999999999999</v>
      </c>
      <c r="EA291" s="200">
        <v>1000</v>
      </c>
      <c r="EB291" s="200">
        <v>601.41999999999996</v>
      </c>
      <c r="EC291" s="200">
        <v>8.91</v>
      </c>
      <c r="ED291" s="200" t="s">
        <v>6605</v>
      </c>
    </row>
    <row r="292" spans="1:134">
      <c r="BC292" s="200" t="s">
        <v>6615</v>
      </c>
      <c r="CM292" s="200" t="s">
        <v>6681</v>
      </c>
      <c r="CV292" s="200" t="s">
        <v>6680</v>
      </c>
      <c r="DM292" s="200" t="s">
        <v>6679</v>
      </c>
      <c r="DV292" s="200">
        <v>20070903</v>
      </c>
      <c r="DW292" s="200">
        <v>20070903</v>
      </c>
      <c r="DX292" s="200" t="s">
        <v>6604</v>
      </c>
      <c r="DY292" s="200" t="s">
        <v>6609</v>
      </c>
      <c r="DZ292" s="200">
        <v>1</v>
      </c>
      <c r="EA292" s="200">
        <v>0</v>
      </c>
      <c r="EB292" s="200">
        <v>21.14</v>
      </c>
      <c r="EC292" s="200">
        <v>0</v>
      </c>
    </row>
    <row r="293" spans="1:134">
      <c r="CM293" s="200" t="s">
        <v>6655</v>
      </c>
      <c r="CV293" s="200" t="s">
        <v>6678</v>
      </c>
      <c r="DM293" s="200" t="s">
        <v>6677</v>
      </c>
      <c r="DV293" s="200">
        <v>20070828</v>
      </c>
      <c r="DW293" s="200">
        <v>20070829</v>
      </c>
      <c r="DX293" s="200" t="s">
        <v>6612</v>
      </c>
      <c r="DY293" s="200" t="s">
        <v>6614</v>
      </c>
      <c r="DZ293" s="200">
        <v>1.1536</v>
      </c>
      <c r="EA293" s="200">
        <v>5594.46</v>
      </c>
      <c r="EB293" s="200">
        <v>4849.57</v>
      </c>
      <c r="EC293" s="200">
        <v>0</v>
      </c>
      <c r="ED293" s="200" t="s">
        <v>6605</v>
      </c>
    </row>
    <row r="294" spans="1:134">
      <c r="CM294" s="200" t="s">
        <v>6676</v>
      </c>
      <c r="CV294" s="200" t="s">
        <v>6662</v>
      </c>
      <c r="DM294" s="200" t="s">
        <v>6675</v>
      </c>
      <c r="DV294" s="200">
        <v>20070828</v>
      </c>
      <c r="DW294" s="200">
        <v>20070829</v>
      </c>
      <c r="DX294" s="200" t="s">
        <v>6611</v>
      </c>
      <c r="DY294" s="200" t="s">
        <v>6608</v>
      </c>
      <c r="DZ294" s="200">
        <v>1.7699</v>
      </c>
      <c r="EA294" s="200">
        <v>1000</v>
      </c>
      <c r="EB294" s="200">
        <v>561.64</v>
      </c>
      <c r="EC294" s="200">
        <v>5.96</v>
      </c>
      <c r="ED294" s="200" t="s">
        <v>6605</v>
      </c>
    </row>
    <row r="295" spans="1:134">
      <c r="CM295" s="200" t="s">
        <v>6674</v>
      </c>
      <c r="CV295" s="200" t="s">
        <v>6654</v>
      </c>
      <c r="DM295" s="200" t="s">
        <v>6673</v>
      </c>
      <c r="DV295" s="200">
        <v>20070828</v>
      </c>
      <c r="DW295" s="200">
        <v>20070829</v>
      </c>
      <c r="DX295" s="200" t="s">
        <v>6613</v>
      </c>
      <c r="DY295" s="200" t="s">
        <v>6608</v>
      </c>
      <c r="DZ295" s="200">
        <v>1.6384000000000001</v>
      </c>
      <c r="EA295" s="200">
        <v>2000</v>
      </c>
      <c r="EB295" s="200">
        <v>1213.42</v>
      </c>
      <c r="EC295" s="200">
        <v>11.92</v>
      </c>
      <c r="ED295" s="200" t="s">
        <v>6605</v>
      </c>
    </row>
    <row r="296" spans="1:134">
      <c r="C296" s="200" t="s">
        <v>6637</v>
      </c>
      <c r="CM296" s="200" t="s">
        <v>6672</v>
      </c>
      <c r="CV296" s="200" t="s">
        <v>6666</v>
      </c>
      <c r="DM296" s="200" t="s">
        <v>6671</v>
      </c>
      <c r="DV296" s="200">
        <v>20070828</v>
      </c>
      <c r="DW296" s="200">
        <v>20070829</v>
      </c>
      <c r="DX296" s="200" t="s">
        <v>6607</v>
      </c>
      <c r="DY296" s="200" t="s">
        <v>6608</v>
      </c>
      <c r="DZ296" s="200">
        <v>1.8029999999999999</v>
      </c>
      <c r="EA296" s="200">
        <v>2000</v>
      </c>
      <c r="EB296" s="200">
        <v>1102.6500000000001</v>
      </c>
      <c r="EC296" s="200">
        <v>11.92</v>
      </c>
      <c r="ED296" s="200" t="s">
        <v>6605</v>
      </c>
    </row>
    <row r="297" spans="1:134">
      <c r="CM297" s="200" t="s">
        <v>6653</v>
      </c>
      <c r="CV297" s="200" t="s">
        <v>6670</v>
      </c>
      <c r="DM297" s="200" t="s">
        <v>6655</v>
      </c>
      <c r="DV297" s="200">
        <v>20070823</v>
      </c>
      <c r="DW297" s="200">
        <v>20070824</v>
      </c>
      <c r="DX297" s="200" t="s">
        <v>6631</v>
      </c>
      <c r="DY297" s="200" t="s">
        <v>6614</v>
      </c>
      <c r="DZ297" s="200">
        <v>1.0982000000000001</v>
      </c>
      <c r="EA297" s="200">
        <v>4017.41</v>
      </c>
      <c r="EB297" s="200">
        <v>3658.18</v>
      </c>
      <c r="EC297" s="200">
        <v>0</v>
      </c>
      <c r="ED297" s="200" t="s">
        <v>6605</v>
      </c>
    </row>
    <row r="298" spans="1:134">
      <c r="A298" s="262">
        <v>39388</v>
      </c>
      <c r="C298" s="200" t="s">
        <v>6669</v>
      </c>
      <c r="CM298" s="200" t="s">
        <v>6621</v>
      </c>
      <c r="CV298" s="200" t="s">
        <v>6668</v>
      </c>
      <c r="DM298" s="200" t="s">
        <v>6667</v>
      </c>
      <c r="DV298" s="200">
        <v>20070820</v>
      </c>
      <c r="DW298" s="200">
        <v>20070821</v>
      </c>
      <c r="DX298" s="200" t="s">
        <v>6613</v>
      </c>
      <c r="DY298" s="200" t="s">
        <v>6608</v>
      </c>
      <c r="DZ298" s="200">
        <v>1.5057</v>
      </c>
      <c r="EA298" s="200">
        <v>300</v>
      </c>
      <c r="EB298" s="200">
        <v>198.06</v>
      </c>
      <c r="EC298" s="200">
        <v>1.78</v>
      </c>
      <c r="ED298" s="200" t="s">
        <v>6605</v>
      </c>
    </row>
    <row r="299" spans="1:134">
      <c r="CM299" s="200" t="s">
        <v>6650</v>
      </c>
      <c r="CV299" s="200" t="s">
        <v>6623</v>
      </c>
      <c r="DM299" s="200" t="s">
        <v>6666</v>
      </c>
      <c r="DV299" s="200">
        <v>20070817</v>
      </c>
      <c r="DW299" s="200">
        <v>20070820</v>
      </c>
      <c r="DX299" s="200" t="s">
        <v>6607</v>
      </c>
      <c r="DY299" s="200" t="s">
        <v>6608</v>
      </c>
      <c r="DZ299" s="200">
        <v>1.6499000000000001</v>
      </c>
      <c r="EA299" s="200">
        <v>500</v>
      </c>
      <c r="EB299" s="200">
        <v>301.24</v>
      </c>
      <c r="EC299" s="200">
        <v>2.98</v>
      </c>
      <c r="ED299" s="200" t="s">
        <v>6605</v>
      </c>
    </row>
    <row r="300" spans="1:134">
      <c r="CM300" s="200" t="s">
        <v>6648</v>
      </c>
      <c r="CV300" s="200" t="s">
        <v>6665</v>
      </c>
      <c r="DM300" s="200" t="s">
        <v>6664</v>
      </c>
      <c r="DV300" s="200">
        <v>20070817</v>
      </c>
      <c r="DW300" s="200">
        <v>20070820</v>
      </c>
      <c r="DX300" s="200" t="s">
        <v>6611</v>
      </c>
      <c r="DY300" s="200" t="s">
        <v>6608</v>
      </c>
      <c r="DZ300" s="200">
        <v>1.5866</v>
      </c>
      <c r="EA300" s="200">
        <v>1000</v>
      </c>
      <c r="EB300" s="200">
        <v>626.52</v>
      </c>
      <c r="EC300" s="200">
        <v>5.96</v>
      </c>
      <c r="ED300" s="200" t="s">
        <v>6602</v>
      </c>
    </row>
    <row r="301" spans="1:134">
      <c r="CM301" s="200" t="s">
        <v>6618</v>
      </c>
      <c r="CV301" s="200" t="s">
        <v>6663</v>
      </c>
      <c r="DM301" s="200" t="s">
        <v>6662</v>
      </c>
      <c r="DV301" s="200">
        <v>20070817</v>
      </c>
      <c r="DW301" s="200">
        <v>20070820</v>
      </c>
      <c r="DX301" s="200" t="s">
        <v>6613</v>
      </c>
      <c r="DY301" s="200" t="s">
        <v>6608</v>
      </c>
      <c r="DZ301" s="200">
        <v>1.4377</v>
      </c>
      <c r="EA301" s="200">
        <v>500</v>
      </c>
      <c r="EB301" s="200">
        <v>345.7</v>
      </c>
      <c r="EC301" s="200">
        <v>2.98</v>
      </c>
      <c r="ED301" s="200" t="s">
        <v>6605</v>
      </c>
    </row>
    <row r="302" spans="1:134">
      <c r="CM302" s="200" t="s">
        <v>6615</v>
      </c>
      <c r="CV302" s="200" t="s">
        <v>6661</v>
      </c>
      <c r="DM302" s="200" t="s">
        <v>6660</v>
      </c>
      <c r="DV302" s="200">
        <v>20070817</v>
      </c>
      <c r="DW302" s="200">
        <v>20070820</v>
      </c>
      <c r="DX302" s="200" t="s">
        <v>6639</v>
      </c>
      <c r="DY302" s="200" t="s">
        <v>6608</v>
      </c>
      <c r="DZ302" s="200">
        <v>1.9582000000000002</v>
      </c>
      <c r="EA302" s="200">
        <v>500</v>
      </c>
      <c r="EB302" s="200">
        <v>253.81</v>
      </c>
      <c r="EC302" s="200">
        <v>2.98</v>
      </c>
      <c r="ED302" s="200" t="s">
        <v>6605</v>
      </c>
    </row>
    <row r="303" spans="1:134">
      <c r="CV303" s="200" t="s">
        <v>6659</v>
      </c>
      <c r="DM303" s="200" t="s">
        <v>6658</v>
      </c>
      <c r="DV303" s="200">
        <v>20070817</v>
      </c>
      <c r="DW303" s="200">
        <v>20070820</v>
      </c>
      <c r="DX303" s="200" t="s">
        <v>6637</v>
      </c>
      <c r="DY303" s="200" t="s">
        <v>6608</v>
      </c>
      <c r="DZ303" s="200">
        <v>2.6074000000000002</v>
      </c>
      <c r="EA303" s="200">
        <v>500</v>
      </c>
      <c r="EB303" s="200">
        <v>190.61</v>
      </c>
      <c r="EC303" s="200">
        <v>2.98</v>
      </c>
      <c r="ED303" s="200" t="s">
        <v>6605</v>
      </c>
    </row>
    <row r="304" spans="1:134">
      <c r="CV304" s="200" t="s">
        <v>6657</v>
      </c>
      <c r="DM304" s="200" t="s">
        <v>6656</v>
      </c>
      <c r="DV304" s="200">
        <v>20070816</v>
      </c>
      <c r="DW304" s="200">
        <v>20070817</v>
      </c>
      <c r="DX304" s="200" t="s">
        <v>6637</v>
      </c>
      <c r="DY304" s="200" t="s">
        <v>6608</v>
      </c>
      <c r="DZ304" s="200">
        <v>2.6454</v>
      </c>
      <c r="EA304" s="200">
        <v>1000</v>
      </c>
      <c r="EB304" s="200">
        <v>375.76</v>
      </c>
      <c r="EC304" s="200">
        <v>5.96</v>
      </c>
      <c r="ED304" s="200" t="s">
        <v>6605</v>
      </c>
    </row>
    <row r="305" spans="100:134">
      <c r="CV305" s="200" t="s">
        <v>6655</v>
      </c>
      <c r="DM305" s="200" t="s">
        <v>6654</v>
      </c>
      <c r="DV305" s="200">
        <v>20070816</v>
      </c>
      <c r="DW305" s="200">
        <v>20070817</v>
      </c>
      <c r="DX305" s="200" t="s">
        <v>6613</v>
      </c>
      <c r="DY305" s="200" t="s">
        <v>6608</v>
      </c>
      <c r="DZ305" s="200">
        <v>1.462</v>
      </c>
      <c r="EA305" s="200">
        <v>1000</v>
      </c>
      <c r="EB305" s="200">
        <v>679.91</v>
      </c>
      <c r="EC305" s="200">
        <v>5.96</v>
      </c>
      <c r="ED305" s="200" t="s">
        <v>6605</v>
      </c>
    </row>
    <row r="306" spans="100:134">
      <c r="CV306" s="200" t="s">
        <v>6653</v>
      </c>
      <c r="DM306" s="200" t="s">
        <v>6652</v>
      </c>
      <c r="DV306" s="200">
        <v>20070816</v>
      </c>
      <c r="DW306" s="200">
        <v>20070817</v>
      </c>
      <c r="DX306" s="200" t="s">
        <v>6607</v>
      </c>
      <c r="DY306" s="200" t="s">
        <v>6608</v>
      </c>
      <c r="DZ306" s="200">
        <v>1.6738</v>
      </c>
      <c r="EA306" s="200">
        <v>1000</v>
      </c>
      <c r="EB306" s="200">
        <v>593.88</v>
      </c>
      <c r="EC306" s="200">
        <v>5.96</v>
      </c>
      <c r="ED306" s="200" t="s">
        <v>6605</v>
      </c>
    </row>
    <row r="307" spans="100:134">
      <c r="CV307" s="200" t="s">
        <v>6621</v>
      </c>
      <c r="DM307" s="200" t="s">
        <v>6651</v>
      </c>
      <c r="DV307" s="200">
        <v>20070813</v>
      </c>
      <c r="DW307" s="200">
        <v>20070815</v>
      </c>
      <c r="DX307" s="200" t="s">
        <v>6611</v>
      </c>
      <c r="DY307" s="200" t="s">
        <v>6614</v>
      </c>
      <c r="DZ307" s="200">
        <v>1.6301000000000001</v>
      </c>
      <c r="EA307" s="200">
        <v>3715.69</v>
      </c>
      <c r="EB307" s="200">
        <v>2290.88</v>
      </c>
      <c r="EC307" s="200">
        <v>18.670000000000002</v>
      </c>
      <c r="ED307" s="200" t="s">
        <v>6605</v>
      </c>
    </row>
    <row r="308" spans="100:134">
      <c r="CV308" s="200" t="s">
        <v>6650</v>
      </c>
      <c r="DM308" s="200" t="s">
        <v>6649</v>
      </c>
      <c r="DV308" s="200">
        <v>20070805</v>
      </c>
      <c r="DW308" s="200">
        <v>20070807</v>
      </c>
      <c r="DX308" s="200" t="s">
        <v>6613</v>
      </c>
      <c r="DY308" s="200" t="s">
        <v>6608</v>
      </c>
      <c r="DZ308" s="200">
        <v>1.4618</v>
      </c>
      <c r="EA308" s="200">
        <v>2000</v>
      </c>
      <c r="EB308" s="200">
        <v>1360.02</v>
      </c>
      <c r="EC308" s="200">
        <v>11.92</v>
      </c>
      <c r="ED308" s="200" t="s">
        <v>6605</v>
      </c>
    </row>
    <row r="309" spans="100:134">
      <c r="CV309" s="200" t="s">
        <v>6648</v>
      </c>
      <c r="DM309" s="200" t="s">
        <v>6647</v>
      </c>
      <c r="DV309" s="200">
        <v>20070805</v>
      </c>
      <c r="DW309" s="200">
        <v>20070807</v>
      </c>
      <c r="DX309" s="200" t="s">
        <v>6646</v>
      </c>
      <c r="DY309" s="200" t="s">
        <v>6645</v>
      </c>
      <c r="DZ309" s="200">
        <v>1.103</v>
      </c>
      <c r="EA309" s="200">
        <v>5000</v>
      </c>
      <c r="EB309" s="200">
        <v>4514.95</v>
      </c>
      <c r="EC309" s="200">
        <v>19.989999999999998</v>
      </c>
      <c r="ED309" s="200" t="s">
        <v>6605</v>
      </c>
    </row>
    <row r="310" spans="100:134">
      <c r="CV310" s="200" t="s">
        <v>6644</v>
      </c>
      <c r="DM310" s="200" t="s">
        <v>6643</v>
      </c>
      <c r="DV310" s="200">
        <v>20070805</v>
      </c>
      <c r="DW310" s="200">
        <v>20070807</v>
      </c>
      <c r="DX310" s="200" t="s">
        <v>6631</v>
      </c>
      <c r="DY310" s="200" t="s">
        <v>6608</v>
      </c>
      <c r="DZ310" s="200">
        <v>1.0972999999999999</v>
      </c>
      <c r="EA310" s="200">
        <v>2000</v>
      </c>
      <c r="EB310" s="200">
        <v>1822.65</v>
      </c>
      <c r="EC310" s="200">
        <v>0</v>
      </c>
      <c r="ED310" s="200" t="s">
        <v>6602</v>
      </c>
    </row>
    <row r="311" spans="100:134">
      <c r="CV311" s="200" t="s">
        <v>6616</v>
      </c>
      <c r="DM311" s="200" t="s">
        <v>6642</v>
      </c>
      <c r="DV311" s="200">
        <v>20070805</v>
      </c>
      <c r="DW311" s="200">
        <v>20070807</v>
      </c>
      <c r="DX311" s="200" t="s">
        <v>6604</v>
      </c>
      <c r="DY311" s="200" t="s">
        <v>6641</v>
      </c>
      <c r="DZ311" s="200">
        <v>1</v>
      </c>
      <c r="EA311" s="200">
        <v>10000</v>
      </c>
      <c r="EB311" s="200">
        <v>10000</v>
      </c>
      <c r="EC311" s="200">
        <v>0</v>
      </c>
      <c r="ED311" s="200" t="s">
        <v>6605</v>
      </c>
    </row>
    <row r="312" spans="100:134">
      <c r="DM312" s="200" t="s">
        <v>6640</v>
      </c>
      <c r="DV312" s="200">
        <v>20070805</v>
      </c>
      <c r="DW312" s="200">
        <v>20070807</v>
      </c>
      <c r="DX312" s="200" t="s">
        <v>6639</v>
      </c>
      <c r="DY312" s="200" t="s">
        <v>6608</v>
      </c>
      <c r="DZ312" s="200">
        <v>1.9958</v>
      </c>
      <c r="EA312" s="200">
        <v>2000</v>
      </c>
      <c r="EB312" s="200">
        <v>996.13</v>
      </c>
      <c r="EC312" s="200">
        <v>11.92</v>
      </c>
      <c r="ED312" s="200" t="s">
        <v>6605</v>
      </c>
    </row>
    <row r="313" spans="100:134">
      <c r="DM313" s="200" t="s">
        <v>6638</v>
      </c>
      <c r="DV313" s="200">
        <v>20070805</v>
      </c>
      <c r="DW313" s="200">
        <v>20070807</v>
      </c>
      <c r="DX313" s="200" t="s">
        <v>6637</v>
      </c>
      <c r="DY313" s="200" t="s">
        <v>6608</v>
      </c>
      <c r="DZ313" s="200">
        <v>2.6858</v>
      </c>
      <c r="EA313" s="200">
        <v>2000</v>
      </c>
      <c r="EB313" s="200">
        <v>740.21</v>
      </c>
      <c r="EC313" s="200">
        <v>11.92</v>
      </c>
      <c r="ED313" s="200" t="s">
        <v>6605</v>
      </c>
    </row>
    <row r="314" spans="100:134">
      <c r="DM314" s="200" t="s">
        <v>6636</v>
      </c>
      <c r="DV314" s="200">
        <v>20070801</v>
      </c>
      <c r="DW314" s="200">
        <v>20070801</v>
      </c>
      <c r="DX314" s="200" t="s">
        <v>6604</v>
      </c>
      <c r="DY314" s="200" t="s">
        <v>6609</v>
      </c>
      <c r="DZ314" s="200">
        <v>1</v>
      </c>
      <c r="EA314" s="200">
        <v>0</v>
      </c>
      <c r="EB314" s="200">
        <v>45.76</v>
      </c>
      <c r="EC314" s="200">
        <v>0</v>
      </c>
    </row>
    <row r="315" spans="100:134">
      <c r="DM315" s="200" t="s">
        <v>6635</v>
      </c>
      <c r="DV315" s="200">
        <v>20070723</v>
      </c>
      <c r="DW315" s="200">
        <v>20070724</v>
      </c>
      <c r="DX315" s="200" t="s">
        <v>6611</v>
      </c>
      <c r="DY315" s="200" t="s">
        <v>6614</v>
      </c>
      <c r="DZ315" s="200">
        <v>1.4817</v>
      </c>
      <c r="EA315" s="200">
        <v>2948.59</v>
      </c>
      <c r="EB315" s="200">
        <v>2000</v>
      </c>
      <c r="EC315" s="200">
        <v>14.81</v>
      </c>
      <c r="ED315" s="200" t="s">
        <v>6605</v>
      </c>
    </row>
    <row r="316" spans="100:134">
      <c r="DM316" s="200" t="s">
        <v>6634</v>
      </c>
      <c r="DV316" s="200">
        <v>20070723</v>
      </c>
      <c r="DW316" s="200">
        <v>20070724</v>
      </c>
      <c r="DX316" s="200" t="s">
        <v>6612</v>
      </c>
      <c r="DY316" s="200" t="s">
        <v>6633</v>
      </c>
      <c r="DZ316" s="200">
        <v>1.1155999999999999</v>
      </c>
      <c r="EA316" s="200">
        <v>1115.58</v>
      </c>
      <c r="EB316" s="200">
        <v>1000</v>
      </c>
      <c r="EC316" s="200">
        <v>0</v>
      </c>
      <c r="ED316" s="200" t="s">
        <v>6605</v>
      </c>
    </row>
    <row r="317" spans="100:134">
      <c r="DM317" s="200" t="s">
        <v>6632</v>
      </c>
      <c r="DV317" s="200">
        <v>20070717</v>
      </c>
      <c r="DW317" s="200">
        <v>20070718</v>
      </c>
      <c r="DX317" s="200" t="s">
        <v>6631</v>
      </c>
      <c r="DY317" s="200" t="s">
        <v>6608</v>
      </c>
      <c r="DZ317" s="200">
        <v>1.0895999999999999</v>
      </c>
      <c r="EA317" s="200">
        <v>2000</v>
      </c>
      <c r="EB317" s="200">
        <v>1835.53</v>
      </c>
      <c r="EC317" s="200">
        <v>0</v>
      </c>
      <c r="ED317" s="200" t="s">
        <v>6605</v>
      </c>
    </row>
    <row r="318" spans="100:134">
      <c r="DM318" s="200" t="s">
        <v>6630</v>
      </c>
      <c r="DV318" s="200">
        <v>20070710</v>
      </c>
      <c r="DW318" s="200">
        <v>20070710</v>
      </c>
      <c r="DX318" s="200" t="s">
        <v>6612</v>
      </c>
      <c r="DY318" s="200" t="s">
        <v>6609</v>
      </c>
      <c r="DZ318" s="200">
        <v>1</v>
      </c>
      <c r="EA318" s="200">
        <v>0</v>
      </c>
      <c r="EB318" s="200">
        <v>120.24</v>
      </c>
      <c r="EC318" s="200">
        <v>0</v>
      </c>
    </row>
    <row r="319" spans="100:134">
      <c r="DM319" s="200" t="s">
        <v>6629</v>
      </c>
      <c r="DV319" s="200">
        <v>20070709</v>
      </c>
      <c r="DW319" s="200">
        <v>20070710</v>
      </c>
      <c r="DX319" s="200" t="s">
        <v>6612</v>
      </c>
      <c r="DY319" s="200" t="s">
        <v>6606</v>
      </c>
      <c r="DZ319" s="200">
        <v>1.0963000000000001</v>
      </c>
      <c r="EA319" s="200">
        <v>500</v>
      </c>
      <c r="EB319" s="200">
        <v>456.07</v>
      </c>
      <c r="EC319" s="200">
        <v>0</v>
      </c>
      <c r="ED319" s="200" t="s">
        <v>6605</v>
      </c>
    </row>
    <row r="320" spans="100:134">
      <c r="DM320" s="200" t="s">
        <v>6628</v>
      </c>
      <c r="DV320" s="200">
        <v>20070709</v>
      </c>
      <c r="DW320" s="200">
        <v>20070710</v>
      </c>
      <c r="DX320" s="200" t="s">
        <v>6607</v>
      </c>
      <c r="DY320" s="200" t="s">
        <v>6606</v>
      </c>
      <c r="DZ320" s="200">
        <v>1.4519</v>
      </c>
      <c r="EA320" s="200">
        <v>200</v>
      </c>
      <c r="EB320" s="200">
        <v>136.63999999999999</v>
      </c>
      <c r="EC320" s="200">
        <v>1.6</v>
      </c>
      <c r="ED320" s="200" t="s">
        <v>6602</v>
      </c>
    </row>
    <row r="321" spans="117:134">
      <c r="DM321" s="200" t="s">
        <v>6627</v>
      </c>
      <c r="DV321" s="200">
        <v>20070705</v>
      </c>
      <c r="DW321" s="200">
        <v>20070706</v>
      </c>
      <c r="DX321" s="200" t="s">
        <v>6612</v>
      </c>
      <c r="DY321" s="200" t="s">
        <v>6608</v>
      </c>
      <c r="DZ321" s="200">
        <v>1.1116999999999999</v>
      </c>
      <c r="EA321" s="200">
        <v>2000</v>
      </c>
      <c r="EB321" s="200">
        <v>1799.04</v>
      </c>
      <c r="EC321" s="200">
        <v>0</v>
      </c>
      <c r="ED321" s="200" t="s">
        <v>6605</v>
      </c>
    </row>
    <row r="322" spans="117:134">
      <c r="DM322" s="200" t="s">
        <v>6626</v>
      </c>
      <c r="DV322" s="200">
        <v>20070704</v>
      </c>
      <c r="DW322" s="200">
        <v>20070705</v>
      </c>
      <c r="DX322" s="200" t="s">
        <v>6611</v>
      </c>
      <c r="DY322" s="200" t="s">
        <v>6608</v>
      </c>
      <c r="DZ322" s="200">
        <v>1.3542000000000001</v>
      </c>
      <c r="EA322" s="200">
        <v>1000</v>
      </c>
      <c r="EB322" s="200">
        <v>729.69</v>
      </c>
      <c r="EC322" s="200">
        <v>11.86</v>
      </c>
      <c r="ED322" s="200" t="s">
        <v>6605</v>
      </c>
    </row>
    <row r="323" spans="117:134">
      <c r="DM323" s="200" t="s">
        <v>6625</v>
      </c>
      <c r="DV323" s="200">
        <v>20070704</v>
      </c>
      <c r="DW323" s="200">
        <v>20070705</v>
      </c>
      <c r="DX323" s="200" t="s">
        <v>6611</v>
      </c>
      <c r="DY323" s="200" t="s">
        <v>6608</v>
      </c>
      <c r="DZ323" s="200">
        <v>1.3542000000000001</v>
      </c>
      <c r="EA323" s="200">
        <v>1000</v>
      </c>
      <c r="EB323" s="200">
        <v>729.69</v>
      </c>
      <c r="EC323" s="200">
        <v>11.86</v>
      </c>
      <c r="ED323" s="200" t="s">
        <v>6605</v>
      </c>
    </row>
    <row r="324" spans="117:134">
      <c r="DM324" s="200" t="s">
        <v>6624</v>
      </c>
      <c r="DV324" s="200">
        <v>20070704</v>
      </c>
      <c r="DW324" s="200">
        <v>20070705</v>
      </c>
      <c r="DX324" s="200" t="s">
        <v>6611</v>
      </c>
      <c r="DY324" s="200" t="s">
        <v>6608</v>
      </c>
      <c r="DZ324" s="200">
        <v>1.3542000000000001</v>
      </c>
      <c r="EA324" s="200">
        <v>1000</v>
      </c>
      <c r="EB324" s="200">
        <v>729.69</v>
      </c>
      <c r="EC324" s="200">
        <v>11.86</v>
      </c>
      <c r="ED324" s="200" t="s">
        <v>6605</v>
      </c>
    </row>
    <row r="325" spans="117:134">
      <c r="DM325" s="200" t="s">
        <v>6623</v>
      </c>
      <c r="DV325" s="200">
        <v>20070704</v>
      </c>
      <c r="DW325" s="200">
        <v>20070705</v>
      </c>
      <c r="DX325" s="200" t="s">
        <v>6611</v>
      </c>
      <c r="DY325" s="200" t="s">
        <v>6608</v>
      </c>
      <c r="DZ325" s="200">
        <v>1.3542000000000001</v>
      </c>
      <c r="EA325" s="200">
        <v>2000</v>
      </c>
      <c r="EB325" s="200">
        <v>1459.37</v>
      </c>
      <c r="EC325" s="200">
        <v>23.72</v>
      </c>
      <c r="ED325" s="200" t="s">
        <v>6605</v>
      </c>
    </row>
    <row r="326" spans="117:134">
      <c r="DM326" s="200" t="s">
        <v>6622</v>
      </c>
      <c r="DV326" s="200">
        <v>20070629</v>
      </c>
      <c r="DW326" s="200">
        <v>20070703</v>
      </c>
      <c r="DX326" s="200" t="s">
        <v>6612</v>
      </c>
      <c r="DY326" s="200" t="s">
        <v>6608</v>
      </c>
      <c r="DZ326" s="200">
        <v>1.1195999999999999</v>
      </c>
      <c r="EA326" s="200">
        <v>2000</v>
      </c>
      <c r="EB326" s="200">
        <v>1786.35</v>
      </c>
      <c r="EC326" s="200">
        <v>0</v>
      </c>
      <c r="ED326" s="200" t="s">
        <v>6605</v>
      </c>
    </row>
    <row r="327" spans="117:134">
      <c r="DM327" s="200" t="s">
        <v>6621</v>
      </c>
      <c r="DV327" s="200">
        <v>20070629</v>
      </c>
      <c r="DW327" s="200">
        <v>20070703</v>
      </c>
      <c r="DX327" s="200" t="s">
        <v>6607</v>
      </c>
      <c r="DY327" s="200" t="s">
        <v>6608</v>
      </c>
      <c r="DZ327" s="200">
        <v>1.4419999999999999</v>
      </c>
      <c r="EA327" s="200">
        <v>2000</v>
      </c>
      <c r="EB327" s="200">
        <v>1370.52</v>
      </c>
      <c r="EC327" s="200">
        <v>23.71</v>
      </c>
      <c r="ED327" s="200" t="s">
        <v>6605</v>
      </c>
    </row>
    <row r="328" spans="117:134">
      <c r="DM328" s="200" t="s">
        <v>6620</v>
      </c>
      <c r="DV328" s="200">
        <v>20070702</v>
      </c>
      <c r="DW328" s="200">
        <v>20070702</v>
      </c>
      <c r="DX328" s="200" t="s">
        <v>6604</v>
      </c>
      <c r="DY328" s="200" t="s">
        <v>6609</v>
      </c>
      <c r="DZ328" s="200">
        <v>1</v>
      </c>
      <c r="EA328" s="200">
        <v>0</v>
      </c>
      <c r="EB328" s="200">
        <v>20.03</v>
      </c>
      <c r="EC328" s="200">
        <v>0</v>
      </c>
    </row>
    <row r="329" spans="117:134">
      <c r="DM329" s="200" t="s">
        <v>6619</v>
      </c>
      <c r="DV329" s="200">
        <v>20070628</v>
      </c>
      <c r="DW329" s="200">
        <v>20070629</v>
      </c>
      <c r="DX329" s="200" t="s">
        <v>6612</v>
      </c>
      <c r="DY329" s="200" t="s">
        <v>6606</v>
      </c>
      <c r="DZ329" s="200">
        <v>1.1247</v>
      </c>
      <c r="EA329" s="200">
        <v>500</v>
      </c>
      <c r="EB329" s="200">
        <v>444.56</v>
      </c>
      <c r="EC329" s="200">
        <v>0</v>
      </c>
      <c r="ED329" s="200" t="s">
        <v>6605</v>
      </c>
    </row>
    <row r="330" spans="117:134">
      <c r="DM330" s="200" t="s">
        <v>6618</v>
      </c>
      <c r="DV330" s="200">
        <v>20070628</v>
      </c>
      <c r="DW330" s="200">
        <v>20070629</v>
      </c>
      <c r="DX330" s="200" t="s">
        <v>6607</v>
      </c>
      <c r="DY330" s="200" t="s">
        <v>6606</v>
      </c>
      <c r="DZ330" s="200">
        <v>1.4775</v>
      </c>
      <c r="EA330" s="200">
        <v>200</v>
      </c>
      <c r="EB330" s="200">
        <v>134.28</v>
      </c>
      <c r="EC330" s="200">
        <v>1.59</v>
      </c>
      <c r="ED330" s="200" t="s">
        <v>6605</v>
      </c>
    </row>
    <row r="331" spans="117:134">
      <c r="DM331" s="200" t="s">
        <v>6617</v>
      </c>
      <c r="DV331" s="200">
        <v>20070627</v>
      </c>
      <c r="DW331" s="200">
        <v>20070629</v>
      </c>
      <c r="DX331" s="200" t="s">
        <v>6604</v>
      </c>
      <c r="DY331" s="200" t="s">
        <v>6603</v>
      </c>
      <c r="DZ331" s="200">
        <v>1</v>
      </c>
      <c r="EA331" s="200">
        <v>1000</v>
      </c>
      <c r="EB331" s="200">
        <v>1000</v>
      </c>
      <c r="EC331" s="200">
        <v>0</v>
      </c>
      <c r="ED331" s="200" t="s">
        <v>6602</v>
      </c>
    </row>
    <row r="332" spans="117:134">
      <c r="DM332" s="200" t="s">
        <v>6616</v>
      </c>
      <c r="DV332" s="200">
        <v>20070627</v>
      </c>
      <c r="DW332" s="200">
        <v>20070629</v>
      </c>
      <c r="DX332" s="200" t="s">
        <v>6604</v>
      </c>
      <c r="DY332" s="200" t="s">
        <v>6603</v>
      </c>
      <c r="DZ332" s="200">
        <v>1</v>
      </c>
      <c r="EA332" s="200">
        <v>2000</v>
      </c>
      <c r="EB332" s="200">
        <v>2000</v>
      </c>
      <c r="EC332" s="200">
        <v>0</v>
      </c>
      <c r="ED332" s="200" t="s">
        <v>6605</v>
      </c>
    </row>
    <row r="333" spans="117:134">
      <c r="DM333" s="200" t="s">
        <v>6615</v>
      </c>
      <c r="DV333" s="200">
        <v>20070627</v>
      </c>
      <c r="DW333" s="200">
        <v>20070629</v>
      </c>
      <c r="DX333" s="200" t="s">
        <v>6604</v>
      </c>
      <c r="DY333" s="200" t="s">
        <v>6603</v>
      </c>
      <c r="DZ333" s="200">
        <v>1</v>
      </c>
      <c r="EA333" s="200">
        <v>2000</v>
      </c>
      <c r="EB333" s="200">
        <v>2000</v>
      </c>
      <c r="EC333" s="200">
        <v>0</v>
      </c>
      <c r="ED333" s="200" t="s">
        <v>6605</v>
      </c>
    </row>
    <row r="334" spans="117:134">
      <c r="DV334" s="200">
        <v>20070627</v>
      </c>
      <c r="DW334" s="200">
        <v>20070628</v>
      </c>
      <c r="DX334" s="200" t="s">
        <v>6611</v>
      </c>
      <c r="DY334" s="200" t="s">
        <v>6614</v>
      </c>
      <c r="DZ334" s="200">
        <v>1.4452</v>
      </c>
      <c r="EA334" s="200">
        <v>1437.98</v>
      </c>
      <c r="EB334" s="200">
        <v>1000</v>
      </c>
      <c r="EC334" s="200">
        <v>7.22</v>
      </c>
      <c r="ED334" s="200" t="s">
        <v>6605</v>
      </c>
    </row>
    <row r="335" spans="117:134">
      <c r="DV335" s="200">
        <v>20070625</v>
      </c>
      <c r="DW335" s="200">
        <v>20070626</v>
      </c>
      <c r="DX335" s="200" t="s">
        <v>6604</v>
      </c>
      <c r="DY335" s="200" t="s">
        <v>6603</v>
      </c>
      <c r="DZ335" s="200">
        <v>1</v>
      </c>
      <c r="EA335" s="200">
        <v>800</v>
      </c>
      <c r="EB335" s="200">
        <v>800</v>
      </c>
      <c r="EC335" s="200">
        <v>0</v>
      </c>
      <c r="ED335" s="200" t="s">
        <v>6605</v>
      </c>
    </row>
    <row r="336" spans="117:134">
      <c r="DV336" s="200">
        <v>20070625</v>
      </c>
      <c r="DW336" s="200">
        <v>20070626</v>
      </c>
      <c r="DX336" s="200" t="s">
        <v>6604</v>
      </c>
      <c r="DY336" s="200" t="s">
        <v>6603</v>
      </c>
      <c r="DZ336" s="200">
        <v>1</v>
      </c>
      <c r="EA336" s="200">
        <v>2000</v>
      </c>
      <c r="EB336" s="200">
        <v>2000</v>
      </c>
      <c r="EC336" s="200">
        <v>0</v>
      </c>
      <c r="ED336" s="200" t="s">
        <v>6605</v>
      </c>
    </row>
    <row r="337" spans="126:134">
      <c r="DV337" s="200">
        <v>20070625</v>
      </c>
      <c r="DW337" s="200">
        <v>20070626</v>
      </c>
      <c r="DX337" s="200" t="s">
        <v>6604</v>
      </c>
      <c r="DY337" s="200" t="s">
        <v>6603</v>
      </c>
      <c r="DZ337" s="200">
        <v>1</v>
      </c>
      <c r="EA337" s="200">
        <v>2000</v>
      </c>
      <c r="EB337" s="200">
        <v>2000</v>
      </c>
      <c r="EC337" s="200">
        <v>0</v>
      </c>
      <c r="ED337" s="200" t="s">
        <v>6605</v>
      </c>
    </row>
    <row r="338" spans="126:134">
      <c r="DV338" s="200">
        <v>20070625</v>
      </c>
      <c r="DW338" s="200">
        <v>20070626</v>
      </c>
      <c r="DX338" s="200" t="s">
        <v>6613</v>
      </c>
      <c r="DY338" s="200" t="s">
        <v>6608</v>
      </c>
      <c r="DZ338" s="200">
        <v>1.2275</v>
      </c>
      <c r="EA338" s="200">
        <v>200</v>
      </c>
      <c r="EB338" s="200">
        <v>161</v>
      </c>
      <c r="EC338" s="200">
        <v>2.37</v>
      </c>
      <c r="ED338" s="200" t="s">
        <v>6605</v>
      </c>
    </row>
    <row r="339" spans="126:134">
      <c r="DV339" s="200">
        <v>20070621</v>
      </c>
      <c r="DW339" s="200">
        <v>20070622</v>
      </c>
      <c r="DX339" s="200" t="s">
        <v>6612</v>
      </c>
      <c r="DY339" s="200" t="s">
        <v>6608</v>
      </c>
      <c r="DZ339" s="200">
        <v>1.1281000000000001</v>
      </c>
      <c r="EA339" s="200">
        <v>1000</v>
      </c>
      <c r="EB339" s="200">
        <v>886.44</v>
      </c>
      <c r="EC339" s="200">
        <v>0</v>
      </c>
      <c r="ED339" s="200" t="s">
        <v>6605</v>
      </c>
    </row>
    <row r="340" spans="126:134">
      <c r="DV340" s="200">
        <v>20070621</v>
      </c>
      <c r="DW340" s="200">
        <v>20070622</v>
      </c>
      <c r="DX340" s="200" t="s">
        <v>6604</v>
      </c>
      <c r="DY340" s="200" t="s">
        <v>6603</v>
      </c>
      <c r="DZ340" s="200">
        <v>1</v>
      </c>
      <c r="EA340" s="200">
        <v>2000</v>
      </c>
      <c r="EB340" s="200">
        <v>2000</v>
      </c>
      <c r="EC340" s="200">
        <v>0</v>
      </c>
      <c r="ED340" s="200" t="s">
        <v>6605</v>
      </c>
    </row>
    <row r="341" spans="126:134">
      <c r="DV341" s="200">
        <v>20070621</v>
      </c>
      <c r="DW341" s="200">
        <v>20070622</v>
      </c>
      <c r="DX341" s="200" t="s">
        <v>6604</v>
      </c>
      <c r="DY341" s="200" t="s">
        <v>6603</v>
      </c>
      <c r="DZ341" s="200">
        <v>1</v>
      </c>
      <c r="EA341" s="200">
        <v>2000</v>
      </c>
      <c r="EB341" s="200">
        <v>2000</v>
      </c>
      <c r="EC341" s="200">
        <v>0</v>
      </c>
      <c r="ED341" s="200" t="s">
        <v>6602</v>
      </c>
    </row>
    <row r="342" spans="126:134">
      <c r="DV342" s="200">
        <v>20070620</v>
      </c>
      <c r="DW342" s="200">
        <v>20070622</v>
      </c>
      <c r="DX342" s="200" t="s">
        <v>6613</v>
      </c>
      <c r="DY342" s="200" t="s">
        <v>6608</v>
      </c>
      <c r="DZ342" s="200">
        <v>1.2895000000000001</v>
      </c>
      <c r="EA342" s="200">
        <v>200</v>
      </c>
      <c r="EB342" s="200">
        <v>153.26</v>
      </c>
      <c r="EC342" s="200">
        <v>2.37</v>
      </c>
      <c r="ED342" s="200" t="s">
        <v>6605</v>
      </c>
    </row>
    <row r="343" spans="126:134">
      <c r="DV343" s="200">
        <v>20070618</v>
      </c>
      <c r="DW343" s="200">
        <v>20070619</v>
      </c>
      <c r="DX343" s="200" t="s">
        <v>6612</v>
      </c>
      <c r="DY343" s="200" t="s">
        <v>6606</v>
      </c>
      <c r="DZ343" s="200">
        <v>1.1286</v>
      </c>
      <c r="EA343" s="200">
        <v>200</v>
      </c>
      <c r="EB343" s="200">
        <v>177.21</v>
      </c>
      <c r="EC343" s="200">
        <v>0</v>
      </c>
      <c r="ED343" s="200" t="s">
        <v>6605</v>
      </c>
    </row>
    <row r="344" spans="126:134">
      <c r="DV344" s="200">
        <v>20070618</v>
      </c>
      <c r="DW344" s="200">
        <v>20070619</v>
      </c>
      <c r="DX344" s="200" t="s">
        <v>6611</v>
      </c>
      <c r="DY344" s="200" t="s">
        <v>6610</v>
      </c>
      <c r="DZ344" s="200">
        <v>1.4683999999999999</v>
      </c>
      <c r="EA344" s="200">
        <v>300</v>
      </c>
      <c r="EB344" s="200">
        <v>202.68</v>
      </c>
      <c r="EC344" s="200">
        <v>2.38</v>
      </c>
      <c r="ED344" s="200" t="s">
        <v>6605</v>
      </c>
    </row>
    <row r="345" spans="126:134">
      <c r="DV345" s="200">
        <v>20070618</v>
      </c>
      <c r="DW345" s="200">
        <v>20070619</v>
      </c>
      <c r="DX345" s="200" t="s">
        <v>6607</v>
      </c>
      <c r="DY345" s="200" t="s">
        <v>6606</v>
      </c>
      <c r="DZ345" s="200">
        <v>1.5430999999999999</v>
      </c>
      <c r="EA345" s="200">
        <v>200</v>
      </c>
      <c r="EB345" s="200">
        <v>128.57</v>
      </c>
      <c r="EC345" s="200">
        <v>1.6</v>
      </c>
      <c r="ED345" s="200" t="s">
        <v>6605</v>
      </c>
    </row>
    <row r="346" spans="126:134">
      <c r="DV346" s="200">
        <v>20070608</v>
      </c>
      <c r="DW346" s="200">
        <v>20070611</v>
      </c>
      <c r="DX346" s="200" t="s">
        <v>6612</v>
      </c>
      <c r="DY346" s="200" t="s">
        <v>6606</v>
      </c>
      <c r="DZ346" s="200">
        <v>1.1132</v>
      </c>
      <c r="EA346" s="200">
        <v>200</v>
      </c>
      <c r="EB346" s="200">
        <v>179.66</v>
      </c>
      <c r="EC346" s="200">
        <v>0</v>
      </c>
      <c r="ED346" s="200" t="s">
        <v>6605</v>
      </c>
    </row>
    <row r="347" spans="126:134">
      <c r="DV347" s="200">
        <v>20070608</v>
      </c>
      <c r="DW347" s="200">
        <v>20070611</v>
      </c>
      <c r="DX347" s="200" t="s">
        <v>6611</v>
      </c>
      <c r="DY347" s="200" t="s">
        <v>6610</v>
      </c>
      <c r="DZ347" s="200">
        <v>1.349</v>
      </c>
      <c r="EA347" s="200">
        <v>300</v>
      </c>
      <c r="EB347" s="200">
        <v>220.62</v>
      </c>
      <c r="EC347" s="200">
        <v>2.38</v>
      </c>
      <c r="ED347" s="200" t="s">
        <v>6605</v>
      </c>
    </row>
    <row r="348" spans="126:134">
      <c r="DV348" s="200">
        <v>20070608</v>
      </c>
      <c r="DW348" s="200">
        <v>20070611</v>
      </c>
      <c r="DX348" s="200" t="s">
        <v>6607</v>
      </c>
      <c r="DY348" s="200" t="s">
        <v>6606</v>
      </c>
      <c r="DZ348" s="200">
        <v>1.4274</v>
      </c>
      <c r="EA348" s="200">
        <v>200</v>
      </c>
      <c r="EB348" s="200">
        <v>138.99</v>
      </c>
      <c r="EC348" s="200">
        <v>1.6</v>
      </c>
      <c r="ED348" s="200" t="s">
        <v>6605</v>
      </c>
    </row>
    <row r="349" spans="126:134">
      <c r="DV349" s="200">
        <v>20070601</v>
      </c>
      <c r="DW349" s="200">
        <v>20070601</v>
      </c>
      <c r="DX349" s="200" t="s">
        <v>6604</v>
      </c>
      <c r="DY349" s="200" t="s">
        <v>6609</v>
      </c>
      <c r="DZ349" s="200">
        <v>1</v>
      </c>
      <c r="EA349" s="200">
        <v>0</v>
      </c>
      <c r="EB349" s="200">
        <v>15.62</v>
      </c>
      <c r="EC349" s="200">
        <v>0</v>
      </c>
    </row>
    <row r="350" spans="126:134">
      <c r="DV350" s="200">
        <v>20070528</v>
      </c>
      <c r="DW350" s="200">
        <v>20070529</v>
      </c>
      <c r="DX350" s="200" t="s">
        <v>6611</v>
      </c>
      <c r="DY350" s="200" t="s">
        <v>6610</v>
      </c>
      <c r="DZ350" s="200">
        <v>1.3547</v>
      </c>
      <c r="EA350" s="200">
        <v>300</v>
      </c>
      <c r="EB350" s="200">
        <v>219.69</v>
      </c>
      <c r="EC350" s="200">
        <v>2.38</v>
      </c>
      <c r="ED350" s="200" t="s">
        <v>6605</v>
      </c>
    </row>
    <row r="351" spans="126:134">
      <c r="DV351" s="200">
        <v>20070528</v>
      </c>
      <c r="DW351" s="200">
        <v>20070529</v>
      </c>
      <c r="DX351" s="200" t="s">
        <v>6607</v>
      </c>
      <c r="DY351" s="200" t="s">
        <v>6606</v>
      </c>
      <c r="DZ351" s="200">
        <v>1.4466000000000001</v>
      </c>
      <c r="EA351" s="200">
        <v>200</v>
      </c>
      <c r="EB351" s="200">
        <v>137.13999999999999</v>
      </c>
      <c r="EC351" s="200">
        <v>1.6</v>
      </c>
      <c r="ED351" s="200" t="s">
        <v>6602</v>
      </c>
    </row>
    <row r="352" spans="126:134">
      <c r="DV352" s="200">
        <v>20070518</v>
      </c>
      <c r="DW352" s="200">
        <v>20070521</v>
      </c>
      <c r="DX352" s="200" t="s">
        <v>6611</v>
      </c>
      <c r="DY352" s="200" t="s">
        <v>6610</v>
      </c>
      <c r="DZ352" s="200">
        <v>1.2570999999999999</v>
      </c>
      <c r="EA352" s="200">
        <v>300</v>
      </c>
      <c r="EB352" s="200">
        <v>236.75</v>
      </c>
      <c r="EC352" s="200">
        <v>2.38</v>
      </c>
      <c r="ED352" s="200" t="s">
        <v>6605</v>
      </c>
    </row>
    <row r="353" spans="126:134">
      <c r="DV353" s="200">
        <v>20070518</v>
      </c>
      <c r="DW353" s="200">
        <v>20070521</v>
      </c>
      <c r="DX353" s="200" t="s">
        <v>6607</v>
      </c>
      <c r="DY353" s="200" t="s">
        <v>6606</v>
      </c>
      <c r="DZ353" s="200">
        <v>1.3509</v>
      </c>
      <c r="EA353" s="200">
        <v>200</v>
      </c>
      <c r="EB353" s="200">
        <v>146.86000000000001</v>
      </c>
      <c r="EC353" s="200">
        <v>1.6</v>
      </c>
      <c r="ED353" s="200" t="s">
        <v>6605</v>
      </c>
    </row>
    <row r="354" spans="126:134">
      <c r="DV354" s="200">
        <v>20070517</v>
      </c>
      <c r="DW354" s="200">
        <v>20070521</v>
      </c>
      <c r="DX354" s="200" t="s">
        <v>6604</v>
      </c>
      <c r="DY354" s="200" t="s">
        <v>6603</v>
      </c>
      <c r="DZ354" s="200">
        <v>1</v>
      </c>
      <c r="EA354" s="200">
        <v>2000</v>
      </c>
      <c r="EB354" s="200">
        <v>2000</v>
      </c>
      <c r="EC354" s="200">
        <v>0</v>
      </c>
      <c r="ED354" s="200" t="s">
        <v>6605</v>
      </c>
    </row>
    <row r="355" spans="126:134">
      <c r="DV355" s="200">
        <v>20070508</v>
      </c>
      <c r="DW355" s="200">
        <v>20070509</v>
      </c>
      <c r="DX355" s="200" t="s">
        <v>6611</v>
      </c>
      <c r="DY355" s="200" t="s">
        <v>6610</v>
      </c>
      <c r="DZ355" s="200">
        <v>1.2062999999999999</v>
      </c>
      <c r="EA355" s="200">
        <v>300</v>
      </c>
      <c r="EB355" s="200">
        <v>246.72</v>
      </c>
      <c r="EC355" s="200">
        <v>2.38</v>
      </c>
      <c r="ED355" s="200" t="s">
        <v>6605</v>
      </c>
    </row>
    <row r="356" spans="126:134">
      <c r="DV356" s="200">
        <v>20070508</v>
      </c>
      <c r="DW356" s="200">
        <v>20070509</v>
      </c>
      <c r="DX356" s="200" t="s">
        <v>6607</v>
      </c>
      <c r="DY356" s="200" t="s">
        <v>6606</v>
      </c>
      <c r="DZ356" s="200">
        <v>1.3052999999999999</v>
      </c>
      <c r="EA356" s="200">
        <v>200</v>
      </c>
      <c r="EB356" s="200">
        <v>151.99</v>
      </c>
      <c r="EC356" s="200">
        <v>1.6</v>
      </c>
      <c r="ED356" s="200" t="s">
        <v>6605</v>
      </c>
    </row>
    <row r="357" spans="126:134">
      <c r="DV357" s="200">
        <v>20070508</v>
      </c>
      <c r="DW357" s="200">
        <v>20070508</v>
      </c>
      <c r="DX357" s="200" t="s">
        <v>6604</v>
      </c>
      <c r="DY357" s="200" t="s">
        <v>6609</v>
      </c>
      <c r="DZ357" s="200">
        <v>1</v>
      </c>
      <c r="EA357" s="200">
        <v>0</v>
      </c>
      <c r="EB357" s="200">
        <v>8.24</v>
      </c>
      <c r="EC357" s="200">
        <v>0</v>
      </c>
    </row>
    <row r="358" spans="126:134">
      <c r="DV358" s="200">
        <v>20070430</v>
      </c>
      <c r="DW358" s="200">
        <v>20070508</v>
      </c>
      <c r="DX358" s="200" t="s">
        <v>6611</v>
      </c>
      <c r="DY358" s="200" t="s">
        <v>6610</v>
      </c>
      <c r="DZ358" s="200">
        <v>1.1708000000000001</v>
      </c>
      <c r="EA358" s="200">
        <v>300</v>
      </c>
      <c r="EB358" s="200">
        <v>254.2</v>
      </c>
      <c r="EC358" s="200">
        <v>2.38</v>
      </c>
      <c r="ED358" s="200" t="s">
        <v>6605</v>
      </c>
    </row>
    <row r="359" spans="126:134">
      <c r="DV359" s="200">
        <v>20070430</v>
      </c>
      <c r="DW359" s="200">
        <v>20070508</v>
      </c>
      <c r="DX359" s="200" t="s">
        <v>6607</v>
      </c>
      <c r="DY359" s="200" t="s">
        <v>6606</v>
      </c>
      <c r="DZ359" s="200">
        <v>1.2765</v>
      </c>
      <c r="EA359" s="200">
        <v>200</v>
      </c>
      <c r="EB359" s="200">
        <v>155.43</v>
      </c>
      <c r="EC359" s="200">
        <v>1.59</v>
      </c>
      <c r="ED359" s="200" t="s">
        <v>6605</v>
      </c>
    </row>
    <row r="360" spans="126:134">
      <c r="DV360" s="200">
        <v>20070423</v>
      </c>
      <c r="DW360" s="200">
        <v>20070425</v>
      </c>
      <c r="DX360" s="200" t="s">
        <v>6604</v>
      </c>
      <c r="DY360" s="200" t="s">
        <v>6603</v>
      </c>
      <c r="DZ360" s="200">
        <v>1</v>
      </c>
      <c r="EA360" s="200">
        <v>2000</v>
      </c>
      <c r="EB360" s="200">
        <v>2000</v>
      </c>
      <c r="EC360" s="200">
        <v>0</v>
      </c>
      <c r="ED360" s="200" t="s">
        <v>6605</v>
      </c>
    </row>
    <row r="361" spans="126:134">
      <c r="DV361" s="200">
        <v>20070423</v>
      </c>
      <c r="DW361" s="200">
        <v>20070425</v>
      </c>
      <c r="DX361" s="200" t="s">
        <v>6604</v>
      </c>
      <c r="DY361" s="200" t="s">
        <v>6603</v>
      </c>
      <c r="DZ361" s="200">
        <v>1</v>
      </c>
      <c r="EA361" s="200">
        <v>2000</v>
      </c>
      <c r="EB361" s="200">
        <v>2000</v>
      </c>
      <c r="EC361" s="200">
        <v>0</v>
      </c>
      <c r="ED361" s="200" t="s">
        <v>6602</v>
      </c>
    </row>
    <row r="362" spans="126:134">
      <c r="DV362" s="200">
        <v>20070418</v>
      </c>
      <c r="DW362" s="200">
        <v>20070419</v>
      </c>
      <c r="DX362" s="200" t="s">
        <v>6611</v>
      </c>
      <c r="DY362" s="200" t="s">
        <v>6610</v>
      </c>
      <c r="DZ362" s="200">
        <v>1.1369</v>
      </c>
      <c r="EA362" s="200">
        <v>300</v>
      </c>
      <c r="EB362" s="200">
        <v>261.77999999999997</v>
      </c>
      <c r="EC362" s="200">
        <v>2.38</v>
      </c>
      <c r="ED362" s="200" t="s">
        <v>6605</v>
      </c>
    </row>
    <row r="363" spans="126:134">
      <c r="DV363" s="200">
        <v>20070418</v>
      </c>
      <c r="DW363" s="200">
        <v>20070419</v>
      </c>
      <c r="DX363" s="200" t="s">
        <v>6607</v>
      </c>
      <c r="DY363" s="200" t="s">
        <v>6606</v>
      </c>
      <c r="DZ363" s="200">
        <v>1.2429000000000001</v>
      </c>
      <c r="EA363" s="200">
        <v>200</v>
      </c>
      <c r="EB363" s="200">
        <v>159.62</v>
      </c>
      <c r="EC363" s="200">
        <v>1.6</v>
      </c>
      <c r="ED363" s="200" t="s">
        <v>6605</v>
      </c>
    </row>
    <row r="364" spans="126:134">
      <c r="DV364" s="200">
        <v>20070412</v>
      </c>
      <c r="DW364" s="200">
        <v>20070413</v>
      </c>
      <c r="DX364" s="200" t="s">
        <v>6604</v>
      </c>
      <c r="DY364" s="200" t="s">
        <v>6603</v>
      </c>
      <c r="DZ364" s="200">
        <v>1</v>
      </c>
      <c r="EA364" s="200">
        <v>2000</v>
      </c>
      <c r="EB364" s="200">
        <v>2000</v>
      </c>
      <c r="EC364" s="200">
        <v>0</v>
      </c>
      <c r="ED364" s="200" t="s">
        <v>6605</v>
      </c>
    </row>
    <row r="365" spans="126:134">
      <c r="DV365" s="200">
        <v>20070409</v>
      </c>
      <c r="DW365" s="200">
        <v>20070410</v>
      </c>
      <c r="DX365" s="200" t="s">
        <v>6607</v>
      </c>
      <c r="DY365" s="200" t="s">
        <v>6606</v>
      </c>
      <c r="DZ365" s="200">
        <v>1.1758</v>
      </c>
      <c r="EA365" s="200">
        <v>100</v>
      </c>
      <c r="EB365" s="200">
        <v>84.36</v>
      </c>
      <c r="EC365" s="200">
        <v>0.78</v>
      </c>
      <c r="ED365" s="200" t="s">
        <v>6605</v>
      </c>
    </row>
    <row r="366" spans="126:134">
      <c r="DV366" s="200">
        <v>20070407</v>
      </c>
      <c r="DW366" s="200">
        <v>20070410</v>
      </c>
      <c r="DX366" s="200" t="s">
        <v>6604</v>
      </c>
      <c r="DY366" s="200" t="s">
        <v>6603</v>
      </c>
      <c r="DZ366" s="200">
        <v>1</v>
      </c>
      <c r="EA366" s="200">
        <v>2000</v>
      </c>
      <c r="EB366" s="200">
        <v>2000</v>
      </c>
      <c r="EC366" s="200">
        <v>0</v>
      </c>
      <c r="ED366" s="200" t="s">
        <v>6605</v>
      </c>
    </row>
    <row r="367" spans="126:134">
      <c r="DV367" s="200">
        <v>20070403</v>
      </c>
      <c r="DW367" s="200">
        <v>20070405</v>
      </c>
      <c r="DX367" s="200" t="s">
        <v>6604</v>
      </c>
      <c r="DY367" s="200" t="s">
        <v>6603</v>
      </c>
      <c r="DZ367" s="200">
        <v>1</v>
      </c>
      <c r="EA367" s="200">
        <v>400</v>
      </c>
      <c r="EB367" s="200">
        <v>400</v>
      </c>
      <c r="EC367" s="200">
        <v>0</v>
      </c>
      <c r="ED367" s="200" t="s">
        <v>6605</v>
      </c>
    </row>
    <row r="368" spans="126:134">
      <c r="DV368" s="200">
        <v>20070402</v>
      </c>
      <c r="DW368" s="200">
        <v>20070402</v>
      </c>
      <c r="DX368" s="200" t="s">
        <v>6604</v>
      </c>
      <c r="DY368" s="200" t="s">
        <v>6609</v>
      </c>
      <c r="DZ368" s="200">
        <v>1</v>
      </c>
      <c r="EA368" s="200">
        <v>0</v>
      </c>
      <c r="EB368" s="200">
        <v>0.08</v>
      </c>
      <c r="EC368" s="200">
        <v>0</v>
      </c>
    </row>
    <row r="369" spans="126:134">
      <c r="DV369" s="200">
        <v>20070308</v>
      </c>
      <c r="DW369" s="200">
        <v>20070309</v>
      </c>
      <c r="DX369" s="200" t="s">
        <v>6607</v>
      </c>
      <c r="DY369" s="200" t="s">
        <v>6606</v>
      </c>
      <c r="DZ369" s="200">
        <v>1.0927</v>
      </c>
      <c r="EA369" s="200">
        <v>100</v>
      </c>
      <c r="EB369" s="200">
        <v>90.78</v>
      </c>
      <c r="EC369" s="200">
        <v>0.8</v>
      </c>
      <c r="ED369" s="200" t="s">
        <v>6605</v>
      </c>
    </row>
    <row r="370" spans="126:134">
      <c r="DV370" s="200">
        <v>20070301</v>
      </c>
      <c r="DW370" s="200">
        <v>20070301</v>
      </c>
      <c r="DX370" s="200" t="s">
        <v>6604</v>
      </c>
      <c r="DY370" s="200" t="s">
        <v>6609</v>
      </c>
      <c r="DZ370" s="200">
        <v>1</v>
      </c>
      <c r="EA370" s="200">
        <v>0</v>
      </c>
      <c r="EB370" s="200">
        <v>0.53</v>
      </c>
      <c r="EC370" s="200">
        <v>0</v>
      </c>
    </row>
    <row r="371" spans="126:134">
      <c r="DV371" s="200">
        <v>20070228</v>
      </c>
      <c r="DW371" s="200">
        <v>20070301</v>
      </c>
      <c r="DX371" s="200" t="s">
        <v>6607</v>
      </c>
      <c r="DY371" s="200" t="s">
        <v>6606</v>
      </c>
      <c r="DZ371" s="200">
        <v>1.0568</v>
      </c>
      <c r="EA371" s="200">
        <v>100</v>
      </c>
      <c r="EB371" s="200">
        <v>93.86</v>
      </c>
      <c r="EC371" s="200">
        <v>0.8</v>
      </c>
      <c r="ED371" s="200" t="s">
        <v>6602</v>
      </c>
    </row>
    <row r="372" spans="126:134">
      <c r="DV372" s="200">
        <v>20070226</v>
      </c>
      <c r="DW372" s="200">
        <v>20070227</v>
      </c>
      <c r="DX372" s="200" t="s">
        <v>6607</v>
      </c>
      <c r="DY372" s="200" t="s">
        <v>6606</v>
      </c>
      <c r="DZ372" s="200">
        <v>1.1204000000000001</v>
      </c>
      <c r="EA372" s="200">
        <v>100</v>
      </c>
      <c r="EB372" s="200">
        <v>88.53</v>
      </c>
      <c r="EC372" s="200">
        <v>0.8</v>
      </c>
      <c r="ED372" s="200" t="s">
        <v>6605</v>
      </c>
    </row>
    <row r="373" spans="126:134">
      <c r="DV373" s="200">
        <v>20070208</v>
      </c>
      <c r="DW373" s="200">
        <v>20070209</v>
      </c>
      <c r="DX373" s="200" t="s">
        <v>6607</v>
      </c>
      <c r="DY373" s="200" t="s">
        <v>6606</v>
      </c>
      <c r="DZ373" s="200">
        <v>1.0385</v>
      </c>
      <c r="EA373" s="200">
        <v>100</v>
      </c>
      <c r="EB373" s="200">
        <v>95.52</v>
      </c>
      <c r="EC373" s="200">
        <v>0.8</v>
      </c>
      <c r="ED373" s="200" t="s">
        <v>6605</v>
      </c>
    </row>
    <row r="374" spans="126:134">
      <c r="DV374" s="200">
        <v>20070201</v>
      </c>
      <c r="DW374" s="200">
        <v>20070201</v>
      </c>
      <c r="DX374" s="200" t="s">
        <v>6604</v>
      </c>
      <c r="DY374" s="200" t="s">
        <v>6609</v>
      </c>
      <c r="DZ374" s="200">
        <v>1</v>
      </c>
      <c r="EA374" s="200">
        <v>0</v>
      </c>
      <c r="EB374" s="200">
        <v>1.0900000000000001</v>
      </c>
      <c r="EC374" s="200">
        <v>0</v>
      </c>
    </row>
    <row r="375" spans="126:134">
      <c r="DV375" s="200">
        <v>20070131</v>
      </c>
      <c r="DW375" s="200">
        <v>20070131</v>
      </c>
      <c r="DX375" s="200" t="s">
        <v>6607</v>
      </c>
      <c r="DY375" s="200" t="s">
        <v>6609</v>
      </c>
      <c r="DZ375" s="200">
        <v>1.0684</v>
      </c>
      <c r="EA375" s="200">
        <v>0</v>
      </c>
      <c r="EB375" s="200">
        <v>221.92</v>
      </c>
      <c r="EC375" s="200">
        <v>0</v>
      </c>
    </row>
    <row r="376" spans="126:134">
      <c r="DV376" s="200">
        <v>20070129</v>
      </c>
      <c r="DW376" s="200">
        <v>20070130</v>
      </c>
      <c r="DX376" s="200" t="s">
        <v>6607</v>
      </c>
      <c r="DY376" s="200" t="s">
        <v>6606</v>
      </c>
      <c r="DZ376" s="200">
        <v>1.5047000000000001</v>
      </c>
      <c r="EA376" s="200">
        <v>100</v>
      </c>
      <c r="EB376" s="200">
        <v>65.92</v>
      </c>
      <c r="EC376" s="200">
        <v>0.8</v>
      </c>
      <c r="ED376" s="200" t="s">
        <v>6605</v>
      </c>
    </row>
    <row r="377" spans="126:134">
      <c r="DV377" s="200">
        <v>20070118</v>
      </c>
      <c r="DW377" s="200">
        <v>20070119</v>
      </c>
      <c r="DX377" s="200" t="s">
        <v>6607</v>
      </c>
      <c r="DY377" s="200" t="s">
        <v>6606</v>
      </c>
      <c r="DZ377" s="200">
        <v>1.4024000000000001</v>
      </c>
      <c r="EA377" s="200">
        <v>100</v>
      </c>
      <c r="EB377" s="200">
        <v>70.73</v>
      </c>
      <c r="EC377" s="200">
        <v>0.8</v>
      </c>
      <c r="ED377" s="200" t="s">
        <v>6605</v>
      </c>
    </row>
    <row r="378" spans="126:134">
      <c r="DV378" s="200">
        <v>20070108</v>
      </c>
      <c r="DW378" s="200">
        <v>20070109</v>
      </c>
      <c r="DX378" s="200" t="s">
        <v>6607</v>
      </c>
      <c r="DY378" s="200" t="s">
        <v>6606</v>
      </c>
      <c r="DZ378" s="200">
        <v>1.2875000000000001</v>
      </c>
      <c r="EA378" s="200">
        <v>100</v>
      </c>
      <c r="EB378" s="200">
        <v>77.040000000000006</v>
      </c>
      <c r="EC378" s="200">
        <v>0.8</v>
      </c>
      <c r="ED378" s="200" t="s">
        <v>6605</v>
      </c>
    </row>
    <row r="379" spans="126:134">
      <c r="DV379" s="200">
        <v>20070104</v>
      </c>
      <c r="DW379" s="200">
        <v>20070104</v>
      </c>
      <c r="DX379" s="200" t="s">
        <v>6604</v>
      </c>
      <c r="DY379" s="200" t="s">
        <v>6609</v>
      </c>
      <c r="DZ379" s="200">
        <v>1</v>
      </c>
      <c r="EA379" s="200">
        <v>0</v>
      </c>
      <c r="EB379" s="200">
        <v>1.56</v>
      </c>
      <c r="EC379" s="200">
        <v>0</v>
      </c>
    </row>
    <row r="380" spans="126:134">
      <c r="DV380" s="200">
        <v>20061229</v>
      </c>
      <c r="DW380" s="200">
        <v>20070104</v>
      </c>
      <c r="DX380" s="200" t="s">
        <v>6607</v>
      </c>
      <c r="DY380" s="200" t="s">
        <v>6608</v>
      </c>
      <c r="DZ380" s="200">
        <v>1.2604</v>
      </c>
      <c r="EA380" s="200">
        <v>1.25</v>
      </c>
      <c r="EB380" s="200">
        <v>0.99</v>
      </c>
      <c r="EC380" s="200">
        <v>0</v>
      </c>
      <c r="ED380" s="200" t="s">
        <v>6605</v>
      </c>
    </row>
    <row r="381" spans="126:134">
      <c r="DV381" s="200">
        <v>20061229</v>
      </c>
      <c r="DW381" s="200">
        <v>20070104</v>
      </c>
      <c r="DX381" s="200" t="s">
        <v>6607</v>
      </c>
      <c r="DY381" s="200" t="s">
        <v>6606</v>
      </c>
      <c r="DZ381" s="200">
        <v>1.2604</v>
      </c>
      <c r="EA381" s="200">
        <v>100</v>
      </c>
      <c r="EB381" s="200">
        <v>78.7</v>
      </c>
      <c r="EC381" s="200">
        <v>0.8</v>
      </c>
      <c r="ED381" s="200" t="s">
        <v>6602</v>
      </c>
    </row>
    <row r="382" spans="126:134">
      <c r="DV382" s="200">
        <v>20061218</v>
      </c>
      <c r="DW382" s="200">
        <v>20061219</v>
      </c>
      <c r="DX382" s="200" t="s">
        <v>6607</v>
      </c>
      <c r="DY382" s="200" t="s">
        <v>6606</v>
      </c>
      <c r="DZ382" s="200">
        <v>1.2025999999999999</v>
      </c>
      <c r="EA382" s="200">
        <v>100</v>
      </c>
      <c r="EB382" s="200">
        <v>82.48</v>
      </c>
      <c r="EC382" s="200">
        <v>0.8</v>
      </c>
      <c r="ED382" s="200" t="s">
        <v>6605</v>
      </c>
    </row>
    <row r="383" spans="126:134">
      <c r="DV383" s="200">
        <v>20061208</v>
      </c>
      <c r="DW383" s="200">
        <v>20061211</v>
      </c>
      <c r="DX383" s="200" t="s">
        <v>6607</v>
      </c>
      <c r="DY383" s="200" t="s">
        <v>6606</v>
      </c>
      <c r="DZ383" s="200">
        <v>1.0897000000000001</v>
      </c>
      <c r="EA383" s="200">
        <v>200</v>
      </c>
      <c r="EB383" s="200">
        <v>182.06</v>
      </c>
      <c r="EC383" s="200">
        <v>1.6</v>
      </c>
      <c r="ED383" s="200" t="s">
        <v>6605</v>
      </c>
    </row>
    <row r="384" spans="126:134">
      <c r="DV384" s="200">
        <v>20061203</v>
      </c>
      <c r="DW384" s="200">
        <v>20061205</v>
      </c>
      <c r="DX384" s="200" t="s">
        <v>6604</v>
      </c>
      <c r="DY384" s="200" t="s">
        <v>6603</v>
      </c>
      <c r="DZ384" s="200">
        <v>1</v>
      </c>
      <c r="EA384" s="200">
        <v>1100</v>
      </c>
      <c r="EB384" s="200">
        <v>1100</v>
      </c>
      <c r="EC384" s="200">
        <v>0</v>
      </c>
      <c r="ED384" s="200" t="s">
        <v>6602</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584BF-8E20-4613-97E9-518A24DFD95C}">
  <dimension ref="A1:AJ169"/>
  <sheetViews>
    <sheetView topLeftCell="A68" zoomScale="75" zoomScaleNormal="75" workbookViewId="0">
      <selection activeCell="C18" sqref="C18"/>
    </sheetView>
  </sheetViews>
  <sheetFormatPr defaultColWidth="9.25" defaultRowHeight="14.25"/>
  <cols>
    <col min="1" max="1" width="14.625" style="261" customWidth="1"/>
    <col min="2" max="2" width="16.25" style="200" customWidth="1"/>
    <col min="3" max="16384" width="9.25" style="200"/>
  </cols>
  <sheetData>
    <row r="1" spans="1:36">
      <c r="C1" s="200" t="s">
        <v>7078</v>
      </c>
    </row>
    <row r="2" spans="1:36">
      <c r="A2" s="261" t="s">
        <v>5927</v>
      </c>
      <c r="B2" s="206" t="s">
        <v>5926</v>
      </c>
      <c r="C2" s="200" t="s">
        <v>7077</v>
      </c>
      <c r="D2" s="200" t="s">
        <v>7076</v>
      </c>
      <c r="E2" s="200" t="s">
        <v>7075</v>
      </c>
      <c r="F2" s="200" t="s">
        <v>7074</v>
      </c>
      <c r="G2" s="200" t="s">
        <v>7073</v>
      </c>
      <c r="H2" s="200" t="s">
        <v>7072</v>
      </c>
      <c r="I2" s="200" t="s">
        <v>7000</v>
      </c>
      <c r="J2" s="200" t="s">
        <v>7071</v>
      </c>
      <c r="K2" s="200" t="s">
        <v>7001</v>
      </c>
      <c r="L2" s="200" t="s">
        <v>7070</v>
      </c>
      <c r="M2" s="206" t="s">
        <v>7069</v>
      </c>
      <c r="N2" s="200" t="s">
        <v>7068</v>
      </c>
      <c r="O2" s="206" t="s">
        <v>7067</v>
      </c>
      <c r="P2" s="200" t="s">
        <v>7066</v>
      </c>
      <c r="Q2" s="200" t="s">
        <v>7065</v>
      </c>
      <c r="R2" s="200" t="s">
        <v>7064</v>
      </c>
      <c r="S2" s="200" t="s">
        <v>7063</v>
      </c>
      <c r="T2" s="200" t="s">
        <v>7062</v>
      </c>
      <c r="U2" s="200" t="s">
        <v>7061</v>
      </c>
      <c r="V2" s="200" t="s">
        <v>7060</v>
      </c>
      <c r="W2" s="200" t="s">
        <v>7059</v>
      </c>
      <c r="X2" s="200" t="s">
        <v>7055</v>
      </c>
      <c r="Y2" s="200" t="s">
        <v>7058</v>
      </c>
      <c r="Z2" s="200" t="s">
        <v>7057</v>
      </c>
      <c r="AA2" s="200" t="s">
        <v>7056</v>
      </c>
      <c r="AB2" s="200" t="s">
        <v>7055</v>
      </c>
      <c r="AC2" s="200" t="s">
        <v>7054</v>
      </c>
      <c r="AD2" s="200" t="s">
        <v>7053</v>
      </c>
      <c r="AE2" s="200" t="s">
        <v>6600</v>
      </c>
      <c r="AF2" s="206" t="s">
        <v>5989</v>
      </c>
      <c r="AG2" s="200" t="s">
        <v>7052</v>
      </c>
      <c r="AH2" s="200" t="s">
        <v>7051</v>
      </c>
      <c r="AI2" s="200" t="s">
        <v>7050</v>
      </c>
      <c r="AJ2" s="200" t="s">
        <v>7049</v>
      </c>
    </row>
    <row r="3" spans="1:36">
      <c r="AG3" s="206">
        <f>SUM(C3:O3)-SUM(T3:Y3)</f>
        <v>0</v>
      </c>
      <c r="AI3" s="206">
        <f>SUM(P3:R3)-SUM(Z3:AC3)</f>
        <v>0</v>
      </c>
    </row>
    <row r="4" spans="1:36">
      <c r="B4" s="206" t="s">
        <v>5918</v>
      </c>
      <c r="S4" s="206">
        <f t="shared" ref="S4:S35" si="0">SUM(C4:O4)+SUM(P4:R4)*AF4/100</f>
        <v>0</v>
      </c>
      <c r="AD4" s="206">
        <f t="shared" ref="AD4:AD35" si="1">SUM(T4:Y4)+SUM(Z4:AC4)*AF4/100</f>
        <v>0</v>
      </c>
      <c r="AE4" s="200">
        <v>0</v>
      </c>
      <c r="AG4" s="206">
        <f t="shared" ref="AG4:AG35" si="2">AG3+SUM(C4:O4)-SUM(T4:Y4)</f>
        <v>0</v>
      </c>
      <c r="AI4" s="206">
        <f t="shared" ref="AI4:AI35" si="3">AI3+SUM(P4:R4)-SUM(Z4:AC4)</f>
        <v>0</v>
      </c>
    </row>
    <row r="5" spans="1:36">
      <c r="A5" s="261">
        <v>38687</v>
      </c>
      <c r="B5" s="206" t="s">
        <v>6001</v>
      </c>
      <c r="S5" s="206">
        <f t="shared" si="0"/>
        <v>0</v>
      </c>
      <c r="U5" s="200">
        <v>200</v>
      </c>
      <c r="AD5" s="206">
        <f t="shared" si="1"/>
        <v>200</v>
      </c>
      <c r="AE5" s="206">
        <f t="shared" ref="AE5:AE36" si="4">AE4+S5-AD5</f>
        <v>-200</v>
      </c>
      <c r="AG5" s="206">
        <f t="shared" si="2"/>
        <v>-200</v>
      </c>
      <c r="AI5" s="206">
        <f t="shared" si="3"/>
        <v>0</v>
      </c>
    </row>
    <row r="6" spans="1:36">
      <c r="B6" s="206" t="s">
        <v>5917</v>
      </c>
      <c r="S6" s="206">
        <f t="shared" si="0"/>
        <v>0</v>
      </c>
      <c r="U6" s="200">
        <v>100</v>
      </c>
      <c r="AD6" s="206">
        <f t="shared" si="1"/>
        <v>100</v>
      </c>
      <c r="AE6" s="206">
        <f t="shared" si="4"/>
        <v>-300</v>
      </c>
      <c r="AG6" s="206">
        <f t="shared" si="2"/>
        <v>-300</v>
      </c>
      <c r="AI6" s="206">
        <f t="shared" si="3"/>
        <v>0</v>
      </c>
    </row>
    <row r="7" spans="1:36">
      <c r="B7" s="206" t="s">
        <v>7048</v>
      </c>
      <c r="S7" s="206">
        <f t="shared" si="0"/>
        <v>0</v>
      </c>
      <c r="U7" s="200">
        <v>35</v>
      </c>
      <c r="AD7" s="206">
        <f t="shared" si="1"/>
        <v>35</v>
      </c>
      <c r="AE7" s="206">
        <f t="shared" si="4"/>
        <v>-335</v>
      </c>
      <c r="AG7" s="206">
        <f t="shared" si="2"/>
        <v>-335</v>
      </c>
      <c r="AI7" s="206">
        <f t="shared" si="3"/>
        <v>0</v>
      </c>
    </row>
    <row r="8" spans="1:36">
      <c r="B8" s="206" t="s">
        <v>5999</v>
      </c>
      <c r="E8" s="206">
        <f>-220</f>
        <v>-220</v>
      </c>
      <c r="S8" s="206">
        <f t="shared" si="0"/>
        <v>-220</v>
      </c>
      <c r="AD8" s="206">
        <f t="shared" si="1"/>
        <v>0</v>
      </c>
      <c r="AE8" s="206">
        <f t="shared" si="4"/>
        <v>-555</v>
      </c>
      <c r="AG8" s="206">
        <f t="shared" si="2"/>
        <v>-555</v>
      </c>
      <c r="AI8" s="206">
        <f t="shared" si="3"/>
        <v>0</v>
      </c>
    </row>
    <row r="9" spans="1:36">
      <c r="B9" s="206" t="s">
        <v>5916</v>
      </c>
      <c r="E9" s="206">
        <f>-60</f>
        <v>-60</v>
      </c>
      <c r="S9" s="206">
        <f t="shared" si="0"/>
        <v>-60</v>
      </c>
      <c r="AD9" s="206">
        <f t="shared" si="1"/>
        <v>0</v>
      </c>
      <c r="AE9" s="206">
        <f t="shared" si="4"/>
        <v>-615</v>
      </c>
      <c r="AG9" s="206">
        <f t="shared" si="2"/>
        <v>-615</v>
      </c>
      <c r="AI9" s="206">
        <f t="shared" si="3"/>
        <v>0</v>
      </c>
    </row>
    <row r="10" spans="1:36">
      <c r="B10" s="206" t="s">
        <v>5915</v>
      </c>
      <c r="S10" s="206">
        <f t="shared" si="0"/>
        <v>0</v>
      </c>
      <c r="U10" s="200">
        <v>180</v>
      </c>
      <c r="AD10" s="206">
        <f t="shared" si="1"/>
        <v>180</v>
      </c>
      <c r="AE10" s="206">
        <f t="shared" si="4"/>
        <v>-795</v>
      </c>
      <c r="AG10" s="206">
        <f t="shared" si="2"/>
        <v>-795</v>
      </c>
      <c r="AI10" s="206">
        <f t="shared" si="3"/>
        <v>0</v>
      </c>
    </row>
    <row r="11" spans="1:36">
      <c r="B11" s="206" t="s">
        <v>5914</v>
      </c>
      <c r="E11" s="206">
        <f>-40</f>
        <v>-40</v>
      </c>
      <c r="S11" s="206">
        <f t="shared" si="0"/>
        <v>-40</v>
      </c>
      <c r="AD11" s="206">
        <f t="shared" si="1"/>
        <v>0</v>
      </c>
      <c r="AE11" s="206">
        <f t="shared" si="4"/>
        <v>-835</v>
      </c>
      <c r="AG11" s="206">
        <f t="shared" si="2"/>
        <v>-835</v>
      </c>
      <c r="AI11" s="206">
        <f t="shared" si="3"/>
        <v>0</v>
      </c>
    </row>
    <row r="12" spans="1:36">
      <c r="B12" s="206" t="s">
        <v>5913</v>
      </c>
      <c r="E12" s="206">
        <f>-44</f>
        <v>-44</v>
      </c>
      <c r="S12" s="206">
        <f t="shared" si="0"/>
        <v>-44</v>
      </c>
      <c r="AD12" s="206">
        <f t="shared" si="1"/>
        <v>0</v>
      </c>
      <c r="AE12" s="206">
        <f t="shared" si="4"/>
        <v>-879</v>
      </c>
      <c r="AG12" s="206">
        <f t="shared" si="2"/>
        <v>-879</v>
      </c>
      <c r="AI12" s="206">
        <f t="shared" si="3"/>
        <v>0</v>
      </c>
    </row>
    <row r="13" spans="1:36">
      <c r="B13" s="206" t="s">
        <v>5912</v>
      </c>
      <c r="S13" s="206">
        <f t="shared" si="0"/>
        <v>0</v>
      </c>
      <c r="U13" s="200">
        <v>15</v>
      </c>
      <c r="AD13" s="206">
        <f t="shared" si="1"/>
        <v>15</v>
      </c>
      <c r="AE13" s="206">
        <f t="shared" si="4"/>
        <v>-894</v>
      </c>
      <c r="AG13" s="206">
        <f t="shared" si="2"/>
        <v>-894</v>
      </c>
      <c r="AI13" s="206">
        <f t="shared" si="3"/>
        <v>0</v>
      </c>
    </row>
    <row r="14" spans="1:36">
      <c r="B14" s="200" t="s">
        <v>5829</v>
      </c>
      <c r="S14" s="206">
        <f t="shared" si="0"/>
        <v>0</v>
      </c>
      <c r="U14" s="200">
        <v>8</v>
      </c>
      <c r="AD14" s="206">
        <f t="shared" si="1"/>
        <v>8</v>
      </c>
      <c r="AE14" s="206">
        <f t="shared" si="4"/>
        <v>-902</v>
      </c>
      <c r="AG14" s="206">
        <f t="shared" si="2"/>
        <v>-902</v>
      </c>
      <c r="AI14" s="206">
        <f t="shared" si="3"/>
        <v>0</v>
      </c>
    </row>
    <row r="15" spans="1:36">
      <c r="B15" s="206" t="s">
        <v>7047</v>
      </c>
      <c r="E15" s="200">
        <v>56</v>
      </c>
      <c r="S15" s="206">
        <f t="shared" si="0"/>
        <v>56</v>
      </c>
      <c r="AD15" s="206">
        <f t="shared" si="1"/>
        <v>0</v>
      </c>
      <c r="AE15" s="206">
        <f t="shared" si="4"/>
        <v>-846</v>
      </c>
      <c r="AG15" s="206">
        <f t="shared" si="2"/>
        <v>-846</v>
      </c>
      <c r="AI15" s="206">
        <f t="shared" si="3"/>
        <v>0</v>
      </c>
    </row>
    <row r="16" spans="1:36">
      <c r="B16" s="206" t="s">
        <v>7016</v>
      </c>
      <c r="E16" s="200">
        <v>80</v>
      </c>
      <c r="S16" s="206">
        <f t="shared" si="0"/>
        <v>80</v>
      </c>
      <c r="AD16" s="206">
        <f t="shared" si="1"/>
        <v>0</v>
      </c>
      <c r="AE16" s="206">
        <f t="shared" si="4"/>
        <v>-766</v>
      </c>
      <c r="AG16" s="206">
        <f t="shared" si="2"/>
        <v>-766</v>
      </c>
      <c r="AI16" s="206">
        <f t="shared" si="3"/>
        <v>0</v>
      </c>
    </row>
    <row r="17" spans="1:35">
      <c r="A17" s="261">
        <v>38737</v>
      </c>
      <c r="B17" s="206" t="s">
        <v>7046</v>
      </c>
      <c r="E17" s="200">
        <v>150</v>
      </c>
      <c r="S17" s="206">
        <f t="shared" si="0"/>
        <v>150</v>
      </c>
      <c r="AD17" s="206">
        <f t="shared" si="1"/>
        <v>0</v>
      </c>
      <c r="AE17" s="206">
        <f t="shared" si="4"/>
        <v>-616</v>
      </c>
      <c r="AG17" s="206">
        <f t="shared" si="2"/>
        <v>-616</v>
      </c>
      <c r="AI17" s="206">
        <f t="shared" si="3"/>
        <v>0</v>
      </c>
    </row>
    <row r="18" spans="1:35">
      <c r="B18" s="206" t="s">
        <v>7045</v>
      </c>
      <c r="E18" s="200">
        <v>40</v>
      </c>
      <c r="S18" s="206">
        <f t="shared" si="0"/>
        <v>40</v>
      </c>
      <c r="AD18" s="206">
        <f t="shared" si="1"/>
        <v>0</v>
      </c>
      <c r="AE18" s="206">
        <f t="shared" si="4"/>
        <v>-576</v>
      </c>
      <c r="AG18" s="206">
        <f t="shared" si="2"/>
        <v>-576</v>
      </c>
      <c r="AI18" s="206">
        <f t="shared" si="3"/>
        <v>0</v>
      </c>
    </row>
    <row r="19" spans="1:35">
      <c r="A19" s="261">
        <v>38751</v>
      </c>
      <c r="B19" s="206" t="s">
        <v>5911</v>
      </c>
      <c r="S19" s="206">
        <f t="shared" si="0"/>
        <v>0</v>
      </c>
      <c r="U19" s="200">
        <v>150</v>
      </c>
      <c r="AD19" s="206">
        <f t="shared" si="1"/>
        <v>150</v>
      </c>
      <c r="AE19" s="206">
        <f t="shared" si="4"/>
        <v>-726</v>
      </c>
      <c r="AG19" s="206">
        <f t="shared" si="2"/>
        <v>-726</v>
      </c>
      <c r="AI19" s="206">
        <f t="shared" si="3"/>
        <v>0</v>
      </c>
    </row>
    <row r="20" spans="1:35">
      <c r="S20" s="206">
        <f t="shared" si="0"/>
        <v>0</v>
      </c>
      <c r="AD20" s="206">
        <f t="shared" si="1"/>
        <v>0</v>
      </c>
      <c r="AE20" s="206">
        <f t="shared" si="4"/>
        <v>-726</v>
      </c>
      <c r="AG20" s="206">
        <f t="shared" si="2"/>
        <v>-726</v>
      </c>
      <c r="AI20" s="206">
        <f t="shared" si="3"/>
        <v>0</v>
      </c>
    </row>
    <row r="21" spans="1:35">
      <c r="A21" s="261">
        <v>38898</v>
      </c>
      <c r="C21" s="200">
        <v>1100</v>
      </c>
      <c r="S21" s="206">
        <f t="shared" si="0"/>
        <v>1100</v>
      </c>
      <c r="AD21" s="206">
        <f t="shared" si="1"/>
        <v>0</v>
      </c>
      <c r="AE21" s="206">
        <f t="shared" si="4"/>
        <v>374</v>
      </c>
      <c r="AG21" s="206">
        <f t="shared" si="2"/>
        <v>374</v>
      </c>
      <c r="AI21" s="206">
        <f t="shared" si="3"/>
        <v>0</v>
      </c>
    </row>
    <row r="22" spans="1:35">
      <c r="S22" s="206">
        <f t="shared" si="0"/>
        <v>0</v>
      </c>
      <c r="AD22" s="206">
        <f t="shared" si="1"/>
        <v>0</v>
      </c>
      <c r="AE22" s="206">
        <f t="shared" si="4"/>
        <v>374</v>
      </c>
      <c r="AG22" s="206">
        <f t="shared" si="2"/>
        <v>374</v>
      </c>
      <c r="AI22" s="206">
        <f t="shared" si="3"/>
        <v>0</v>
      </c>
    </row>
    <row r="23" spans="1:35">
      <c r="S23" s="206">
        <f t="shared" si="0"/>
        <v>0</v>
      </c>
      <c r="AD23" s="206">
        <f t="shared" si="1"/>
        <v>0</v>
      </c>
      <c r="AE23" s="206">
        <f t="shared" si="4"/>
        <v>374</v>
      </c>
      <c r="AG23" s="206">
        <f t="shared" si="2"/>
        <v>374</v>
      </c>
      <c r="AI23" s="206">
        <f t="shared" si="3"/>
        <v>0</v>
      </c>
    </row>
    <row r="24" spans="1:35">
      <c r="A24" s="261">
        <v>38900</v>
      </c>
      <c r="B24" s="200" t="s">
        <v>7044</v>
      </c>
      <c r="S24" s="206">
        <f t="shared" si="0"/>
        <v>0</v>
      </c>
      <c r="T24" s="200">
        <v>400</v>
      </c>
      <c r="AD24" s="206">
        <f t="shared" si="1"/>
        <v>400</v>
      </c>
      <c r="AE24" s="206">
        <f t="shared" si="4"/>
        <v>-26</v>
      </c>
      <c r="AG24" s="206">
        <f t="shared" si="2"/>
        <v>-26</v>
      </c>
      <c r="AI24" s="206">
        <f t="shared" si="3"/>
        <v>0</v>
      </c>
    </row>
    <row r="25" spans="1:35">
      <c r="B25" s="206" t="s">
        <v>7043</v>
      </c>
      <c r="S25" s="206">
        <f t="shared" si="0"/>
        <v>0</v>
      </c>
      <c r="T25" s="200">
        <v>100</v>
      </c>
      <c r="AD25" s="206">
        <f t="shared" si="1"/>
        <v>100</v>
      </c>
      <c r="AE25" s="206">
        <f t="shared" si="4"/>
        <v>-126</v>
      </c>
      <c r="AG25" s="206">
        <f t="shared" si="2"/>
        <v>-126</v>
      </c>
      <c r="AI25" s="206">
        <f t="shared" si="3"/>
        <v>0</v>
      </c>
    </row>
    <row r="26" spans="1:35">
      <c r="A26" s="261">
        <v>38928</v>
      </c>
      <c r="C26" s="200">
        <v>3100</v>
      </c>
      <c r="S26" s="206">
        <f t="shared" si="0"/>
        <v>3100</v>
      </c>
      <c r="AD26" s="206">
        <f t="shared" si="1"/>
        <v>0</v>
      </c>
      <c r="AE26" s="206">
        <f t="shared" si="4"/>
        <v>2974</v>
      </c>
      <c r="AG26" s="206">
        <f t="shared" si="2"/>
        <v>2974</v>
      </c>
      <c r="AI26" s="206">
        <f t="shared" si="3"/>
        <v>0</v>
      </c>
    </row>
    <row r="27" spans="1:35">
      <c r="S27" s="206">
        <f t="shared" si="0"/>
        <v>0</v>
      </c>
      <c r="AD27" s="206">
        <f t="shared" si="1"/>
        <v>0</v>
      </c>
      <c r="AE27" s="206">
        <f t="shared" si="4"/>
        <v>2974</v>
      </c>
      <c r="AG27" s="206">
        <f t="shared" si="2"/>
        <v>2974</v>
      </c>
      <c r="AI27" s="206">
        <f t="shared" si="3"/>
        <v>0</v>
      </c>
    </row>
    <row r="28" spans="1:35">
      <c r="A28" s="261">
        <v>38959</v>
      </c>
      <c r="C28" s="200">
        <v>3100</v>
      </c>
      <c r="S28" s="206">
        <f t="shared" si="0"/>
        <v>3100</v>
      </c>
      <c r="AD28" s="206">
        <f t="shared" si="1"/>
        <v>0</v>
      </c>
      <c r="AE28" s="206">
        <f t="shared" si="4"/>
        <v>6074</v>
      </c>
      <c r="AG28" s="206">
        <f t="shared" si="2"/>
        <v>6074</v>
      </c>
      <c r="AI28" s="206">
        <f t="shared" si="3"/>
        <v>0</v>
      </c>
    </row>
    <row r="29" spans="1:35">
      <c r="A29" s="261">
        <v>38988</v>
      </c>
      <c r="B29" s="206" t="s">
        <v>7036</v>
      </c>
      <c r="S29" s="206">
        <f t="shared" si="0"/>
        <v>0</v>
      </c>
      <c r="T29" s="200">
        <v>300</v>
      </c>
      <c r="AD29" s="206">
        <f t="shared" si="1"/>
        <v>300</v>
      </c>
      <c r="AE29" s="206">
        <f t="shared" si="4"/>
        <v>5774</v>
      </c>
      <c r="AG29" s="206">
        <f t="shared" si="2"/>
        <v>5774</v>
      </c>
      <c r="AI29" s="206">
        <f t="shared" si="3"/>
        <v>0</v>
      </c>
    </row>
    <row r="30" spans="1:35">
      <c r="A30" s="261">
        <v>38988</v>
      </c>
      <c r="B30" s="206" t="s">
        <v>7042</v>
      </c>
      <c r="S30" s="206">
        <f t="shared" si="0"/>
        <v>0</v>
      </c>
      <c r="T30" s="200">
        <v>270</v>
      </c>
      <c r="AD30" s="206">
        <f t="shared" si="1"/>
        <v>270</v>
      </c>
      <c r="AE30" s="206">
        <f t="shared" si="4"/>
        <v>5504</v>
      </c>
      <c r="AG30" s="206">
        <f t="shared" si="2"/>
        <v>5504</v>
      </c>
      <c r="AI30" s="206">
        <f t="shared" si="3"/>
        <v>0</v>
      </c>
    </row>
    <row r="31" spans="1:35">
      <c r="A31" s="261">
        <v>38988</v>
      </c>
      <c r="B31" s="206" t="s">
        <v>7036</v>
      </c>
      <c r="S31" s="206">
        <f t="shared" si="0"/>
        <v>0</v>
      </c>
      <c r="T31" s="200">
        <v>100</v>
      </c>
      <c r="AD31" s="206">
        <f t="shared" si="1"/>
        <v>100</v>
      </c>
      <c r="AE31" s="206">
        <f t="shared" si="4"/>
        <v>5404</v>
      </c>
      <c r="AG31" s="206">
        <f t="shared" si="2"/>
        <v>5404</v>
      </c>
      <c r="AI31" s="206">
        <f t="shared" si="3"/>
        <v>0</v>
      </c>
    </row>
    <row r="32" spans="1:35">
      <c r="B32" s="206" t="s">
        <v>7041</v>
      </c>
      <c r="S32" s="206">
        <f t="shared" si="0"/>
        <v>0</v>
      </c>
      <c r="T32" s="200">
        <v>35</v>
      </c>
      <c r="AD32" s="206">
        <f t="shared" si="1"/>
        <v>35</v>
      </c>
      <c r="AE32" s="206">
        <f t="shared" si="4"/>
        <v>5369</v>
      </c>
      <c r="AG32" s="206">
        <f t="shared" si="2"/>
        <v>5369</v>
      </c>
      <c r="AI32" s="206">
        <f t="shared" si="3"/>
        <v>0</v>
      </c>
    </row>
    <row r="33" spans="1:35">
      <c r="B33" s="206" t="s">
        <v>7040</v>
      </c>
      <c r="S33" s="206">
        <f t="shared" si="0"/>
        <v>0</v>
      </c>
      <c r="T33" s="200">
        <v>180</v>
      </c>
      <c r="AD33" s="206">
        <f t="shared" si="1"/>
        <v>180</v>
      </c>
      <c r="AE33" s="206">
        <f t="shared" si="4"/>
        <v>5189</v>
      </c>
      <c r="AG33" s="206">
        <f t="shared" si="2"/>
        <v>5189</v>
      </c>
      <c r="AI33" s="206">
        <f t="shared" si="3"/>
        <v>0</v>
      </c>
    </row>
    <row r="34" spans="1:35">
      <c r="A34" s="261">
        <v>38990</v>
      </c>
      <c r="B34" s="206" t="s">
        <v>7039</v>
      </c>
      <c r="C34" s="200">
        <v>2980</v>
      </c>
      <c r="S34" s="206">
        <f t="shared" si="0"/>
        <v>2980</v>
      </c>
      <c r="AD34" s="206">
        <f t="shared" si="1"/>
        <v>0</v>
      </c>
      <c r="AE34" s="206">
        <f t="shared" si="4"/>
        <v>8169</v>
      </c>
      <c r="AG34" s="206">
        <f t="shared" si="2"/>
        <v>8169</v>
      </c>
      <c r="AI34" s="206">
        <f t="shared" si="3"/>
        <v>0</v>
      </c>
    </row>
    <row r="35" spans="1:35">
      <c r="A35" s="261">
        <v>38996</v>
      </c>
      <c r="B35" s="206" t="s">
        <v>7038</v>
      </c>
      <c r="O35" s="200">
        <v>400</v>
      </c>
      <c r="S35" s="206">
        <f t="shared" si="0"/>
        <v>400</v>
      </c>
      <c r="AD35" s="206">
        <f t="shared" si="1"/>
        <v>0</v>
      </c>
      <c r="AE35" s="206">
        <f t="shared" si="4"/>
        <v>8569</v>
      </c>
      <c r="AG35" s="206">
        <f t="shared" si="2"/>
        <v>8569</v>
      </c>
      <c r="AI35" s="206">
        <f t="shared" si="3"/>
        <v>0</v>
      </c>
    </row>
    <row r="36" spans="1:35">
      <c r="A36" s="261">
        <v>39020</v>
      </c>
      <c r="B36" s="206" t="s">
        <v>7037</v>
      </c>
      <c r="S36" s="206">
        <f t="shared" ref="S36:S67" si="5">SUM(C36:O36)+SUM(P36:R36)*AF36/100</f>
        <v>0</v>
      </c>
      <c r="T36" s="200">
        <v>35</v>
      </c>
      <c r="AD36" s="206">
        <f t="shared" ref="AD36:AD67" si="6">SUM(T36:Y36)+SUM(Z36:AC36)*AF36/100</f>
        <v>35</v>
      </c>
      <c r="AE36" s="206">
        <f t="shared" si="4"/>
        <v>8534</v>
      </c>
      <c r="AG36" s="206">
        <f t="shared" ref="AG36:AG67" si="7">AG35+SUM(C36:O36)-SUM(T36:Y36)</f>
        <v>8534</v>
      </c>
      <c r="AI36" s="206">
        <f t="shared" ref="AI36:AI67" si="8">AI35+SUM(P36:R36)-SUM(Z36:AC36)</f>
        <v>0</v>
      </c>
    </row>
    <row r="37" spans="1:35">
      <c r="B37" s="206" t="s">
        <v>7036</v>
      </c>
      <c r="S37" s="206">
        <f t="shared" si="5"/>
        <v>0</v>
      </c>
      <c r="T37" s="200">
        <v>100</v>
      </c>
      <c r="AD37" s="206">
        <f t="shared" si="6"/>
        <v>100</v>
      </c>
      <c r="AE37" s="206">
        <f t="shared" ref="AE37:AE68" si="9">AE36+S37-AD37</f>
        <v>8434</v>
      </c>
      <c r="AG37" s="206">
        <f t="shared" si="7"/>
        <v>8434</v>
      </c>
      <c r="AI37" s="206">
        <f t="shared" si="8"/>
        <v>0</v>
      </c>
    </row>
    <row r="38" spans="1:35">
      <c r="B38" s="200" t="s">
        <v>7035</v>
      </c>
      <c r="E38" s="200">
        <v>106</v>
      </c>
      <c r="S38" s="206">
        <f t="shared" si="5"/>
        <v>106</v>
      </c>
      <c r="AD38" s="206">
        <f t="shared" si="6"/>
        <v>0</v>
      </c>
      <c r="AE38" s="206">
        <f t="shared" si="9"/>
        <v>8540</v>
      </c>
      <c r="AG38" s="206">
        <f t="shared" si="7"/>
        <v>8540</v>
      </c>
      <c r="AI38" s="206">
        <f t="shared" si="8"/>
        <v>0</v>
      </c>
    </row>
    <row r="39" spans="1:35">
      <c r="B39" s="200" t="s">
        <v>7034</v>
      </c>
      <c r="E39" s="200">
        <v>100</v>
      </c>
      <c r="S39" s="206">
        <f t="shared" si="5"/>
        <v>100</v>
      </c>
      <c r="AD39" s="206">
        <f t="shared" si="6"/>
        <v>0</v>
      </c>
      <c r="AE39" s="206">
        <f t="shared" si="9"/>
        <v>8640</v>
      </c>
      <c r="AG39" s="206">
        <f t="shared" si="7"/>
        <v>8640</v>
      </c>
      <c r="AI39" s="206">
        <f t="shared" si="8"/>
        <v>0</v>
      </c>
    </row>
    <row r="40" spans="1:35">
      <c r="B40" s="200" t="s">
        <v>7033</v>
      </c>
      <c r="E40" s="200">
        <v>220</v>
      </c>
      <c r="S40" s="206">
        <f t="shared" si="5"/>
        <v>220</v>
      </c>
      <c r="AD40" s="206">
        <f t="shared" si="6"/>
        <v>0</v>
      </c>
      <c r="AE40" s="206">
        <f t="shared" si="9"/>
        <v>8860</v>
      </c>
      <c r="AG40" s="206">
        <f t="shared" si="7"/>
        <v>8860</v>
      </c>
      <c r="AI40" s="206">
        <f t="shared" si="8"/>
        <v>0</v>
      </c>
    </row>
    <row r="41" spans="1:35">
      <c r="S41" s="206">
        <f t="shared" si="5"/>
        <v>0</v>
      </c>
      <c r="AD41" s="206">
        <f t="shared" si="6"/>
        <v>0</v>
      </c>
      <c r="AE41" s="206">
        <f t="shared" si="9"/>
        <v>8860</v>
      </c>
      <c r="AG41" s="206">
        <f t="shared" si="7"/>
        <v>8860</v>
      </c>
      <c r="AI41" s="206">
        <f t="shared" si="8"/>
        <v>0</v>
      </c>
    </row>
    <row r="42" spans="1:35">
      <c r="S42" s="206">
        <f t="shared" si="5"/>
        <v>0</v>
      </c>
      <c r="AD42" s="206">
        <f t="shared" si="6"/>
        <v>0</v>
      </c>
      <c r="AE42" s="206">
        <f t="shared" si="9"/>
        <v>8860</v>
      </c>
      <c r="AG42" s="206">
        <f t="shared" si="7"/>
        <v>8860</v>
      </c>
      <c r="AI42" s="206">
        <f t="shared" si="8"/>
        <v>0</v>
      </c>
    </row>
    <row r="43" spans="1:35">
      <c r="A43" s="261">
        <v>39079</v>
      </c>
      <c r="B43" s="206" t="s">
        <v>5982</v>
      </c>
      <c r="S43" s="206">
        <f t="shared" si="5"/>
        <v>0</v>
      </c>
      <c r="Y43" s="200">
        <v>465</v>
      </c>
      <c r="AD43" s="206">
        <f t="shared" si="6"/>
        <v>465</v>
      </c>
      <c r="AE43" s="206">
        <f t="shared" si="9"/>
        <v>8395</v>
      </c>
      <c r="AG43" s="206">
        <f t="shared" si="7"/>
        <v>8395</v>
      </c>
      <c r="AI43" s="206">
        <f t="shared" si="8"/>
        <v>0</v>
      </c>
    </row>
    <row r="44" spans="1:35">
      <c r="A44" s="261">
        <v>39080</v>
      </c>
      <c r="B44" s="200" t="s">
        <v>7032</v>
      </c>
      <c r="L44" s="206">
        <f>-11881.37</f>
        <v>-11881.37</v>
      </c>
      <c r="R44" s="200">
        <v>180000</v>
      </c>
      <c r="S44" s="206">
        <f t="shared" si="5"/>
        <v>106.76679999999942</v>
      </c>
      <c r="AD44" s="206">
        <f t="shared" si="6"/>
        <v>0</v>
      </c>
      <c r="AE44" s="206">
        <f t="shared" si="9"/>
        <v>8501.7667999999994</v>
      </c>
      <c r="AF44" s="200">
        <v>6.6600760000000001</v>
      </c>
      <c r="AG44" s="206">
        <f t="shared" si="7"/>
        <v>-3486.3700000000008</v>
      </c>
      <c r="AI44" s="206">
        <f t="shared" si="8"/>
        <v>180000</v>
      </c>
    </row>
    <row r="45" spans="1:35">
      <c r="A45" s="261">
        <v>39081</v>
      </c>
      <c r="B45" s="206" t="s">
        <v>5981</v>
      </c>
      <c r="M45" s="200">
        <v>40000</v>
      </c>
      <c r="S45" s="206">
        <f t="shared" si="5"/>
        <v>40000</v>
      </c>
      <c r="AD45" s="206">
        <f t="shared" si="6"/>
        <v>0</v>
      </c>
      <c r="AE45" s="206">
        <f t="shared" si="9"/>
        <v>48501.766799999998</v>
      </c>
      <c r="AF45" s="200">
        <v>6.6600760000000001</v>
      </c>
      <c r="AG45" s="206">
        <f t="shared" si="7"/>
        <v>36513.629999999997</v>
      </c>
      <c r="AI45" s="206">
        <f t="shared" si="8"/>
        <v>180000</v>
      </c>
    </row>
    <row r="46" spans="1:35">
      <c r="A46" s="261">
        <v>39081</v>
      </c>
      <c r="B46" s="206" t="s">
        <v>5981</v>
      </c>
      <c r="M46" s="200">
        <v>7550</v>
      </c>
      <c r="S46" s="206">
        <f t="shared" si="5"/>
        <v>7550</v>
      </c>
      <c r="AD46" s="206">
        <f t="shared" si="6"/>
        <v>0</v>
      </c>
      <c r="AE46" s="206">
        <f t="shared" si="9"/>
        <v>56051.766799999998</v>
      </c>
      <c r="AF46" s="200">
        <v>6.6600760000000001</v>
      </c>
      <c r="AG46" s="206">
        <f t="shared" si="7"/>
        <v>44063.63</v>
      </c>
      <c r="AI46" s="206">
        <f t="shared" si="8"/>
        <v>180000</v>
      </c>
    </row>
    <row r="47" spans="1:35">
      <c r="M47" s="200">
        <v>10000</v>
      </c>
      <c r="S47" s="206">
        <f t="shared" si="5"/>
        <v>10000</v>
      </c>
      <c r="AD47" s="206">
        <f t="shared" si="6"/>
        <v>0</v>
      </c>
      <c r="AE47" s="206">
        <f t="shared" si="9"/>
        <v>66051.766799999998</v>
      </c>
      <c r="AF47" s="200">
        <v>6.6600760000000001</v>
      </c>
      <c r="AG47" s="206">
        <f t="shared" si="7"/>
        <v>54063.63</v>
      </c>
      <c r="AI47" s="206">
        <f t="shared" si="8"/>
        <v>180000</v>
      </c>
    </row>
    <row r="48" spans="1:35">
      <c r="A48" s="261">
        <v>39081</v>
      </c>
      <c r="B48" s="200" t="s">
        <v>7032</v>
      </c>
      <c r="L48" s="206">
        <f>-15124.41</f>
        <v>-15124.41</v>
      </c>
      <c r="R48" s="200">
        <v>230000</v>
      </c>
      <c r="S48" s="206">
        <f t="shared" si="5"/>
        <v>-1.0000000002037268E-3</v>
      </c>
      <c r="AD48" s="206">
        <f t="shared" si="6"/>
        <v>0</v>
      </c>
      <c r="AE48" s="206">
        <f t="shared" si="9"/>
        <v>66051.765799999994</v>
      </c>
      <c r="AF48" s="200">
        <v>6.5758299999999998</v>
      </c>
      <c r="AG48" s="206">
        <f t="shared" si="7"/>
        <v>38939.22</v>
      </c>
      <c r="AI48" s="206">
        <f t="shared" si="8"/>
        <v>410000</v>
      </c>
    </row>
    <row r="49" spans="1:35">
      <c r="A49" s="261">
        <v>39080</v>
      </c>
      <c r="B49" s="200" t="s">
        <v>5979</v>
      </c>
      <c r="L49" s="206">
        <f>-12800</f>
        <v>-12800</v>
      </c>
      <c r="S49" s="206">
        <f t="shared" si="5"/>
        <v>-12800</v>
      </c>
      <c r="AC49" s="200">
        <v>100000</v>
      </c>
      <c r="AD49" s="206">
        <f t="shared" si="6"/>
        <v>6575.83</v>
      </c>
      <c r="AE49" s="206">
        <f t="shared" si="9"/>
        <v>46675.935799999992</v>
      </c>
      <c r="AF49" s="200">
        <v>6.5758299999999998</v>
      </c>
      <c r="AG49" s="206">
        <f t="shared" si="7"/>
        <v>26139.22</v>
      </c>
      <c r="AI49" s="206">
        <f t="shared" si="8"/>
        <v>310000</v>
      </c>
    </row>
    <row r="50" spans="1:35">
      <c r="A50" s="261">
        <v>39080</v>
      </c>
      <c r="B50" s="200" t="s">
        <v>5978</v>
      </c>
      <c r="S50" s="206">
        <f t="shared" si="5"/>
        <v>0</v>
      </c>
      <c r="X50" s="200">
        <v>7550</v>
      </c>
      <c r="AD50" s="206">
        <f t="shared" si="6"/>
        <v>7550</v>
      </c>
      <c r="AE50" s="206">
        <f t="shared" si="9"/>
        <v>39125.935799999992</v>
      </c>
      <c r="AF50" s="200">
        <v>6.5758299999999998</v>
      </c>
      <c r="AG50" s="206">
        <f t="shared" si="7"/>
        <v>18589.22</v>
      </c>
      <c r="AI50" s="206">
        <f t="shared" si="8"/>
        <v>310000</v>
      </c>
    </row>
    <row r="51" spans="1:35">
      <c r="A51" s="261">
        <v>39080</v>
      </c>
      <c r="B51" s="200" t="s">
        <v>5977</v>
      </c>
      <c r="S51" s="206">
        <f t="shared" si="5"/>
        <v>0</v>
      </c>
      <c r="W51" s="200">
        <v>320</v>
      </c>
      <c r="AD51" s="206">
        <f t="shared" si="6"/>
        <v>320</v>
      </c>
      <c r="AE51" s="206">
        <f t="shared" si="9"/>
        <v>38805.935799999992</v>
      </c>
      <c r="AF51" s="200">
        <v>6.5758299999999998</v>
      </c>
      <c r="AG51" s="206">
        <f t="shared" si="7"/>
        <v>18269.22</v>
      </c>
      <c r="AI51" s="206">
        <f t="shared" si="8"/>
        <v>310000</v>
      </c>
    </row>
    <row r="52" spans="1:35">
      <c r="A52" s="261">
        <v>39085</v>
      </c>
      <c r="B52" s="206" t="s">
        <v>5976</v>
      </c>
      <c r="S52" s="206">
        <f t="shared" si="5"/>
        <v>0</v>
      </c>
      <c r="X52" s="200">
        <v>22.4</v>
      </c>
      <c r="AD52" s="206">
        <f t="shared" si="6"/>
        <v>22.4</v>
      </c>
      <c r="AE52" s="206">
        <f t="shared" si="9"/>
        <v>38783.535799999991</v>
      </c>
      <c r="AF52" s="200">
        <v>6.5758299999999998</v>
      </c>
      <c r="AG52" s="206">
        <f t="shared" si="7"/>
        <v>18246.82</v>
      </c>
      <c r="AI52" s="206">
        <f t="shared" si="8"/>
        <v>310000</v>
      </c>
    </row>
    <row r="53" spans="1:35">
      <c r="A53" s="261">
        <v>39085</v>
      </c>
      <c r="B53" s="206" t="s">
        <v>5975</v>
      </c>
      <c r="S53" s="206">
        <f t="shared" si="5"/>
        <v>0</v>
      </c>
      <c r="AB53" s="200">
        <v>850</v>
      </c>
      <c r="AD53" s="206">
        <f t="shared" si="6"/>
        <v>55.894554999999997</v>
      </c>
      <c r="AE53" s="206">
        <f t="shared" si="9"/>
        <v>38727.641244999992</v>
      </c>
      <c r="AF53" s="200">
        <v>6.5758299999999998</v>
      </c>
      <c r="AG53" s="206">
        <f t="shared" si="7"/>
        <v>18246.82</v>
      </c>
      <c r="AI53" s="206">
        <f t="shared" si="8"/>
        <v>309150</v>
      </c>
    </row>
    <row r="54" spans="1:35">
      <c r="A54" s="261">
        <v>39085</v>
      </c>
      <c r="B54" s="206" t="s">
        <v>5837</v>
      </c>
      <c r="S54" s="206">
        <f t="shared" si="5"/>
        <v>0</v>
      </c>
      <c r="Z54" s="200">
        <v>304</v>
      </c>
      <c r="AD54" s="206">
        <f t="shared" si="6"/>
        <v>19.990523199999998</v>
      </c>
      <c r="AE54" s="206">
        <f t="shared" si="9"/>
        <v>38707.65072179999</v>
      </c>
      <c r="AF54" s="200">
        <v>6.5758299999999998</v>
      </c>
      <c r="AG54" s="206">
        <f t="shared" si="7"/>
        <v>18246.82</v>
      </c>
      <c r="AI54" s="206">
        <f t="shared" si="8"/>
        <v>308846</v>
      </c>
    </row>
    <row r="55" spans="1:35">
      <c r="A55" s="261">
        <v>39086</v>
      </c>
      <c r="B55" s="206" t="s">
        <v>5909</v>
      </c>
      <c r="S55" s="206">
        <f t="shared" si="5"/>
        <v>0</v>
      </c>
      <c r="AB55" s="200">
        <v>1000</v>
      </c>
      <c r="AD55" s="206">
        <f t="shared" si="6"/>
        <v>65.758300000000006</v>
      </c>
      <c r="AE55" s="206">
        <f t="shared" si="9"/>
        <v>38641.892421799988</v>
      </c>
      <c r="AF55" s="200">
        <v>6.5758299999999998</v>
      </c>
      <c r="AG55" s="206">
        <f t="shared" si="7"/>
        <v>18246.82</v>
      </c>
      <c r="AI55" s="206">
        <f t="shared" si="8"/>
        <v>307846</v>
      </c>
    </row>
    <row r="56" spans="1:35">
      <c r="A56" s="261">
        <v>39086</v>
      </c>
      <c r="B56" s="206" t="s">
        <v>5908</v>
      </c>
      <c r="S56" s="206">
        <f t="shared" si="5"/>
        <v>0</v>
      </c>
      <c r="Z56" s="200">
        <v>500</v>
      </c>
      <c r="AD56" s="206">
        <f t="shared" si="6"/>
        <v>32.879150000000003</v>
      </c>
      <c r="AE56" s="206">
        <f t="shared" si="9"/>
        <v>38609.013271799988</v>
      </c>
      <c r="AF56" s="200">
        <v>6.5758299999999998</v>
      </c>
      <c r="AG56" s="206">
        <f t="shared" si="7"/>
        <v>18246.82</v>
      </c>
      <c r="AI56" s="206">
        <f t="shared" si="8"/>
        <v>307346</v>
      </c>
    </row>
    <row r="57" spans="1:35">
      <c r="A57" s="261">
        <v>39086</v>
      </c>
      <c r="B57" s="206" t="s">
        <v>5907</v>
      </c>
      <c r="S57" s="206">
        <f t="shared" si="5"/>
        <v>0</v>
      </c>
      <c r="Z57" s="200">
        <v>380</v>
      </c>
      <c r="AD57" s="206">
        <f t="shared" si="6"/>
        <v>24.988153999999998</v>
      </c>
      <c r="AE57" s="206">
        <f t="shared" si="9"/>
        <v>38584.025117799989</v>
      </c>
      <c r="AF57" s="200">
        <v>6.5758299999999998</v>
      </c>
      <c r="AG57" s="206">
        <f t="shared" si="7"/>
        <v>18246.82</v>
      </c>
      <c r="AI57" s="206">
        <f t="shared" si="8"/>
        <v>306966</v>
      </c>
    </row>
    <row r="58" spans="1:35">
      <c r="A58" s="261">
        <v>39086</v>
      </c>
      <c r="B58" s="206" t="s">
        <v>5834</v>
      </c>
      <c r="S58" s="206">
        <f t="shared" si="5"/>
        <v>0</v>
      </c>
      <c r="Z58" s="200">
        <v>325</v>
      </c>
      <c r="AD58" s="206">
        <f t="shared" si="6"/>
        <v>21.371447499999999</v>
      </c>
      <c r="AE58" s="206">
        <f t="shared" si="9"/>
        <v>38562.653670299987</v>
      </c>
      <c r="AF58" s="200">
        <v>6.5758299999999998</v>
      </c>
      <c r="AG58" s="206">
        <f t="shared" si="7"/>
        <v>18246.82</v>
      </c>
      <c r="AI58" s="206">
        <f t="shared" si="8"/>
        <v>306641</v>
      </c>
    </row>
    <row r="59" spans="1:35">
      <c r="A59" s="261">
        <v>39086</v>
      </c>
      <c r="B59" s="206" t="s">
        <v>5837</v>
      </c>
      <c r="S59" s="206">
        <f t="shared" si="5"/>
        <v>0</v>
      </c>
      <c r="Z59" s="200">
        <v>90</v>
      </c>
      <c r="AD59" s="206">
        <f t="shared" si="6"/>
        <v>5.918247</v>
      </c>
      <c r="AE59" s="206">
        <f t="shared" si="9"/>
        <v>38556.735423299986</v>
      </c>
      <c r="AF59" s="200">
        <v>6.5758299999999998</v>
      </c>
      <c r="AG59" s="206">
        <f t="shared" si="7"/>
        <v>18246.82</v>
      </c>
      <c r="AI59" s="206">
        <f t="shared" si="8"/>
        <v>306551</v>
      </c>
    </row>
    <row r="60" spans="1:35">
      <c r="A60" s="261">
        <v>39086</v>
      </c>
      <c r="B60" s="200" t="s">
        <v>5896</v>
      </c>
      <c r="S60" s="206">
        <f t="shared" si="5"/>
        <v>0</v>
      </c>
      <c r="Z60" s="200">
        <v>135</v>
      </c>
      <c r="AD60" s="206">
        <f t="shared" si="6"/>
        <v>8.8773704999999996</v>
      </c>
      <c r="AE60" s="206">
        <f t="shared" si="9"/>
        <v>38547.858052799987</v>
      </c>
      <c r="AF60" s="200">
        <v>6.5758299999999998</v>
      </c>
      <c r="AG60" s="206">
        <f t="shared" si="7"/>
        <v>18246.82</v>
      </c>
      <c r="AI60" s="206">
        <f t="shared" si="8"/>
        <v>306416</v>
      </c>
    </row>
    <row r="61" spans="1:35">
      <c r="A61" s="261">
        <v>39086</v>
      </c>
      <c r="B61" s="206" t="s">
        <v>5854</v>
      </c>
      <c r="S61" s="206">
        <f t="shared" si="5"/>
        <v>0</v>
      </c>
      <c r="Z61" s="200">
        <v>118</v>
      </c>
      <c r="AD61" s="206">
        <f t="shared" si="6"/>
        <v>7.7594794</v>
      </c>
      <c r="AE61" s="206">
        <f t="shared" si="9"/>
        <v>38540.098573399984</v>
      </c>
      <c r="AF61" s="200">
        <v>6.5758299999999998</v>
      </c>
      <c r="AG61" s="206">
        <f t="shared" si="7"/>
        <v>18246.82</v>
      </c>
      <c r="AI61" s="206">
        <f t="shared" si="8"/>
        <v>306298</v>
      </c>
    </row>
    <row r="62" spans="1:35">
      <c r="A62" s="261">
        <v>39087</v>
      </c>
      <c r="B62" s="206" t="s">
        <v>5854</v>
      </c>
      <c r="S62" s="206">
        <f t="shared" si="5"/>
        <v>0</v>
      </c>
      <c r="Z62" s="200">
        <v>138</v>
      </c>
      <c r="AD62" s="206">
        <f t="shared" si="6"/>
        <v>9.0746453999999996</v>
      </c>
      <c r="AE62" s="206">
        <f t="shared" si="9"/>
        <v>38531.023927999988</v>
      </c>
      <c r="AF62" s="200">
        <v>6.5758299999999998</v>
      </c>
      <c r="AG62" s="206">
        <f t="shared" si="7"/>
        <v>18246.82</v>
      </c>
      <c r="AI62" s="206">
        <f t="shared" si="8"/>
        <v>306160</v>
      </c>
    </row>
    <row r="63" spans="1:35">
      <c r="A63" s="261">
        <v>39087</v>
      </c>
      <c r="B63" s="200" t="s">
        <v>5829</v>
      </c>
      <c r="S63" s="206">
        <f t="shared" si="5"/>
        <v>0</v>
      </c>
      <c r="Z63" s="200">
        <v>50</v>
      </c>
      <c r="AD63" s="206">
        <f t="shared" si="6"/>
        <v>3.2879149999999999</v>
      </c>
      <c r="AE63" s="206">
        <f t="shared" si="9"/>
        <v>38527.736012999987</v>
      </c>
      <c r="AF63" s="200">
        <v>6.5758299999999998</v>
      </c>
      <c r="AG63" s="206">
        <f t="shared" si="7"/>
        <v>18246.82</v>
      </c>
      <c r="AI63" s="206">
        <f t="shared" si="8"/>
        <v>306110</v>
      </c>
    </row>
    <row r="64" spans="1:35">
      <c r="A64" s="261">
        <v>39087</v>
      </c>
      <c r="B64" s="206" t="s">
        <v>5834</v>
      </c>
      <c r="S64" s="206">
        <f t="shared" si="5"/>
        <v>0</v>
      </c>
      <c r="Z64" s="200">
        <v>120</v>
      </c>
      <c r="AD64" s="206">
        <f t="shared" si="6"/>
        <v>7.8909960000000003</v>
      </c>
      <c r="AE64" s="206">
        <f t="shared" si="9"/>
        <v>38519.845016999985</v>
      </c>
      <c r="AF64" s="200">
        <v>6.5758299999999998</v>
      </c>
      <c r="AG64" s="206">
        <f t="shared" si="7"/>
        <v>18246.82</v>
      </c>
      <c r="AI64" s="206">
        <f t="shared" si="8"/>
        <v>305990</v>
      </c>
    </row>
    <row r="65" spans="1:35">
      <c r="A65" s="261">
        <v>39088</v>
      </c>
      <c r="B65" s="206" t="s">
        <v>5906</v>
      </c>
      <c r="S65" s="206">
        <f t="shared" si="5"/>
        <v>0</v>
      </c>
      <c r="Z65" s="200">
        <v>228</v>
      </c>
      <c r="AD65" s="206">
        <f t="shared" si="6"/>
        <v>14.992892400000001</v>
      </c>
      <c r="AE65" s="206">
        <f t="shared" si="9"/>
        <v>38504.852124599987</v>
      </c>
      <c r="AF65" s="200">
        <v>6.5758299999999998</v>
      </c>
      <c r="AG65" s="206">
        <f t="shared" si="7"/>
        <v>18246.82</v>
      </c>
      <c r="AI65" s="206">
        <f t="shared" si="8"/>
        <v>305762</v>
      </c>
    </row>
    <row r="66" spans="1:35">
      <c r="A66" s="261">
        <v>39088</v>
      </c>
      <c r="B66" s="206" t="s">
        <v>5905</v>
      </c>
      <c r="S66" s="206">
        <f t="shared" si="5"/>
        <v>0</v>
      </c>
      <c r="AB66" s="200">
        <v>10000</v>
      </c>
      <c r="AD66" s="206">
        <f t="shared" si="6"/>
        <v>657.58300000000008</v>
      </c>
      <c r="AE66" s="206">
        <f t="shared" si="9"/>
        <v>37847.269124599989</v>
      </c>
      <c r="AF66" s="200">
        <v>6.5758299999999998</v>
      </c>
      <c r="AG66" s="206">
        <f t="shared" si="7"/>
        <v>18246.82</v>
      </c>
      <c r="AI66" s="206">
        <f t="shared" si="8"/>
        <v>295762</v>
      </c>
    </row>
    <row r="67" spans="1:35">
      <c r="A67" s="261">
        <v>39089</v>
      </c>
      <c r="B67" s="200" t="s">
        <v>5904</v>
      </c>
      <c r="S67" s="206">
        <f t="shared" si="5"/>
        <v>0</v>
      </c>
      <c r="Z67" s="200">
        <v>149</v>
      </c>
      <c r="AD67" s="206">
        <f t="shared" si="6"/>
        <v>9.7979867000000009</v>
      </c>
      <c r="AE67" s="206">
        <f t="shared" si="9"/>
        <v>37837.471137899985</v>
      </c>
      <c r="AF67" s="200">
        <v>6.5758299999999998</v>
      </c>
      <c r="AG67" s="206">
        <f t="shared" si="7"/>
        <v>18246.82</v>
      </c>
      <c r="AI67" s="206">
        <f t="shared" si="8"/>
        <v>295613</v>
      </c>
    </row>
    <row r="68" spans="1:35">
      <c r="A68" s="261">
        <v>39089</v>
      </c>
      <c r="B68" s="206" t="s">
        <v>5881</v>
      </c>
      <c r="S68" s="206">
        <f t="shared" ref="S68:S99" si="10">SUM(C68:O68)+SUM(P68:R68)*AF68/100</f>
        <v>0</v>
      </c>
      <c r="Z68" s="200">
        <v>180</v>
      </c>
      <c r="AD68" s="206">
        <f t="shared" ref="AD68:AD99" si="11">SUM(T68:Y68)+SUM(Z68:AC68)*AF68/100</f>
        <v>11.836494</v>
      </c>
      <c r="AE68" s="206">
        <f t="shared" si="9"/>
        <v>37825.634643899983</v>
      </c>
      <c r="AF68" s="200">
        <v>6.5758299999999998</v>
      </c>
      <c r="AG68" s="206">
        <f t="shared" ref="AG68:AG99" si="12">AG67+SUM(C68:O68)-SUM(T68:Y68)</f>
        <v>18246.82</v>
      </c>
      <c r="AI68" s="206">
        <f t="shared" ref="AI68:AI99" si="13">AI67+SUM(P68:R68)-SUM(Z68:AC68)</f>
        <v>295433</v>
      </c>
    </row>
    <row r="69" spans="1:35">
      <c r="A69" s="261">
        <v>39089</v>
      </c>
      <c r="B69" s="206" t="s">
        <v>5837</v>
      </c>
      <c r="S69" s="206">
        <f t="shared" si="10"/>
        <v>0</v>
      </c>
      <c r="Z69" s="200">
        <v>75</v>
      </c>
      <c r="AD69" s="206">
        <f t="shared" si="11"/>
        <v>4.9318724999999999</v>
      </c>
      <c r="AE69" s="206">
        <f t="shared" ref="AE69:AE100" si="14">AE68+S69-AD69</f>
        <v>37820.702771399985</v>
      </c>
      <c r="AF69" s="200">
        <v>6.5758299999999998</v>
      </c>
      <c r="AG69" s="206">
        <f t="shared" si="12"/>
        <v>18246.82</v>
      </c>
      <c r="AI69" s="206">
        <f t="shared" si="13"/>
        <v>295358</v>
      </c>
    </row>
    <row r="70" spans="1:35">
      <c r="A70" s="261">
        <v>39089</v>
      </c>
      <c r="B70" s="206" t="s">
        <v>5834</v>
      </c>
      <c r="S70" s="206">
        <f t="shared" si="10"/>
        <v>0</v>
      </c>
      <c r="Z70" s="200">
        <v>399</v>
      </c>
      <c r="AD70" s="206">
        <f t="shared" si="11"/>
        <v>26.237561700000001</v>
      </c>
      <c r="AE70" s="206">
        <f t="shared" si="14"/>
        <v>37794.465209699985</v>
      </c>
      <c r="AF70" s="200">
        <v>6.5758299999999998</v>
      </c>
      <c r="AG70" s="206">
        <f t="shared" si="12"/>
        <v>18246.82</v>
      </c>
      <c r="AI70" s="206">
        <f t="shared" si="13"/>
        <v>294959</v>
      </c>
    </row>
    <row r="71" spans="1:35">
      <c r="A71" s="261">
        <v>39090</v>
      </c>
      <c r="B71" s="200" t="s">
        <v>5971</v>
      </c>
      <c r="S71" s="206">
        <f t="shared" si="10"/>
        <v>0</v>
      </c>
      <c r="AB71" s="200">
        <v>520</v>
      </c>
      <c r="AD71" s="206">
        <f t="shared" si="11"/>
        <v>34.194316000000001</v>
      </c>
      <c r="AE71" s="206">
        <f t="shared" si="14"/>
        <v>37760.270893699984</v>
      </c>
      <c r="AF71" s="200">
        <v>6.5758299999999998</v>
      </c>
      <c r="AG71" s="206">
        <f t="shared" si="12"/>
        <v>18246.82</v>
      </c>
      <c r="AI71" s="206">
        <f t="shared" si="13"/>
        <v>294439</v>
      </c>
    </row>
    <row r="72" spans="1:35">
      <c r="A72" s="261">
        <v>39091</v>
      </c>
      <c r="B72" s="206" t="s">
        <v>5890</v>
      </c>
      <c r="S72" s="206">
        <f t="shared" si="10"/>
        <v>0</v>
      </c>
      <c r="Z72" s="200">
        <v>380</v>
      </c>
      <c r="AD72" s="206">
        <f t="shared" si="11"/>
        <v>24.988153999999998</v>
      </c>
      <c r="AE72" s="206">
        <f t="shared" si="14"/>
        <v>37735.282739699986</v>
      </c>
      <c r="AF72" s="200">
        <v>6.5758299999999998</v>
      </c>
      <c r="AG72" s="206">
        <f t="shared" si="12"/>
        <v>18246.82</v>
      </c>
      <c r="AI72" s="206">
        <f t="shared" si="13"/>
        <v>294059</v>
      </c>
    </row>
    <row r="73" spans="1:35">
      <c r="A73" s="261">
        <v>39092</v>
      </c>
      <c r="B73" s="206" t="s">
        <v>5887</v>
      </c>
      <c r="S73" s="206">
        <f t="shared" si="10"/>
        <v>0</v>
      </c>
      <c r="Z73" s="200">
        <v>460</v>
      </c>
      <c r="AD73" s="206">
        <f t="shared" si="11"/>
        <v>30.248818</v>
      </c>
      <c r="AE73" s="206">
        <f t="shared" si="14"/>
        <v>37705.033921699986</v>
      </c>
      <c r="AF73" s="200">
        <v>6.5758299999999998</v>
      </c>
      <c r="AG73" s="206">
        <f t="shared" si="12"/>
        <v>18246.82</v>
      </c>
      <c r="AI73" s="206">
        <f t="shared" si="13"/>
        <v>293599</v>
      </c>
    </row>
    <row r="74" spans="1:35">
      <c r="A74" s="261">
        <v>39093</v>
      </c>
      <c r="B74" s="206" t="s">
        <v>5897</v>
      </c>
      <c r="S74" s="206">
        <f t="shared" si="10"/>
        <v>0</v>
      </c>
      <c r="Z74" s="200">
        <v>380</v>
      </c>
      <c r="AD74" s="206">
        <f t="shared" si="11"/>
        <v>24.988153999999998</v>
      </c>
      <c r="AE74" s="206">
        <f t="shared" si="14"/>
        <v>37680.045767699987</v>
      </c>
      <c r="AF74" s="200">
        <v>6.5758299999999998</v>
      </c>
      <c r="AG74" s="206">
        <f t="shared" si="12"/>
        <v>18246.82</v>
      </c>
      <c r="AI74" s="206">
        <f t="shared" si="13"/>
        <v>293219</v>
      </c>
    </row>
    <row r="75" spans="1:35">
      <c r="A75" s="261">
        <v>39094</v>
      </c>
      <c r="B75" s="206" t="s">
        <v>5878</v>
      </c>
      <c r="S75" s="206">
        <f t="shared" si="10"/>
        <v>0</v>
      </c>
      <c r="Z75" s="200">
        <v>380</v>
      </c>
      <c r="AD75" s="206">
        <f t="shared" si="11"/>
        <v>24.988153999999998</v>
      </c>
      <c r="AE75" s="206">
        <f t="shared" si="14"/>
        <v>37655.057613699988</v>
      </c>
      <c r="AF75" s="200">
        <v>6.5758299999999998</v>
      </c>
      <c r="AG75" s="206">
        <f t="shared" si="12"/>
        <v>18246.82</v>
      </c>
      <c r="AI75" s="206">
        <f t="shared" si="13"/>
        <v>292839</v>
      </c>
    </row>
    <row r="76" spans="1:35">
      <c r="A76" s="261">
        <v>39095</v>
      </c>
      <c r="B76" s="200" t="s">
        <v>5969</v>
      </c>
      <c r="S76" s="206">
        <f t="shared" si="10"/>
        <v>0</v>
      </c>
      <c r="AB76" s="200">
        <v>260</v>
      </c>
      <c r="AD76" s="206">
        <f t="shared" si="11"/>
        <v>17.097158</v>
      </c>
      <c r="AE76" s="206">
        <f t="shared" si="14"/>
        <v>37637.960455699991</v>
      </c>
      <c r="AF76" s="200">
        <v>6.5758299999999998</v>
      </c>
      <c r="AG76" s="206">
        <f t="shared" si="12"/>
        <v>18246.82</v>
      </c>
      <c r="AI76" s="206">
        <f t="shared" si="13"/>
        <v>292579</v>
      </c>
    </row>
    <row r="77" spans="1:35">
      <c r="A77" s="261">
        <v>39095</v>
      </c>
      <c r="B77" s="206" t="s">
        <v>5968</v>
      </c>
      <c r="S77" s="206">
        <f t="shared" si="10"/>
        <v>0</v>
      </c>
      <c r="AB77" s="200">
        <v>129750</v>
      </c>
      <c r="AD77" s="206">
        <f t="shared" si="11"/>
        <v>8532.1394249999994</v>
      </c>
      <c r="AE77" s="206">
        <f t="shared" si="14"/>
        <v>29105.82103069999</v>
      </c>
      <c r="AF77" s="200">
        <v>6.5758299999999998</v>
      </c>
      <c r="AG77" s="206">
        <f t="shared" si="12"/>
        <v>18246.82</v>
      </c>
      <c r="AI77" s="206">
        <f t="shared" si="13"/>
        <v>162829</v>
      </c>
    </row>
    <row r="78" spans="1:35">
      <c r="A78" s="261">
        <v>39097</v>
      </c>
      <c r="B78" s="206" t="s">
        <v>5882</v>
      </c>
      <c r="S78" s="206">
        <f t="shared" si="10"/>
        <v>0</v>
      </c>
      <c r="Z78" s="200">
        <v>320</v>
      </c>
      <c r="AD78" s="206">
        <f t="shared" si="11"/>
        <v>21.042655999999997</v>
      </c>
      <c r="AE78" s="206">
        <f t="shared" si="14"/>
        <v>29084.778374699988</v>
      </c>
      <c r="AF78" s="200">
        <v>6.5758299999999998</v>
      </c>
      <c r="AG78" s="206">
        <f t="shared" si="12"/>
        <v>18246.82</v>
      </c>
      <c r="AI78" s="206">
        <f t="shared" si="13"/>
        <v>162509</v>
      </c>
    </row>
    <row r="79" spans="1:35">
      <c r="A79" s="261">
        <v>39098</v>
      </c>
      <c r="B79" s="206" t="s">
        <v>5890</v>
      </c>
      <c r="S79" s="206">
        <f t="shared" si="10"/>
        <v>0</v>
      </c>
      <c r="Z79" s="200">
        <v>380</v>
      </c>
      <c r="AD79" s="206">
        <f t="shared" si="11"/>
        <v>24.988153999999998</v>
      </c>
      <c r="AE79" s="206">
        <f t="shared" si="14"/>
        <v>29059.79022069999</v>
      </c>
      <c r="AF79" s="200">
        <v>6.5758299999999998</v>
      </c>
      <c r="AG79" s="206">
        <f t="shared" si="12"/>
        <v>18246.82</v>
      </c>
      <c r="AI79" s="206">
        <f t="shared" si="13"/>
        <v>162129</v>
      </c>
    </row>
    <row r="80" spans="1:35">
      <c r="A80" s="261">
        <v>39099</v>
      </c>
      <c r="B80" s="206" t="s">
        <v>5889</v>
      </c>
      <c r="S80" s="206">
        <f t="shared" si="10"/>
        <v>0</v>
      </c>
      <c r="Z80" s="200">
        <v>430</v>
      </c>
      <c r="AD80" s="206">
        <f t="shared" si="11"/>
        <v>28.276068999999996</v>
      </c>
      <c r="AE80" s="206">
        <f t="shared" si="14"/>
        <v>29031.51415169999</v>
      </c>
      <c r="AF80" s="200">
        <v>6.5758299999999998</v>
      </c>
      <c r="AG80" s="206">
        <f t="shared" si="12"/>
        <v>18246.82</v>
      </c>
      <c r="AI80" s="206">
        <f t="shared" si="13"/>
        <v>161699</v>
      </c>
    </row>
    <row r="81" spans="1:35">
      <c r="A81" s="261">
        <v>39100</v>
      </c>
      <c r="B81" s="206" t="s">
        <v>5888</v>
      </c>
      <c r="S81" s="206">
        <f t="shared" si="10"/>
        <v>0</v>
      </c>
      <c r="Z81" s="200">
        <v>78</v>
      </c>
      <c r="AD81" s="206">
        <f t="shared" si="11"/>
        <v>5.129147399999999</v>
      </c>
      <c r="AE81" s="206">
        <f t="shared" si="14"/>
        <v>29026.385004299991</v>
      </c>
      <c r="AF81" s="200">
        <v>6.5758299999999998</v>
      </c>
      <c r="AG81" s="206">
        <f t="shared" si="12"/>
        <v>18246.82</v>
      </c>
      <c r="AI81" s="206">
        <f t="shared" si="13"/>
        <v>161621</v>
      </c>
    </row>
    <row r="82" spans="1:35">
      <c r="A82" s="261">
        <v>39101</v>
      </c>
      <c r="B82" s="206" t="s">
        <v>5887</v>
      </c>
      <c r="S82" s="206">
        <f t="shared" si="10"/>
        <v>0</v>
      </c>
      <c r="Z82" s="200">
        <v>460</v>
      </c>
      <c r="AD82" s="206">
        <f t="shared" si="11"/>
        <v>30.248818</v>
      </c>
      <c r="AE82" s="206">
        <f t="shared" si="14"/>
        <v>28996.136186299991</v>
      </c>
      <c r="AF82" s="200">
        <v>6.5758299999999998</v>
      </c>
      <c r="AG82" s="206">
        <f t="shared" si="12"/>
        <v>18246.82</v>
      </c>
      <c r="AI82" s="206">
        <f t="shared" si="13"/>
        <v>161161</v>
      </c>
    </row>
    <row r="83" spans="1:35">
      <c r="A83" s="261">
        <v>39104</v>
      </c>
      <c r="B83" s="206" t="s">
        <v>5882</v>
      </c>
      <c r="S83" s="206">
        <f t="shared" si="10"/>
        <v>0</v>
      </c>
      <c r="Z83" s="200">
        <v>320</v>
      </c>
      <c r="AD83" s="206">
        <f t="shared" si="11"/>
        <v>21.042655999999997</v>
      </c>
      <c r="AE83" s="206">
        <f t="shared" si="14"/>
        <v>28975.09353029999</v>
      </c>
      <c r="AF83" s="200">
        <v>6.5758299999999998</v>
      </c>
      <c r="AG83" s="206">
        <f t="shared" si="12"/>
        <v>18246.82</v>
      </c>
      <c r="AI83" s="206">
        <f t="shared" si="13"/>
        <v>160841</v>
      </c>
    </row>
    <row r="84" spans="1:35">
      <c r="A84" s="261">
        <v>39106</v>
      </c>
      <c r="B84" s="206" t="s">
        <v>5878</v>
      </c>
      <c r="S84" s="206">
        <f t="shared" si="10"/>
        <v>0</v>
      </c>
      <c r="Z84" s="200">
        <v>330</v>
      </c>
      <c r="AD84" s="206">
        <f t="shared" si="11"/>
        <v>21.700239</v>
      </c>
      <c r="AE84" s="206">
        <f t="shared" si="14"/>
        <v>28953.393291299988</v>
      </c>
      <c r="AF84" s="200">
        <v>6.5758299999999998</v>
      </c>
      <c r="AG84" s="206">
        <f t="shared" si="12"/>
        <v>18246.82</v>
      </c>
      <c r="AI84" s="206">
        <f t="shared" si="13"/>
        <v>160511</v>
      </c>
    </row>
    <row r="85" spans="1:35">
      <c r="A85" s="261">
        <v>39106</v>
      </c>
      <c r="B85" s="206" t="s">
        <v>5883</v>
      </c>
      <c r="S85" s="206">
        <f t="shared" si="10"/>
        <v>0</v>
      </c>
      <c r="AB85" s="200">
        <v>18280</v>
      </c>
      <c r="AD85" s="206">
        <f t="shared" si="11"/>
        <v>1202.0617239999999</v>
      </c>
      <c r="AE85" s="206">
        <f t="shared" si="14"/>
        <v>27751.331567299989</v>
      </c>
      <c r="AF85" s="200">
        <v>6.5758299999999998</v>
      </c>
      <c r="AG85" s="206">
        <f t="shared" si="12"/>
        <v>18246.82</v>
      </c>
      <c r="AI85" s="206">
        <f t="shared" si="13"/>
        <v>142231</v>
      </c>
    </row>
    <row r="86" spans="1:35">
      <c r="A86" s="261">
        <v>39107</v>
      </c>
      <c r="B86" s="206" t="s">
        <v>5878</v>
      </c>
      <c r="S86" s="206">
        <f t="shared" si="10"/>
        <v>0</v>
      </c>
      <c r="Z86" s="200">
        <v>380</v>
      </c>
      <c r="AD86" s="206">
        <f t="shared" si="11"/>
        <v>24.988153999999998</v>
      </c>
      <c r="AE86" s="206">
        <f t="shared" si="14"/>
        <v>27726.34341329999</v>
      </c>
      <c r="AF86" s="200">
        <v>6.5758299999999998</v>
      </c>
      <c r="AG86" s="206">
        <f t="shared" si="12"/>
        <v>18246.82</v>
      </c>
      <c r="AI86" s="206">
        <f t="shared" si="13"/>
        <v>141851</v>
      </c>
    </row>
    <row r="87" spans="1:35">
      <c r="A87" s="261">
        <v>39108</v>
      </c>
      <c r="B87" s="206" t="s">
        <v>5882</v>
      </c>
      <c r="S87" s="206">
        <f t="shared" si="10"/>
        <v>0</v>
      </c>
      <c r="Z87" s="200">
        <v>320</v>
      </c>
      <c r="AD87" s="206">
        <f t="shared" si="11"/>
        <v>21.042655999999997</v>
      </c>
      <c r="AE87" s="206">
        <f t="shared" si="14"/>
        <v>27705.300757299989</v>
      </c>
      <c r="AF87" s="200">
        <v>6.5758299999999998</v>
      </c>
      <c r="AG87" s="206">
        <f t="shared" si="12"/>
        <v>18246.82</v>
      </c>
      <c r="AI87" s="206">
        <f t="shared" si="13"/>
        <v>141531</v>
      </c>
    </row>
    <row r="88" spans="1:35">
      <c r="A88" s="261">
        <v>39110</v>
      </c>
      <c r="B88" s="200" t="s">
        <v>5961</v>
      </c>
      <c r="P88" s="200">
        <v>50000</v>
      </c>
      <c r="S88" s="206">
        <f t="shared" si="10"/>
        <v>3287.915</v>
      </c>
      <c r="AD88" s="206">
        <f t="shared" si="11"/>
        <v>0</v>
      </c>
      <c r="AE88" s="206">
        <f t="shared" si="14"/>
        <v>30993.215757299989</v>
      </c>
      <c r="AF88" s="200">
        <v>6.5758299999999998</v>
      </c>
      <c r="AG88" s="206">
        <f t="shared" si="12"/>
        <v>18246.82</v>
      </c>
      <c r="AI88" s="206">
        <f t="shared" si="13"/>
        <v>191531</v>
      </c>
    </row>
    <row r="89" spans="1:35">
      <c r="A89" s="261">
        <v>39110</v>
      </c>
      <c r="B89" s="206" t="s">
        <v>5932</v>
      </c>
      <c r="S89" s="206">
        <f t="shared" si="10"/>
        <v>0</v>
      </c>
      <c r="AA89" s="200">
        <v>46400</v>
      </c>
      <c r="AD89" s="206">
        <f t="shared" si="11"/>
        <v>3051.1851200000001</v>
      </c>
      <c r="AE89" s="206">
        <f t="shared" si="14"/>
        <v>27942.030637299991</v>
      </c>
      <c r="AF89" s="200">
        <v>6.5758299999999998</v>
      </c>
      <c r="AG89" s="206">
        <f t="shared" si="12"/>
        <v>18246.82</v>
      </c>
      <c r="AI89" s="206">
        <f t="shared" si="13"/>
        <v>145131</v>
      </c>
    </row>
    <row r="90" spans="1:35">
      <c r="A90" s="261">
        <v>39110</v>
      </c>
      <c r="B90" s="206" t="s">
        <v>5850</v>
      </c>
      <c r="S90" s="206">
        <f t="shared" si="10"/>
        <v>0</v>
      </c>
      <c r="Z90" s="200">
        <v>105</v>
      </c>
      <c r="AD90" s="206">
        <f t="shared" si="11"/>
        <v>6.9046214999999993</v>
      </c>
      <c r="AE90" s="206">
        <f t="shared" si="14"/>
        <v>27935.12601579999</v>
      </c>
      <c r="AF90" s="200">
        <v>6.5758299999999998</v>
      </c>
      <c r="AG90" s="206">
        <f t="shared" si="12"/>
        <v>18246.82</v>
      </c>
      <c r="AI90" s="206">
        <f t="shared" si="13"/>
        <v>145026</v>
      </c>
    </row>
    <row r="91" spans="1:35">
      <c r="A91" s="261">
        <v>39111</v>
      </c>
      <c r="B91" s="206" t="s">
        <v>5878</v>
      </c>
      <c r="S91" s="206">
        <f t="shared" si="10"/>
        <v>0</v>
      </c>
      <c r="Z91" s="200">
        <v>330</v>
      </c>
      <c r="AD91" s="206">
        <f t="shared" si="11"/>
        <v>21.700239</v>
      </c>
      <c r="AE91" s="206">
        <f t="shared" si="14"/>
        <v>27913.425776799988</v>
      </c>
      <c r="AF91" s="200">
        <v>6.5758299999999998</v>
      </c>
      <c r="AG91" s="206">
        <f t="shared" si="12"/>
        <v>18246.82</v>
      </c>
      <c r="AI91" s="206">
        <f t="shared" si="13"/>
        <v>144696</v>
      </c>
    </row>
    <row r="92" spans="1:35">
      <c r="A92" s="261">
        <v>39113</v>
      </c>
      <c r="B92" s="206" t="s">
        <v>5878</v>
      </c>
      <c r="S92" s="206">
        <f t="shared" si="10"/>
        <v>0</v>
      </c>
      <c r="Z92" s="200">
        <v>330</v>
      </c>
      <c r="AD92" s="206">
        <f t="shared" si="11"/>
        <v>21.700239</v>
      </c>
      <c r="AE92" s="206">
        <f t="shared" si="14"/>
        <v>27891.725537799986</v>
      </c>
      <c r="AF92" s="200">
        <v>6.5758299999999998</v>
      </c>
      <c r="AG92" s="206">
        <f t="shared" si="12"/>
        <v>18246.82</v>
      </c>
      <c r="AI92" s="206">
        <f t="shared" si="13"/>
        <v>144366</v>
      </c>
    </row>
    <row r="93" spans="1:35">
      <c r="A93" s="261">
        <v>39124</v>
      </c>
      <c r="B93" s="206" t="s">
        <v>5867</v>
      </c>
      <c r="S93" s="206">
        <f t="shared" si="10"/>
        <v>0</v>
      </c>
      <c r="Z93" s="200">
        <v>15000</v>
      </c>
      <c r="AD93" s="206">
        <f t="shared" si="11"/>
        <v>986.37450000000001</v>
      </c>
      <c r="AE93" s="206">
        <f t="shared" si="14"/>
        <v>26905.351037799985</v>
      </c>
      <c r="AF93" s="200">
        <v>6.5758299999999998</v>
      </c>
      <c r="AG93" s="206">
        <f t="shared" si="12"/>
        <v>18246.82</v>
      </c>
      <c r="AI93" s="206">
        <f t="shared" si="13"/>
        <v>129366</v>
      </c>
    </row>
    <row r="94" spans="1:35">
      <c r="A94" s="261">
        <v>39125</v>
      </c>
      <c r="B94" s="206" t="s">
        <v>5962</v>
      </c>
      <c r="S94" s="206">
        <f t="shared" si="10"/>
        <v>0</v>
      </c>
      <c r="AB94" s="200">
        <v>111000</v>
      </c>
      <c r="AD94" s="206">
        <f t="shared" si="11"/>
        <v>7299.1713</v>
      </c>
      <c r="AE94" s="206">
        <f t="shared" si="14"/>
        <v>19606.179737799983</v>
      </c>
      <c r="AF94" s="200">
        <v>6.5758299999999998</v>
      </c>
      <c r="AG94" s="206">
        <f t="shared" si="12"/>
        <v>18246.82</v>
      </c>
      <c r="AI94" s="206">
        <f t="shared" si="13"/>
        <v>18366</v>
      </c>
    </row>
    <row r="95" spans="1:35">
      <c r="A95" s="261">
        <v>39125</v>
      </c>
      <c r="B95" s="200" t="s">
        <v>5961</v>
      </c>
      <c r="P95" s="200">
        <v>36000</v>
      </c>
      <c r="S95" s="206">
        <f t="shared" si="10"/>
        <v>2367.2988</v>
      </c>
      <c r="AD95" s="206">
        <f t="shared" si="11"/>
        <v>0</v>
      </c>
      <c r="AE95" s="206">
        <f t="shared" si="14"/>
        <v>21973.478537799983</v>
      </c>
      <c r="AF95" s="200">
        <v>6.5758299999999998</v>
      </c>
      <c r="AG95" s="206">
        <f t="shared" si="12"/>
        <v>18246.82</v>
      </c>
      <c r="AI95" s="206">
        <f t="shared" si="13"/>
        <v>54366</v>
      </c>
    </row>
    <row r="96" spans="1:35">
      <c r="A96" s="261">
        <v>39135</v>
      </c>
      <c r="B96" s="206" t="s">
        <v>7031</v>
      </c>
      <c r="R96" s="200">
        <v>29</v>
      </c>
      <c r="S96" s="206">
        <f t="shared" si="10"/>
        <v>1.9069907000000001</v>
      </c>
      <c r="AD96" s="206">
        <f t="shared" si="11"/>
        <v>0</v>
      </c>
      <c r="AE96" s="206">
        <f t="shared" si="14"/>
        <v>21975.385528499985</v>
      </c>
      <c r="AF96" s="200">
        <v>6.5758299999999998</v>
      </c>
      <c r="AG96" s="206">
        <f t="shared" si="12"/>
        <v>18246.82</v>
      </c>
      <c r="AI96" s="206">
        <f t="shared" si="13"/>
        <v>54395</v>
      </c>
    </row>
    <row r="97" spans="1:35">
      <c r="A97" s="261">
        <v>39138</v>
      </c>
      <c r="B97" s="206" t="s">
        <v>5851</v>
      </c>
      <c r="S97" s="206">
        <f t="shared" si="10"/>
        <v>0</v>
      </c>
      <c r="AB97" s="200">
        <v>18280</v>
      </c>
      <c r="AD97" s="206">
        <f t="shared" si="11"/>
        <v>1202.0617239999999</v>
      </c>
      <c r="AE97" s="206">
        <f t="shared" si="14"/>
        <v>20773.323804499985</v>
      </c>
      <c r="AF97" s="200">
        <v>6.5758299999999998</v>
      </c>
      <c r="AG97" s="206">
        <f t="shared" si="12"/>
        <v>18246.82</v>
      </c>
      <c r="AI97" s="206">
        <f t="shared" si="13"/>
        <v>36115</v>
      </c>
    </row>
    <row r="98" spans="1:35">
      <c r="A98" s="261">
        <v>39138</v>
      </c>
      <c r="B98" s="200" t="s">
        <v>5954</v>
      </c>
      <c r="P98" s="200">
        <v>36000</v>
      </c>
      <c r="S98" s="206">
        <f t="shared" si="10"/>
        <v>2367.2988</v>
      </c>
      <c r="AD98" s="206">
        <f t="shared" si="11"/>
        <v>0</v>
      </c>
      <c r="AE98" s="206">
        <f t="shared" si="14"/>
        <v>23140.622604499986</v>
      </c>
      <c r="AF98" s="200">
        <v>6.5758299999999998</v>
      </c>
      <c r="AG98" s="206">
        <f t="shared" si="12"/>
        <v>18246.82</v>
      </c>
      <c r="AI98" s="206">
        <f t="shared" si="13"/>
        <v>72115</v>
      </c>
    </row>
    <row r="99" spans="1:35">
      <c r="A99" s="261">
        <v>39139</v>
      </c>
      <c r="B99" s="206" t="s">
        <v>5847</v>
      </c>
      <c r="S99" s="206">
        <f t="shared" si="10"/>
        <v>0</v>
      </c>
      <c r="AB99" s="200">
        <v>2000</v>
      </c>
      <c r="AD99" s="206">
        <f t="shared" si="11"/>
        <v>131.51660000000001</v>
      </c>
      <c r="AE99" s="206">
        <f t="shared" si="14"/>
        <v>23009.106004499987</v>
      </c>
      <c r="AF99" s="200">
        <v>6.5758299999999998</v>
      </c>
      <c r="AG99" s="206">
        <f t="shared" si="12"/>
        <v>18246.82</v>
      </c>
      <c r="AI99" s="206">
        <f t="shared" si="13"/>
        <v>70115</v>
      </c>
    </row>
    <row r="100" spans="1:35">
      <c r="A100" s="261">
        <v>39144</v>
      </c>
      <c r="B100" s="206" t="s">
        <v>5956</v>
      </c>
      <c r="S100" s="206">
        <f t="shared" ref="S100:S131" si="15">SUM(C100:O100)+SUM(P100:R100)*AF100/100</f>
        <v>0</v>
      </c>
      <c r="AB100" s="200">
        <v>840</v>
      </c>
      <c r="AD100" s="206">
        <f t="shared" ref="AD100:AD131" si="16">SUM(T100:Y100)+SUM(Z100:AC100)*AF100/100</f>
        <v>55.236971999999994</v>
      </c>
      <c r="AE100" s="206">
        <f t="shared" si="14"/>
        <v>22953.869032499988</v>
      </c>
      <c r="AF100" s="200">
        <v>6.5758299999999998</v>
      </c>
      <c r="AG100" s="206">
        <f t="shared" ref="AG100:AG131" si="17">AG99+SUM(C100:O100)-SUM(T100:Y100)</f>
        <v>18246.82</v>
      </c>
      <c r="AI100" s="206">
        <f t="shared" ref="AI100:AI131" si="18">AI99+SUM(P100:R100)-SUM(Z100:AC100)</f>
        <v>69275</v>
      </c>
    </row>
    <row r="101" spans="1:35">
      <c r="A101" s="261">
        <v>39146</v>
      </c>
      <c r="B101" s="206" t="s">
        <v>5842</v>
      </c>
      <c r="S101" s="206">
        <f t="shared" si="15"/>
        <v>0</v>
      </c>
      <c r="Z101" s="200">
        <v>1400</v>
      </c>
      <c r="AD101" s="206">
        <f t="shared" si="16"/>
        <v>92.061620000000005</v>
      </c>
      <c r="AE101" s="206">
        <f t="shared" ref="AE101:AE132" si="19">AE100+S101-AD101</f>
        <v>22861.807412499988</v>
      </c>
      <c r="AF101" s="200">
        <v>6.5758299999999998</v>
      </c>
      <c r="AG101" s="206">
        <f t="shared" si="17"/>
        <v>18246.82</v>
      </c>
      <c r="AI101" s="206">
        <f t="shared" si="18"/>
        <v>67875</v>
      </c>
    </row>
    <row r="102" spans="1:35">
      <c r="A102" s="261">
        <v>39147</v>
      </c>
      <c r="B102" s="206" t="s">
        <v>5955</v>
      </c>
      <c r="S102" s="206">
        <f t="shared" si="15"/>
        <v>0</v>
      </c>
      <c r="AB102" s="200">
        <v>390</v>
      </c>
      <c r="AD102" s="206">
        <f t="shared" si="16"/>
        <v>25.645737</v>
      </c>
      <c r="AE102" s="206">
        <f t="shared" si="19"/>
        <v>22836.161675499989</v>
      </c>
      <c r="AF102" s="200">
        <v>6.5758299999999998</v>
      </c>
      <c r="AG102" s="206">
        <f t="shared" si="17"/>
        <v>18246.82</v>
      </c>
      <c r="AI102" s="206">
        <f t="shared" si="18"/>
        <v>67485</v>
      </c>
    </row>
    <row r="103" spans="1:35">
      <c r="A103" s="261">
        <v>39151</v>
      </c>
      <c r="B103" s="200" t="s">
        <v>5954</v>
      </c>
      <c r="P103" s="200">
        <v>36000</v>
      </c>
      <c r="S103" s="206">
        <f t="shared" si="15"/>
        <v>2367.2988</v>
      </c>
      <c r="AD103" s="206">
        <f t="shared" si="16"/>
        <v>0</v>
      </c>
      <c r="AE103" s="206">
        <f t="shared" si="19"/>
        <v>25203.460475499989</v>
      </c>
      <c r="AF103" s="200">
        <v>6.5758299999999998</v>
      </c>
      <c r="AG103" s="206">
        <f t="shared" si="17"/>
        <v>18246.82</v>
      </c>
      <c r="AI103" s="206">
        <f t="shared" si="18"/>
        <v>103485</v>
      </c>
    </row>
    <row r="104" spans="1:35">
      <c r="A104" s="261">
        <v>39151</v>
      </c>
      <c r="B104" s="200" t="s">
        <v>5953</v>
      </c>
      <c r="S104" s="206">
        <f t="shared" si="15"/>
        <v>0</v>
      </c>
      <c r="AB104" s="200">
        <v>70300</v>
      </c>
      <c r="AD104" s="206">
        <f t="shared" si="16"/>
        <v>4622.8084899999994</v>
      </c>
      <c r="AE104" s="206">
        <f t="shared" si="19"/>
        <v>20580.65198549999</v>
      </c>
      <c r="AF104" s="200">
        <v>6.5758299999999998</v>
      </c>
      <c r="AG104" s="206">
        <f t="shared" si="17"/>
        <v>18246.82</v>
      </c>
      <c r="AI104" s="206">
        <f t="shared" si="18"/>
        <v>33185</v>
      </c>
    </row>
    <row r="105" spans="1:35">
      <c r="A105" s="261">
        <v>39154</v>
      </c>
      <c r="B105" s="206" t="s">
        <v>7030</v>
      </c>
      <c r="M105" s="200">
        <v>2000</v>
      </c>
      <c r="S105" s="206">
        <f t="shared" si="15"/>
        <v>2000</v>
      </c>
      <c r="AD105" s="206">
        <f t="shared" si="16"/>
        <v>0</v>
      </c>
      <c r="AE105" s="206">
        <f t="shared" si="19"/>
        <v>22580.65198549999</v>
      </c>
      <c r="AF105" s="200">
        <v>6.5758299999999998</v>
      </c>
      <c r="AG105" s="206">
        <f t="shared" si="17"/>
        <v>20246.82</v>
      </c>
      <c r="AI105" s="206">
        <f t="shared" si="18"/>
        <v>33185</v>
      </c>
    </row>
    <row r="106" spans="1:35">
      <c r="A106" s="261">
        <v>39157</v>
      </c>
      <c r="B106" s="206" t="s">
        <v>5833</v>
      </c>
      <c r="S106" s="206">
        <f t="shared" si="15"/>
        <v>0</v>
      </c>
      <c r="Z106" s="200">
        <v>4000</v>
      </c>
      <c r="AD106" s="206">
        <f t="shared" si="16"/>
        <v>263.03320000000002</v>
      </c>
      <c r="AE106" s="206">
        <f t="shared" si="19"/>
        <v>22317.618785499988</v>
      </c>
      <c r="AF106" s="200">
        <v>6.5758299999999998</v>
      </c>
      <c r="AG106" s="206">
        <f t="shared" si="17"/>
        <v>20246.82</v>
      </c>
      <c r="AI106" s="206">
        <f t="shared" si="18"/>
        <v>29185</v>
      </c>
    </row>
    <row r="107" spans="1:35">
      <c r="A107" s="261">
        <v>39162</v>
      </c>
      <c r="B107" s="206" t="s">
        <v>5943</v>
      </c>
      <c r="Q107" s="200">
        <v>50000</v>
      </c>
      <c r="S107" s="206">
        <f t="shared" si="15"/>
        <v>3287.915</v>
      </c>
      <c r="AD107" s="206">
        <f t="shared" si="16"/>
        <v>0</v>
      </c>
      <c r="AE107" s="206">
        <f t="shared" si="19"/>
        <v>25605.533785499989</v>
      </c>
      <c r="AF107" s="200">
        <v>6.5758299999999998</v>
      </c>
      <c r="AG107" s="206">
        <f t="shared" si="17"/>
        <v>20246.82</v>
      </c>
      <c r="AI107" s="206">
        <f t="shared" si="18"/>
        <v>79185</v>
      </c>
    </row>
    <row r="108" spans="1:35">
      <c r="A108" s="261">
        <v>39162</v>
      </c>
      <c r="B108" s="206" t="s">
        <v>5997</v>
      </c>
      <c r="S108" s="206">
        <f t="shared" si="15"/>
        <v>0</v>
      </c>
      <c r="AA108" s="200">
        <v>40800</v>
      </c>
      <c r="AD108" s="206">
        <f t="shared" si="16"/>
        <v>2682.9386399999999</v>
      </c>
      <c r="AE108" s="206">
        <f t="shared" si="19"/>
        <v>22922.595145499989</v>
      </c>
      <c r="AF108" s="200">
        <v>6.5758299999999998</v>
      </c>
      <c r="AG108" s="206">
        <f t="shared" si="17"/>
        <v>20246.82</v>
      </c>
      <c r="AI108" s="206">
        <f t="shared" si="18"/>
        <v>38385</v>
      </c>
    </row>
    <row r="109" spans="1:35">
      <c r="A109" s="261">
        <v>39162</v>
      </c>
      <c r="B109" s="206" t="s">
        <v>5825</v>
      </c>
      <c r="S109" s="206">
        <f t="shared" si="15"/>
        <v>0</v>
      </c>
      <c r="Z109" s="200">
        <v>1109</v>
      </c>
      <c r="AD109" s="206">
        <f t="shared" si="16"/>
        <v>72.925954700000005</v>
      </c>
      <c r="AE109" s="206">
        <f t="shared" si="19"/>
        <v>22849.669190799988</v>
      </c>
      <c r="AF109" s="200">
        <v>6.5758299999999998</v>
      </c>
      <c r="AG109" s="206">
        <f t="shared" si="17"/>
        <v>20246.82</v>
      </c>
      <c r="AI109" s="206">
        <f t="shared" si="18"/>
        <v>37276</v>
      </c>
    </row>
    <row r="110" spans="1:35">
      <c r="A110" s="261">
        <v>39162</v>
      </c>
      <c r="B110" s="206" t="s">
        <v>5824</v>
      </c>
      <c r="S110" s="206">
        <f t="shared" si="15"/>
        <v>0</v>
      </c>
      <c r="Z110" s="200">
        <v>80</v>
      </c>
      <c r="AD110" s="206">
        <f t="shared" si="16"/>
        <v>5.2606639999999993</v>
      </c>
      <c r="AE110" s="206">
        <f t="shared" si="19"/>
        <v>22844.408526799987</v>
      </c>
      <c r="AF110" s="200">
        <v>6.5758299999999998</v>
      </c>
      <c r="AG110" s="206">
        <f t="shared" si="17"/>
        <v>20246.82</v>
      </c>
      <c r="AI110" s="206">
        <f t="shared" si="18"/>
        <v>37196</v>
      </c>
    </row>
    <row r="111" spans="1:35">
      <c r="A111" s="261">
        <v>39163</v>
      </c>
      <c r="B111" s="206" t="s">
        <v>5948</v>
      </c>
      <c r="S111" s="206">
        <f t="shared" si="15"/>
        <v>0</v>
      </c>
      <c r="AA111" s="200">
        <v>1040</v>
      </c>
      <c r="AD111" s="206">
        <f t="shared" si="16"/>
        <v>68.388632000000001</v>
      </c>
      <c r="AE111" s="206">
        <f t="shared" si="19"/>
        <v>22776.019894799989</v>
      </c>
      <c r="AF111" s="200">
        <v>6.5758299999999998</v>
      </c>
      <c r="AG111" s="206">
        <f t="shared" si="17"/>
        <v>20246.82</v>
      </c>
      <c r="AI111" s="206">
        <f t="shared" si="18"/>
        <v>36156</v>
      </c>
    </row>
    <row r="112" spans="1:35">
      <c r="A112" s="261">
        <v>39165</v>
      </c>
      <c r="B112" s="206" t="s">
        <v>5947</v>
      </c>
      <c r="S112" s="206">
        <f t="shared" si="15"/>
        <v>0</v>
      </c>
      <c r="AA112" s="200">
        <v>30000</v>
      </c>
      <c r="AD112" s="206">
        <f t="shared" si="16"/>
        <v>1972.749</v>
      </c>
      <c r="AE112" s="206">
        <f t="shared" si="19"/>
        <v>20803.270894799989</v>
      </c>
      <c r="AF112" s="200">
        <v>6.5758299999999998</v>
      </c>
      <c r="AG112" s="206">
        <f t="shared" si="17"/>
        <v>20246.82</v>
      </c>
      <c r="AI112" s="206">
        <f t="shared" si="18"/>
        <v>6156</v>
      </c>
    </row>
    <row r="113" spans="1:36">
      <c r="A113" s="261">
        <v>39166</v>
      </c>
      <c r="B113" s="206" t="s">
        <v>5946</v>
      </c>
      <c r="S113" s="206">
        <f t="shared" si="15"/>
        <v>0</v>
      </c>
      <c r="AA113" s="200">
        <v>1344</v>
      </c>
      <c r="AD113" s="206">
        <f t="shared" si="16"/>
        <v>88.3791552</v>
      </c>
      <c r="AE113" s="206">
        <f t="shared" si="19"/>
        <v>20714.891739599989</v>
      </c>
      <c r="AF113" s="200">
        <v>6.5758299999999998</v>
      </c>
      <c r="AG113" s="206">
        <f t="shared" si="17"/>
        <v>20246.82</v>
      </c>
      <c r="AI113" s="206">
        <f t="shared" si="18"/>
        <v>4812</v>
      </c>
    </row>
    <row r="114" spans="1:36">
      <c r="A114" s="261">
        <v>39166</v>
      </c>
      <c r="B114" s="206" t="s">
        <v>5945</v>
      </c>
      <c r="S114" s="206">
        <f t="shared" si="15"/>
        <v>0</v>
      </c>
      <c r="AA114" s="200">
        <v>1788</v>
      </c>
      <c r="AD114" s="206">
        <f t="shared" si="16"/>
        <v>117.5758404</v>
      </c>
      <c r="AE114" s="206">
        <f t="shared" si="19"/>
        <v>20597.315899199988</v>
      </c>
      <c r="AF114" s="200">
        <v>6.5758299999999998</v>
      </c>
      <c r="AG114" s="206">
        <f t="shared" si="17"/>
        <v>20246.82</v>
      </c>
      <c r="AI114" s="206">
        <f t="shared" si="18"/>
        <v>3024</v>
      </c>
    </row>
    <row r="115" spans="1:36">
      <c r="A115" s="261">
        <v>39166</v>
      </c>
      <c r="B115" s="206" t="s">
        <v>5944</v>
      </c>
      <c r="S115" s="206">
        <f t="shared" si="15"/>
        <v>0</v>
      </c>
      <c r="AA115" s="200">
        <v>8854</v>
      </c>
      <c r="AD115" s="206">
        <f t="shared" si="16"/>
        <v>582.22398820000001</v>
      </c>
      <c r="AE115" s="206">
        <f t="shared" si="19"/>
        <v>20015.091910999989</v>
      </c>
      <c r="AF115" s="200">
        <v>6.5758299999999998</v>
      </c>
      <c r="AG115" s="206">
        <f t="shared" si="17"/>
        <v>20246.82</v>
      </c>
      <c r="AI115" s="206">
        <f t="shared" si="18"/>
        <v>-5830</v>
      </c>
    </row>
    <row r="116" spans="1:36">
      <c r="A116" s="261">
        <v>39166</v>
      </c>
      <c r="B116" s="206" t="s">
        <v>5943</v>
      </c>
      <c r="Q116" s="200">
        <v>30000</v>
      </c>
      <c r="S116" s="206">
        <f t="shared" si="15"/>
        <v>1972.749</v>
      </c>
      <c r="AD116" s="206">
        <f t="shared" si="16"/>
        <v>0</v>
      </c>
      <c r="AE116" s="206">
        <f t="shared" si="19"/>
        <v>21987.840910999988</v>
      </c>
      <c r="AF116" s="200">
        <v>6.5758299999999998</v>
      </c>
      <c r="AG116" s="206">
        <f t="shared" si="17"/>
        <v>20246.82</v>
      </c>
      <c r="AI116" s="206">
        <f t="shared" si="18"/>
        <v>24170</v>
      </c>
    </row>
    <row r="117" spans="1:36">
      <c r="A117" s="261">
        <v>39166</v>
      </c>
      <c r="B117" s="206" t="s">
        <v>5816</v>
      </c>
      <c r="S117" s="206">
        <f t="shared" si="15"/>
        <v>0</v>
      </c>
      <c r="Z117" s="200">
        <v>1050</v>
      </c>
      <c r="AD117" s="206">
        <f t="shared" si="16"/>
        <v>69.046215000000004</v>
      </c>
      <c r="AE117" s="206">
        <f t="shared" si="19"/>
        <v>21918.79469599999</v>
      </c>
      <c r="AF117" s="200">
        <v>6.5758299999999998</v>
      </c>
      <c r="AG117" s="206">
        <f t="shared" si="17"/>
        <v>20246.82</v>
      </c>
      <c r="AI117" s="206">
        <f t="shared" si="18"/>
        <v>23120</v>
      </c>
    </row>
    <row r="118" spans="1:36">
      <c r="A118" s="261">
        <v>39166</v>
      </c>
      <c r="B118" s="200" t="s">
        <v>5815</v>
      </c>
      <c r="S118" s="206">
        <f t="shared" si="15"/>
        <v>0</v>
      </c>
      <c r="Z118" s="200">
        <v>2520</v>
      </c>
      <c r="AD118" s="206">
        <f t="shared" si="16"/>
        <v>165.710916</v>
      </c>
      <c r="AE118" s="206">
        <f t="shared" si="19"/>
        <v>21753.08377999999</v>
      </c>
      <c r="AF118" s="200">
        <v>6.5758299999999998</v>
      </c>
      <c r="AG118" s="206">
        <f t="shared" si="17"/>
        <v>20246.82</v>
      </c>
      <c r="AI118" s="206">
        <f t="shared" si="18"/>
        <v>20600</v>
      </c>
    </row>
    <row r="119" spans="1:36">
      <c r="A119" s="261">
        <v>39166</v>
      </c>
      <c r="B119" s="200" t="s">
        <v>5814</v>
      </c>
      <c r="S119" s="206">
        <f t="shared" si="15"/>
        <v>0</v>
      </c>
      <c r="Z119" s="200">
        <v>525</v>
      </c>
      <c r="AD119" s="206">
        <f t="shared" si="16"/>
        <v>34.523107500000002</v>
      </c>
      <c r="AE119" s="206">
        <f t="shared" si="19"/>
        <v>21718.560672499989</v>
      </c>
      <c r="AF119" s="200">
        <v>6.5758299999999998</v>
      </c>
      <c r="AG119" s="206">
        <f t="shared" si="17"/>
        <v>20246.82</v>
      </c>
      <c r="AI119" s="206">
        <f t="shared" si="18"/>
        <v>20075</v>
      </c>
    </row>
    <row r="120" spans="1:36">
      <c r="A120" s="261">
        <v>39166</v>
      </c>
      <c r="B120" s="200" t="s">
        <v>5813</v>
      </c>
      <c r="S120" s="206">
        <f t="shared" si="15"/>
        <v>0</v>
      </c>
      <c r="Z120" s="200">
        <v>630</v>
      </c>
      <c r="AD120" s="206">
        <f t="shared" si="16"/>
        <v>41.427728999999999</v>
      </c>
      <c r="AE120" s="206">
        <f t="shared" si="19"/>
        <v>21677.13294349999</v>
      </c>
      <c r="AF120" s="200">
        <v>6.5758299999999998</v>
      </c>
      <c r="AG120" s="206">
        <f t="shared" si="17"/>
        <v>20246.82</v>
      </c>
      <c r="AI120" s="206">
        <f t="shared" si="18"/>
        <v>19445</v>
      </c>
    </row>
    <row r="121" spans="1:36">
      <c r="A121" s="261">
        <v>39166</v>
      </c>
      <c r="B121" s="200" t="s">
        <v>5812</v>
      </c>
      <c r="S121" s="206">
        <f t="shared" si="15"/>
        <v>0</v>
      </c>
      <c r="Z121" s="200">
        <v>525</v>
      </c>
      <c r="AD121" s="206">
        <f t="shared" si="16"/>
        <v>34.523107500000002</v>
      </c>
      <c r="AE121" s="206">
        <f t="shared" si="19"/>
        <v>21642.609835999989</v>
      </c>
      <c r="AF121" s="200">
        <v>6.5758299999999998</v>
      </c>
      <c r="AG121" s="206">
        <f t="shared" si="17"/>
        <v>20246.82</v>
      </c>
      <c r="AI121" s="206">
        <f t="shared" si="18"/>
        <v>18920</v>
      </c>
    </row>
    <row r="122" spans="1:36">
      <c r="A122" s="261">
        <v>39166</v>
      </c>
      <c r="B122" s="200" t="s">
        <v>5811</v>
      </c>
      <c r="S122" s="206">
        <f t="shared" si="15"/>
        <v>0</v>
      </c>
      <c r="Z122" s="200">
        <v>367</v>
      </c>
      <c r="AD122" s="206">
        <f t="shared" si="16"/>
        <v>24.133296099999999</v>
      </c>
      <c r="AE122" s="206">
        <f t="shared" si="19"/>
        <v>21618.476539899988</v>
      </c>
      <c r="AF122" s="200">
        <v>6.5758299999999998</v>
      </c>
      <c r="AG122" s="206">
        <f t="shared" si="17"/>
        <v>20246.82</v>
      </c>
      <c r="AI122" s="206">
        <f t="shared" si="18"/>
        <v>18553</v>
      </c>
    </row>
    <row r="123" spans="1:36">
      <c r="A123" s="261">
        <v>39173</v>
      </c>
      <c r="B123" s="206" t="s">
        <v>5941</v>
      </c>
      <c r="S123" s="206">
        <f t="shared" si="15"/>
        <v>0</v>
      </c>
      <c r="AB123" s="200">
        <v>11450</v>
      </c>
      <c r="AD123" s="206">
        <f t="shared" si="16"/>
        <v>752.93253499999992</v>
      </c>
      <c r="AE123" s="206">
        <f t="shared" si="19"/>
        <v>20865.544004899988</v>
      </c>
      <c r="AF123" s="200">
        <v>6.5758299999999998</v>
      </c>
      <c r="AG123" s="206">
        <f t="shared" si="17"/>
        <v>20246.82</v>
      </c>
      <c r="AI123" s="206">
        <f t="shared" si="18"/>
        <v>7103</v>
      </c>
      <c r="AJ123" s="200">
        <v>7103</v>
      </c>
    </row>
    <row r="124" spans="1:36">
      <c r="A124" s="261">
        <v>39175</v>
      </c>
      <c r="S124" s="206">
        <f t="shared" si="15"/>
        <v>0</v>
      </c>
      <c r="Y124" s="200">
        <v>23</v>
      </c>
      <c r="AD124" s="206">
        <f t="shared" si="16"/>
        <v>23</v>
      </c>
      <c r="AE124" s="206">
        <f t="shared" si="19"/>
        <v>20842.544004899988</v>
      </c>
      <c r="AF124" s="200">
        <v>7.5758299999999998</v>
      </c>
      <c r="AG124" s="206">
        <f t="shared" si="17"/>
        <v>20223.82</v>
      </c>
      <c r="AI124" s="206">
        <f t="shared" si="18"/>
        <v>7103</v>
      </c>
    </row>
    <row r="125" spans="1:36">
      <c r="B125" s="206" t="s">
        <v>7029</v>
      </c>
      <c r="S125" s="206">
        <f t="shared" si="15"/>
        <v>0</v>
      </c>
      <c r="Y125" s="200">
        <v>46</v>
      </c>
      <c r="AD125" s="206">
        <f t="shared" si="16"/>
        <v>46</v>
      </c>
      <c r="AE125" s="206">
        <f t="shared" si="19"/>
        <v>20796.544004899988</v>
      </c>
      <c r="AF125" s="200">
        <v>6.5758299999999998</v>
      </c>
      <c r="AG125" s="206">
        <f t="shared" si="17"/>
        <v>20177.82</v>
      </c>
      <c r="AI125" s="206">
        <f t="shared" si="18"/>
        <v>7103</v>
      </c>
    </row>
    <row r="126" spans="1:36">
      <c r="A126" s="261">
        <v>39179</v>
      </c>
      <c r="I126" s="200">
        <v>1100</v>
      </c>
      <c r="S126" s="206">
        <f t="shared" si="15"/>
        <v>1100</v>
      </c>
      <c r="AD126" s="206">
        <f t="shared" si="16"/>
        <v>0</v>
      </c>
      <c r="AE126" s="206">
        <f t="shared" si="19"/>
        <v>21896.544004899988</v>
      </c>
      <c r="AF126" s="200">
        <v>6.5758299999999998</v>
      </c>
      <c r="AG126" s="206">
        <f t="shared" si="17"/>
        <v>21277.82</v>
      </c>
      <c r="AI126" s="206">
        <f t="shared" si="18"/>
        <v>7103</v>
      </c>
    </row>
    <row r="127" spans="1:36">
      <c r="B127" s="206" t="s">
        <v>7028</v>
      </c>
      <c r="S127" s="206">
        <f t="shared" si="15"/>
        <v>0</v>
      </c>
      <c r="Y127" s="200">
        <v>25</v>
      </c>
      <c r="AD127" s="206">
        <f t="shared" si="16"/>
        <v>25</v>
      </c>
      <c r="AE127" s="206">
        <f t="shared" si="19"/>
        <v>21871.544004899988</v>
      </c>
      <c r="AF127" s="200">
        <v>6.5758299999999998</v>
      </c>
      <c r="AG127" s="206">
        <f t="shared" si="17"/>
        <v>21252.82</v>
      </c>
      <c r="AI127" s="206">
        <f t="shared" si="18"/>
        <v>7103</v>
      </c>
    </row>
    <row r="128" spans="1:36">
      <c r="I128" s="200">
        <v>1000</v>
      </c>
      <c r="S128" s="206">
        <f t="shared" si="15"/>
        <v>1000</v>
      </c>
      <c r="AD128" s="206">
        <f t="shared" si="16"/>
        <v>0</v>
      </c>
      <c r="AE128" s="206">
        <f t="shared" si="19"/>
        <v>22871.544004899988</v>
      </c>
      <c r="AF128" s="200">
        <v>6.5758299999999998</v>
      </c>
      <c r="AG128" s="206">
        <f t="shared" si="17"/>
        <v>22252.82</v>
      </c>
      <c r="AI128" s="206">
        <f t="shared" si="18"/>
        <v>7103</v>
      </c>
    </row>
    <row r="129" spans="1:35">
      <c r="B129" s="206" t="s">
        <v>55</v>
      </c>
      <c r="S129" s="206">
        <f t="shared" si="15"/>
        <v>0</v>
      </c>
      <c r="Y129" s="200">
        <v>760</v>
      </c>
      <c r="AD129" s="206">
        <f t="shared" si="16"/>
        <v>760</v>
      </c>
      <c r="AE129" s="206">
        <f t="shared" si="19"/>
        <v>22111.544004899988</v>
      </c>
      <c r="AF129" s="200">
        <v>6.5758299999999998</v>
      </c>
      <c r="AG129" s="206">
        <f t="shared" si="17"/>
        <v>21492.82</v>
      </c>
      <c r="AI129" s="206">
        <f t="shared" si="18"/>
        <v>7103</v>
      </c>
    </row>
    <row r="130" spans="1:35">
      <c r="B130" s="206" t="s">
        <v>6533</v>
      </c>
      <c r="S130" s="206">
        <f t="shared" si="15"/>
        <v>0</v>
      </c>
      <c r="Y130" s="200">
        <v>15</v>
      </c>
      <c r="AD130" s="206">
        <f t="shared" si="16"/>
        <v>15</v>
      </c>
      <c r="AE130" s="206">
        <f t="shared" si="19"/>
        <v>22096.544004899988</v>
      </c>
      <c r="AF130" s="200">
        <v>6.5758299999999998</v>
      </c>
      <c r="AG130" s="206">
        <f t="shared" si="17"/>
        <v>21477.82</v>
      </c>
      <c r="AI130" s="206">
        <f t="shared" si="18"/>
        <v>7103</v>
      </c>
    </row>
    <row r="131" spans="1:35">
      <c r="B131" s="200" t="s">
        <v>6169</v>
      </c>
      <c r="S131" s="206">
        <f t="shared" si="15"/>
        <v>0</v>
      </c>
      <c r="T131" s="200">
        <v>100</v>
      </c>
      <c r="AD131" s="206">
        <f t="shared" si="16"/>
        <v>100</v>
      </c>
      <c r="AE131" s="206">
        <f t="shared" si="19"/>
        <v>21996.544004899988</v>
      </c>
      <c r="AF131" s="200">
        <v>6.5758299999999998</v>
      </c>
      <c r="AG131" s="206">
        <f t="shared" si="17"/>
        <v>21377.82</v>
      </c>
      <c r="AI131" s="206">
        <f t="shared" si="18"/>
        <v>7103</v>
      </c>
    </row>
    <row r="132" spans="1:35">
      <c r="B132" s="200" t="s">
        <v>7027</v>
      </c>
      <c r="O132" s="200">
        <v>100</v>
      </c>
      <c r="S132" s="206">
        <f t="shared" ref="S132:S155" si="20">SUM(C132:O132)+SUM(P132:R132)*AF132/100</f>
        <v>100</v>
      </c>
      <c r="AD132" s="206">
        <f t="shared" ref="AD132:AD161" si="21">SUM(T132:Y132)+SUM(Z132:AC132)*AF132/100</f>
        <v>0</v>
      </c>
      <c r="AE132" s="206">
        <f t="shared" si="19"/>
        <v>22096.544004899988</v>
      </c>
      <c r="AF132" s="200">
        <v>6.5758299999999998</v>
      </c>
      <c r="AG132" s="206">
        <f t="shared" ref="AG132:AG161" si="22">AG131+SUM(C132:O132)-SUM(T132:Y132)</f>
        <v>21477.82</v>
      </c>
      <c r="AI132" s="206">
        <f t="shared" ref="AI132:AI161" si="23">AI131+SUM(P132:R132)-SUM(Z132:AC132)</f>
        <v>7103</v>
      </c>
    </row>
    <row r="133" spans="1:35">
      <c r="B133" s="200" t="s">
        <v>6169</v>
      </c>
      <c r="S133" s="206">
        <f t="shared" si="20"/>
        <v>0</v>
      </c>
      <c r="T133" s="200">
        <v>100</v>
      </c>
      <c r="AD133" s="206">
        <f t="shared" si="21"/>
        <v>100</v>
      </c>
      <c r="AE133" s="206">
        <f t="shared" ref="AE133:AE161" si="24">AE132+S133-AD133</f>
        <v>21996.544004899988</v>
      </c>
      <c r="AF133" s="200">
        <v>6.5758299999999998</v>
      </c>
      <c r="AG133" s="206">
        <f t="shared" si="22"/>
        <v>21377.82</v>
      </c>
      <c r="AI133" s="206">
        <f t="shared" si="23"/>
        <v>7103</v>
      </c>
    </row>
    <row r="134" spans="1:35">
      <c r="B134" s="206" t="s">
        <v>7026</v>
      </c>
      <c r="S134" s="206">
        <f t="shared" si="20"/>
        <v>0</v>
      </c>
      <c r="Y134" s="200">
        <v>50</v>
      </c>
      <c r="AD134" s="206">
        <f t="shared" si="21"/>
        <v>50</v>
      </c>
      <c r="AE134" s="206">
        <f t="shared" si="24"/>
        <v>21946.544004899988</v>
      </c>
      <c r="AF134" s="200">
        <v>6.5758299999999998</v>
      </c>
      <c r="AG134" s="206">
        <f t="shared" si="22"/>
        <v>21327.82</v>
      </c>
      <c r="AI134" s="206">
        <f t="shared" si="23"/>
        <v>7103</v>
      </c>
    </row>
    <row r="135" spans="1:35">
      <c r="A135" s="261">
        <v>39205</v>
      </c>
      <c r="B135" s="200" t="s">
        <v>7025</v>
      </c>
      <c r="O135" s="200">
        <v>1900</v>
      </c>
      <c r="S135" s="206">
        <f t="shared" si="20"/>
        <v>1900</v>
      </c>
      <c r="AD135" s="206">
        <f t="shared" si="21"/>
        <v>0</v>
      </c>
      <c r="AE135" s="206">
        <f t="shared" si="24"/>
        <v>23846.544004899988</v>
      </c>
      <c r="AF135" s="200">
        <v>6.5758299999999998</v>
      </c>
      <c r="AG135" s="206">
        <f t="shared" si="22"/>
        <v>23227.82</v>
      </c>
      <c r="AI135" s="206">
        <f t="shared" si="23"/>
        <v>7103</v>
      </c>
    </row>
    <row r="136" spans="1:35">
      <c r="B136" s="206" t="s">
        <v>6487</v>
      </c>
      <c r="S136" s="206">
        <f t="shared" si="20"/>
        <v>0</v>
      </c>
      <c r="Y136" s="200">
        <v>684</v>
      </c>
      <c r="AD136" s="206">
        <f t="shared" si="21"/>
        <v>684</v>
      </c>
      <c r="AE136" s="206">
        <f t="shared" si="24"/>
        <v>23162.544004899988</v>
      </c>
      <c r="AF136" s="200">
        <v>6.5758299999999998</v>
      </c>
      <c r="AG136" s="206">
        <f t="shared" si="22"/>
        <v>22543.82</v>
      </c>
      <c r="AI136" s="206">
        <f t="shared" si="23"/>
        <v>7103</v>
      </c>
    </row>
    <row r="137" spans="1:35">
      <c r="B137" s="206" t="s">
        <v>7014</v>
      </c>
      <c r="S137" s="206">
        <f t="shared" si="20"/>
        <v>0</v>
      </c>
      <c r="T137" s="200">
        <v>100</v>
      </c>
      <c r="AD137" s="206">
        <f t="shared" si="21"/>
        <v>100</v>
      </c>
      <c r="AE137" s="206">
        <f t="shared" si="24"/>
        <v>23062.544004899988</v>
      </c>
      <c r="AF137" s="200">
        <v>6.5758299999999998</v>
      </c>
      <c r="AG137" s="206">
        <f t="shared" si="22"/>
        <v>22443.82</v>
      </c>
      <c r="AI137" s="206">
        <f t="shared" si="23"/>
        <v>7103</v>
      </c>
    </row>
    <row r="138" spans="1:35">
      <c r="B138" s="200" t="s">
        <v>6169</v>
      </c>
      <c r="S138" s="206">
        <f t="shared" si="20"/>
        <v>0</v>
      </c>
      <c r="T138" s="200">
        <v>100</v>
      </c>
      <c r="AD138" s="206">
        <f t="shared" si="21"/>
        <v>100</v>
      </c>
      <c r="AE138" s="206">
        <f t="shared" si="24"/>
        <v>22962.544004899988</v>
      </c>
      <c r="AF138" s="200">
        <v>6.5758299999999998</v>
      </c>
      <c r="AG138" s="206">
        <f t="shared" si="22"/>
        <v>22343.82</v>
      </c>
      <c r="AI138" s="206">
        <f t="shared" si="23"/>
        <v>7103</v>
      </c>
    </row>
    <row r="139" spans="1:35">
      <c r="B139" s="200" t="s">
        <v>7024</v>
      </c>
      <c r="S139" s="206">
        <f t="shared" si="20"/>
        <v>0</v>
      </c>
      <c r="Y139" s="200">
        <v>55</v>
      </c>
      <c r="AD139" s="206">
        <f t="shared" si="21"/>
        <v>55</v>
      </c>
      <c r="AE139" s="206">
        <f t="shared" si="24"/>
        <v>22907.544004899988</v>
      </c>
      <c r="AF139" s="200">
        <v>6.5758299999999998</v>
      </c>
      <c r="AG139" s="206">
        <f t="shared" si="22"/>
        <v>22288.82</v>
      </c>
      <c r="AI139" s="206">
        <f t="shared" si="23"/>
        <v>7103</v>
      </c>
    </row>
    <row r="140" spans="1:35">
      <c r="A140" s="261">
        <v>39206</v>
      </c>
      <c r="B140" s="206" t="s">
        <v>7014</v>
      </c>
      <c r="S140" s="206">
        <f t="shared" si="20"/>
        <v>0</v>
      </c>
      <c r="T140" s="200">
        <v>100</v>
      </c>
      <c r="AD140" s="206">
        <f t="shared" si="21"/>
        <v>100</v>
      </c>
      <c r="AE140" s="206">
        <f t="shared" si="24"/>
        <v>22807.544004899988</v>
      </c>
      <c r="AF140" s="200">
        <v>6.5758299999999998</v>
      </c>
      <c r="AG140" s="206">
        <f t="shared" si="22"/>
        <v>22188.82</v>
      </c>
      <c r="AI140" s="206">
        <f t="shared" si="23"/>
        <v>7103</v>
      </c>
    </row>
    <row r="141" spans="1:35">
      <c r="S141" s="206">
        <f t="shared" si="20"/>
        <v>0</v>
      </c>
      <c r="AD141" s="206">
        <f t="shared" si="21"/>
        <v>0</v>
      </c>
      <c r="AE141" s="206">
        <f t="shared" si="24"/>
        <v>22807.544004899988</v>
      </c>
      <c r="AF141" s="200">
        <v>6.5758299999999998</v>
      </c>
      <c r="AG141" s="206">
        <f t="shared" si="22"/>
        <v>22188.82</v>
      </c>
      <c r="AI141" s="206">
        <f t="shared" si="23"/>
        <v>7103</v>
      </c>
    </row>
    <row r="142" spans="1:35">
      <c r="B142" s="200" t="s">
        <v>6169</v>
      </c>
      <c r="S142" s="206">
        <f t="shared" si="20"/>
        <v>0</v>
      </c>
      <c r="T142" s="200">
        <v>100</v>
      </c>
      <c r="AD142" s="206">
        <f t="shared" si="21"/>
        <v>100</v>
      </c>
      <c r="AE142" s="206">
        <f t="shared" si="24"/>
        <v>22707.544004899988</v>
      </c>
      <c r="AF142" s="200">
        <v>6.5758299999999998</v>
      </c>
      <c r="AG142" s="206">
        <f t="shared" si="22"/>
        <v>22088.82</v>
      </c>
      <c r="AI142" s="206">
        <f t="shared" si="23"/>
        <v>7103</v>
      </c>
    </row>
    <row r="143" spans="1:35">
      <c r="B143" s="200" t="s">
        <v>7024</v>
      </c>
      <c r="S143" s="206">
        <f t="shared" si="20"/>
        <v>0</v>
      </c>
      <c r="Y143" s="200">
        <v>55</v>
      </c>
      <c r="AD143" s="206">
        <f t="shared" si="21"/>
        <v>55</v>
      </c>
      <c r="AE143" s="206">
        <f t="shared" si="24"/>
        <v>22652.544004899988</v>
      </c>
      <c r="AF143" s="200">
        <v>6.5758299999999998</v>
      </c>
      <c r="AG143" s="206">
        <f t="shared" si="22"/>
        <v>22033.82</v>
      </c>
      <c r="AI143" s="206">
        <f t="shared" si="23"/>
        <v>7103</v>
      </c>
    </row>
    <row r="144" spans="1:35">
      <c r="B144" s="206" t="s">
        <v>7023</v>
      </c>
      <c r="S144" s="206">
        <f t="shared" si="20"/>
        <v>0</v>
      </c>
      <c r="Y144" s="200">
        <v>500</v>
      </c>
      <c r="AD144" s="206">
        <f t="shared" si="21"/>
        <v>500</v>
      </c>
      <c r="AE144" s="206">
        <f t="shared" si="24"/>
        <v>22152.544004899988</v>
      </c>
      <c r="AF144" s="200">
        <v>6.5758299999999998</v>
      </c>
      <c r="AG144" s="206">
        <f t="shared" si="22"/>
        <v>21533.82</v>
      </c>
      <c r="AI144" s="206">
        <f t="shared" si="23"/>
        <v>7103</v>
      </c>
    </row>
    <row r="145" spans="1:35">
      <c r="A145" s="261">
        <v>39216</v>
      </c>
      <c r="B145" s="206" t="s">
        <v>7022</v>
      </c>
      <c r="S145" s="206">
        <f t="shared" si="20"/>
        <v>0</v>
      </c>
      <c r="Y145" s="200">
        <v>8</v>
      </c>
      <c r="AD145" s="206">
        <f t="shared" si="21"/>
        <v>8</v>
      </c>
      <c r="AE145" s="206">
        <f t="shared" si="24"/>
        <v>22144.544004899988</v>
      </c>
      <c r="AF145" s="200">
        <v>6.5758299999999998</v>
      </c>
      <c r="AG145" s="206">
        <f t="shared" si="22"/>
        <v>21525.82</v>
      </c>
      <c r="AI145" s="206">
        <f t="shared" si="23"/>
        <v>7103</v>
      </c>
    </row>
    <row r="146" spans="1:35">
      <c r="S146" s="206">
        <f t="shared" si="20"/>
        <v>0</v>
      </c>
      <c r="AD146" s="206">
        <f t="shared" si="21"/>
        <v>0</v>
      </c>
      <c r="AE146" s="206">
        <f t="shared" si="24"/>
        <v>22144.544004899988</v>
      </c>
      <c r="AF146" s="200">
        <v>6.5758299999999998</v>
      </c>
      <c r="AG146" s="206">
        <f t="shared" si="22"/>
        <v>21525.82</v>
      </c>
      <c r="AI146" s="206">
        <f t="shared" si="23"/>
        <v>7103</v>
      </c>
    </row>
    <row r="147" spans="1:35">
      <c r="S147" s="206">
        <f t="shared" si="20"/>
        <v>0</v>
      </c>
      <c r="AD147" s="206">
        <f t="shared" si="21"/>
        <v>0</v>
      </c>
      <c r="AE147" s="206">
        <f t="shared" si="24"/>
        <v>22144.544004899988</v>
      </c>
      <c r="AF147" s="200">
        <v>6.5758299999999998</v>
      </c>
      <c r="AG147" s="206">
        <f t="shared" si="22"/>
        <v>21525.82</v>
      </c>
      <c r="AI147" s="206">
        <f t="shared" si="23"/>
        <v>7103</v>
      </c>
    </row>
    <row r="148" spans="1:35">
      <c r="A148" s="261">
        <v>39263</v>
      </c>
      <c r="B148" s="206" t="s">
        <v>7014</v>
      </c>
      <c r="S148" s="206">
        <f t="shared" si="20"/>
        <v>0</v>
      </c>
      <c r="T148" s="200">
        <v>100</v>
      </c>
      <c r="AD148" s="206">
        <f t="shared" si="21"/>
        <v>100</v>
      </c>
      <c r="AE148" s="206">
        <f t="shared" si="24"/>
        <v>22044.544004899988</v>
      </c>
      <c r="AF148" s="200">
        <v>6.5758299999999998</v>
      </c>
      <c r="AG148" s="206">
        <f t="shared" si="22"/>
        <v>21425.82</v>
      </c>
      <c r="AI148" s="206">
        <f t="shared" si="23"/>
        <v>7103</v>
      </c>
    </row>
    <row r="149" spans="1:35">
      <c r="B149" s="206" t="s">
        <v>6914</v>
      </c>
      <c r="S149" s="206">
        <f t="shared" si="20"/>
        <v>0</v>
      </c>
      <c r="T149" s="200">
        <v>100</v>
      </c>
      <c r="AD149" s="206">
        <f t="shared" si="21"/>
        <v>100</v>
      </c>
      <c r="AE149" s="206">
        <f t="shared" si="24"/>
        <v>21944.544004899988</v>
      </c>
      <c r="AF149" s="200">
        <v>6.5758299999999998</v>
      </c>
      <c r="AG149" s="206">
        <f t="shared" si="22"/>
        <v>21325.82</v>
      </c>
      <c r="AI149" s="206">
        <f t="shared" si="23"/>
        <v>7103</v>
      </c>
    </row>
    <row r="150" spans="1:35">
      <c r="A150" s="261">
        <v>39264</v>
      </c>
      <c r="B150" s="200" t="s">
        <v>7021</v>
      </c>
      <c r="S150" s="206">
        <f t="shared" si="20"/>
        <v>0</v>
      </c>
      <c r="T150" s="200">
        <v>75</v>
      </c>
      <c r="AD150" s="206">
        <f t="shared" si="21"/>
        <v>75</v>
      </c>
      <c r="AE150" s="206">
        <f t="shared" si="24"/>
        <v>21869.544004899988</v>
      </c>
      <c r="AF150" s="200">
        <v>6.5758299999999998</v>
      </c>
      <c r="AG150" s="206">
        <f t="shared" si="22"/>
        <v>21250.82</v>
      </c>
      <c r="AI150" s="206">
        <f t="shared" si="23"/>
        <v>7103</v>
      </c>
    </row>
    <row r="151" spans="1:35">
      <c r="S151" s="206">
        <f t="shared" si="20"/>
        <v>0</v>
      </c>
      <c r="AD151" s="206">
        <f t="shared" si="21"/>
        <v>0</v>
      </c>
      <c r="AE151" s="206">
        <f t="shared" si="24"/>
        <v>21869.544004899988</v>
      </c>
      <c r="AF151" s="200">
        <v>6.5758299999999998</v>
      </c>
      <c r="AG151" s="206">
        <f t="shared" si="22"/>
        <v>21250.82</v>
      </c>
      <c r="AI151" s="206">
        <f t="shared" si="23"/>
        <v>7103</v>
      </c>
    </row>
    <row r="152" spans="1:35">
      <c r="A152" s="261">
        <v>39271</v>
      </c>
      <c r="B152" s="200" t="s">
        <v>7021</v>
      </c>
      <c r="S152" s="206">
        <f t="shared" si="20"/>
        <v>0</v>
      </c>
      <c r="T152" s="200">
        <v>70</v>
      </c>
      <c r="AD152" s="206">
        <f t="shared" si="21"/>
        <v>70</v>
      </c>
      <c r="AE152" s="206">
        <f t="shared" si="24"/>
        <v>21799.544004899988</v>
      </c>
      <c r="AF152" s="200">
        <v>6.5758299999999998</v>
      </c>
      <c r="AG152" s="206">
        <f t="shared" si="22"/>
        <v>21180.82</v>
      </c>
      <c r="AI152" s="206">
        <f t="shared" si="23"/>
        <v>7103</v>
      </c>
    </row>
    <row r="153" spans="1:35">
      <c r="S153" s="206">
        <f t="shared" si="20"/>
        <v>0</v>
      </c>
      <c r="AD153" s="206">
        <f t="shared" si="21"/>
        <v>0</v>
      </c>
      <c r="AE153" s="206">
        <f t="shared" si="24"/>
        <v>21799.544004899988</v>
      </c>
      <c r="AF153" s="200">
        <v>6.5758299999999998</v>
      </c>
      <c r="AG153" s="206">
        <f t="shared" si="22"/>
        <v>21180.82</v>
      </c>
      <c r="AI153" s="206">
        <f t="shared" si="23"/>
        <v>7103</v>
      </c>
    </row>
    <row r="154" spans="1:35">
      <c r="A154" s="261">
        <v>39278</v>
      </c>
      <c r="B154" s="200" t="s">
        <v>7020</v>
      </c>
      <c r="S154" s="206">
        <f t="shared" si="20"/>
        <v>0</v>
      </c>
      <c r="T154" s="200">
        <v>20</v>
      </c>
      <c r="AD154" s="206">
        <f t="shared" si="21"/>
        <v>20</v>
      </c>
      <c r="AE154" s="206">
        <f t="shared" si="24"/>
        <v>21779.544004899988</v>
      </c>
      <c r="AF154" s="200">
        <v>6.5758299999999998</v>
      </c>
      <c r="AG154" s="206">
        <f t="shared" si="22"/>
        <v>21160.82</v>
      </c>
      <c r="AI154" s="206">
        <f t="shared" si="23"/>
        <v>7103</v>
      </c>
    </row>
    <row r="155" spans="1:35">
      <c r="A155" s="261">
        <v>39278</v>
      </c>
      <c r="B155" s="206" t="s">
        <v>7019</v>
      </c>
      <c r="S155" s="206">
        <f t="shared" si="20"/>
        <v>0</v>
      </c>
      <c r="T155" s="200">
        <v>50</v>
      </c>
      <c r="AD155" s="206">
        <f t="shared" si="21"/>
        <v>50</v>
      </c>
      <c r="AE155" s="206">
        <f t="shared" si="24"/>
        <v>21729.544004899988</v>
      </c>
      <c r="AF155" s="200">
        <v>6.5758299999999998</v>
      </c>
      <c r="AG155" s="206">
        <f t="shared" si="22"/>
        <v>21110.82</v>
      </c>
      <c r="AI155" s="206">
        <f t="shared" si="23"/>
        <v>7103</v>
      </c>
    </row>
    <row r="156" spans="1:35">
      <c r="A156" s="261">
        <v>39284</v>
      </c>
      <c r="B156" s="206" t="s">
        <v>7018</v>
      </c>
      <c r="X156" s="200">
        <v>12</v>
      </c>
      <c r="AD156" s="206">
        <f t="shared" si="21"/>
        <v>12</v>
      </c>
      <c r="AE156" s="206">
        <f t="shared" si="24"/>
        <v>21717.544004899988</v>
      </c>
      <c r="AF156" s="200">
        <v>7.5758299999999998</v>
      </c>
      <c r="AG156" s="206">
        <f t="shared" si="22"/>
        <v>21098.82</v>
      </c>
      <c r="AI156" s="206">
        <f t="shared" si="23"/>
        <v>7103</v>
      </c>
    </row>
    <row r="157" spans="1:35">
      <c r="A157" s="261">
        <v>39294</v>
      </c>
      <c r="B157" s="206" t="s">
        <v>5941</v>
      </c>
      <c r="S157" s="206">
        <f>SUM(C157:O157)+SUM(P157:R157)*AF157/100</f>
        <v>0</v>
      </c>
      <c r="X157" s="200">
        <v>12</v>
      </c>
      <c r="AD157" s="206">
        <f t="shared" si="21"/>
        <v>12</v>
      </c>
      <c r="AE157" s="206">
        <f t="shared" si="24"/>
        <v>21705.544004899988</v>
      </c>
      <c r="AF157" s="200">
        <v>8.5758299999999998</v>
      </c>
      <c r="AG157" s="206">
        <f t="shared" si="22"/>
        <v>21086.82</v>
      </c>
      <c r="AI157" s="206">
        <f t="shared" si="23"/>
        <v>7103</v>
      </c>
    </row>
    <row r="158" spans="1:35">
      <c r="A158" s="261">
        <v>39297</v>
      </c>
      <c r="B158" s="200" t="s">
        <v>7017</v>
      </c>
      <c r="S158" s="206">
        <f>SUM(C158:O158)+SUM(P158:R158)*AF158/100</f>
        <v>0</v>
      </c>
      <c r="T158" s="200">
        <v>50</v>
      </c>
      <c r="AD158" s="206">
        <f t="shared" si="21"/>
        <v>50</v>
      </c>
      <c r="AE158" s="206">
        <f t="shared" si="24"/>
        <v>21655.544004899988</v>
      </c>
      <c r="AF158" s="200">
        <v>9.5758299999999998</v>
      </c>
      <c r="AG158" s="206">
        <f t="shared" si="22"/>
        <v>21036.82</v>
      </c>
      <c r="AI158" s="206">
        <f t="shared" si="23"/>
        <v>7103</v>
      </c>
    </row>
    <row r="159" spans="1:35">
      <c r="B159" s="206" t="s">
        <v>7016</v>
      </c>
      <c r="U159" s="200">
        <v>70</v>
      </c>
      <c r="AD159" s="206">
        <f t="shared" si="21"/>
        <v>70</v>
      </c>
      <c r="AE159" s="206">
        <f t="shared" si="24"/>
        <v>21585.544004899988</v>
      </c>
      <c r="AF159" s="200">
        <v>10.57583</v>
      </c>
      <c r="AG159" s="206">
        <f t="shared" si="22"/>
        <v>20966.82</v>
      </c>
      <c r="AI159" s="206">
        <f t="shared" si="23"/>
        <v>7103</v>
      </c>
    </row>
    <row r="160" spans="1:35">
      <c r="A160" s="261">
        <v>39312</v>
      </c>
      <c r="B160" s="206" t="s">
        <v>7015</v>
      </c>
      <c r="U160" s="200">
        <v>600</v>
      </c>
      <c r="AD160" s="206">
        <f t="shared" si="21"/>
        <v>600</v>
      </c>
      <c r="AE160" s="206">
        <f t="shared" si="24"/>
        <v>20985.544004899988</v>
      </c>
      <c r="AF160" s="200">
        <v>11.57583</v>
      </c>
      <c r="AG160" s="206">
        <f t="shared" si="22"/>
        <v>20366.82</v>
      </c>
      <c r="AI160" s="206">
        <f t="shared" si="23"/>
        <v>7103</v>
      </c>
    </row>
    <row r="161" spans="1:35">
      <c r="A161" s="261">
        <v>39323</v>
      </c>
      <c r="B161" s="206" t="s">
        <v>7014</v>
      </c>
      <c r="U161" s="200">
        <v>100</v>
      </c>
      <c r="AD161" s="206">
        <f t="shared" si="21"/>
        <v>100</v>
      </c>
      <c r="AE161" s="206">
        <f t="shared" si="24"/>
        <v>20885.544004899988</v>
      </c>
      <c r="AF161" s="200">
        <v>12.57583</v>
      </c>
      <c r="AG161" s="206">
        <f t="shared" si="22"/>
        <v>20266.82</v>
      </c>
      <c r="AI161" s="206">
        <f t="shared" si="23"/>
        <v>7103</v>
      </c>
    </row>
    <row r="162" spans="1:35">
      <c r="A162" s="261">
        <v>39325</v>
      </c>
      <c r="I162" s="200">
        <v>1000</v>
      </c>
    </row>
    <row r="163" spans="1:35">
      <c r="A163" s="261">
        <v>39325</v>
      </c>
      <c r="B163" s="206" t="s">
        <v>7013</v>
      </c>
      <c r="T163" s="200">
        <v>300</v>
      </c>
      <c r="AD163" s="206">
        <f t="shared" ref="AD163:AD168" si="25">SUM(T163:Y163)+SUM(Z163:AC163)*AF163/100</f>
        <v>300</v>
      </c>
      <c r="AE163" s="206">
        <f>AE161+S163-AD163</f>
        <v>20585.544004899988</v>
      </c>
      <c r="AF163" s="200">
        <v>13.57583</v>
      </c>
      <c r="AG163" s="206">
        <f>AG161+SUM(C163:O163)-SUM(T163:Y163)</f>
        <v>19966.82</v>
      </c>
      <c r="AI163" s="206">
        <f>AI161+SUM(P163:R163)-SUM(Z163:AC163)</f>
        <v>7103</v>
      </c>
    </row>
    <row r="164" spans="1:35">
      <c r="B164" s="200" t="s">
        <v>7012</v>
      </c>
      <c r="T164" s="200">
        <v>100</v>
      </c>
      <c r="AD164" s="206">
        <f t="shared" si="25"/>
        <v>100</v>
      </c>
      <c r="AE164" s="206">
        <f>AE163+S164-AD164</f>
        <v>20485.544004899988</v>
      </c>
      <c r="AF164" s="200">
        <v>14.57583</v>
      </c>
      <c r="AG164" s="206">
        <f>AG163+SUM(C164:O164)-SUM(T164:Y164)</f>
        <v>19866.82</v>
      </c>
      <c r="AI164" s="206">
        <f>AI163+SUM(P164:R164)-SUM(Z164:AC164)</f>
        <v>7103</v>
      </c>
    </row>
    <row r="165" spans="1:35">
      <c r="A165" s="261">
        <v>39329</v>
      </c>
      <c r="B165" s="206" t="s">
        <v>2266</v>
      </c>
      <c r="U165" s="200">
        <v>50</v>
      </c>
      <c r="AD165" s="206">
        <f t="shared" si="25"/>
        <v>50</v>
      </c>
      <c r="AE165" s="206">
        <f>AE164+S165-AD165</f>
        <v>20435.544004899988</v>
      </c>
      <c r="AF165" s="200">
        <v>15.57583</v>
      </c>
      <c r="AG165" s="206">
        <f>AG164+SUM(C165:O165)-SUM(T165:Y165)</f>
        <v>19816.82</v>
      </c>
      <c r="AI165" s="206">
        <f>AI164+SUM(P165:R165)-SUM(Z165:AC165)</f>
        <v>7103</v>
      </c>
    </row>
    <row r="166" spans="1:35">
      <c r="S166" s="206">
        <f>SUM(C166:O166)+SUM(P166:R166)*AF166/100</f>
        <v>0</v>
      </c>
      <c r="AD166" s="206">
        <f t="shared" si="25"/>
        <v>0</v>
      </c>
      <c r="AE166" s="206">
        <f>AE165+S166-AD166</f>
        <v>20435.544004899988</v>
      </c>
      <c r="AF166" s="200">
        <v>16.57583</v>
      </c>
      <c r="AG166" s="206">
        <f>AG165+SUM(C166:O166)-SUM(T166:Y166)</f>
        <v>19816.82</v>
      </c>
      <c r="AI166" s="206">
        <f>AI165+SUM(P166:R166)-SUM(Z166:AC166)</f>
        <v>7103</v>
      </c>
    </row>
    <row r="167" spans="1:35">
      <c r="S167" s="206">
        <f>SUM(C167:O167)+SUM(P167:R167)*AF167/100</f>
        <v>0</v>
      </c>
      <c r="AD167" s="206">
        <f t="shared" si="25"/>
        <v>0</v>
      </c>
      <c r="AE167" s="206">
        <f>AE166+S167-AD167</f>
        <v>20435.544004899988</v>
      </c>
      <c r="AF167" s="200">
        <v>17.57583</v>
      </c>
      <c r="AG167" s="206">
        <f>AG166+SUM(C167:O167)-SUM(T167:Y167)</f>
        <v>19816.82</v>
      </c>
      <c r="AI167" s="206">
        <f>AI166+SUM(P167:R167)-SUM(Z167:AC167)</f>
        <v>7103</v>
      </c>
    </row>
    <row r="168" spans="1:35">
      <c r="S168" s="206">
        <f>SUM(C168:O168)+SUM(P168:R168)*AF168/100</f>
        <v>0</v>
      </c>
      <c r="AD168" s="206">
        <f t="shared" si="25"/>
        <v>0</v>
      </c>
      <c r="AE168" s="206">
        <f>AE167+S168-AD168</f>
        <v>20435.544004899988</v>
      </c>
      <c r="AF168" s="200">
        <v>6.5758299999999998</v>
      </c>
      <c r="AG168" s="206">
        <f>AG167+SUM(C168:O168)-SUM(T168:Y168)</f>
        <v>19816.82</v>
      </c>
      <c r="AI168" s="206">
        <f>AI167+SUM(P168:R168)-SUM(Z168:AC168)</f>
        <v>7103</v>
      </c>
    </row>
    <row r="169" spans="1:35">
      <c r="B169" s="206" t="s">
        <v>6882</v>
      </c>
      <c r="C169" s="206">
        <f t="shared" ref="C169:R169" si="26">SUM(C3:C168)</f>
        <v>10280</v>
      </c>
      <c r="D169" s="206">
        <f t="shared" si="26"/>
        <v>0</v>
      </c>
      <c r="E169" s="206">
        <f t="shared" si="26"/>
        <v>388</v>
      </c>
      <c r="F169" s="206">
        <f t="shared" si="26"/>
        <v>0</v>
      </c>
      <c r="G169" s="206">
        <f t="shared" si="26"/>
        <v>0</v>
      </c>
      <c r="H169" s="206">
        <f t="shared" si="26"/>
        <v>0</v>
      </c>
      <c r="I169" s="206">
        <f t="shared" si="26"/>
        <v>3100</v>
      </c>
      <c r="J169" s="206">
        <f t="shared" si="26"/>
        <v>0</v>
      </c>
      <c r="K169" s="206">
        <f t="shared" si="26"/>
        <v>0</v>
      </c>
      <c r="L169" s="206">
        <f t="shared" si="26"/>
        <v>-39805.78</v>
      </c>
      <c r="M169" s="206">
        <f t="shared" si="26"/>
        <v>59550</v>
      </c>
      <c r="N169" s="206">
        <f t="shared" si="26"/>
        <v>0</v>
      </c>
      <c r="O169" s="206">
        <f t="shared" si="26"/>
        <v>2400</v>
      </c>
      <c r="P169" s="206">
        <f t="shared" si="26"/>
        <v>158000</v>
      </c>
      <c r="Q169" s="206">
        <f t="shared" si="26"/>
        <v>80000</v>
      </c>
      <c r="R169" s="206">
        <f t="shared" si="26"/>
        <v>410029</v>
      </c>
      <c r="T169" s="206">
        <f t="shared" ref="T169:AC169" si="27">SUM(T3:T168)</f>
        <v>2985</v>
      </c>
      <c r="U169" s="206">
        <f t="shared" si="27"/>
        <v>1508</v>
      </c>
      <c r="V169" s="206">
        <f t="shared" si="27"/>
        <v>0</v>
      </c>
      <c r="W169" s="206">
        <f t="shared" si="27"/>
        <v>320</v>
      </c>
      <c r="X169" s="206">
        <f t="shared" si="27"/>
        <v>7596.4</v>
      </c>
      <c r="Y169" s="206">
        <f t="shared" si="27"/>
        <v>2686</v>
      </c>
      <c r="Z169" s="206">
        <f t="shared" si="27"/>
        <v>35780</v>
      </c>
      <c r="AA169" s="206">
        <f t="shared" si="27"/>
        <v>130226</v>
      </c>
      <c r="AB169" s="206">
        <f t="shared" si="27"/>
        <v>374920</v>
      </c>
      <c r="AC169" s="206">
        <f t="shared" si="27"/>
        <v>100000</v>
      </c>
      <c r="AE169" s="206">
        <f>AE168</f>
        <v>20435.544004899988</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727D-8509-4662-AF12-AE938211ADE7}">
  <dimension ref="A1:Q1"/>
  <sheetViews>
    <sheetView zoomScale="75" zoomScaleNormal="75" workbookViewId="0">
      <selection activeCell="C18" sqref="C18"/>
    </sheetView>
  </sheetViews>
  <sheetFormatPr defaultColWidth="9.25" defaultRowHeight="13.5"/>
  <cols>
    <col min="1" max="1" width="11.875" style="200" customWidth="1"/>
    <col min="2" max="2" width="15.75" style="200" customWidth="1"/>
    <col min="3" max="3" width="16.25" style="200" customWidth="1"/>
    <col min="4" max="4" width="19.875" style="200" customWidth="1"/>
    <col min="5" max="5" width="21.375" style="200" customWidth="1"/>
    <col min="6" max="6" width="10.75" style="200" customWidth="1"/>
    <col min="7" max="8" width="9.25" style="201"/>
    <col min="9" max="9" width="11.75" style="201" customWidth="1"/>
    <col min="10" max="11" width="9.25" style="200"/>
    <col min="12" max="12" width="4" style="200" customWidth="1"/>
    <col min="13" max="13" width="18.5" style="200" customWidth="1"/>
    <col min="14" max="14" width="41.875" style="200" customWidth="1"/>
    <col min="15" max="20" width="9.25" style="200"/>
    <col min="21" max="21" width="3.75" style="200" customWidth="1"/>
    <col min="22" max="16384" width="9.25" style="200"/>
  </cols>
  <sheetData>
    <row r="1" spans="1:17">
      <c r="A1" s="204" t="s">
        <v>5927</v>
      </c>
      <c r="B1" s="204" t="s">
        <v>6597</v>
      </c>
      <c r="C1" s="204" t="s">
        <v>5994</v>
      </c>
      <c r="D1" s="204" t="s">
        <v>5993</v>
      </c>
      <c r="E1" s="204" t="s">
        <v>6600</v>
      </c>
      <c r="F1" s="204"/>
      <c r="G1" s="258"/>
      <c r="H1" s="258"/>
      <c r="I1" s="258"/>
      <c r="J1" s="204"/>
      <c r="K1" s="204"/>
      <c r="L1" s="204"/>
      <c r="M1" s="204"/>
      <c r="N1" s="204"/>
      <c r="O1" s="204"/>
      <c r="P1" s="204"/>
      <c r="Q1" s="204"/>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7391-BAEE-4E30-BC4A-F09550F1B480}">
  <dimension ref="A1:S83"/>
  <sheetViews>
    <sheetView zoomScale="75" zoomScaleNormal="75" workbookViewId="0">
      <pane xSplit="5" ySplit="1" topLeftCell="F18" activePane="bottomRight" state="frozen"/>
      <selection activeCell="C18" sqref="C18"/>
      <selection pane="topRight" activeCell="C18" sqref="C18"/>
      <selection pane="bottomLeft" activeCell="C18" sqref="C18"/>
      <selection pane="bottomRight" activeCell="C18" sqref="C18"/>
    </sheetView>
  </sheetViews>
  <sheetFormatPr defaultColWidth="9.125" defaultRowHeight="14.25"/>
  <cols>
    <col min="1" max="1" width="17.625" style="256" customWidth="1"/>
    <col min="2" max="2" width="12.75" style="266" customWidth="1"/>
    <col min="3" max="3" width="12.375" style="18" customWidth="1"/>
    <col min="4" max="4" width="11" style="18" customWidth="1"/>
    <col min="5" max="7" width="10.125" style="18" customWidth="1"/>
    <col min="8" max="8" width="15.375" style="266" customWidth="1"/>
    <col min="9" max="10" width="14.25" style="18" customWidth="1"/>
    <col min="11" max="13" width="13.375" style="18" customWidth="1"/>
    <col min="14" max="14" width="14.75" style="18" customWidth="1"/>
    <col min="15" max="15" width="14.125" style="265" customWidth="1"/>
    <col min="16" max="16384" width="9.125" style="18"/>
  </cols>
  <sheetData>
    <row r="1" spans="1:19">
      <c r="A1" s="289" t="s">
        <v>5927</v>
      </c>
      <c r="B1" s="288" t="s">
        <v>5983</v>
      </c>
      <c r="C1" s="73" t="s">
        <v>7092</v>
      </c>
      <c r="D1" s="73" t="s">
        <v>7091</v>
      </c>
      <c r="E1" s="73" t="s">
        <v>7090</v>
      </c>
      <c r="F1" s="73"/>
      <c r="G1" s="73"/>
      <c r="H1" s="288" t="s">
        <v>7050</v>
      </c>
      <c r="I1" s="73" t="s">
        <v>7089</v>
      </c>
      <c r="J1" s="73" t="s">
        <v>7088</v>
      </c>
      <c r="K1" s="73" t="s">
        <v>7087</v>
      </c>
      <c r="L1" s="73" t="s">
        <v>7086</v>
      </c>
      <c r="M1" s="73" t="s">
        <v>7085</v>
      </c>
      <c r="N1" s="73" t="s">
        <v>6145</v>
      </c>
      <c r="O1" s="287" t="s">
        <v>7084</v>
      </c>
      <c r="P1" s="73"/>
      <c r="Q1" s="73"/>
      <c r="R1" s="73"/>
      <c r="S1" s="73"/>
    </row>
    <row r="2" spans="1:19">
      <c r="A2" s="207">
        <v>40071</v>
      </c>
      <c r="B2" s="266">
        <v>-100000</v>
      </c>
      <c r="C2" s="139">
        <v>1095.05</v>
      </c>
      <c r="D2" s="139"/>
      <c r="E2" s="18">
        <v>91.32</v>
      </c>
      <c r="H2" s="266">
        <f>SUM($B$2:B2)</f>
        <v>-100000</v>
      </c>
      <c r="I2" s="18">
        <v>7.5715000000000003</v>
      </c>
      <c r="J2" s="283">
        <f>SUM($C$2:C2)</f>
        <v>1095.05</v>
      </c>
      <c r="K2" s="18">
        <v>681.17</v>
      </c>
      <c r="L2" s="18">
        <f>SUM($D$2:D2)</f>
        <v>0</v>
      </c>
      <c r="N2" s="274">
        <f t="shared" ref="N2:N33" si="0">-H2/100*I2+J2*K2/100</f>
        <v>15030.652085</v>
      </c>
      <c r="O2" s="265">
        <f t="shared" ref="O2:O33" si="1">H2/100*I2+J2/100*K2</f>
        <v>-112.34791500000028</v>
      </c>
    </row>
    <row r="3" spans="1:19">
      <c r="A3" s="207">
        <v>40071</v>
      </c>
      <c r="B3" s="266">
        <v>-100000</v>
      </c>
      <c r="C3" s="139">
        <v>1095.29</v>
      </c>
      <c r="D3" s="139"/>
      <c r="E3" s="18">
        <v>91.3</v>
      </c>
      <c r="H3" s="266">
        <f>SUM($B$2:B3)</f>
        <v>-200000</v>
      </c>
      <c r="I3" s="18">
        <v>7.5715000000000003</v>
      </c>
      <c r="J3" s="283">
        <f>SUM($C$2:C3)</f>
        <v>2190.34</v>
      </c>
      <c r="K3" s="18">
        <v>681.17</v>
      </c>
      <c r="L3" s="18">
        <f>SUM($D$2:D3)</f>
        <v>0</v>
      </c>
      <c r="N3" s="274">
        <f t="shared" si="0"/>
        <v>30062.938977999998</v>
      </c>
      <c r="O3" s="265">
        <f t="shared" si="1"/>
        <v>-223.06102199999987</v>
      </c>
    </row>
    <row r="4" spans="1:19">
      <c r="A4" s="207">
        <v>40072</v>
      </c>
      <c r="B4" s="266">
        <v>-100000</v>
      </c>
      <c r="C4" s="139">
        <v>1104.97</v>
      </c>
      <c r="D4" s="139"/>
      <c r="E4" s="18">
        <v>90.5</v>
      </c>
      <c r="H4" s="266">
        <f>SUM($B$2:B4)</f>
        <v>-300000</v>
      </c>
      <c r="I4" s="18">
        <v>7.5715000000000003</v>
      </c>
      <c r="J4" s="283">
        <f>SUM($C$2:C4)</f>
        <v>3295.3100000000004</v>
      </c>
      <c r="K4" s="18">
        <v>681.17</v>
      </c>
      <c r="L4" s="18">
        <f>SUM($D$2:D4)</f>
        <v>0</v>
      </c>
      <c r="N4" s="274">
        <f t="shared" si="0"/>
        <v>45161.163127</v>
      </c>
      <c r="O4" s="265">
        <f t="shared" si="1"/>
        <v>-267.83687299999656</v>
      </c>
    </row>
    <row r="5" spans="1:19">
      <c r="A5" s="207">
        <v>40072</v>
      </c>
      <c r="B5" s="266">
        <v>-100000</v>
      </c>
      <c r="C5" s="139">
        <v>1098.9000000000001</v>
      </c>
      <c r="D5" s="139"/>
      <c r="E5" s="18">
        <v>91</v>
      </c>
      <c r="H5" s="266">
        <f>SUM($B$2:B5)</f>
        <v>-400000</v>
      </c>
      <c r="I5" s="18">
        <v>7.5715000000000003</v>
      </c>
      <c r="J5" s="283">
        <f>SUM($C$2:C5)</f>
        <v>4394.2100000000009</v>
      </c>
      <c r="K5" s="18">
        <v>681.17</v>
      </c>
      <c r="L5" s="18">
        <f>SUM($D$2:D5)</f>
        <v>0</v>
      </c>
      <c r="N5" s="274">
        <f t="shared" si="0"/>
        <v>60218.040257000001</v>
      </c>
      <c r="O5" s="265">
        <f t="shared" si="1"/>
        <v>-353.9597429999958</v>
      </c>
    </row>
    <row r="6" spans="1:19">
      <c r="A6" s="207">
        <v>40089</v>
      </c>
      <c r="B6" s="266">
        <v>-100000</v>
      </c>
      <c r="C6" s="139">
        <v>1112.97</v>
      </c>
      <c r="E6" s="18">
        <v>89.85</v>
      </c>
      <c r="H6" s="266">
        <f>SUM($B$2:B6)</f>
        <v>-500000</v>
      </c>
      <c r="I6" s="18">
        <v>7.5715000000000003</v>
      </c>
      <c r="J6" s="283">
        <f>SUM($C$2:C6)</f>
        <v>5507.1800000000012</v>
      </c>
      <c r="K6" s="18">
        <v>681.17</v>
      </c>
      <c r="L6" s="18">
        <f>SUM($D$2:D6)</f>
        <v>0</v>
      </c>
      <c r="N6" s="274">
        <f t="shared" si="0"/>
        <v>75370.758006000004</v>
      </c>
      <c r="O6" s="265">
        <f t="shared" si="1"/>
        <v>-344.24199399999634</v>
      </c>
    </row>
    <row r="7" spans="1:19">
      <c r="A7" s="207">
        <v>40089</v>
      </c>
      <c r="B7" s="266">
        <v>-100000</v>
      </c>
      <c r="C7" s="139">
        <v>1114.83</v>
      </c>
      <c r="E7" s="18">
        <v>89.7</v>
      </c>
      <c r="H7" s="266">
        <f>SUM($B$2:B7)</f>
        <v>-600000</v>
      </c>
      <c r="I7" s="18">
        <v>7.5715000000000003</v>
      </c>
      <c r="J7" s="283">
        <f>SUM($C$2:C7)</f>
        <v>6622.0100000000011</v>
      </c>
      <c r="K7" s="18">
        <v>681.17</v>
      </c>
      <c r="L7" s="18">
        <f>SUM($D$2:D7)</f>
        <v>0</v>
      </c>
      <c r="N7" s="274">
        <f t="shared" si="0"/>
        <v>90536.145516999997</v>
      </c>
      <c r="O7" s="265">
        <f t="shared" si="1"/>
        <v>-321.85448299998825</v>
      </c>
    </row>
    <row r="8" spans="1:19">
      <c r="A8" s="207">
        <v>40093</v>
      </c>
      <c r="B8" s="266">
        <v>-100000</v>
      </c>
      <c r="C8" s="139">
        <v>1126.1300000000001</v>
      </c>
      <c r="E8" s="18">
        <v>88.8</v>
      </c>
      <c r="H8" s="266">
        <f>SUM($B$2:B8)</f>
        <v>-700000</v>
      </c>
      <c r="I8" s="18">
        <v>7.5715000000000003</v>
      </c>
      <c r="J8" s="283">
        <f>SUM($C$2:C8)</f>
        <v>7748.1400000000012</v>
      </c>
      <c r="K8" s="18">
        <v>681.17</v>
      </c>
      <c r="L8" s="18">
        <f>SUM($D$2:D8)</f>
        <v>0</v>
      </c>
      <c r="N8" s="274">
        <f t="shared" si="0"/>
        <v>105778.50523800001</v>
      </c>
      <c r="O8" s="265">
        <f t="shared" si="1"/>
        <v>-222.49476199999481</v>
      </c>
    </row>
    <row r="9" spans="1:19">
      <c r="A9" s="207">
        <v>40101</v>
      </c>
      <c r="B9" s="266">
        <v>98609</v>
      </c>
      <c r="C9" s="139">
        <v>-1095.05</v>
      </c>
      <c r="D9" s="139"/>
      <c r="E9" s="18">
        <v>90.05</v>
      </c>
      <c r="H9" s="266">
        <f>SUM($B$2:B9)</f>
        <v>-601391</v>
      </c>
      <c r="I9" s="18">
        <v>7.6181999999999999</v>
      </c>
      <c r="J9" s="283">
        <f>SUM($C$2:C9)</f>
        <v>6653.0900000000011</v>
      </c>
      <c r="K9" s="18">
        <v>682.67</v>
      </c>
      <c r="L9" s="18">
        <f>SUM($D$2:D9)</f>
        <v>0</v>
      </c>
      <c r="N9" s="274">
        <f t="shared" si="0"/>
        <v>91233.818664999999</v>
      </c>
      <c r="O9" s="265">
        <f t="shared" si="1"/>
        <v>-396.5196589999905</v>
      </c>
    </row>
    <row r="10" spans="1:19">
      <c r="A10" s="207">
        <v>40101</v>
      </c>
      <c r="B10" s="266">
        <v>98740</v>
      </c>
      <c r="C10" s="139">
        <v>-1095.29</v>
      </c>
      <c r="D10" s="139"/>
      <c r="E10" s="18">
        <v>90.15</v>
      </c>
      <c r="H10" s="266">
        <f>SUM($B$2:B10)</f>
        <v>-502651</v>
      </c>
      <c r="I10" s="18">
        <v>7.6181999999999999</v>
      </c>
      <c r="J10" s="283">
        <f>SUM($C$2:C10)</f>
        <v>5557.8000000000011</v>
      </c>
      <c r="K10" s="18">
        <v>682.67</v>
      </c>
      <c r="L10" s="18">
        <f>SUM($D$2:D10)</f>
        <v>0</v>
      </c>
      <c r="N10" s="274">
        <f t="shared" si="0"/>
        <v>76234.391742000007</v>
      </c>
      <c r="O10" s="265">
        <f t="shared" si="1"/>
        <v>-351.52522199999657</v>
      </c>
    </row>
    <row r="11" spans="1:19">
      <c r="A11" s="207">
        <v>40102</v>
      </c>
      <c r="B11" s="266">
        <f>-C11*E11</f>
        <v>99557.796999999991</v>
      </c>
      <c r="C11" s="139">
        <v>-1104.97</v>
      </c>
      <c r="D11" s="139"/>
      <c r="E11" s="18">
        <v>90.1</v>
      </c>
      <c r="H11" s="266">
        <f>SUM($B$2:B11)</f>
        <v>-403093.20299999998</v>
      </c>
      <c r="I11" s="18">
        <v>7.6181999999999999</v>
      </c>
      <c r="J11" s="283">
        <f>SUM($C$2:C11)</f>
        <v>4452.8300000000008</v>
      </c>
      <c r="K11" s="18">
        <v>682.67</v>
      </c>
      <c r="L11" s="18">
        <f>SUM($D$2:D11)</f>
        <v>0</v>
      </c>
      <c r="N11" s="274">
        <f t="shared" si="0"/>
        <v>61106.580951946002</v>
      </c>
      <c r="O11" s="265">
        <f t="shared" si="1"/>
        <v>-310.31182994599658</v>
      </c>
    </row>
    <row r="12" spans="1:19">
      <c r="A12" s="207">
        <v>40114</v>
      </c>
      <c r="B12" s="266">
        <f>-C12*E12</f>
        <v>101098.8</v>
      </c>
      <c r="C12" s="139">
        <v>-1098.9000000000001</v>
      </c>
      <c r="D12" s="139"/>
      <c r="E12" s="18">
        <v>92</v>
      </c>
      <c r="H12" s="266">
        <f>SUM($B$2:B12)</f>
        <v>-301994.40299999999</v>
      </c>
      <c r="I12" s="18">
        <v>7.41</v>
      </c>
      <c r="J12" s="283">
        <f>SUM($C$2:C12)</f>
        <v>3353.9300000000007</v>
      </c>
      <c r="K12" s="18">
        <v>682.84</v>
      </c>
      <c r="L12" s="18">
        <f>SUM($D$2:D12)</f>
        <v>0</v>
      </c>
      <c r="N12" s="274">
        <f t="shared" si="0"/>
        <v>45279.760874300009</v>
      </c>
      <c r="O12" s="265">
        <f t="shared" si="1"/>
        <v>524.19034970000575</v>
      </c>
    </row>
    <row r="13" spans="1:19">
      <c r="A13" s="207">
        <v>40128</v>
      </c>
      <c r="B13" s="266">
        <v>-50000</v>
      </c>
      <c r="C13" s="139">
        <v>557.35</v>
      </c>
      <c r="D13" s="139"/>
      <c r="E13" s="18">
        <v>89.71</v>
      </c>
      <c r="H13" s="266">
        <f>SUM($B$2:B13)</f>
        <v>-351994.40299999999</v>
      </c>
      <c r="I13" s="18">
        <v>7.6576000000000004</v>
      </c>
      <c r="J13" s="283">
        <f>SUM($C$2:C13)</f>
        <v>3911.2800000000007</v>
      </c>
      <c r="K13" s="18">
        <v>682.84</v>
      </c>
      <c r="L13" s="18">
        <f>SUM($D$2:D13)</f>
        <v>0</v>
      </c>
      <c r="N13" s="274">
        <f t="shared" si="0"/>
        <v>53662.107756128011</v>
      </c>
      <c r="O13" s="265">
        <f t="shared" si="1"/>
        <v>-246.53905212799509</v>
      </c>
    </row>
    <row r="14" spans="1:19">
      <c r="A14" s="207">
        <v>40128</v>
      </c>
      <c r="B14" s="266">
        <v>-50000</v>
      </c>
      <c r="C14" s="139">
        <v>557.48</v>
      </c>
      <c r="E14" s="18">
        <v>89.69</v>
      </c>
      <c r="H14" s="266">
        <f>SUM($B$2:B14)</f>
        <v>-401994.40299999999</v>
      </c>
      <c r="I14" s="18">
        <v>7.6576000000000004</v>
      </c>
      <c r="J14" s="283">
        <f>SUM($C$2:C14)</f>
        <v>4468.76</v>
      </c>
      <c r="K14" s="18">
        <v>683.84</v>
      </c>
      <c r="L14" s="18">
        <f>SUM($D$2:D14)</f>
        <v>0</v>
      </c>
      <c r="N14" s="274">
        <f t="shared" si="0"/>
        <v>61342.291788128008</v>
      </c>
      <c r="O14" s="265">
        <f t="shared" si="1"/>
        <v>-223.95502012799989</v>
      </c>
    </row>
    <row r="15" spans="1:19">
      <c r="A15" s="207">
        <v>40128</v>
      </c>
      <c r="B15" s="266">
        <v>-50000</v>
      </c>
      <c r="C15" s="139">
        <v>558.66</v>
      </c>
      <c r="E15" s="18">
        <v>89.5</v>
      </c>
      <c r="H15" s="266">
        <f>SUM($B$2:B15)</f>
        <v>-451994.40299999999</v>
      </c>
      <c r="I15" s="18">
        <v>7.6576000000000004</v>
      </c>
      <c r="J15" s="283">
        <f>SUM($C$2:C15)</f>
        <v>5027.42</v>
      </c>
      <c r="K15" s="18">
        <v>682.71</v>
      </c>
      <c r="L15" s="18">
        <f>SUM($D$2:D15)</f>
        <v>0</v>
      </c>
      <c r="N15" s="274">
        <f t="shared" si="0"/>
        <v>68934.622486128006</v>
      </c>
      <c r="O15" s="265">
        <f t="shared" si="1"/>
        <v>-289.22432212800049</v>
      </c>
    </row>
    <row r="16" spans="1:19">
      <c r="A16" s="207">
        <v>40134</v>
      </c>
      <c r="B16" s="266">
        <v>-50000</v>
      </c>
      <c r="C16" s="139">
        <v>561.16999999999996</v>
      </c>
      <c r="E16" s="18">
        <v>89.1</v>
      </c>
      <c r="H16" s="266">
        <f>SUM($B$2:B16)</f>
        <v>-501994.40299999999</v>
      </c>
      <c r="I16" s="18">
        <v>7.6576000000000004</v>
      </c>
      <c r="J16" s="283">
        <f>SUM($C$2:C16)</f>
        <v>5588.59</v>
      </c>
      <c r="K16" s="18">
        <v>682.71</v>
      </c>
      <c r="L16" s="18">
        <f>SUM($D$2:D16)</f>
        <v>0</v>
      </c>
      <c r="N16" s="274">
        <f t="shared" si="0"/>
        <v>76594.586193128009</v>
      </c>
      <c r="O16" s="265">
        <f t="shared" si="1"/>
        <v>-286.8606151280037</v>
      </c>
    </row>
    <row r="17" spans="1:15">
      <c r="A17" s="207">
        <v>40134</v>
      </c>
      <c r="B17" s="266">
        <v>-50000</v>
      </c>
      <c r="C17" s="139">
        <v>561.48</v>
      </c>
      <c r="E17" s="18">
        <v>89.05</v>
      </c>
      <c r="H17" s="266">
        <f>SUM($B$2:B17)</f>
        <v>-551994.40299999993</v>
      </c>
      <c r="I17" s="18">
        <v>7.6576000000000004</v>
      </c>
      <c r="J17" s="283">
        <f>SUM($C$2:C17)</f>
        <v>6150.07</v>
      </c>
      <c r="K17" s="18">
        <v>682.71</v>
      </c>
      <c r="L17" s="18">
        <f>SUM($D$2:D17)</f>
        <v>0</v>
      </c>
      <c r="N17" s="274">
        <f t="shared" si="0"/>
        <v>84256.666301127989</v>
      </c>
      <c r="O17" s="265">
        <f t="shared" si="1"/>
        <v>-282.38050712800032</v>
      </c>
    </row>
    <row r="18" spans="1:15">
      <c r="A18" s="207">
        <v>40134</v>
      </c>
      <c r="B18" s="266">
        <v>-50000</v>
      </c>
      <c r="C18" s="139">
        <v>561.79999999999995</v>
      </c>
      <c r="E18" s="18">
        <v>89</v>
      </c>
      <c r="H18" s="266">
        <f>SUM($B$2:B18)</f>
        <v>-601994.40299999993</v>
      </c>
      <c r="I18" s="18">
        <v>7.6576000000000004</v>
      </c>
      <c r="J18" s="283">
        <f>SUM($C$2:C18)</f>
        <v>6711.87</v>
      </c>
      <c r="K18" s="18">
        <v>682.71</v>
      </c>
      <c r="L18" s="18">
        <f>SUM($D$2:D18)</f>
        <v>0</v>
      </c>
      <c r="N18" s="274">
        <f t="shared" si="0"/>
        <v>91920.931081128001</v>
      </c>
      <c r="O18" s="265">
        <f t="shared" si="1"/>
        <v>-275.71572712799389</v>
      </c>
    </row>
    <row r="19" spans="1:15">
      <c r="A19" s="207">
        <v>40134</v>
      </c>
      <c r="B19" s="266">
        <v>-50000</v>
      </c>
      <c r="C19" s="139">
        <v>562.11</v>
      </c>
      <c r="E19" s="18">
        <v>88.95</v>
      </c>
      <c r="H19" s="266">
        <f>SUM($B$2:B19)</f>
        <v>-651994.40299999993</v>
      </c>
      <c r="I19" s="18">
        <v>7.6576000000000004</v>
      </c>
      <c r="J19" s="283">
        <f>SUM($C$2:C19)</f>
        <v>7273.98</v>
      </c>
      <c r="K19" s="18">
        <v>682.71</v>
      </c>
      <c r="L19" s="18">
        <f>SUM($D$2:D19)</f>
        <v>0</v>
      </c>
      <c r="N19" s="274">
        <f t="shared" si="0"/>
        <v>99587.312262127991</v>
      </c>
      <c r="O19" s="265">
        <f t="shared" si="1"/>
        <v>-266.93454612799542</v>
      </c>
    </row>
    <row r="20" spans="1:15">
      <c r="A20" s="207">
        <v>40137</v>
      </c>
      <c r="B20" s="266">
        <v>-50000</v>
      </c>
      <c r="C20" s="284">
        <v>562.42999999999995</v>
      </c>
      <c r="E20" s="18">
        <v>88.9</v>
      </c>
      <c r="H20" s="266">
        <f>SUM($B$2:B20)</f>
        <v>-701994.40299999993</v>
      </c>
      <c r="I20" s="18">
        <v>7.6459000000000001</v>
      </c>
      <c r="J20" s="283">
        <f>SUM($C$2:C20)</f>
        <v>7836.41</v>
      </c>
      <c r="K20" s="18">
        <v>682.74</v>
      </c>
      <c r="L20" s="18">
        <f>SUM($D$2:D20)</f>
        <v>0</v>
      </c>
      <c r="N20" s="274">
        <f t="shared" si="0"/>
        <v>107176.095692977</v>
      </c>
      <c r="O20" s="265">
        <f t="shared" si="1"/>
        <v>-171.48442497700307</v>
      </c>
    </row>
    <row r="21" spans="1:15">
      <c r="A21" s="207">
        <v>40137</v>
      </c>
      <c r="B21" s="266">
        <v>-50000</v>
      </c>
      <c r="C21" s="284">
        <v>562.75</v>
      </c>
      <c r="E21" s="18">
        <v>88.85</v>
      </c>
      <c r="H21" s="266">
        <f>SUM($B$2:B21)</f>
        <v>-751994.40299999993</v>
      </c>
      <c r="I21" s="18">
        <v>7.6459000000000001</v>
      </c>
      <c r="J21" s="283">
        <f>SUM($C$2:C21)</f>
        <v>8399.16</v>
      </c>
      <c r="K21" s="18">
        <v>682.74</v>
      </c>
      <c r="L21" s="18">
        <f>SUM($D$2:D21)</f>
        <v>0</v>
      </c>
      <c r="N21" s="274">
        <f t="shared" si="0"/>
        <v>114841.16504297699</v>
      </c>
      <c r="O21" s="265">
        <f t="shared" si="1"/>
        <v>-152.31507497699204</v>
      </c>
    </row>
    <row r="22" spans="1:15">
      <c r="A22" s="207">
        <v>40143</v>
      </c>
      <c r="B22" s="266">
        <v>-50000</v>
      </c>
      <c r="C22" s="284">
        <v>571.69000000000005</v>
      </c>
      <c r="E22" s="18">
        <v>87.46</v>
      </c>
      <c r="H22" s="266">
        <f>SUM($B$2:B22)</f>
        <v>-801994.40299999993</v>
      </c>
      <c r="I22" s="18">
        <v>7.9447000000000001</v>
      </c>
      <c r="J22" s="283">
        <f>SUM($C$2:C22)</f>
        <v>8970.85</v>
      </c>
      <c r="K22" s="18">
        <v>682.74</v>
      </c>
      <c r="L22" s="18">
        <f>SUM($D$2:D22)</f>
        <v>0</v>
      </c>
      <c r="N22" s="274">
        <f t="shared" si="0"/>
        <v>124963.630625141</v>
      </c>
      <c r="O22" s="265">
        <f t="shared" si="1"/>
        <v>-2468.4680451409949</v>
      </c>
    </row>
    <row r="23" spans="1:15">
      <c r="A23" s="207">
        <v>40143</v>
      </c>
      <c r="B23" s="266">
        <v>-50000</v>
      </c>
      <c r="C23" s="284">
        <v>572.74</v>
      </c>
      <c r="E23" s="18">
        <v>87.3</v>
      </c>
      <c r="H23" s="266">
        <f>SUM($B$2:B23)</f>
        <v>-851994.40299999993</v>
      </c>
      <c r="I23" s="18">
        <v>7.9447000000000001</v>
      </c>
      <c r="J23" s="283">
        <f>SUM($C$2:C23)</f>
        <v>9543.59</v>
      </c>
      <c r="K23" s="18">
        <v>682.74</v>
      </c>
      <c r="L23" s="18">
        <f>SUM($D$2:D23)</f>
        <v>0</v>
      </c>
      <c r="N23" s="274">
        <f t="shared" si="0"/>
        <v>132846.30570114098</v>
      </c>
      <c r="O23" s="265">
        <f t="shared" si="1"/>
        <v>-2530.4929691409852</v>
      </c>
    </row>
    <row r="24" spans="1:15">
      <c r="A24" s="207">
        <v>40144</v>
      </c>
      <c r="B24" s="266">
        <v>-50000</v>
      </c>
      <c r="C24" s="284">
        <v>581.4</v>
      </c>
      <c r="E24" s="18">
        <v>86</v>
      </c>
      <c r="H24" s="266">
        <f>SUM($B$2:B24)</f>
        <v>-901994.40299999993</v>
      </c>
      <c r="I24" s="18">
        <v>7.9447000000000001</v>
      </c>
      <c r="J24" s="283">
        <f>SUM($C$2:C24)</f>
        <v>10124.99</v>
      </c>
      <c r="K24" s="18">
        <v>682.74</v>
      </c>
      <c r="L24" s="18">
        <f>SUM($D$2:D24)</f>
        <v>0</v>
      </c>
      <c r="N24" s="274">
        <f t="shared" si="0"/>
        <v>140788.10606114101</v>
      </c>
      <c r="O24" s="265">
        <f t="shared" si="1"/>
        <v>-2533.3926091409958</v>
      </c>
    </row>
    <row r="25" spans="1:15">
      <c r="A25" s="207">
        <v>40144</v>
      </c>
      <c r="B25" s="266">
        <v>48261</v>
      </c>
      <c r="C25" s="139">
        <v>-557.35</v>
      </c>
      <c r="D25" s="139"/>
      <c r="E25" s="18">
        <v>86.59</v>
      </c>
      <c r="H25" s="266">
        <f>SUM($B$2:B25)</f>
        <v>-853733.40299999993</v>
      </c>
      <c r="I25" s="18">
        <v>7.9447000000000001</v>
      </c>
      <c r="J25" s="283">
        <f>SUM($C$2:C25)</f>
        <v>9567.64</v>
      </c>
      <c r="K25" s="18">
        <v>682.74</v>
      </c>
      <c r="L25" s="18">
        <f>SUM($D$2:D25)</f>
        <v>0</v>
      </c>
      <c r="N25" s="274">
        <f t="shared" si="0"/>
        <v>133148.66300414101</v>
      </c>
      <c r="O25" s="265">
        <f t="shared" si="1"/>
        <v>-2504.4523321410015</v>
      </c>
    </row>
    <row r="26" spans="1:15">
      <c r="A26" s="207">
        <v>40156</v>
      </c>
      <c r="B26" s="266">
        <v>44075</v>
      </c>
      <c r="C26" s="139">
        <v>-500</v>
      </c>
      <c r="D26" s="139"/>
      <c r="E26" s="18">
        <v>88.15</v>
      </c>
      <c r="H26" s="266">
        <f>SUM($B$2:B26)</f>
        <v>-809658.40299999993</v>
      </c>
      <c r="I26" s="18">
        <v>7.7024999999999997</v>
      </c>
      <c r="J26" s="283">
        <f>SUM($C$2:C26)</f>
        <v>9067.64</v>
      </c>
      <c r="K26" s="18">
        <v>682.74</v>
      </c>
      <c r="L26" s="18">
        <f>SUM($D$2:D26)</f>
        <v>0</v>
      </c>
      <c r="N26" s="274">
        <f t="shared" si="0"/>
        <v>124272.34382707498</v>
      </c>
      <c r="O26" s="265">
        <f t="shared" si="1"/>
        <v>-455.53315507498337</v>
      </c>
    </row>
    <row r="27" spans="1:15">
      <c r="A27" s="207">
        <v>40156</v>
      </c>
      <c r="B27" s="266">
        <v>54064</v>
      </c>
      <c r="C27" s="139">
        <v>-612.97</v>
      </c>
      <c r="D27" s="139"/>
      <c r="E27" s="18">
        <v>88.2</v>
      </c>
      <c r="H27" s="266">
        <f>SUM($B$2:B27)</f>
        <v>-755594.40299999993</v>
      </c>
      <c r="I27" s="18">
        <v>7.7024999999999997</v>
      </c>
      <c r="J27" s="283">
        <f>SUM($C$2:C27)</f>
        <v>8454.67</v>
      </c>
      <c r="K27" s="18">
        <v>682.74</v>
      </c>
      <c r="L27" s="18">
        <f>SUM($D$2:D27)</f>
        <v>0</v>
      </c>
      <c r="N27" s="274">
        <f t="shared" si="0"/>
        <v>115923.07284907499</v>
      </c>
      <c r="O27" s="265">
        <f t="shared" si="1"/>
        <v>-476.24493307498778</v>
      </c>
    </row>
    <row r="28" spans="1:15">
      <c r="A28" s="207">
        <v>40158</v>
      </c>
      <c r="B28" s="266">
        <v>44775</v>
      </c>
      <c r="C28" s="139">
        <v>-500</v>
      </c>
      <c r="D28" s="139"/>
      <c r="E28" s="18">
        <v>89.55</v>
      </c>
      <c r="H28" s="266">
        <f>SUM($B$2:B28)</f>
        <v>-710819.40299999993</v>
      </c>
      <c r="I28" s="18">
        <v>7.7241</v>
      </c>
      <c r="J28" s="283">
        <f>SUM($C$2:C28)</f>
        <v>7954.67</v>
      </c>
      <c r="K28" s="18">
        <v>682.77</v>
      </c>
      <c r="L28" s="18">
        <f>SUM($D$2:D28)</f>
        <v>0</v>
      </c>
      <c r="N28" s="274">
        <f t="shared" si="0"/>
        <v>109216.501866123</v>
      </c>
      <c r="O28" s="265">
        <f t="shared" si="1"/>
        <v>-592.30114812299871</v>
      </c>
    </row>
    <row r="29" spans="1:15">
      <c r="A29" s="207">
        <v>40158</v>
      </c>
      <c r="B29" s="266">
        <v>54874</v>
      </c>
      <c r="C29" s="139">
        <v>-614.83000000000004</v>
      </c>
      <c r="D29" s="139"/>
      <c r="E29" s="18">
        <v>89.6</v>
      </c>
      <c r="H29" s="266">
        <f>SUM($B$2:B29)</f>
        <v>-655945.40299999993</v>
      </c>
      <c r="I29" s="18">
        <v>7.7241</v>
      </c>
      <c r="J29" s="286">
        <f>SUM($C$2:C29)</f>
        <v>7339.84</v>
      </c>
      <c r="K29" s="18">
        <v>682.77</v>
      </c>
      <c r="L29" s="18">
        <f>SUM($D$2:D29)</f>
        <v>0</v>
      </c>
      <c r="N29" s="274">
        <f t="shared" si="0"/>
        <v>100780.104441123</v>
      </c>
      <c r="O29" s="265">
        <f t="shared" si="1"/>
        <v>-551.65330512299988</v>
      </c>
    </row>
    <row r="30" spans="1:15">
      <c r="A30" s="207">
        <v>40166</v>
      </c>
      <c r="B30" s="266">
        <v>27189</v>
      </c>
      <c r="C30" s="139">
        <v>-300</v>
      </c>
      <c r="D30" s="139"/>
      <c r="E30" s="18">
        <v>90.63</v>
      </c>
      <c r="H30" s="266">
        <f>SUM($B$2:B30)</f>
        <v>-628756.40299999993</v>
      </c>
      <c r="I30" s="18">
        <v>7.7241</v>
      </c>
      <c r="J30" s="283">
        <f>SUM($C$2:C30)</f>
        <v>7039.84</v>
      </c>
      <c r="K30" s="18">
        <v>682.77</v>
      </c>
      <c r="L30" s="18">
        <f>SUM($D$2:D30)</f>
        <v>0</v>
      </c>
      <c r="N30" s="274">
        <f t="shared" si="0"/>
        <v>96631.688892122998</v>
      </c>
      <c r="O30" s="265">
        <f t="shared" si="1"/>
        <v>-499.85775612299767</v>
      </c>
    </row>
    <row r="31" spans="1:15">
      <c r="A31" s="207">
        <v>40166</v>
      </c>
      <c r="B31" s="266">
        <v>27195</v>
      </c>
      <c r="C31" s="139">
        <v>-300</v>
      </c>
      <c r="D31" s="139"/>
      <c r="E31" s="18">
        <v>90.65</v>
      </c>
      <c r="H31" s="266">
        <f>SUM($B$2:B31)</f>
        <v>-601561.40299999993</v>
      </c>
      <c r="I31" s="18">
        <v>7.7241</v>
      </c>
      <c r="J31" s="283">
        <f>SUM($C$2:C31)</f>
        <v>6739.84</v>
      </c>
      <c r="K31" s="18">
        <v>682.77</v>
      </c>
      <c r="L31" s="18">
        <f>SUM($D$2:D31)</f>
        <v>0</v>
      </c>
      <c r="N31" s="274">
        <f t="shared" si="0"/>
        <v>92482.809897123007</v>
      </c>
      <c r="O31" s="265">
        <f t="shared" si="1"/>
        <v>-447.59876112300117</v>
      </c>
    </row>
    <row r="32" spans="1:15">
      <c r="A32" s="207">
        <v>40166</v>
      </c>
      <c r="B32" s="266">
        <v>47526</v>
      </c>
      <c r="C32" s="139">
        <v>-526.13</v>
      </c>
      <c r="D32" s="139"/>
      <c r="E32" s="18">
        <v>90.35</v>
      </c>
      <c r="H32" s="266">
        <f>SUM($B$2:B32)</f>
        <v>-554035.40299999993</v>
      </c>
      <c r="I32" s="18">
        <v>7.7241</v>
      </c>
      <c r="J32" s="286">
        <f>SUM($C$2:C32)</f>
        <v>6213.71</v>
      </c>
      <c r="K32" s="18">
        <v>682.77</v>
      </c>
      <c r="L32" s="18">
        <f>SUM($D$2:D32)</f>
        <v>0</v>
      </c>
      <c r="N32" s="274">
        <f t="shared" si="0"/>
        <v>85219.596330122993</v>
      </c>
      <c r="O32" s="265">
        <f t="shared" si="1"/>
        <v>-368.90079612299451</v>
      </c>
    </row>
    <row r="33" spans="1:15">
      <c r="A33" s="207">
        <v>40177</v>
      </c>
      <c r="B33" s="266">
        <v>51232</v>
      </c>
      <c r="C33" s="139">
        <v>-557.48</v>
      </c>
      <c r="D33" s="139"/>
      <c r="E33" s="18">
        <v>91.9</v>
      </c>
      <c r="H33" s="266">
        <f>SUM($B$2:B33)</f>
        <v>-502803.40299999993</v>
      </c>
      <c r="I33" s="18">
        <v>7.4434000000000005</v>
      </c>
      <c r="J33" s="283">
        <f>SUM($C$2:C33)</f>
        <v>5656.23</v>
      </c>
      <c r="K33" s="18">
        <v>682.82</v>
      </c>
      <c r="L33" s="18">
        <f>SUM($D$2:D33)</f>
        <v>0</v>
      </c>
      <c r="N33" s="274">
        <f t="shared" si="0"/>
        <v>76047.53818490199</v>
      </c>
      <c r="O33" s="265">
        <f t="shared" si="1"/>
        <v>1196.2011870980059</v>
      </c>
    </row>
    <row r="34" spans="1:15">
      <c r="A34" s="207">
        <v>40177</v>
      </c>
      <c r="B34" s="266">
        <v>51324</v>
      </c>
      <c r="C34" s="139">
        <v>-558.66</v>
      </c>
      <c r="D34" s="139"/>
      <c r="E34" s="18">
        <v>91.87</v>
      </c>
      <c r="H34" s="266">
        <f>SUM($B$2:B34)</f>
        <v>-451479.40299999993</v>
      </c>
      <c r="I34" s="18">
        <v>7.4434000000000005</v>
      </c>
      <c r="J34" s="283">
        <f>SUM($C$2:C34)</f>
        <v>5097.57</v>
      </c>
      <c r="K34" s="18">
        <v>682.82</v>
      </c>
      <c r="L34" s="18">
        <f>SUM($D$2:D34)</f>
        <v>0</v>
      </c>
      <c r="N34" s="274">
        <f t="shared" ref="N34:N56" si="2">-H34/100*I34+J34*K34/100</f>
        <v>68412.645356901994</v>
      </c>
      <c r="O34" s="265">
        <f t="shared" ref="O34:O56" si="3">H34/100*I34+J34/100*K34</f>
        <v>1201.8095910980046</v>
      </c>
    </row>
    <row r="35" spans="1:15">
      <c r="A35" s="207">
        <v>40168</v>
      </c>
      <c r="B35" s="266">
        <v>51647</v>
      </c>
      <c r="C35" s="139">
        <v>-562.11</v>
      </c>
      <c r="D35" s="139"/>
      <c r="E35" s="18">
        <v>91.88</v>
      </c>
      <c r="H35" s="266">
        <f>SUM($B$2:B35)</f>
        <v>-399832.40299999993</v>
      </c>
      <c r="I35" s="18">
        <v>7.4434000000000005</v>
      </c>
      <c r="J35" s="283">
        <f>SUM($C$2:C35)</f>
        <v>4535.46</v>
      </c>
      <c r="K35" s="18">
        <v>682.82</v>
      </c>
      <c r="L35" s="18">
        <f>SUM($D$2:D38)</f>
        <v>0</v>
      </c>
      <c r="N35" s="274">
        <f t="shared" si="2"/>
        <v>60730.153056901996</v>
      </c>
      <c r="O35" s="265">
        <f t="shared" si="3"/>
        <v>1207.9028870980037</v>
      </c>
    </row>
    <row r="36" spans="1:15">
      <c r="A36" s="207">
        <v>40177</v>
      </c>
      <c r="B36" s="266">
        <v>51572</v>
      </c>
      <c r="C36" s="139">
        <v>-561.16999999999996</v>
      </c>
      <c r="D36" s="139"/>
      <c r="E36" s="18">
        <v>91.9</v>
      </c>
      <c r="H36" s="266">
        <f>SUM($B$2:B36)</f>
        <v>-348260.40299999993</v>
      </c>
      <c r="I36" s="18">
        <v>7.4217000000000004</v>
      </c>
      <c r="J36" s="283">
        <f>SUM($C$2:C36)</f>
        <v>3974.29</v>
      </c>
      <c r="K36" s="18">
        <v>682.83</v>
      </c>
      <c r="L36" s="18">
        <f>SUM($D$2:D36)</f>
        <v>0</v>
      </c>
      <c r="N36" s="274">
        <f t="shared" si="2"/>
        <v>52984.486736450999</v>
      </c>
      <c r="O36" s="265">
        <f t="shared" si="3"/>
        <v>1290.8020775490004</v>
      </c>
    </row>
    <row r="37" spans="1:15">
      <c r="A37" s="207">
        <v>40177</v>
      </c>
      <c r="B37" s="266">
        <v>51617</v>
      </c>
      <c r="C37" s="139">
        <v>-561.48</v>
      </c>
      <c r="D37" s="139"/>
      <c r="E37" s="285">
        <v>91.93</v>
      </c>
      <c r="F37" s="285"/>
      <c r="G37" s="285"/>
      <c r="H37" s="266">
        <f>SUM($B$2:B37)</f>
        <v>-296643.40299999993</v>
      </c>
      <c r="I37" s="18">
        <v>7.4217000000000004</v>
      </c>
      <c r="J37" s="283">
        <f>SUM($C$2:C37)</f>
        <v>3412.81</v>
      </c>
      <c r="K37" s="18">
        <v>682.83</v>
      </c>
      <c r="L37" s="18">
        <f>SUM($D$2:D37)</f>
        <v>0</v>
      </c>
      <c r="N37" s="274">
        <f t="shared" si="2"/>
        <v>45319.673963451001</v>
      </c>
      <c r="O37" s="265">
        <f t="shared" si="3"/>
        <v>1287.7070825490009</v>
      </c>
    </row>
    <row r="38" spans="1:15">
      <c r="A38" s="207">
        <v>40177</v>
      </c>
      <c r="B38" s="266">
        <v>51686</v>
      </c>
      <c r="C38" s="139">
        <v>-561.79999999999995</v>
      </c>
      <c r="D38" s="139"/>
      <c r="E38" s="285">
        <v>92</v>
      </c>
      <c r="F38" s="285"/>
      <c r="G38" s="285"/>
      <c r="H38" s="266">
        <f>SUM($B$2:B38)</f>
        <v>-244957.40299999993</v>
      </c>
      <c r="I38" s="18">
        <v>7.4217000000000004</v>
      </c>
      <c r="J38" s="283">
        <f>SUM($C$2:C38)</f>
        <v>2851.01</v>
      </c>
      <c r="K38" s="18">
        <v>682.83</v>
      </c>
      <c r="L38" s="18">
        <f>SUM($D$2:D38)</f>
        <v>0</v>
      </c>
      <c r="N38" s="274">
        <f t="shared" si="2"/>
        <v>37647.555161451004</v>
      </c>
      <c r="O38" s="265">
        <f t="shared" si="3"/>
        <v>1287.548004549004</v>
      </c>
    </row>
    <row r="39" spans="1:15">
      <c r="A39" s="207">
        <v>40182</v>
      </c>
      <c r="B39" s="266">
        <v>52098</v>
      </c>
      <c r="C39" s="139">
        <v>-562.42999999999995</v>
      </c>
      <c r="D39" s="139"/>
      <c r="E39" s="18">
        <v>92.63</v>
      </c>
      <c r="H39" s="266">
        <f>SUM($B$2:B39)</f>
        <v>-192859.40299999993</v>
      </c>
      <c r="I39" s="18">
        <v>7.4217000000000004</v>
      </c>
      <c r="J39" s="283">
        <f>SUM($C$2:C39)</f>
        <v>2288.5800000000004</v>
      </c>
      <c r="K39" s="18">
        <v>682.83</v>
      </c>
      <c r="L39" s="18">
        <f>SUM($D$2:D39)</f>
        <v>0</v>
      </c>
      <c r="N39" s="274">
        <f t="shared" si="2"/>
        <v>29940.557126451</v>
      </c>
      <c r="O39" s="265">
        <f t="shared" si="3"/>
        <v>1313.6645015490085</v>
      </c>
    </row>
    <row r="40" spans="1:15">
      <c r="A40" s="207">
        <v>40232</v>
      </c>
      <c r="B40" s="266">
        <v>51115</v>
      </c>
      <c r="C40" s="284">
        <v>-562.75</v>
      </c>
      <c r="D40" s="139"/>
      <c r="E40" s="18">
        <v>92.63</v>
      </c>
      <c r="H40" s="266">
        <f>SUM($B$2:B40)</f>
        <v>-141744.40299999993</v>
      </c>
      <c r="I40" s="18">
        <v>7.4828999999999999</v>
      </c>
      <c r="J40" s="283">
        <f>SUM($C$2:C40)</f>
        <v>1725.8300000000004</v>
      </c>
      <c r="K40" s="18">
        <v>682.7</v>
      </c>
      <c r="L40" s="18">
        <f>SUM($D$2:D40)</f>
        <v>0</v>
      </c>
      <c r="N40" s="274">
        <f t="shared" si="2"/>
        <v>22388.833342086997</v>
      </c>
      <c r="O40" s="265">
        <f t="shared" si="3"/>
        <v>1175.649477913008</v>
      </c>
    </row>
    <row r="41" spans="1:15">
      <c r="A41" s="207">
        <v>40232</v>
      </c>
      <c r="B41" s="266">
        <v>51927</v>
      </c>
      <c r="C41" s="139">
        <v>-571.69000000000005</v>
      </c>
      <c r="D41" s="139"/>
      <c r="E41" s="18">
        <v>92.63</v>
      </c>
      <c r="H41" s="266">
        <f>SUM($B$2:B41)</f>
        <v>-89817.402999999933</v>
      </c>
      <c r="I41" s="18">
        <v>7.4828999999999999</v>
      </c>
      <c r="J41" s="283">
        <f>SUM($C$2:C41)</f>
        <v>1154.1400000000003</v>
      </c>
      <c r="K41" s="18">
        <v>682.7</v>
      </c>
      <c r="L41" s="18">
        <f>SUM($D$2:D41)</f>
        <v>0</v>
      </c>
      <c r="N41" s="274">
        <f t="shared" si="2"/>
        <v>14600.260229086998</v>
      </c>
      <c r="O41" s="265">
        <f t="shared" si="3"/>
        <v>1158.3673309130072</v>
      </c>
    </row>
    <row r="42" spans="1:15">
      <c r="A42" s="207">
        <v>40232</v>
      </c>
      <c r="B42" s="266">
        <v>52028</v>
      </c>
      <c r="C42" s="284">
        <v>-572.74</v>
      </c>
      <c r="D42" s="139"/>
      <c r="E42" s="18">
        <v>92.63</v>
      </c>
      <c r="H42" s="266">
        <f>SUM($B$2:B42)</f>
        <v>-37789.402999999933</v>
      </c>
      <c r="I42" s="18">
        <v>7.4828999999999999</v>
      </c>
      <c r="J42" s="283">
        <f>SUM($C$2:C42)</f>
        <v>581.40000000000032</v>
      </c>
      <c r="K42" s="18">
        <v>682.7</v>
      </c>
      <c r="L42" s="18">
        <f>SUM($D$2:D42)</f>
        <v>0</v>
      </c>
      <c r="N42" s="274">
        <f t="shared" si="2"/>
        <v>6796.9610370869977</v>
      </c>
      <c r="O42" s="265">
        <f t="shared" si="3"/>
        <v>1141.474562913008</v>
      </c>
    </row>
    <row r="43" spans="1:15">
      <c r="A43" s="207">
        <v>40232</v>
      </c>
      <c r="B43" s="266">
        <v>53040</v>
      </c>
      <c r="C43" s="284">
        <v>-583.82000000000005</v>
      </c>
      <c r="D43" s="139"/>
      <c r="E43" s="18">
        <v>92.63</v>
      </c>
      <c r="H43" s="266">
        <f>SUM($B$2:B43)</f>
        <v>15250.597000000067</v>
      </c>
      <c r="I43" s="18">
        <v>7.4828999999999999</v>
      </c>
      <c r="J43" s="283">
        <f>SUM($C$2:C43)</f>
        <v>-2.4199999999997317</v>
      </c>
      <c r="K43" s="18">
        <v>682.7</v>
      </c>
      <c r="L43" s="18">
        <f>SUM($D$2:D43)</f>
        <v>0</v>
      </c>
      <c r="N43" s="274">
        <f t="shared" si="2"/>
        <v>-1157.7082629130032</v>
      </c>
      <c r="O43" s="265">
        <f t="shared" si="3"/>
        <v>1124.6655829130068</v>
      </c>
    </row>
    <row r="44" spans="1:15">
      <c r="A44" s="207">
        <v>40234</v>
      </c>
      <c r="B44" s="266">
        <v>-200000</v>
      </c>
      <c r="C44" s="18">
        <v>2235.89</v>
      </c>
      <c r="D44" s="139"/>
      <c r="E44" s="18">
        <v>89.45</v>
      </c>
      <c r="H44" s="266">
        <f>SUM($B$2:B44)</f>
        <v>-184749.40299999993</v>
      </c>
      <c r="I44" s="18">
        <v>7.4828999999999999</v>
      </c>
      <c r="J44" s="283">
        <f>SUM($C$2:C44)</f>
        <v>2233.4700000000003</v>
      </c>
      <c r="K44" s="18">
        <v>682.7</v>
      </c>
      <c r="L44" s="18">
        <f>SUM($D$2:D44)</f>
        <v>0</v>
      </c>
      <c r="N44" s="274">
        <f t="shared" si="2"/>
        <v>29072.512767086999</v>
      </c>
      <c r="O44" s="265">
        <f t="shared" si="3"/>
        <v>1423.286612913007</v>
      </c>
    </row>
    <row r="45" spans="1:15">
      <c r="A45" s="207">
        <v>40234</v>
      </c>
      <c r="B45" s="266">
        <v>-200000</v>
      </c>
      <c r="C45" s="139">
        <v>2237.14</v>
      </c>
      <c r="D45" s="139"/>
      <c r="E45" s="18">
        <v>89.4</v>
      </c>
      <c r="H45" s="266">
        <f>SUM($B$2:B45)</f>
        <v>-384749.40299999993</v>
      </c>
      <c r="I45" s="18">
        <v>7.4828999999999999</v>
      </c>
      <c r="J45" s="283">
        <f>SUM($C$2:C45)</f>
        <v>4470.6100000000006</v>
      </c>
      <c r="K45" s="18">
        <v>682.7</v>
      </c>
      <c r="L45" s="18">
        <f>SUM($D$2:D45)</f>
        <v>0</v>
      </c>
      <c r="N45" s="274">
        <f t="shared" si="2"/>
        <v>59311.267547087002</v>
      </c>
      <c r="O45" s="265">
        <f t="shared" si="3"/>
        <v>1730.4413929130096</v>
      </c>
    </row>
    <row r="46" spans="1:15">
      <c r="A46" s="207">
        <v>40234</v>
      </c>
      <c r="B46" s="266">
        <v>-200000</v>
      </c>
      <c r="C46" s="139">
        <v>2237.14</v>
      </c>
      <c r="D46" s="139"/>
      <c r="E46" s="18">
        <v>89.4</v>
      </c>
      <c r="H46" s="266">
        <f>SUM($B$2:B46)</f>
        <v>-584749.40299999993</v>
      </c>
      <c r="I46" s="18">
        <v>7.4828999999999999</v>
      </c>
      <c r="J46" s="283">
        <f>SUM($C$2:C46)</f>
        <v>6707.75</v>
      </c>
      <c r="K46" s="18">
        <v>682.7</v>
      </c>
      <c r="L46" s="18">
        <f>SUM($D$2:D46)</f>
        <v>0</v>
      </c>
      <c r="N46" s="274">
        <f t="shared" si="2"/>
        <v>89550.022327087005</v>
      </c>
      <c r="O46" s="265">
        <f t="shared" si="3"/>
        <v>2037.596172913014</v>
      </c>
    </row>
    <row r="47" spans="1:15">
      <c r="A47" s="207">
        <v>40234</v>
      </c>
      <c r="B47" s="266">
        <v>-200000</v>
      </c>
      <c r="C47" s="139">
        <v>2238.39</v>
      </c>
      <c r="D47" s="139"/>
      <c r="E47" s="18">
        <v>89.35</v>
      </c>
      <c r="H47" s="266">
        <f>SUM($B$2:B47)</f>
        <v>-784749.40299999993</v>
      </c>
      <c r="I47" s="18">
        <v>7.4828999999999999</v>
      </c>
      <c r="J47" s="283">
        <f>SUM($C$2:C47)</f>
        <v>8946.14</v>
      </c>
      <c r="K47" s="18">
        <v>682.7</v>
      </c>
      <c r="L47" s="18">
        <f>SUM($D$2:D47)</f>
        <v>0</v>
      </c>
      <c r="N47" s="274">
        <f t="shared" si="2"/>
        <v>119797.310857087</v>
      </c>
      <c r="O47" s="265">
        <f t="shared" si="3"/>
        <v>2353.2847029130062</v>
      </c>
    </row>
    <row r="48" spans="1:15">
      <c r="A48" s="207">
        <v>40234</v>
      </c>
      <c r="C48" s="139"/>
      <c r="D48" s="139"/>
      <c r="E48" s="18">
        <v>92.63</v>
      </c>
      <c r="H48" s="266">
        <f>SUM($B$2:B48)</f>
        <v>-784749.40299999993</v>
      </c>
      <c r="I48" s="18">
        <v>7.4828999999999999</v>
      </c>
      <c r="J48" s="283">
        <f>SUM($C$2:C48)</f>
        <v>8946.14</v>
      </c>
      <c r="K48" s="18">
        <v>682.7</v>
      </c>
      <c r="L48" s="18">
        <f>SUM($D$2:D48)</f>
        <v>0</v>
      </c>
      <c r="N48" s="274">
        <f t="shared" si="2"/>
        <v>119797.310857087</v>
      </c>
      <c r="O48" s="265">
        <f t="shared" si="3"/>
        <v>2353.2847029130062</v>
      </c>
    </row>
    <row r="49" spans="1:15">
      <c r="A49" s="207"/>
      <c r="C49" s="139"/>
      <c r="D49" s="139"/>
      <c r="E49" s="18">
        <v>92.63</v>
      </c>
      <c r="H49" s="266">
        <f>SUM($B$2:B49)</f>
        <v>-784749.40299999993</v>
      </c>
      <c r="I49" s="18">
        <v>7.4828999999999999</v>
      </c>
      <c r="J49" s="283">
        <f>SUM($C$2:C49)</f>
        <v>8946.14</v>
      </c>
      <c r="K49" s="18">
        <v>682.7</v>
      </c>
      <c r="L49" s="18">
        <f>SUM($D$2:D49)</f>
        <v>0</v>
      </c>
      <c r="N49" s="274">
        <f t="shared" si="2"/>
        <v>119797.310857087</v>
      </c>
      <c r="O49" s="265">
        <f t="shared" si="3"/>
        <v>2353.2847029130062</v>
      </c>
    </row>
    <row r="50" spans="1:15">
      <c r="A50" s="207"/>
      <c r="C50" s="139"/>
      <c r="D50" s="139"/>
      <c r="E50" s="18">
        <v>92.63</v>
      </c>
      <c r="H50" s="266">
        <f>SUM($B$2:B50)</f>
        <v>-784749.40299999993</v>
      </c>
      <c r="I50" s="18">
        <v>7.4828999999999999</v>
      </c>
      <c r="J50" s="283">
        <f>SUM($C$2:C50)</f>
        <v>8946.14</v>
      </c>
      <c r="K50" s="18">
        <v>682.7</v>
      </c>
      <c r="L50" s="18">
        <f>SUM($D$2:D50)</f>
        <v>0</v>
      </c>
      <c r="N50" s="274">
        <f t="shared" si="2"/>
        <v>119797.310857087</v>
      </c>
      <c r="O50" s="265">
        <f t="shared" si="3"/>
        <v>2353.2847029130062</v>
      </c>
    </row>
    <row r="51" spans="1:15">
      <c r="A51" s="207"/>
      <c r="C51" s="139"/>
      <c r="D51" s="139"/>
      <c r="E51" s="18">
        <v>92.63</v>
      </c>
      <c r="H51" s="266">
        <f>SUM($B$2:B51)</f>
        <v>-784749.40299999993</v>
      </c>
      <c r="I51" s="18">
        <v>7.4828999999999999</v>
      </c>
      <c r="J51" s="283">
        <f>SUM($C$2:C51)</f>
        <v>8946.14</v>
      </c>
      <c r="K51" s="18">
        <v>682.7</v>
      </c>
      <c r="L51" s="18">
        <f>SUM($D$2:D51)</f>
        <v>0</v>
      </c>
      <c r="N51" s="274">
        <f t="shared" si="2"/>
        <v>119797.310857087</v>
      </c>
      <c r="O51" s="265">
        <f t="shared" si="3"/>
        <v>2353.2847029130062</v>
      </c>
    </row>
    <row r="52" spans="1:15">
      <c r="A52" s="207"/>
      <c r="C52" s="139"/>
      <c r="D52" s="139"/>
      <c r="E52" s="18">
        <v>92.63</v>
      </c>
      <c r="H52" s="266">
        <f>SUM($B$2:B52)</f>
        <v>-784749.40299999993</v>
      </c>
      <c r="I52" s="18">
        <v>7.4828999999999999</v>
      </c>
      <c r="J52" s="283">
        <f>SUM($C$2:C52)</f>
        <v>8946.14</v>
      </c>
      <c r="K52" s="18">
        <v>682.7</v>
      </c>
      <c r="L52" s="18">
        <f>SUM($D$2:D52)</f>
        <v>0</v>
      </c>
      <c r="N52" s="274">
        <f t="shared" si="2"/>
        <v>119797.310857087</v>
      </c>
      <c r="O52" s="265">
        <f t="shared" si="3"/>
        <v>2353.2847029130062</v>
      </c>
    </row>
    <row r="53" spans="1:15">
      <c r="A53" s="207"/>
      <c r="C53" s="139"/>
      <c r="D53" s="139"/>
      <c r="E53" s="18">
        <v>92.63</v>
      </c>
      <c r="H53" s="266">
        <f>SUM($B$2:B53)</f>
        <v>-784749.40299999993</v>
      </c>
      <c r="I53" s="18">
        <v>7.4828999999999999</v>
      </c>
      <c r="J53" s="283">
        <f>SUM($C$2:C53)</f>
        <v>8946.14</v>
      </c>
      <c r="K53" s="18">
        <v>682.7</v>
      </c>
      <c r="L53" s="18">
        <f>SUM($D$2:D53)</f>
        <v>0</v>
      </c>
      <c r="N53" s="274">
        <f t="shared" si="2"/>
        <v>119797.310857087</v>
      </c>
      <c r="O53" s="265">
        <f t="shared" si="3"/>
        <v>2353.2847029130062</v>
      </c>
    </row>
    <row r="54" spans="1:15">
      <c r="A54" s="207"/>
      <c r="C54" s="139"/>
      <c r="D54" s="139"/>
      <c r="E54" s="18">
        <v>92.63</v>
      </c>
      <c r="H54" s="266">
        <f>SUM($B$2:B54)</f>
        <v>-784749.40299999993</v>
      </c>
      <c r="I54" s="18">
        <v>7.4828999999999999</v>
      </c>
      <c r="J54" s="283">
        <f>SUM($C$2:C54)</f>
        <v>8946.14</v>
      </c>
      <c r="K54" s="18">
        <v>682.7</v>
      </c>
      <c r="L54" s="18">
        <f>SUM($D$2:D54)</f>
        <v>0</v>
      </c>
      <c r="N54" s="274">
        <f t="shared" si="2"/>
        <v>119797.310857087</v>
      </c>
      <c r="O54" s="265">
        <f t="shared" si="3"/>
        <v>2353.2847029130062</v>
      </c>
    </row>
    <row r="55" spans="1:15">
      <c r="A55" s="207"/>
      <c r="E55" s="18">
        <v>92.63</v>
      </c>
      <c r="H55" s="266">
        <f>SUM($B$2:B55)</f>
        <v>-784749.40299999993</v>
      </c>
      <c r="I55" s="18">
        <v>7.4828999999999999</v>
      </c>
      <c r="J55" s="283">
        <f>SUM($C$2:C55)</f>
        <v>8946.14</v>
      </c>
      <c r="K55" s="18">
        <v>682.7</v>
      </c>
      <c r="L55" s="18">
        <f>SUM($D$2:D55)</f>
        <v>0</v>
      </c>
      <c r="N55" s="274">
        <f t="shared" si="2"/>
        <v>119797.310857087</v>
      </c>
      <c r="O55" s="265">
        <f t="shared" si="3"/>
        <v>2353.2847029130062</v>
      </c>
    </row>
    <row r="56" spans="1:15">
      <c r="A56" s="282">
        <f>B56+C56*E56</f>
        <v>43931.545199999935</v>
      </c>
      <c r="B56" s="281">
        <f>SUM(B2:B55)</f>
        <v>-784749.40299999993</v>
      </c>
      <c r="C56" s="279">
        <f>SUM(C2:C55)</f>
        <v>8946.14</v>
      </c>
      <c r="D56" s="279"/>
      <c r="E56" s="279">
        <f>E55</f>
        <v>92.63</v>
      </c>
      <c r="F56" s="279"/>
      <c r="G56" s="279"/>
      <c r="H56" s="281">
        <f>H55</f>
        <v>-784749.40299999993</v>
      </c>
      <c r="I56" s="280">
        <f>I55</f>
        <v>7.4828999999999999</v>
      </c>
      <c r="J56" s="279">
        <f>J55</f>
        <v>8946.14</v>
      </c>
      <c r="K56" s="279">
        <f>K55</f>
        <v>682.7</v>
      </c>
      <c r="L56" s="279">
        <f>L55</f>
        <v>0</v>
      </c>
      <c r="M56" s="278"/>
      <c r="N56" s="278">
        <f t="shared" si="2"/>
        <v>119797.310857087</v>
      </c>
      <c r="O56" s="278">
        <f t="shared" si="3"/>
        <v>2353.2847029130062</v>
      </c>
    </row>
    <row r="57" spans="1:15">
      <c r="A57" s="256" t="s">
        <v>7083</v>
      </c>
      <c r="B57" s="276"/>
      <c r="C57" s="276"/>
      <c r="D57" s="276"/>
      <c r="E57" s="276">
        <f>MIN($E$2:E55)</f>
        <v>86</v>
      </c>
      <c r="F57" s="276"/>
      <c r="G57" s="276"/>
      <c r="H57" s="277">
        <f>MIN($H$2:$H55)</f>
        <v>-901994.40299999993</v>
      </c>
      <c r="I57" s="276">
        <f>MIN($I$2:I55)</f>
        <v>7.41</v>
      </c>
      <c r="J57" s="268">
        <f>MIN($J$2:$J55)</f>
        <v>-2.4199999999997317</v>
      </c>
      <c r="K57" s="276">
        <f>MIN($K$2:K55)</f>
        <v>681.17</v>
      </c>
      <c r="L57" s="276"/>
      <c r="M57" s="276"/>
      <c r="N57" s="276"/>
      <c r="O57" s="276">
        <f>MIN($O$2:O55)</f>
        <v>-2533.3926091409958</v>
      </c>
    </row>
    <row r="58" spans="1:15">
      <c r="A58" s="256" t="s">
        <v>7082</v>
      </c>
      <c r="B58" s="276"/>
      <c r="C58" s="276"/>
      <c r="D58" s="276"/>
      <c r="E58" s="276">
        <f>MAX($E$2:E55)</f>
        <v>92.63</v>
      </c>
      <c r="F58" s="276"/>
      <c r="G58" s="276"/>
      <c r="H58" s="277">
        <f>MAX($H$2:$H55)</f>
        <v>15250.597000000067</v>
      </c>
      <c r="I58" s="276">
        <f>MAX($I$2:I55)</f>
        <v>7.9447000000000001</v>
      </c>
      <c r="J58" s="268">
        <f>MAX($J$2:$J55)</f>
        <v>10124.99</v>
      </c>
      <c r="K58" s="276">
        <f>MAX($K$2:K55)</f>
        <v>683.84</v>
      </c>
      <c r="L58" s="276"/>
      <c r="M58" s="276"/>
      <c r="N58" s="276"/>
      <c r="O58" s="276">
        <f>MAX($O$2:O55)</f>
        <v>2353.2847029130062</v>
      </c>
    </row>
    <row r="59" spans="1:15">
      <c r="A59" s="256" t="s">
        <v>5936</v>
      </c>
      <c r="B59" s="276"/>
      <c r="C59" s="276"/>
      <c r="D59" s="276"/>
      <c r="E59" s="276">
        <f>AVERAGE($E$2:E55)</f>
        <v>90.467962962962986</v>
      </c>
      <c r="F59" s="276"/>
      <c r="G59" s="276"/>
      <c r="H59" s="277">
        <f>AVERAGE($H$2:$H55)</f>
        <v>-529835.1099074079</v>
      </c>
      <c r="I59" s="276">
        <f>AVERAGE($I$2:I55)</f>
        <v>7.5871814814814726</v>
      </c>
      <c r="J59" s="268">
        <f>AVERAGE($J$2:$J55)</f>
        <v>5971.4203703703724</v>
      </c>
      <c r="K59" s="276">
        <f>AVERAGE($K$2:K55)</f>
        <v>682.55592592592586</v>
      </c>
      <c r="L59" s="276"/>
      <c r="M59" s="276"/>
      <c r="N59" s="276"/>
      <c r="O59" s="276">
        <f>AVERAGE($O$2:O55)</f>
        <v>402.82241736431979</v>
      </c>
    </row>
    <row r="60" spans="1:15">
      <c r="A60" s="256" t="s">
        <v>7081</v>
      </c>
      <c r="B60" s="275">
        <f>SUMIF($B$2:$B55,"&gt;0")</f>
        <v>1315250.5970000001</v>
      </c>
      <c r="C60" s="275">
        <f>SUMIF($C$2:$C55,"&gt;0")</f>
        <v>23467.759999999998</v>
      </c>
      <c r="D60" s="276"/>
      <c r="E60" s="276"/>
      <c r="F60" s="276"/>
      <c r="G60" s="276"/>
      <c r="H60" s="277"/>
      <c r="I60" s="276"/>
      <c r="J60" s="268"/>
      <c r="K60" s="276"/>
      <c r="L60" s="276"/>
      <c r="M60" s="276"/>
      <c r="N60" s="276"/>
      <c r="O60" s="276"/>
    </row>
    <row r="61" spans="1:15">
      <c r="A61" s="256" t="s">
        <v>7080</v>
      </c>
      <c r="B61" s="275">
        <f>SUMIF($B$2:$B55,"&lt;0")</f>
        <v>-2100000</v>
      </c>
      <c r="C61" s="275">
        <f>SUMIF($C$2:$C55,"&lt;0")</f>
        <v>-14521.62</v>
      </c>
      <c r="J61" s="274"/>
    </row>
    <row r="62" spans="1:15">
      <c r="A62" s="273" t="s">
        <v>7079</v>
      </c>
      <c r="B62" s="271">
        <f>B61+B60</f>
        <v>-784749.40299999993</v>
      </c>
      <c r="C62" s="272">
        <f>C56*E56</f>
        <v>828680.94819999987</v>
      </c>
      <c r="D62" s="270"/>
      <c r="E62" s="271">
        <f>B62+C62</f>
        <v>43931.545199999935</v>
      </c>
      <c r="F62" s="271"/>
      <c r="G62" s="271"/>
      <c r="H62" s="271"/>
      <c r="I62" s="270"/>
      <c r="J62" s="270"/>
      <c r="K62" s="270"/>
      <c r="L62" s="270"/>
      <c r="M62" s="270"/>
      <c r="N62" s="270"/>
      <c r="O62" s="269">
        <f>(C62+B62)/100*I56</f>
        <v>3287.3535957707954</v>
      </c>
    </row>
    <row r="63" spans="1:15">
      <c r="C63" s="268"/>
    </row>
    <row r="66" spans="2:10">
      <c r="B66" s="18"/>
      <c r="H66" s="18"/>
    </row>
    <row r="67" spans="2:10">
      <c r="B67" s="18"/>
      <c r="H67" s="18"/>
    </row>
    <row r="68" spans="2:10">
      <c r="B68" s="18">
        <v>80</v>
      </c>
      <c r="C68" s="18">
        <v>7.61</v>
      </c>
      <c r="H68" s="18">
        <f>B68/100*C68</f>
        <v>6.088000000000001</v>
      </c>
    </row>
    <row r="69" spans="2:10">
      <c r="B69" s="18"/>
      <c r="C69" s="18">
        <v>7.3752000000000004</v>
      </c>
      <c r="H69" s="139">
        <f>B68/100*C69</f>
        <v>5.9001600000000005</v>
      </c>
    </row>
    <row r="70" spans="2:10">
      <c r="B70" s="18"/>
      <c r="C70" s="18">
        <v>89.46</v>
      </c>
      <c r="D70" s="18">
        <f>B68/C70</f>
        <v>0.894254415381176</v>
      </c>
      <c r="E70" s="18">
        <v>6.7587000000000002</v>
      </c>
      <c r="H70" s="18">
        <f>D70*E70</f>
        <v>6.0439973172367543</v>
      </c>
      <c r="J70" s="18">
        <f>H70-H69</f>
        <v>0.14383731723675375</v>
      </c>
    </row>
    <row r="71" spans="2:10">
      <c r="B71" s="18"/>
      <c r="H71" s="18"/>
    </row>
    <row r="72" spans="2:10">
      <c r="B72" s="18"/>
      <c r="H72" s="18"/>
    </row>
    <row r="73" spans="2:10">
      <c r="B73" s="18">
        <v>20</v>
      </c>
      <c r="C73" s="18">
        <v>7.3752000000000004</v>
      </c>
      <c r="H73" s="18">
        <f>B73/100*C73</f>
        <v>1.4750400000000001</v>
      </c>
    </row>
    <row r="74" spans="2:10">
      <c r="B74" s="18">
        <v>20</v>
      </c>
      <c r="C74" s="18">
        <v>89.45</v>
      </c>
      <c r="D74" s="18">
        <f>B74/C74</f>
        <v>0.22358859698155392</v>
      </c>
      <c r="E74" s="18">
        <v>6.7587000000000002</v>
      </c>
      <c r="H74" s="18">
        <f>D74*E74</f>
        <v>1.5111682504192285</v>
      </c>
    </row>
    <row r="75" spans="2:10">
      <c r="B75" s="18">
        <v>40</v>
      </c>
      <c r="C75" s="18">
        <v>89.4</v>
      </c>
      <c r="D75" s="18">
        <f>B75/C75</f>
        <v>0.44742729306487694</v>
      </c>
      <c r="E75" s="18">
        <v>6.7587000000000002</v>
      </c>
      <c r="H75" s="18">
        <f>D75*E75</f>
        <v>3.0240268456375841</v>
      </c>
    </row>
    <row r="76" spans="2:10">
      <c r="B76" s="18"/>
      <c r="C76" s="18">
        <v>89.35</v>
      </c>
      <c r="D76" s="18">
        <f>B76/C76</f>
        <v>0</v>
      </c>
      <c r="E76" s="18">
        <v>6.7587000000000002</v>
      </c>
      <c r="H76" s="18">
        <f>D76*E76</f>
        <v>0</v>
      </c>
      <c r="I76" s="18">
        <f>SUM(H73:H76)</f>
        <v>6.0102350960568129</v>
      </c>
      <c r="J76" s="18">
        <f>I76-H69</f>
        <v>0.11007509605681243</v>
      </c>
    </row>
    <row r="77" spans="2:10">
      <c r="B77" s="18">
        <v>20</v>
      </c>
      <c r="C77" s="18">
        <v>89.5</v>
      </c>
      <c r="D77" s="18">
        <f>B77/C77</f>
        <v>0.22346368715083798</v>
      </c>
      <c r="E77" s="18">
        <v>6.7587000000000002</v>
      </c>
      <c r="H77" s="18">
        <f>D77*E77</f>
        <v>1.5103240223463688</v>
      </c>
      <c r="I77" s="18">
        <f>SUM(H74:H77)</f>
        <v>6.0455191184031811</v>
      </c>
      <c r="J77" s="18">
        <f>I77-H69</f>
        <v>0.14535911840318061</v>
      </c>
    </row>
    <row r="78" spans="2:10">
      <c r="B78" s="18"/>
      <c r="H78" s="18"/>
    </row>
    <row r="79" spans="2:10">
      <c r="B79" s="18">
        <v>60</v>
      </c>
      <c r="C79" s="18">
        <v>7.62</v>
      </c>
      <c r="H79" s="18">
        <f>B79/100*C79</f>
        <v>4.5720000000000001</v>
      </c>
    </row>
    <row r="80" spans="2:10">
      <c r="B80" s="18"/>
      <c r="C80" s="18">
        <v>89.3</v>
      </c>
      <c r="D80" s="18">
        <f>B79/C80</f>
        <v>0.67189249720044797</v>
      </c>
      <c r="E80" s="18">
        <v>6.8132999999999999</v>
      </c>
      <c r="H80" s="18">
        <f>D80*E80</f>
        <v>4.577805151175812</v>
      </c>
      <c r="J80" s="18">
        <f>H80-H79</f>
        <v>5.805151175811929E-3</v>
      </c>
    </row>
    <row r="81" spans="2:8">
      <c r="B81" s="18"/>
      <c r="H81" s="18"/>
    </row>
    <row r="82" spans="2:8">
      <c r="B82" s="267">
        <f>H82*100/C82</f>
        <v>590551.18110236223</v>
      </c>
      <c r="C82" s="18">
        <v>7.62</v>
      </c>
      <c r="H82" s="18">
        <v>45000</v>
      </c>
    </row>
    <row r="83" spans="2:8">
      <c r="B83" s="18"/>
      <c r="H83" s="18"/>
    </row>
  </sheetData>
  <phoneticPr fontId="12"/>
  <conditionalFormatting sqref="A56">
    <cfRule type="cellIs" dxfId="3" priority="1" stopIfTrue="1" operator="lessThan">
      <formula>0</formula>
    </cfRule>
    <cfRule type="cellIs" dxfId="2" priority="2" stopIfTrue="1" operator="greaterThan">
      <formula>0</formula>
    </cfRule>
  </conditionalFormatting>
  <pageMargins left="0.78749999999999998" right="0.78749999999999998" top="0.78749999999999998" bottom="0.78749999999999998" header="0.51180555555555562" footer="0.51180555555555562"/>
  <pageSetup paperSize="9"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E4D72-ABB5-45E1-9D9D-569EE5F184F6}">
  <dimension ref="A1:S122"/>
  <sheetViews>
    <sheetView zoomScale="90" zoomScaleNormal="90" workbookViewId="0">
      <pane xSplit="5" ySplit="1" topLeftCell="F54" activePane="bottomRight" state="frozen"/>
      <selection activeCell="C18" sqref="C18"/>
      <selection pane="topRight" activeCell="C18" sqref="C18"/>
      <selection pane="bottomLeft" activeCell="C18" sqref="C18"/>
      <selection pane="bottomRight" activeCell="C18" sqref="C18"/>
    </sheetView>
  </sheetViews>
  <sheetFormatPr defaultColWidth="9.125" defaultRowHeight="14.25"/>
  <cols>
    <col min="1" max="1" width="17.25" style="256" customWidth="1"/>
    <col min="2" max="2" width="13.75" style="266" customWidth="1"/>
    <col min="3" max="3" width="13.125" style="291" customWidth="1"/>
    <col min="4" max="4" width="11" style="18" customWidth="1"/>
    <col min="5" max="5" width="10.125" style="18" customWidth="1"/>
    <col min="6" max="6" width="15.375" style="266" customWidth="1"/>
    <col min="7" max="8" width="15.375" style="290" customWidth="1"/>
    <col min="9" max="10" width="14.25" style="18" customWidth="1"/>
    <col min="11" max="13" width="13.375" style="18" customWidth="1"/>
    <col min="14" max="14" width="14.75" style="18" customWidth="1"/>
    <col min="15" max="15" width="14.125" style="265" customWidth="1"/>
    <col min="16" max="16" width="12" style="18" customWidth="1"/>
    <col min="17" max="17" width="11.125" style="18" customWidth="1"/>
    <col min="18" max="18" width="11.625" style="18" bestFit="1" customWidth="1"/>
    <col min="19" max="16384" width="9.125" style="18"/>
  </cols>
  <sheetData>
    <row r="1" spans="1:19">
      <c r="A1" s="289" t="s">
        <v>5927</v>
      </c>
      <c r="B1" s="288" t="s">
        <v>5983</v>
      </c>
      <c r="C1" s="291" t="s">
        <v>7092</v>
      </c>
      <c r="D1" s="73" t="s">
        <v>7091</v>
      </c>
      <c r="E1" s="73" t="s">
        <v>7090</v>
      </c>
      <c r="F1" s="288" t="s">
        <v>7050</v>
      </c>
      <c r="G1" s="303" t="s">
        <v>7097</v>
      </c>
      <c r="H1" s="303"/>
      <c r="I1" s="73" t="s">
        <v>7089</v>
      </c>
      <c r="J1" s="73" t="s">
        <v>7088</v>
      </c>
      <c r="K1" s="73" t="s">
        <v>7087</v>
      </c>
      <c r="L1" s="73" t="s">
        <v>7086</v>
      </c>
      <c r="M1" s="73" t="s">
        <v>7085</v>
      </c>
      <c r="N1" s="73" t="s">
        <v>6145</v>
      </c>
      <c r="O1" s="287" t="s">
        <v>7096</v>
      </c>
      <c r="P1" s="73" t="s">
        <v>7095</v>
      </c>
      <c r="Q1" s="73" t="s">
        <v>7094</v>
      </c>
      <c r="R1" s="73" t="s">
        <v>7093</v>
      </c>
      <c r="S1" s="73"/>
    </row>
    <row r="2" spans="1:19">
      <c r="A2" s="207">
        <v>40214</v>
      </c>
      <c r="B2" s="301">
        <v>-100000</v>
      </c>
      <c r="C2" s="291">
        <v>1114.21</v>
      </c>
      <c r="D2" s="139"/>
      <c r="E2" s="18">
        <v>89.75</v>
      </c>
      <c r="F2" s="266">
        <f>SUM($B$2:B2)</f>
        <v>-100000</v>
      </c>
      <c r="I2" s="18">
        <v>7.5715000000000003</v>
      </c>
      <c r="J2" s="283">
        <f>SUM($C$2:C2)</f>
        <v>1114.21</v>
      </c>
      <c r="K2" s="18">
        <v>681.17</v>
      </c>
      <c r="L2" s="18">
        <f>SUM($D$2:D2)</f>
        <v>0</v>
      </c>
      <c r="N2" s="274">
        <f t="shared" ref="N2:N33" si="0">(600000+F2)/100*I2+J2*K2/100</f>
        <v>45447.164256999997</v>
      </c>
      <c r="O2" s="265">
        <f t="shared" ref="O2:O33" si="1">N2-N$92</f>
        <v>-1476.7024480000036</v>
      </c>
      <c r="P2" s="265">
        <f t="shared" ref="P2:P33" si="2">N2-$N$93</f>
        <v>-259.12475068181811</v>
      </c>
      <c r="Q2" s="265">
        <f t="shared" ref="Q2:Q33" si="3">$N2-$N$91</f>
        <v>1042.4523339999942</v>
      </c>
      <c r="R2" s="265">
        <f t="shared" ref="R2:R33" si="4">600000/100*I2-$N$91</f>
        <v>1024.2880769999974</v>
      </c>
    </row>
    <row r="3" spans="1:19">
      <c r="A3" s="207">
        <v>40214</v>
      </c>
      <c r="B3" s="301">
        <v>-100000</v>
      </c>
      <c r="C3" s="291">
        <v>1116.07</v>
      </c>
      <c r="D3" s="139"/>
      <c r="E3" s="18">
        <v>89.6</v>
      </c>
      <c r="F3" s="266">
        <f>SUM($B$2:B3)</f>
        <v>-200000</v>
      </c>
      <c r="H3" s="290">
        <f>SUM($G$2:$G3)</f>
        <v>0</v>
      </c>
      <c r="I3" s="18">
        <v>7.5715000000000003</v>
      </c>
      <c r="J3" s="283">
        <f>SUM($C$2:C3)</f>
        <v>2230.2799999999997</v>
      </c>
      <c r="K3" s="18">
        <v>681.17</v>
      </c>
      <c r="L3" s="18">
        <f>SUM($D$2:D3)</f>
        <v>0</v>
      </c>
      <c r="N3" s="274">
        <f t="shared" si="0"/>
        <v>45477.998275999998</v>
      </c>
      <c r="O3" s="265">
        <f t="shared" si="1"/>
        <v>-1445.8684290000019</v>
      </c>
      <c r="P3" s="265">
        <f t="shared" si="2"/>
        <v>-228.2907316818164</v>
      </c>
      <c r="Q3" s="265">
        <f t="shared" si="3"/>
        <v>1073.2863529999959</v>
      </c>
      <c r="R3" s="265">
        <f t="shared" si="4"/>
        <v>1024.2880769999974</v>
      </c>
    </row>
    <row r="4" spans="1:19">
      <c r="A4" s="207">
        <v>40232</v>
      </c>
      <c r="B4" s="301">
        <v>101315</v>
      </c>
      <c r="C4" s="291">
        <v>-1114.21</v>
      </c>
      <c r="D4" s="139"/>
      <c r="E4" s="18">
        <v>90.93</v>
      </c>
      <c r="F4" s="266">
        <f>SUM($B$2:B4)</f>
        <v>-98685</v>
      </c>
      <c r="G4" s="290">
        <f>B4+B2</f>
        <v>1315</v>
      </c>
      <c r="H4" s="290">
        <f>SUM($G$2:$G4)</f>
        <v>1315</v>
      </c>
      <c r="I4" s="18">
        <v>7.5715000000000003</v>
      </c>
      <c r="J4" s="283">
        <f>SUM($C$2:C4)</f>
        <v>1116.0699999999997</v>
      </c>
      <c r="K4" s="18">
        <v>681.17</v>
      </c>
      <c r="L4" s="18">
        <f>SUM($D$2:D4)</f>
        <v>0</v>
      </c>
      <c r="N4" s="274">
        <f t="shared" si="0"/>
        <v>45559.399243999993</v>
      </c>
      <c r="O4" s="265">
        <f t="shared" si="1"/>
        <v>-1364.4674610000075</v>
      </c>
      <c r="P4" s="265">
        <f t="shared" si="2"/>
        <v>-146.88976368182193</v>
      </c>
      <c r="Q4" s="265">
        <f t="shared" si="3"/>
        <v>1154.6873209999903</v>
      </c>
      <c r="R4" s="265">
        <f t="shared" si="4"/>
        <v>1024.2880769999974</v>
      </c>
    </row>
    <row r="5" spans="1:19">
      <c r="A5" s="207">
        <v>40232</v>
      </c>
      <c r="B5" s="301">
        <v>101507</v>
      </c>
      <c r="C5" s="291">
        <v>-1116.07</v>
      </c>
      <c r="D5" s="139"/>
      <c r="E5" s="18">
        <v>90.95</v>
      </c>
      <c r="F5" s="266">
        <f>SUM($B$2:B5)</f>
        <v>2822</v>
      </c>
      <c r="G5" s="290">
        <f>B5+B3</f>
        <v>1507</v>
      </c>
      <c r="H5" s="290">
        <f>SUM($G$2:$G5)</f>
        <v>2822</v>
      </c>
      <c r="I5" s="18">
        <v>7.5715000000000003</v>
      </c>
      <c r="J5" s="283">
        <f>SUM($C$2:C5)</f>
        <v>0</v>
      </c>
      <c r="K5" s="18">
        <v>681.17</v>
      </c>
      <c r="L5" s="18">
        <f>SUM($D$2:D5)</f>
        <v>0</v>
      </c>
      <c r="N5" s="274">
        <f t="shared" si="0"/>
        <v>45642.667730000001</v>
      </c>
      <c r="O5" s="265">
        <f t="shared" si="1"/>
        <v>-1281.1989749999993</v>
      </c>
      <c r="P5" s="265">
        <f t="shared" si="2"/>
        <v>-63.621277681813808</v>
      </c>
      <c r="Q5" s="265">
        <f t="shared" si="3"/>
        <v>1237.9558069999985</v>
      </c>
      <c r="R5" s="265">
        <f t="shared" si="4"/>
        <v>1024.2880769999974</v>
      </c>
    </row>
    <row r="6" spans="1:19">
      <c r="A6" s="207">
        <v>40238</v>
      </c>
      <c r="B6" s="301">
        <v>-10000</v>
      </c>
      <c r="C6" s="291">
        <v>112.17</v>
      </c>
      <c r="E6" s="18">
        <v>89.15</v>
      </c>
      <c r="F6" s="266">
        <f>SUM($B$2:B6)</f>
        <v>-7178</v>
      </c>
      <c r="H6" s="290">
        <f>SUM($G$2:$G6)</f>
        <v>2822</v>
      </c>
      <c r="I6" s="18">
        <v>7.5715000000000003</v>
      </c>
      <c r="J6" s="283">
        <f>SUM($C$2:C6)</f>
        <v>112.16999999999977</v>
      </c>
      <c r="K6" s="18">
        <v>681.17</v>
      </c>
      <c r="L6" s="18">
        <f>SUM($D$2:D6)</f>
        <v>0</v>
      </c>
      <c r="N6" s="274">
        <f t="shared" si="0"/>
        <v>45649.586119000007</v>
      </c>
      <c r="O6" s="265">
        <f t="shared" si="1"/>
        <v>-1274.2805859999935</v>
      </c>
      <c r="P6" s="265">
        <f t="shared" si="2"/>
        <v>-56.702888681807963</v>
      </c>
      <c r="Q6" s="265">
        <f t="shared" si="3"/>
        <v>1244.8741960000043</v>
      </c>
      <c r="R6" s="265">
        <f t="shared" si="4"/>
        <v>1024.2880769999974</v>
      </c>
    </row>
    <row r="7" spans="1:19">
      <c r="A7" s="207">
        <v>40238</v>
      </c>
      <c r="B7" s="301">
        <v>-100000</v>
      </c>
      <c r="C7" s="291">
        <v>1121.7</v>
      </c>
      <c r="E7" s="18">
        <v>89.15</v>
      </c>
      <c r="F7" s="266">
        <f>SUM($B$2:B7)</f>
        <v>-107178</v>
      </c>
      <c r="H7" s="290">
        <f>SUM($G$2:$G7)</f>
        <v>2822</v>
      </c>
      <c r="I7" s="18">
        <v>7.5715000000000003</v>
      </c>
      <c r="J7" s="283">
        <f>SUM($C$2:C7)</f>
        <v>1233.8699999999999</v>
      </c>
      <c r="K7" s="18">
        <v>681.17</v>
      </c>
      <c r="L7" s="18">
        <f>SUM($D$2:D7)</f>
        <v>0</v>
      </c>
      <c r="N7" s="274">
        <f t="shared" si="0"/>
        <v>45718.770009000007</v>
      </c>
      <c r="O7" s="265">
        <f t="shared" si="1"/>
        <v>-1205.0966959999932</v>
      </c>
      <c r="P7" s="265">
        <f t="shared" si="2"/>
        <v>12.481001318192284</v>
      </c>
      <c r="Q7" s="265">
        <f t="shared" si="3"/>
        <v>1314.0580860000046</v>
      </c>
      <c r="R7" s="265">
        <f t="shared" si="4"/>
        <v>1024.2880769999974</v>
      </c>
    </row>
    <row r="8" spans="1:19">
      <c r="A8" s="207">
        <v>40239</v>
      </c>
      <c r="B8" s="301">
        <v>-100000</v>
      </c>
      <c r="C8" s="291">
        <v>1122.33</v>
      </c>
      <c r="D8" s="139"/>
      <c r="E8" s="18">
        <v>89.1</v>
      </c>
      <c r="F8" s="266">
        <f>SUM($B$2:B8)</f>
        <v>-207178</v>
      </c>
      <c r="H8" s="290">
        <f>SUM($G$2:$G8)</f>
        <v>2822</v>
      </c>
      <c r="I8" s="18">
        <v>7.6131000000000002</v>
      </c>
      <c r="J8" s="283">
        <f>SUM($C$2:C8)</f>
        <v>2356.1999999999998</v>
      </c>
      <c r="K8" s="18">
        <v>681.64</v>
      </c>
      <c r="L8" s="18">
        <f>SUM($D$2:D8)</f>
        <v>0</v>
      </c>
      <c r="N8" s="274">
        <f t="shared" si="0"/>
        <v>45966.733361999999</v>
      </c>
      <c r="O8" s="265">
        <f t="shared" si="1"/>
        <v>-957.13334300000133</v>
      </c>
      <c r="P8" s="265">
        <f t="shared" si="2"/>
        <v>260.4443543181842</v>
      </c>
      <c r="Q8" s="265">
        <f t="shared" si="3"/>
        <v>1562.0214389999965</v>
      </c>
      <c r="R8" s="265">
        <f t="shared" si="4"/>
        <v>1273.888076999996</v>
      </c>
    </row>
    <row r="9" spans="1:19">
      <c r="A9" s="207">
        <v>40239</v>
      </c>
      <c r="B9" s="301">
        <v>-100000</v>
      </c>
      <c r="C9" s="291">
        <v>1122.96</v>
      </c>
      <c r="D9" s="139"/>
      <c r="E9" s="18">
        <v>89.05</v>
      </c>
      <c r="F9" s="266">
        <f>SUM($B$2:B9)</f>
        <v>-307178</v>
      </c>
      <c r="H9" s="290">
        <f>SUM($G$2:$G9)</f>
        <v>2822</v>
      </c>
      <c r="I9" s="18">
        <v>7.6181999999999999</v>
      </c>
      <c r="J9" s="283">
        <f>SUM($C$2:C9)</f>
        <v>3479.16</v>
      </c>
      <c r="K9" s="18">
        <v>682.67</v>
      </c>
      <c r="L9" s="18">
        <f>SUM($D$2:D9)</f>
        <v>0</v>
      </c>
      <c r="N9" s="274">
        <f t="shared" si="0"/>
        <v>46058.947175999994</v>
      </c>
      <c r="O9" s="265">
        <f t="shared" si="1"/>
        <v>-864.91952900000615</v>
      </c>
      <c r="P9" s="265">
        <f t="shared" si="2"/>
        <v>352.65816831817938</v>
      </c>
      <c r="Q9" s="265">
        <f t="shared" si="3"/>
        <v>1654.2352529999916</v>
      </c>
      <c r="R9" s="265">
        <f t="shared" si="4"/>
        <v>1304.4880769999945</v>
      </c>
    </row>
    <row r="10" spans="1:19">
      <c r="A10" s="207">
        <v>40240</v>
      </c>
      <c r="B10" s="301">
        <v>-100000</v>
      </c>
      <c r="C10" s="291">
        <v>1124.8599999999999</v>
      </c>
      <c r="D10" s="139"/>
      <c r="E10" s="18">
        <v>88.9</v>
      </c>
      <c r="F10" s="266">
        <f>SUM($B$2:B10)</f>
        <v>-407178</v>
      </c>
      <c r="H10" s="290">
        <f>SUM($G$2:$G10)</f>
        <v>2822</v>
      </c>
      <c r="I10" s="18">
        <v>7.6181999999999999</v>
      </c>
      <c r="J10" s="283">
        <f>SUM($C$2:C10)</f>
        <v>4604.0199999999995</v>
      </c>
      <c r="K10" s="18">
        <v>682.67</v>
      </c>
      <c r="L10" s="18">
        <f>SUM($D$2:D10)</f>
        <v>0</v>
      </c>
      <c r="N10" s="274">
        <f t="shared" si="0"/>
        <v>46119.828937999991</v>
      </c>
      <c r="O10" s="265">
        <f t="shared" si="1"/>
        <v>-804.0377670000089</v>
      </c>
      <c r="P10" s="265">
        <f t="shared" si="2"/>
        <v>413.53993031817663</v>
      </c>
      <c r="Q10" s="265">
        <f t="shared" si="3"/>
        <v>1715.1170149999889</v>
      </c>
      <c r="R10" s="265">
        <f t="shared" si="4"/>
        <v>1304.4880769999945</v>
      </c>
    </row>
    <row r="11" spans="1:19">
      <c r="A11" s="207">
        <v>40242</v>
      </c>
      <c r="B11" s="301">
        <v>100168</v>
      </c>
      <c r="C11" s="291">
        <v>-1121.7</v>
      </c>
      <c r="D11" s="139"/>
      <c r="E11" s="18">
        <v>89.3</v>
      </c>
      <c r="F11" s="266">
        <f>SUM($B$2:B11)</f>
        <v>-307010</v>
      </c>
      <c r="G11" s="290">
        <f>B11+B7</f>
        <v>168</v>
      </c>
      <c r="H11" s="290">
        <f>SUM($G$2:$G11)</f>
        <v>2990</v>
      </c>
      <c r="I11" s="18">
        <v>7.6181999999999999</v>
      </c>
      <c r="J11" s="283">
        <f>SUM($C$2:C11)</f>
        <v>3482.3199999999997</v>
      </c>
      <c r="K11" s="18">
        <v>682.67</v>
      </c>
      <c r="L11" s="18">
        <f>SUM($D$2:D11)</f>
        <v>0</v>
      </c>
      <c r="N11" s="274">
        <f t="shared" si="0"/>
        <v>46093.318123999998</v>
      </c>
      <c r="O11" s="265">
        <f t="shared" si="1"/>
        <v>-830.54858100000274</v>
      </c>
      <c r="P11" s="265">
        <f t="shared" si="2"/>
        <v>387.02911631818279</v>
      </c>
      <c r="Q11" s="265">
        <f t="shared" si="3"/>
        <v>1688.6062009999951</v>
      </c>
      <c r="R11" s="265">
        <f t="shared" si="4"/>
        <v>1304.4880769999945</v>
      </c>
    </row>
    <row r="12" spans="1:19">
      <c r="A12" s="207">
        <v>40261</v>
      </c>
      <c r="B12" s="301">
        <v>102233</v>
      </c>
      <c r="C12" s="291">
        <v>-1122.33</v>
      </c>
      <c r="D12" s="139"/>
      <c r="E12" s="18">
        <v>91.09</v>
      </c>
      <c r="F12" s="266">
        <f>SUM($B$2:B12)</f>
        <v>-204777</v>
      </c>
      <c r="G12" s="290">
        <f>B12+B8</f>
        <v>2233</v>
      </c>
      <c r="H12" s="290">
        <f>SUM($G$2:$G12)</f>
        <v>5223</v>
      </c>
      <c r="I12" s="18">
        <v>7.5476000000000001</v>
      </c>
      <c r="J12" s="283">
        <f>SUM($C$2:C12)</f>
        <v>2359.9899999999998</v>
      </c>
      <c r="K12" s="18">
        <v>682.64</v>
      </c>
      <c r="L12" s="18">
        <f>SUM($D$2:D12)</f>
        <v>0</v>
      </c>
      <c r="N12" s="274">
        <f t="shared" si="0"/>
        <v>45940.086883999997</v>
      </c>
      <c r="O12" s="265">
        <f t="shared" si="1"/>
        <v>-983.77982100000372</v>
      </c>
      <c r="P12" s="265">
        <f t="shared" si="2"/>
        <v>233.79787631818181</v>
      </c>
      <c r="Q12" s="265">
        <f t="shared" si="3"/>
        <v>1535.3749609999941</v>
      </c>
      <c r="R12" s="265">
        <f t="shared" si="4"/>
        <v>880.88807699999597</v>
      </c>
    </row>
    <row r="13" spans="1:19">
      <c r="A13" s="207">
        <v>40262</v>
      </c>
      <c r="B13" s="301">
        <v>102751</v>
      </c>
      <c r="C13" s="291">
        <v>-1122.96</v>
      </c>
      <c r="D13" s="139"/>
      <c r="E13" s="18">
        <v>91.5</v>
      </c>
      <c r="F13" s="266">
        <f>SUM($B$2:B13)</f>
        <v>-102026</v>
      </c>
      <c r="G13" s="290">
        <f>B13+B9</f>
        <v>2751</v>
      </c>
      <c r="H13" s="290">
        <f>SUM($G$2:$G13)</f>
        <v>7974</v>
      </c>
      <c r="I13" s="18">
        <v>7.6576000000000004</v>
      </c>
      <c r="J13" s="283">
        <f>SUM($C$2:C13)</f>
        <v>1237.0299999999997</v>
      </c>
      <c r="K13" s="18">
        <v>682.84</v>
      </c>
      <c r="L13" s="18">
        <f>SUM($D$2:D13)</f>
        <v>0</v>
      </c>
      <c r="N13" s="274">
        <f t="shared" si="0"/>
        <v>46579.792675999997</v>
      </c>
      <c r="O13" s="265">
        <f t="shared" si="1"/>
        <v>-344.07402900000307</v>
      </c>
      <c r="P13" s="265">
        <f t="shared" si="2"/>
        <v>873.50366831818246</v>
      </c>
      <c r="Q13" s="265">
        <f t="shared" si="3"/>
        <v>2175.0807529999947</v>
      </c>
      <c r="R13" s="265">
        <f t="shared" si="4"/>
        <v>1540.8880770000032</v>
      </c>
    </row>
    <row r="14" spans="1:19">
      <c r="A14" s="207">
        <v>40268</v>
      </c>
      <c r="B14" s="301">
        <v>104275</v>
      </c>
      <c r="C14" s="291">
        <v>-1124.8599999999999</v>
      </c>
      <c r="E14" s="18">
        <v>92.7</v>
      </c>
      <c r="F14" s="266">
        <f>SUM($B$2:B14)</f>
        <v>2249</v>
      </c>
      <c r="G14" s="290">
        <f>B14+B10</f>
        <v>4275</v>
      </c>
      <c r="H14" s="290">
        <f>SUM($G$2:$G14)</f>
        <v>12249</v>
      </c>
      <c r="I14" s="18">
        <v>7.6576000000000004</v>
      </c>
      <c r="J14" s="283">
        <f>SUM($C$2:C14)</f>
        <v>112.16999999999985</v>
      </c>
      <c r="K14" s="18">
        <v>683.84</v>
      </c>
      <c r="L14" s="18">
        <f>SUM($D$2:D14)</f>
        <v>0</v>
      </c>
      <c r="N14" s="274">
        <f t="shared" si="0"/>
        <v>46884.882751999998</v>
      </c>
      <c r="O14" s="265">
        <f t="shared" si="1"/>
        <v>-38.983953000002657</v>
      </c>
      <c r="P14" s="265">
        <f t="shared" si="2"/>
        <v>1178.5937443181829</v>
      </c>
      <c r="Q14" s="265">
        <f t="shared" si="3"/>
        <v>2480.1708289999951</v>
      </c>
      <c r="R14" s="265">
        <f t="shared" si="4"/>
        <v>1540.8880770000032</v>
      </c>
    </row>
    <row r="15" spans="1:19">
      <c r="A15" s="207">
        <v>40274</v>
      </c>
      <c r="B15" s="301">
        <v>10527</v>
      </c>
      <c r="C15" s="291">
        <v>-112.18</v>
      </c>
      <c r="E15" s="18">
        <v>93.84</v>
      </c>
      <c r="F15" s="266">
        <f>SUM($B$2:B15)</f>
        <v>12776</v>
      </c>
      <c r="G15" s="290">
        <f>B15+B6</f>
        <v>527</v>
      </c>
      <c r="H15" s="290">
        <f>SUM($G$2:$G15)</f>
        <v>12776</v>
      </c>
      <c r="I15" s="18">
        <v>7.6576000000000004</v>
      </c>
      <c r="J15" s="283">
        <f>SUM($C$2:C15)</f>
        <v>-1.0000000000161435E-2</v>
      </c>
      <c r="K15" s="18">
        <v>682.71</v>
      </c>
      <c r="L15" s="18">
        <f>SUM($D$2:D15)</f>
        <v>0</v>
      </c>
      <c r="N15" s="274">
        <f t="shared" si="0"/>
        <v>46923.866705</v>
      </c>
      <c r="O15" s="265">
        <f t="shared" si="1"/>
        <v>0</v>
      </c>
      <c r="P15" s="265">
        <f t="shared" si="2"/>
        <v>1217.5776973181855</v>
      </c>
      <c r="Q15" s="265">
        <f t="shared" si="3"/>
        <v>2519.1547819999978</v>
      </c>
      <c r="R15" s="265">
        <f t="shared" si="4"/>
        <v>1540.8880770000032</v>
      </c>
    </row>
    <row r="16" spans="1:19">
      <c r="A16" s="207">
        <v>40278</v>
      </c>
      <c r="B16" s="299">
        <v>-100000</v>
      </c>
      <c r="C16" s="302">
        <v>1071.81</v>
      </c>
      <c r="E16" s="18">
        <v>93.3</v>
      </c>
      <c r="F16" s="266">
        <f>SUM($B$2:B16)</f>
        <v>-87224</v>
      </c>
      <c r="H16" s="290">
        <f>SUM($G$2:$G16)</f>
        <v>12776</v>
      </c>
      <c r="I16" s="18">
        <v>7.4</v>
      </c>
      <c r="J16" s="283">
        <f>SUM($C$2:C16)</f>
        <v>1071.7999999999997</v>
      </c>
      <c r="K16" s="18">
        <v>681.24</v>
      </c>
      <c r="L16" s="18">
        <f>SUM($D$2:D16)</f>
        <v>0</v>
      </c>
      <c r="N16" s="274">
        <f t="shared" si="0"/>
        <v>45246.954320000004</v>
      </c>
      <c r="O16" s="265">
        <f t="shared" si="1"/>
        <v>-1676.912384999996</v>
      </c>
      <c r="P16" s="265">
        <f t="shared" si="2"/>
        <v>-459.33468768181046</v>
      </c>
      <c r="Q16" s="265">
        <f t="shared" si="3"/>
        <v>842.2423970000018</v>
      </c>
      <c r="R16" s="265">
        <f t="shared" si="4"/>
        <v>-4.7119230000025709</v>
      </c>
    </row>
    <row r="17" spans="1:18">
      <c r="A17" s="207">
        <v>40284</v>
      </c>
      <c r="B17" s="301">
        <v>-50000</v>
      </c>
      <c r="C17" s="291">
        <v>539.08000000000004</v>
      </c>
      <c r="E17" s="18">
        <v>92.75</v>
      </c>
      <c r="F17" s="266">
        <f>SUM($B$2:B17)</f>
        <v>-137224</v>
      </c>
      <c r="H17" s="290">
        <f>SUM($G$2:$G17)</f>
        <v>12776</v>
      </c>
      <c r="I17" s="18">
        <v>7.4</v>
      </c>
      <c r="J17" s="283">
        <f>SUM($C$2:C17)</f>
        <v>1610.8799999999997</v>
      </c>
      <c r="K17" s="18">
        <v>681.24</v>
      </c>
      <c r="L17" s="18">
        <f>SUM($D$2:D17)</f>
        <v>0</v>
      </c>
      <c r="N17" s="274">
        <f t="shared" si="0"/>
        <v>45219.382912000001</v>
      </c>
      <c r="O17" s="265">
        <f t="shared" si="1"/>
        <v>-1704.4837929999994</v>
      </c>
      <c r="P17" s="265">
        <f t="shared" si="2"/>
        <v>-486.90609568181389</v>
      </c>
      <c r="Q17" s="265">
        <f t="shared" si="3"/>
        <v>814.67098899999837</v>
      </c>
      <c r="R17" s="265">
        <f t="shared" si="4"/>
        <v>-4.7119230000025709</v>
      </c>
    </row>
    <row r="18" spans="1:18">
      <c r="A18" s="207">
        <v>40284</v>
      </c>
      <c r="B18" s="301">
        <v>-50000</v>
      </c>
      <c r="C18" s="291">
        <v>539.37</v>
      </c>
      <c r="E18" s="18">
        <v>92.7</v>
      </c>
      <c r="F18" s="266">
        <f>SUM($B$2:B18)</f>
        <v>-187224</v>
      </c>
      <c r="H18" s="290">
        <f>SUM($G$2:$G18)</f>
        <v>12776</v>
      </c>
      <c r="I18" s="18">
        <v>7.4</v>
      </c>
      <c r="J18" s="283">
        <f>SUM($C$2:C18)</f>
        <v>2150.2499999999995</v>
      </c>
      <c r="K18" s="18">
        <v>681.24</v>
      </c>
      <c r="L18" s="18">
        <f>SUM($D$2:D18)</f>
        <v>0</v>
      </c>
      <c r="N18" s="274">
        <f t="shared" si="0"/>
        <v>45193.787100000001</v>
      </c>
      <c r="O18" s="265">
        <f t="shared" si="1"/>
        <v>-1730.079604999999</v>
      </c>
      <c r="P18" s="265">
        <f t="shared" si="2"/>
        <v>-512.50190768181346</v>
      </c>
      <c r="Q18" s="265">
        <f t="shared" si="3"/>
        <v>789.0751769999988</v>
      </c>
      <c r="R18" s="265">
        <f t="shared" si="4"/>
        <v>-4.7119230000025709</v>
      </c>
    </row>
    <row r="19" spans="1:18">
      <c r="A19" s="207">
        <v>40287</v>
      </c>
      <c r="B19" s="301">
        <v>-50000</v>
      </c>
      <c r="C19" s="291">
        <v>542.59</v>
      </c>
      <c r="E19" s="18">
        <v>92.15</v>
      </c>
      <c r="F19" s="266">
        <f>SUM($B$2:B19)</f>
        <v>-237224</v>
      </c>
      <c r="H19" s="290">
        <f>SUM($G$2:$G19)</f>
        <v>12776</v>
      </c>
      <c r="I19" s="18">
        <v>7.4</v>
      </c>
      <c r="J19" s="283">
        <f>SUM($C$2:C19)</f>
        <v>2692.8399999999997</v>
      </c>
      <c r="K19" s="18">
        <v>681.24</v>
      </c>
      <c r="L19" s="18">
        <f>SUM($D$2:D19)</f>
        <v>0</v>
      </c>
      <c r="N19" s="274">
        <f t="shared" si="0"/>
        <v>45190.127216000001</v>
      </c>
      <c r="O19" s="265">
        <f t="shared" si="1"/>
        <v>-1733.7394889999996</v>
      </c>
      <c r="P19" s="265">
        <f t="shared" si="2"/>
        <v>-516.16179168181407</v>
      </c>
      <c r="Q19" s="265">
        <f t="shared" si="3"/>
        <v>785.4152929999982</v>
      </c>
      <c r="R19" s="265">
        <f t="shared" si="4"/>
        <v>-4.7119230000025709</v>
      </c>
    </row>
    <row r="20" spans="1:18">
      <c r="A20" s="207">
        <v>40287</v>
      </c>
      <c r="B20" s="301">
        <v>-10527</v>
      </c>
      <c r="C20" s="291">
        <v>114.3</v>
      </c>
      <c r="E20" s="18">
        <v>92.1</v>
      </c>
      <c r="F20" s="266">
        <f>SUM($B$2:B20)</f>
        <v>-247751</v>
      </c>
      <c r="H20" s="290">
        <f>SUM($G$2:$G20)</f>
        <v>12776</v>
      </c>
      <c r="I20" s="18">
        <v>7.4</v>
      </c>
      <c r="J20" s="283">
        <f>SUM($C$2:C20)</f>
        <v>2807.14</v>
      </c>
      <c r="K20" s="18">
        <v>681.24</v>
      </c>
      <c r="L20" s="18">
        <f>SUM($D$2:D20)</f>
        <v>0</v>
      </c>
      <c r="N20" s="274">
        <f t="shared" si="0"/>
        <v>45189.786536</v>
      </c>
      <c r="O20" s="265">
        <f t="shared" si="1"/>
        <v>-1734.0801690000008</v>
      </c>
      <c r="P20" s="265">
        <f t="shared" si="2"/>
        <v>-516.50247168181522</v>
      </c>
      <c r="Q20" s="265">
        <f t="shared" si="3"/>
        <v>785.07461299999704</v>
      </c>
      <c r="R20" s="265">
        <f t="shared" si="4"/>
        <v>-4.7119230000025709</v>
      </c>
    </row>
    <row r="21" spans="1:18">
      <c r="A21" s="207">
        <v>40287</v>
      </c>
      <c r="B21" s="301">
        <v>-50000</v>
      </c>
      <c r="C21" s="291">
        <v>544.07000000000005</v>
      </c>
      <c r="E21" s="18">
        <v>91.9</v>
      </c>
      <c r="F21" s="266">
        <f>SUM($B$2:B21)</f>
        <v>-297751</v>
      </c>
      <c r="H21" s="290">
        <f>SUM($G$2:$G21)</f>
        <v>12776</v>
      </c>
      <c r="I21" s="18">
        <v>7.4</v>
      </c>
      <c r="J21" s="283">
        <f>SUM($C$2:C21)</f>
        <v>3351.21</v>
      </c>
      <c r="K21" s="18">
        <v>681.24</v>
      </c>
      <c r="L21" s="18">
        <f>SUM($D$2:D21)</f>
        <v>0</v>
      </c>
      <c r="N21" s="274">
        <f t="shared" si="0"/>
        <v>45196.209004000004</v>
      </c>
      <c r="O21" s="265">
        <f t="shared" si="1"/>
        <v>-1727.6577009999965</v>
      </c>
      <c r="P21" s="265">
        <f t="shared" si="2"/>
        <v>-510.08000368181092</v>
      </c>
      <c r="Q21" s="265">
        <f t="shared" si="3"/>
        <v>791.49708100000134</v>
      </c>
      <c r="R21" s="265">
        <f t="shared" si="4"/>
        <v>-4.7119230000025709</v>
      </c>
    </row>
    <row r="22" spans="1:18">
      <c r="A22" s="207">
        <v>40287</v>
      </c>
      <c r="B22" s="301">
        <v>-50000</v>
      </c>
      <c r="C22" s="291">
        <v>544.37</v>
      </c>
      <c r="E22" s="18">
        <v>91.85</v>
      </c>
      <c r="F22" s="266">
        <f>SUM($B$2:B22)</f>
        <v>-347751</v>
      </c>
      <c r="H22" s="290">
        <f>SUM($G$2:$G22)</f>
        <v>12776</v>
      </c>
      <c r="I22" s="18">
        <v>7.4</v>
      </c>
      <c r="J22" s="283">
        <f>SUM($C$2:C22)</f>
        <v>3895.58</v>
      </c>
      <c r="K22" s="18">
        <v>681.24</v>
      </c>
      <c r="L22" s="18">
        <f>SUM($D$2:D22)</f>
        <v>0</v>
      </c>
      <c r="N22" s="274">
        <f t="shared" si="0"/>
        <v>45204.675191999995</v>
      </c>
      <c r="O22" s="265">
        <f t="shared" si="1"/>
        <v>-1719.1915130000052</v>
      </c>
      <c r="P22" s="265">
        <f t="shared" si="2"/>
        <v>-501.61381568181969</v>
      </c>
      <c r="Q22" s="265">
        <f t="shared" si="3"/>
        <v>799.96326899999258</v>
      </c>
      <c r="R22" s="265">
        <f t="shared" si="4"/>
        <v>-4.7119230000025709</v>
      </c>
    </row>
    <row r="23" spans="1:18">
      <c r="A23" s="207">
        <v>40289</v>
      </c>
      <c r="B23" s="299">
        <v>99518</v>
      </c>
      <c r="C23" s="302">
        <v>-1071.81</v>
      </c>
      <c r="E23" s="18">
        <v>92.85</v>
      </c>
      <c r="F23" s="266">
        <f>SUM($B$2:B23)</f>
        <v>-248233</v>
      </c>
      <c r="G23" s="290">
        <f>B23+B16</f>
        <v>-482</v>
      </c>
      <c r="H23" s="290">
        <f>SUM($G$2:$G23)</f>
        <v>12294</v>
      </c>
      <c r="I23" s="18">
        <v>7.23</v>
      </c>
      <c r="J23" s="283">
        <f>SUM($C$2:C23)</f>
        <v>2823.77</v>
      </c>
      <c r="K23" s="18">
        <v>681.22</v>
      </c>
      <c r="L23" s="18">
        <f>SUM($D$2:D23)</f>
        <v>0</v>
      </c>
      <c r="N23" s="274">
        <f t="shared" si="0"/>
        <v>44668.840093999999</v>
      </c>
      <c r="O23" s="265">
        <f t="shared" si="1"/>
        <v>-2255.0266110000011</v>
      </c>
      <c r="P23" s="265">
        <f t="shared" si="2"/>
        <v>-1037.4489136818156</v>
      </c>
      <c r="Q23" s="265">
        <f t="shared" si="3"/>
        <v>264.12817099999666</v>
      </c>
      <c r="R23" s="265">
        <f t="shared" si="4"/>
        <v>-1024.7119230000026</v>
      </c>
    </row>
    <row r="24" spans="1:18">
      <c r="A24" s="207">
        <v>40298</v>
      </c>
      <c r="B24" s="301">
        <v>10757</v>
      </c>
      <c r="C24" s="291">
        <v>-114.3</v>
      </c>
      <c r="E24" s="18">
        <v>94.11</v>
      </c>
      <c r="F24" s="266">
        <f>SUM($B$2:B24)</f>
        <v>-237476</v>
      </c>
      <c r="G24" s="290">
        <f>B24+B20</f>
        <v>230</v>
      </c>
      <c r="H24" s="290">
        <f>SUM($G$2:$G24)</f>
        <v>12524</v>
      </c>
      <c r="I24" s="18">
        <v>7.23</v>
      </c>
      <c r="J24" s="283">
        <f>SUM($C$2:C24)</f>
        <v>2709.47</v>
      </c>
      <c r="K24" s="18">
        <v>681.24</v>
      </c>
      <c r="L24" s="18">
        <f>SUM($D$2:D24)</f>
        <v>0</v>
      </c>
      <c r="N24" s="274">
        <f t="shared" si="0"/>
        <v>44668.478627999997</v>
      </c>
      <c r="O24" s="265">
        <f t="shared" si="1"/>
        <v>-2255.3880770000032</v>
      </c>
      <c r="P24" s="265">
        <f t="shared" si="2"/>
        <v>-1037.8103796818177</v>
      </c>
      <c r="Q24" s="265">
        <f t="shared" si="3"/>
        <v>263.76670499999454</v>
      </c>
      <c r="R24" s="265">
        <f t="shared" si="4"/>
        <v>-1024.7119230000026</v>
      </c>
    </row>
    <row r="25" spans="1:18">
      <c r="A25" s="207">
        <v>40298</v>
      </c>
      <c r="B25" s="301">
        <v>50782</v>
      </c>
      <c r="C25" s="291">
        <v>-539.37</v>
      </c>
      <c r="D25" s="139"/>
      <c r="E25" s="18">
        <v>94.15</v>
      </c>
      <c r="F25" s="266">
        <f>SUM($B$2:B25)</f>
        <v>-186694</v>
      </c>
      <c r="G25" s="290">
        <f>B25+B18</f>
        <v>782</v>
      </c>
      <c r="H25" s="290">
        <f>SUM($G$2:$G25)</f>
        <v>13306</v>
      </c>
      <c r="I25" s="18">
        <v>7.23</v>
      </c>
      <c r="J25" s="283">
        <f>SUM($C$2:C25)</f>
        <v>2170.1</v>
      </c>
      <c r="K25" s="18">
        <v>682.74</v>
      </c>
      <c r="L25" s="18">
        <f>SUM($D$2:D25)</f>
        <v>0</v>
      </c>
      <c r="N25" s="274">
        <f t="shared" si="0"/>
        <v>44698.164540000005</v>
      </c>
      <c r="O25" s="265">
        <f t="shared" si="1"/>
        <v>-2225.7021649999951</v>
      </c>
      <c r="P25" s="265">
        <f t="shared" si="2"/>
        <v>-1008.1244676818096</v>
      </c>
      <c r="Q25" s="265">
        <f t="shared" si="3"/>
        <v>293.45261700000265</v>
      </c>
      <c r="R25" s="265">
        <f t="shared" si="4"/>
        <v>-1024.7119230000026</v>
      </c>
    </row>
    <row r="26" spans="1:18">
      <c r="A26" s="207">
        <v>40308</v>
      </c>
      <c r="B26" s="301">
        <v>50188</v>
      </c>
      <c r="C26" s="291">
        <v>-539.08000000000004</v>
      </c>
      <c r="D26" s="139"/>
      <c r="E26" s="18">
        <v>93.1</v>
      </c>
      <c r="F26" s="266">
        <f>SUM($B$2:B26)</f>
        <v>-136506</v>
      </c>
      <c r="G26" s="290">
        <f>B26+B17</f>
        <v>188</v>
      </c>
      <c r="H26" s="290">
        <f>SUM($G$2:$G26)</f>
        <v>13494</v>
      </c>
      <c r="I26" s="18">
        <v>7.306</v>
      </c>
      <c r="J26" s="283">
        <f>SUM($C$2:C26)</f>
        <v>1631.02</v>
      </c>
      <c r="K26" s="18">
        <v>681.28</v>
      </c>
      <c r="L26" s="18">
        <f>SUM($D$2:D26)</f>
        <v>0</v>
      </c>
      <c r="N26" s="274">
        <f t="shared" si="0"/>
        <v>44974.684695999997</v>
      </c>
      <c r="O26" s="265">
        <f t="shared" si="1"/>
        <v>-1949.1820090000037</v>
      </c>
      <c r="P26" s="265">
        <f t="shared" si="2"/>
        <v>-731.60431168181822</v>
      </c>
      <c r="Q26" s="265">
        <f t="shared" si="3"/>
        <v>569.97277299999405</v>
      </c>
      <c r="R26" s="265">
        <f t="shared" si="4"/>
        <v>-568.71192300000257</v>
      </c>
    </row>
    <row r="27" spans="1:18">
      <c r="A27" s="254">
        <v>40309</v>
      </c>
      <c r="B27" s="301">
        <v>50054</v>
      </c>
      <c r="C27" s="291">
        <v>-542.59</v>
      </c>
      <c r="E27" s="18">
        <v>92.25</v>
      </c>
      <c r="F27" s="266">
        <f>SUM($B$2:B27)</f>
        <v>-86452</v>
      </c>
      <c r="G27" s="290">
        <f>B27+B19</f>
        <v>54</v>
      </c>
      <c r="H27" s="290">
        <f>SUM($G$2:$G27)</f>
        <v>13548</v>
      </c>
      <c r="I27" s="18">
        <v>7.36</v>
      </c>
      <c r="J27" s="283">
        <f>SUM($C$2:C27)</f>
        <v>1088.4299999999998</v>
      </c>
      <c r="K27" s="18">
        <v>681.44</v>
      </c>
      <c r="L27" s="18">
        <f>SUM($D$2:D27)</f>
        <v>0</v>
      </c>
      <c r="N27" s="274">
        <f t="shared" si="0"/>
        <v>45214.130191999997</v>
      </c>
      <c r="O27" s="265">
        <f t="shared" si="1"/>
        <v>-1709.7365130000035</v>
      </c>
      <c r="P27" s="265">
        <f t="shared" si="2"/>
        <v>-492.15881568181794</v>
      </c>
      <c r="Q27" s="265">
        <f t="shared" si="3"/>
        <v>809.41826899999432</v>
      </c>
      <c r="R27" s="265">
        <f t="shared" si="4"/>
        <v>-244.71192300000257</v>
      </c>
    </row>
    <row r="28" spans="1:18">
      <c r="A28" s="254">
        <v>40310</v>
      </c>
      <c r="B28" s="301">
        <v>50544</v>
      </c>
      <c r="C28" s="291">
        <v>-544.07000000000005</v>
      </c>
      <c r="D28" s="139"/>
      <c r="E28" s="18">
        <v>92.9</v>
      </c>
      <c r="F28" s="266">
        <f>SUM($B$2:B28)</f>
        <v>-35908</v>
      </c>
      <c r="G28" s="290">
        <f>B28+B21</f>
        <v>544</v>
      </c>
      <c r="H28" s="290">
        <f>SUM($G$2:$G28)</f>
        <v>14092</v>
      </c>
      <c r="I28" s="18">
        <v>7.3228</v>
      </c>
      <c r="J28" s="283">
        <f>SUM($C$2:C28)</f>
        <v>544.35999999999979</v>
      </c>
      <c r="K28" s="18">
        <v>681.28</v>
      </c>
      <c r="L28" s="18">
        <f>SUM($D$2:D28)</f>
        <v>0</v>
      </c>
      <c r="N28" s="274">
        <f t="shared" si="0"/>
        <v>45015.944783999992</v>
      </c>
      <c r="O28" s="265">
        <f t="shared" si="1"/>
        <v>-1907.9219210000083</v>
      </c>
      <c r="P28" s="265">
        <f t="shared" si="2"/>
        <v>-690.34422368182277</v>
      </c>
      <c r="Q28" s="265">
        <f t="shared" si="3"/>
        <v>611.2328609999895</v>
      </c>
      <c r="R28" s="265">
        <f t="shared" si="4"/>
        <v>-467.91192299999966</v>
      </c>
    </row>
    <row r="29" spans="1:18">
      <c r="A29" s="207">
        <v>40316</v>
      </c>
      <c r="B29" s="301">
        <v>50082</v>
      </c>
      <c r="C29" s="291">
        <v>-544.37</v>
      </c>
      <c r="D29" s="139"/>
      <c r="E29" s="18">
        <v>92</v>
      </c>
      <c r="F29" s="266">
        <f>SUM($B$2:B29)</f>
        <v>14174</v>
      </c>
      <c r="G29" s="290">
        <f>B29+B22</f>
        <v>82</v>
      </c>
      <c r="H29" s="290">
        <f>SUM($G$2:$G29)</f>
        <v>14174</v>
      </c>
      <c r="I29" s="18">
        <v>7.23</v>
      </c>
      <c r="J29" s="283">
        <f>SUM($C$2:C29)</f>
        <v>-1.0000000000218279E-2</v>
      </c>
      <c r="K29" s="18">
        <v>682.77</v>
      </c>
      <c r="L29" s="18">
        <f>SUM($D$2:D29)</f>
        <v>0</v>
      </c>
      <c r="N29" s="274">
        <f t="shared" si="0"/>
        <v>44404.711923000003</v>
      </c>
      <c r="O29" s="265">
        <f t="shared" si="1"/>
        <v>-2519.1547819999978</v>
      </c>
      <c r="P29" s="265">
        <f t="shared" si="2"/>
        <v>-1301.5770846818123</v>
      </c>
      <c r="Q29" s="265">
        <f t="shared" si="3"/>
        <v>0</v>
      </c>
      <c r="R29" s="265">
        <f t="shared" si="4"/>
        <v>-1024.7119230000026</v>
      </c>
    </row>
    <row r="30" spans="1:18">
      <c r="A30" s="207">
        <v>40317</v>
      </c>
      <c r="B30" s="299">
        <v>-100000</v>
      </c>
      <c r="C30" s="302">
        <v>1088.73</v>
      </c>
      <c r="D30" s="139"/>
      <c r="E30" s="18">
        <v>91.85</v>
      </c>
      <c r="F30" s="266">
        <f>SUM($B$2:B30)</f>
        <v>-85826</v>
      </c>
      <c r="H30" s="290">
        <f>SUM($G$2:$G30)</f>
        <v>14174</v>
      </c>
      <c r="I30" s="18">
        <v>7.4085999999999999</v>
      </c>
      <c r="J30" s="283">
        <f>SUM($C$2:C30)</f>
        <v>1088.7199999999998</v>
      </c>
      <c r="K30" s="18">
        <v>681.43</v>
      </c>
      <c r="L30" s="18">
        <f>SUM($D$2:D30)</f>
        <v>0</v>
      </c>
      <c r="N30" s="274">
        <f t="shared" si="0"/>
        <v>45511.959659999993</v>
      </c>
      <c r="O30" s="265">
        <f t="shared" si="1"/>
        <v>-1411.9070450000072</v>
      </c>
      <c r="P30" s="265">
        <f t="shared" si="2"/>
        <v>-194.32934768182167</v>
      </c>
      <c r="Q30" s="265">
        <f t="shared" si="3"/>
        <v>1107.2477369999906</v>
      </c>
      <c r="R30" s="265">
        <f t="shared" si="4"/>
        <v>46.888076999995974</v>
      </c>
    </row>
    <row r="31" spans="1:18">
      <c r="A31" s="207">
        <v>40317</v>
      </c>
      <c r="B31" s="266">
        <v>-10757</v>
      </c>
      <c r="C31" s="291">
        <v>117.09</v>
      </c>
      <c r="D31" s="139"/>
      <c r="E31" s="18">
        <v>91.87</v>
      </c>
      <c r="F31" s="266">
        <f>SUM($B$2:B31)</f>
        <v>-96583</v>
      </c>
      <c r="H31" s="290">
        <f>SUM($G$2:$G31)</f>
        <v>14174</v>
      </c>
      <c r="I31" s="18">
        <v>7.4085999999999999</v>
      </c>
      <c r="J31" s="283">
        <f>SUM($C$2:C31)</f>
        <v>1205.8099999999997</v>
      </c>
      <c r="K31" s="18">
        <v>681.43</v>
      </c>
      <c r="L31" s="18">
        <f>SUM($D$2:D31)</f>
        <v>0</v>
      </c>
      <c r="N31" s="274">
        <f t="shared" si="0"/>
        <v>45512.902944999994</v>
      </c>
      <c r="O31" s="265">
        <f t="shared" si="1"/>
        <v>-1410.963760000006</v>
      </c>
      <c r="P31" s="265">
        <f t="shared" si="2"/>
        <v>-193.38606268182048</v>
      </c>
      <c r="Q31" s="265">
        <f t="shared" si="3"/>
        <v>1108.1910219999918</v>
      </c>
      <c r="R31" s="265">
        <f t="shared" si="4"/>
        <v>46.888076999995974</v>
      </c>
    </row>
    <row r="32" spans="1:18">
      <c r="A32" s="207">
        <v>40317</v>
      </c>
      <c r="B32" s="299">
        <v>-100000</v>
      </c>
      <c r="C32" s="302">
        <v>1091.7</v>
      </c>
      <c r="D32" s="139"/>
      <c r="E32" s="18">
        <v>91.6</v>
      </c>
      <c r="F32" s="266">
        <f>SUM($B$2:B32)</f>
        <v>-196583</v>
      </c>
      <c r="H32" s="290">
        <f>SUM($G$2:$G32)</f>
        <v>14174</v>
      </c>
      <c r="I32" s="18">
        <v>7.4085999999999999</v>
      </c>
      <c r="J32" s="283">
        <f>SUM($C$2:C32)</f>
        <v>2297.5099999999998</v>
      </c>
      <c r="K32" s="18">
        <v>681.43</v>
      </c>
      <c r="L32" s="18">
        <f>SUM($D$2:D32)</f>
        <v>0</v>
      </c>
      <c r="N32" s="274">
        <f t="shared" si="0"/>
        <v>45543.474254999994</v>
      </c>
      <c r="O32" s="265">
        <f t="shared" si="1"/>
        <v>-1380.3924500000066</v>
      </c>
      <c r="P32" s="265">
        <f t="shared" si="2"/>
        <v>-162.81475268182112</v>
      </c>
      <c r="Q32" s="265">
        <f t="shared" si="3"/>
        <v>1138.7623319999911</v>
      </c>
      <c r="R32" s="265">
        <f t="shared" si="4"/>
        <v>46.888076999995974</v>
      </c>
    </row>
    <row r="33" spans="1:18">
      <c r="A33" s="207">
        <v>40317</v>
      </c>
      <c r="B33" s="299">
        <v>-50000</v>
      </c>
      <c r="C33" s="302">
        <v>546.15</v>
      </c>
      <c r="D33" s="139"/>
      <c r="E33" s="18">
        <v>91.55</v>
      </c>
      <c r="F33" s="266">
        <f>SUM($B$2:B33)</f>
        <v>-246583</v>
      </c>
      <c r="H33" s="290">
        <f>SUM($G$2:$G33)</f>
        <v>14174</v>
      </c>
      <c r="I33" s="18">
        <v>7.4355000000000002</v>
      </c>
      <c r="J33" s="283">
        <f>SUM($C$2:C33)</f>
        <v>2843.66</v>
      </c>
      <c r="K33" s="18">
        <v>681.41</v>
      </c>
      <c r="L33" s="18">
        <f>SUM($D$2:D33)</f>
        <v>0</v>
      </c>
      <c r="N33" s="274">
        <f t="shared" si="0"/>
        <v>45655.304640999995</v>
      </c>
      <c r="O33" s="265">
        <f t="shared" si="1"/>
        <v>-1268.5620640000052</v>
      </c>
      <c r="P33" s="265">
        <f t="shared" si="2"/>
        <v>-50.984366681819665</v>
      </c>
      <c r="Q33" s="265">
        <f t="shared" si="3"/>
        <v>1250.5927179999926</v>
      </c>
      <c r="R33" s="265">
        <f t="shared" si="4"/>
        <v>208.28807699999743</v>
      </c>
    </row>
    <row r="34" spans="1:18">
      <c r="A34" s="207">
        <v>40317</v>
      </c>
      <c r="B34" s="299">
        <v>-50000</v>
      </c>
      <c r="C34" s="302">
        <v>547.04999999999995</v>
      </c>
      <c r="D34" s="139"/>
      <c r="E34" s="18">
        <v>91.4</v>
      </c>
      <c r="F34" s="266">
        <f>SUM($B$2:B34)</f>
        <v>-296583</v>
      </c>
      <c r="H34" s="290">
        <f>SUM($G$2:$G34)</f>
        <v>14174</v>
      </c>
      <c r="I34" s="18">
        <v>7.4085999999999999</v>
      </c>
      <c r="J34" s="283">
        <f>SUM($C$2:C34)</f>
        <v>3390.71</v>
      </c>
      <c r="K34" s="18">
        <v>681.43</v>
      </c>
      <c r="L34" s="18">
        <f>SUM($D$2:D34)</f>
        <v>0</v>
      </c>
      <c r="N34" s="274">
        <f t="shared" ref="N34:N65" si="5">(600000+F34)/100*I34+J34*K34/100</f>
        <v>45584.267015000005</v>
      </c>
      <c r="O34" s="265">
        <f t="shared" ref="O34:O65" si="6">N34-N$92</f>
        <v>-1339.5996899999955</v>
      </c>
      <c r="P34" s="265">
        <f t="shared" ref="P34:P65" si="7">N34-$N$93</f>
        <v>-122.02199268180993</v>
      </c>
      <c r="Q34" s="265">
        <f t="shared" ref="Q34:Q65" si="8">$N34-$N$91</f>
        <v>1179.5550920000023</v>
      </c>
      <c r="R34" s="265">
        <f t="shared" ref="R34:R65" si="9">600000/100*I34-$N$91</f>
        <v>46.888076999995974</v>
      </c>
    </row>
    <row r="35" spans="1:18">
      <c r="A35" s="207">
        <v>40317</v>
      </c>
      <c r="B35" s="299">
        <v>-50000</v>
      </c>
      <c r="C35" s="302">
        <v>547.65</v>
      </c>
      <c r="D35" s="139"/>
      <c r="E35" s="18">
        <v>91.3</v>
      </c>
      <c r="F35" s="266">
        <f>SUM($B$2:B35)</f>
        <v>-346583</v>
      </c>
      <c r="H35" s="290">
        <f>SUM($G$2:$G35)</f>
        <v>14174</v>
      </c>
      <c r="I35" s="18">
        <v>7.4539</v>
      </c>
      <c r="J35" s="283">
        <f>SUM($C$2:C35)</f>
        <v>3938.36</v>
      </c>
      <c r="K35" s="18">
        <v>681.38</v>
      </c>
      <c r="L35" s="18">
        <f>SUM($D$2:D38)</f>
        <v>0</v>
      </c>
      <c r="N35" s="274">
        <f t="shared" si="5"/>
        <v>45724.647131000005</v>
      </c>
      <c r="O35" s="265">
        <f t="shared" si="6"/>
        <v>-1199.2195739999952</v>
      </c>
      <c r="P35" s="265">
        <f t="shared" si="7"/>
        <v>18.358123318190337</v>
      </c>
      <c r="Q35" s="265">
        <f t="shared" si="8"/>
        <v>1319.9352080000026</v>
      </c>
      <c r="R35" s="265">
        <f t="shared" si="9"/>
        <v>318.68807699999888</v>
      </c>
    </row>
    <row r="36" spans="1:18">
      <c r="A36" s="207">
        <v>40318</v>
      </c>
      <c r="B36" s="299">
        <v>-50000</v>
      </c>
      <c r="C36" s="302">
        <v>548.25</v>
      </c>
      <c r="D36" s="139"/>
      <c r="E36" s="18">
        <v>91.2</v>
      </c>
      <c r="F36" s="266">
        <f>SUM($B$2:B36)</f>
        <v>-396583</v>
      </c>
      <c r="H36" s="290">
        <f>SUM($G$2:$G36)</f>
        <v>14174</v>
      </c>
      <c r="I36" s="18">
        <v>7.4474</v>
      </c>
      <c r="J36" s="283">
        <f>SUM($C$2:C36)</f>
        <v>4486.6100000000006</v>
      </c>
      <c r="K36" s="18">
        <v>681.38</v>
      </c>
      <c r="L36" s="18">
        <f>SUM($D$2:D36)</f>
        <v>0</v>
      </c>
      <c r="N36" s="274">
        <f t="shared" si="5"/>
        <v>45720.140876000005</v>
      </c>
      <c r="O36" s="265">
        <f t="shared" si="6"/>
        <v>-1203.7258289999954</v>
      </c>
      <c r="P36" s="265">
        <f t="shared" si="7"/>
        <v>13.8518683181901</v>
      </c>
      <c r="Q36" s="265">
        <f t="shared" si="8"/>
        <v>1315.4289530000024</v>
      </c>
      <c r="R36" s="265">
        <f t="shared" si="9"/>
        <v>279.68807699999888</v>
      </c>
    </row>
    <row r="37" spans="1:18">
      <c r="A37" s="207">
        <v>40318</v>
      </c>
      <c r="B37" s="299">
        <v>-50000</v>
      </c>
      <c r="C37" s="302">
        <v>549.45000000000005</v>
      </c>
      <c r="D37" s="139"/>
      <c r="E37" s="18">
        <v>91</v>
      </c>
      <c r="F37" s="266">
        <f>SUM($B$2:B37)</f>
        <v>-446583</v>
      </c>
      <c r="H37" s="290">
        <f>SUM($G$2:$G37)</f>
        <v>14174</v>
      </c>
      <c r="I37" s="18">
        <v>7.4474</v>
      </c>
      <c r="J37" s="283">
        <f>SUM($C$2:C37)</f>
        <v>5036.0600000000004</v>
      </c>
      <c r="K37" s="18">
        <v>681.38</v>
      </c>
      <c r="L37" s="18">
        <f>SUM($D$2:D37)</f>
        <v>0</v>
      </c>
      <c r="N37" s="274">
        <f t="shared" si="5"/>
        <v>45740.283286000005</v>
      </c>
      <c r="O37" s="265">
        <f t="shared" si="6"/>
        <v>-1183.583418999995</v>
      </c>
      <c r="P37" s="265">
        <f t="shared" si="7"/>
        <v>33.994278318190482</v>
      </c>
      <c r="Q37" s="265">
        <f t="shared" si="8"/>
        <v>1335.5713630000027</v>
      </c>
      <c r="R37" s="265">
        <f t="shared" si="9"/>
        <v>279.68807699999888</v>
      </c>
    </row>
    <row r="38" spans="1:18">
      <c r="A38" s="207">
        <v>40318</v>
      </c>
      <c r="B38" s="299">
        <v>-50000</v>
      </c>
      <c r="C38" s="302">
        <v>550.05999999999995</v>
      </c>
      <c r="D38" s="139"/>
      <c r="E38" s="18">
        <v>90.9</v>
      </c>
      <c r="F38" s="266">
        <f>SUM($B$2:B38)</f>
        <v>-496583</v>
      </c>
      <c r="H38" s="290">
        <f>SUM($G$2:$G38)</f>
        <v>14174</v>
      </c>
      <c r="I38" s="18">
        <v>7.4474</v>
      </c>
      <c r="J38" s="283">
        <f>SUM($C$2:C38)</f>
        <v>5586.1200000000008</v>
      </c>
      <c r="K38" s="18">
        <v>681.38</v>
      </c>
      <c r="L38" s="18">
        <f>SUM($D$2:D38)</f>
        <v>0</v>
      </c>
      <c r="N38" s="274">
        <f t="shared" si="5"/>
        <v>45764.582114000004</v>
      </c>
      <c r="O38" s="265">
        <f t="shared" si="6"/>
        <v>-1159.284590999996</v>
      </c>
      <c r="P38" s="265">
        <f t="shared" si="7"/>
        <v>58.29310631818953</v>
      </c>
      <c r="Q38" s="265">
        <f t="shared" si="8"/>
        <v>1359.8701910000018</v>
      </c>
      <c r="R38" s="265">
        <f t="shared" si="9"/>
        <v>279.68807699999888</v>
      </c>
    </row>
    <row r="39" spans="1:18">
      <c r="A39" s="207">
        <v>40319</v>
      </c>
      <c r="B39" s="301">
        <v>-30000</v>
      </c>
      <c r="C39" s="291">
        <v>330.76</v>
      </c>
      <c r="D39" s="139"/>
      <c r="E39" s="18">
        <v>90.7</v>
      </c>
      <c r="F39" s="266">
        <f>SUM($B$2:B39)</f>
        <v>-526583</v>
      </c>
      <c r="H39" s="290">
        <f>SUM($G$2:$G39)</f>
        <v>14174</v>
      </c>
      <c r="I39" s="18">
        <v>7.4474</v>
      </c>
      <c r="J39" s="283">
        <f>SUM($C$2:C39)</f>
        <v>5916.880000000001</v>
      </c>
      <c r="K39" s="18">
        <v>681.38</v>
      </c>
      <c r="L39" s="18">
        <f>SUM($D$2:D39)</f>
        <v>0</v>
      </c>
      <c r="N39" s="274">
        <f t="shared" si="5"/>
        <v>45784.094602000012</v>
      </c>
      <c r="O39" s="265">
        <f t="shared" si="6"/>
        <v>-1139.7721029999884</v>
      </c>
      <c r="P39" s="265">
        <f t="shared" si="7"/>
        <v>77.805594318197109</v>
      </c>
      <c r="Q39" s="265">
        <f t="shared" si="8"/>
        <v>1379.3826790000094</v>
      </c>
      <c r="R39" s="265">
        <f t="shared" si="9"/>
        <v>279.68807699999888</v>
      </c>
    </row>
    <row r="40" spans="1:18">
      <c r="A40" s="207">
        <v>40319</v>
      </c>
      <c r="B40" s="301">
        <v>-20000</v>
      </c>
      <c r="C40" s="291">
        <v>220.87</v>
      </c>
      <c r="D40" s="139"/>
      <c r="E40" s="18">
        <v>90.55</v>
      </c>
      <c r="F40" s="266">
        <f>SUM($B$2:B40)</f>
        <v>-546583</v>
      </c>
      <c r="H40" s="290">
        <f>SUM($G$2:$G40)</f>
        <v>14174</v>
      </c>
      <c r="I40" s="18">
        <v>7.4474</v>
      </c>
      <c r="J40" s="283">
        <f>SUM($C$2:C40)</f>
        <v>6137.7500000000009</v>
      </c>
      <c r="K40" s="18">
        <v>681.38</v>
      </c>
      <c r="L40" s="18">
        <f>SUM($D$2:D40)</f>
        <v>0</v>
      </c>
      <c r="N40" s="274">
        <f t="shared" si="5"/>
        <v>45799.578608000011</v>
      </c>
      <c r="O40" s="265">
        <f t="shared" si="6"/>
        <v>-1124.2880969999896</v>
      </c>
      <c r="P40" s="265">
        <f t="shared" si="7"/>
        <v>93.28960031819588</v>
      </c>
      <c r="Q40" s="265">
        <f t="shared" si="8"/>
        <v>1394.8666850000081</v>
      </c>
      <c r="R40" s="265">
        <f t="shared" si="9"/>
        <v>279.68807699999888</v>
      </c>
    </row>
    <row r="41" spans="1:18">
      <c r="A41" s="207">
        <v>40320</v>
      </c>
      <c r="B41" s="301">
        <v>-20000</v>
      </c>
      <c r="C41" s="291">
        <v>221.73</v>
      </c>
      <c r="D41" s="139"/>
      <c r="E41" s="18">
        <v>90.2</v>
      </c>
      <c r="F41" s="266">
        <f>SUM($B$2:B41)</f>
        <v>-566583</v>
      </c>
      <c r="H41" s="290">
        <f>SUM($G$2:$G41)</f>
        <v>14174</v>
      </c>
      <c r="I41" s="18">
        <v>7.5654000000000003</v>
      </c>
      <c r="J41" s="283">
        <f>SUM($C$2:C41)</f>
        <v>6359.4800000000005</v>
      </c>
      <c r="K41" s="18">
        <v>681.38</v>
      </c>
      <c r="L41" s="18">
        <f>SUM($D$2:D41)</f>
        <v>0</v>
      </c>
      <c r="N41" s="274">
        <f t="shared" si="5"/>
        <v>45860.354542000001</v>
      </c>
      <c r="O41" s="265">
        <f t="shared" si="6"/>
        <v>-1063.5121629999994</v>
      </c>
      <c r="P41" s="265">
        <f t="shared" si="7"/>
        <v>154.06553431818611</v>
      </c>
      <c r="Q41" s="265">
        <f t="shared" si="8"/>
        <v>1455.6426189999984</v>
      </c>
      <c r="R41" s="265">
        <f t="shared" si="9"/>
        <v>987.68807699999888</v>
      </c>
    </row>
    <row r="42" spans="1:18">
      <c r="A42" s="207">
        <v>40320</v>
      </c>
      <c r="B42" s="301">
        <v>-20000</v>
      </c>
      <c r="C42" s="291">
        <v>222.22</v>
      </c>
      <c r="D42" s="139"/>
      <c r="E42" s="18">
        <v>90</v>
      </c>
      <c r="F42" s="266">
        <f>SUM($B$2:B42)</f>
        <v>-586583</v>
      </c>
      <c r="H42" s="290">
        <f>SUM($G$2:$G42)</f>
        <v>14174</v>
      </c>
      <c r="I42" s="18">
        <v>7.5503</v>
      </c>
      <c r="J42" s="283">
        <f>SUM($C$2:C42)</f>
        <v>6581.7000000000007</v>
      </c>
      <c r="K42" s="18">
        <v>681.38</v>
      </c>
      <c r="L42" s="18">
        <f>SUM($D$2:D42)</f>
        <v>0</v>
      </c>
      <c r="N42" s="274">
        <f t="shared" si="5"/>
        <v>45859.411211000006</v>
      </c>
      <c r="O42" s="265">
        <f t="shared" si="6"/>
        <v>-1064.4554939999944</v>
      </c>
      <c r="P42" s="265">
        <f t="shared" si="7"/>
        <v>153.12220331819117</v>
      </c>
      <c r="Q42" s="265">
        <f t="shared" si="8"/>
        <v>1454.6992880000034</v>
      </c>
      <c r="R42" s="265">
        <f t="shared" si="9"/>
        <v>897.08807700000034</v>
      </c>
    </row>
    <row r="43" spans="1:18">
      <c r="A43" s="207">
        <v>40320</v>
      </c>
      <c r="B43" s="301">
        <v>-20000</v>
      </c>
      <c r="C43" s="291">
        <v>222.47</v>
      </c>
      <c r="D43" s="298"/>
      <c r="E43" s="18">
        <v>89.9</v>
      </c>
      <c r="F43" s="266">
        <f>SUM($B$2:B43)</f>
        <v>-606583</v>
      </c>
      <c r="H43" s="290">
        <f>SUM($G$2:$G43)</f>
        <v>14174</v>
      </c>
      <c r="I43" s="18">
        <v>7.5487000000000002</v>
      </c>
      <c r="J43" s="283">
        <f>SUM($C$2:C43)</f>
        <v>6804.170000000001</v>
      </c>
      <c r="K43" s="18">
        <v>681.38</v>
      </c>
      <c r="L43" s="18">
        <f>SUM($D$2:D43)</f>
        <v>0</v>
      </c>
      <c r="N43" s="274">
        <f t="shared" si="5"/>
        <v>45865.322625000001</v>
      </c>
      <c r="O43" s="265">
        <f t="shared" si="6"/>
        <v>-1058.5440799999997</v>
      </c>
      <c r="P43" s="265">
        <f t="shared" si="7"/>
        <v>159.03361731818586</v>
      </c>
      <c r="Q43" s="265">
        <f t="shared" si="8"/>
        <v>1460.6107019999981</v>
      </c>
      <c r="R43" s="265">
        <f t="shared" si="9"/>
        <v>887.48807700000179</v>
      </c>
    </row>
    <row r="44" spans="1:18">
      <c r="A44" s="207">
        <v>40320</v>
      </c>
      <c r="B44" s="299">
        <v>48908</v>
      </c>
      <c r="C44" s="302">
        <v>-546.15</v>
      </c>
      <c r="D44" s="139"/>
      <c r="E44" s="18">
        <v>89.55</v>
      </c>
      <c r="F44" s="266">
        <f>SUM($B$2:B44)</f>
        <v>-557675</v>
      </c>
      <c r="G44" s="290">
        <f>B44+B33</f>
        <v>-1092</v>
      </c>
      <c r="H44" s="290">
        <f>SUM($G$2:$G44)</f>
        <v>13082</v>
      </c>
      <c r="I44" s="18">
        <v>7.5487000000000002</v>
      </c>
      <c r="J44" s="283">
        <f>SUM($C$2:C44)</f>
        <v>6258.0200000000013</v>
      </c>
      <c r="K44" s="18">
        <v>681.38</v>
      </c>
      <c r="L44" s="18">
        <f>SUM($D$2:D44)</f>
        <v>0</v>
      </c>
      <c r="N44" s="274">
        <f t="shared" si="5"/>
        <v>45835.883951000011</v>
      </c>
      <c r="O44" s="265">
        <f t="shared" si="6"/>
        <v>-1087.9827539999897</v>
      </c>
      <c r="P44" s="265">
        <f t="shared" si="7"/>
        <v>129.59494331819587</v>
      </c>
      <c r="Q44" s="265">
        <f t="shared" si="8"/>
        <v>1431.1720280000081</v>
      </c>
      <c r="R44" s="265">
        <f t="shared" si="9"/>
        <v>887.48807700000179</v>
      </c>
    </row>
    <row r="45" spans="1:18">
      <c r="A45" s="207">
        <v>40320</v>
      </c>
      <c r="B45" s="299">
        <v>97877</v>
      </c>
      <c r="C45" s="302">
        <v>-1088.73</v>
      </c>
      <c r="D45" s="139"/>
      <c r="E45" s="18">
        <v>89.9</v>
      </c>
      <c r="F45" s="266">
        <f>SUM($B$2:B45)</f>
        <v>-459798</v>
      </c>
      <c r="G45" s="290">
        <f>B45+B30</f>
        <v>-2123</v>
      </c>
      <c r="H45" s="290">
        <f>SUM($G$2:$G45)</f>
        <v>10959</v>
      </c>
      <c r="I45" s="18">
        <v>7.5487000000000002</v>
      </c>
      <c r="J45" s="283">
        <f>SUM($C$2:C45)</f>
        <v>5169.2900000000009</v>
      </c>
      <c r="K45" s="18">
        <v>681.38</v>
      </c>
      <c r="L45" s="18">
        <f>SUM($D$2:D45)</f>
        <v>0</v>
      </c>
      <c r="N45" s="274">
        <f t="shared" si="5"/>
        <v>45805.936576000007</v>
      </c>
      <c r="O45" s="265">
        <f t="shared" si="6"/>
        <v>-1117.930128999993</v>
      </c>
      <c r="P45" s="265">
        <f t="shared" si="7"/>
        <v>99.647568318192498</v>
      </c>
      <c r="Q45" s="265">
        <f t="shared" si="8"/>
        <v>1401.2246530000048</v>
      </c>
      <c r="R45" s="265">
        <f t="shared" si="9"/>
        <v>887.48807700000179</v>
      </c>
    </row>
    <row r="46" spans="1:18">
      <c r="A46" s="207">
        <v>40320</v>
      </c>
      <c r="B46" s="301">
        <v>-20000</v>
      </c>
      <c r="C46" s="291">
        <v>221.36</v>
      </c>
      <c r="D46" s="300"/>
      <c r="E46" s="18">
        <v>90.35</v>
      </c>
      <c r="F46" s="266">
        <f>SUM($B$2:B46)</f>
        <v>-479798</v>
      </c>
      <c r="H46" s="290">
        <f>SUM($G$2:$G46)</f>
        <v>10959</v>
      </c>
      <c r="I46" s="18">
        <v>7.5487000000000002</v>
      </c>
      <c r="J46" s="283">
        <f>SUM($C$2:C46)</f>
        <v>5390.6500000000005</v>
      </c>
      <c r="K46" s="18">
        <v>681.38</v>
      </c>
      <c r="L46" s="18">
        <f>SUM($D$2:D46)</f>
        <v>0</v>
      </c>
      <c r="N46" s="274">
        <f t="shared" si="5"/>
        <v>45804.499344000003</v>
      </c>
      <c r="O46" s="265">
        <f t="shared" si="6"/>
        <v>-1119.3673609999969</v>
      </c>
      <c r="P46" s="265">
        <f t="shared" si="7"/>
        <v>98.210336318188638</v>
      </c>
      <c r="Q46" s="265">
        <f t="shared" si="8"/>
        <v>1399.7874210000009</v>
      </c>
      <c r="R46" s="265">
        <f t="shared" si="9"/>
        <v>887.48807700000179</v>
      </c>
    </row>
    <row r="47" spans="1:18">
      <c r="A47" s="207">
        <v>40320</v>
      </c>
      <c r="B47" s="301">
        <v>-20000</v>
      </c>
      <c r="C47" s="291">
        <v>221.12</v>
      </c>
      <c r="D47" s="300"/>
      <c r="E47" s="18">
        <v>90.45</v>
      </c>
      <c r="F47" s="266">
        <f>SUM($B$2:B47)</f>
        <v>-499798</v>
      </c>
      <c r="H47" s="290">
        <f>SUM($G$2:$G47)</f>
        <v>10959</v>
      </c>
      <c r="I47" s="18">
        <v>7.5487000000000002</v>
      </c>
      <c r="J47" s="283">
        <f>SUM($C$2:C47)</f>
        <v>5611.77</v>
      </c>
      <c r="K47" s="18">
        <v>681.38</v>
      </c>
      <c r="L47" s="18">
        <f>SUM($D$2:D47)</f>
        <v>0</v>
      </c>
      <c r="N47" s="274">
        <f t="shared" si="5"/>
        <v>45801.426800000001</v>
      </c>
      <c r="O47" s="265">
        <f t="shared" si="6"/>
        <v>-1122.4399049999993</v>
      </c>
      <c r="P47" s="265">
        <f t="shared" si="7"/>
        <v>95.137792318186257</v>
      </c>
      <c r="Q47" s="265">
        <f t="shared" si="8"/>
        <v>1396.7148769999985</v>
      </c>
      <c r="R47" s="265">
        <f t="shared" si="9"/>
        <v>887.48807700000179</v>
      </c>
    </row>
    <row r="48" spans="1:18">
      <c r="A48" s="207">
        <v>40320</v>
      </c>
      <c r="B48" s="301">
        <v>-20000</v>
      </c>
      <c r="C48" s="291">
        <v>221.24</v>
      </c>
      <c r="D48" s="300"/>
      <c r="E48" s="18">
        <v>90.4</v>
      </c>
      <c r="F48" s="266">
        <f>SUM($B$2:B48)</f>
        <v>-519798</v>
      </c>
      <c r="H48" s="290">
        <f>SUM($G$2:$G48)</f>
        <v>10959</v>
      </c>
      <c r="I48" s="18">
        <v>7.5487000000000002</v>
      </c>
      <c r="J48" s="283">
        <f>SUM($C$2:C48)</f>
        <v>5833.01</v>
      </c>
      <c r="K48" s="18">
        <v>681.38</v>
      </c>
      <c r="L48" s="18">
        <f>SUM($D$2:D48)</f>
        <v>0</v>
      </c>
      <c r="N48" s="274">
        <f t="shared" si="5"/>
        <v>45799.171912000005</v>
      </c>
      <c r="O48" s="265">
        <f t="shared" si="6"/>
        <v>-1124.6947929999951</v>
      </c>
      <c r="P48" s="265">
        <f t="shared" si="7"/>
        <v>92.882904318190413</v>
      </c>
      <c r="Q48" s="265">
        <f t="shared" si="8"/>
        <v>1394.4599890000027</v>
      </c>
      <c r="R48" s="265">
        <f t="shared" si="9"/>
        <v>887.48807700000179</v>
      </c>
    </row>
    <row r="49" spans="1:18">
      <c r="A49" s="207">
        <v>40320</v>
      </c>
      <c r="B49" s="301">
        <v>-20000</v>
      </c>
      <c r="C49" s="291">
        <v>221.48</v>
      </c>
      <c r="D49" s="298"/>
      <c r="E49" s="18">
        <v>90.3</v>
      </c>
      <c r="F49" s="266">
        <f>SUM($B$2:B49)</f>
        <v>-539798</v>
      </c>
      <c r="H49" s="290">
        <f>SUM($G$2:$G49)</f>
        <v>10959</v>
      </c>
      <c r="I49" s="18">
        <v>7.5487000000000002</v>
      </c>
      <c r="J49" s="283">
        <f>SUM($C$2:C49)</f>
        <v>6054.49</v>
      </c>
      <c r="K49" s="18">
        <v>681.38</v>
      </c>
      <c r="L49" s="18">
        <f>SUM($D$2:D49)</f>
        <v>0</v>
      </c>
      <c r="N49" s="274">
        <f t="shared" si="5"/>
        <v>45798.552335999993</v>
      </c>
      <c r="O49" s="265">
        <f t="shared" si="6"/>
        <v>-1125.314369000007</v>
      </c>
      <c r="P49" s="265">
        <f t="shared" si="7"/>
        <v>92.263328318178537</v>
      </c>
      <c r="Q49" s="265">
        <f t="shared" si="8"/>
        <v>1393.8404129999908</v>
      </c>
      <c r="R49" s="265">
        <f t="shared" si="9"/>
        <v>887.48807700000179</v>
      </c>
    </row>
    <row r="50" spans="1:18">
      <c r="A50" s="207">
        <v>40320</v>
      </c>
      <c r="B50" s="299">
        <v>98362</v>
      </c>
      <c r="C50" s="302">
        <v>-1091.7</v>
      </c>
      <c r="D50" s="139"/>
      <c r="E50" s="18">
        <v>90.1</v>
      </c>
      <c r="F50" s="266">
        <f>SUM($B$2:B50)</f>
        <v>-441436</v>
      </c>
      <c r="G50" s="290">
        <f>B50+B32</f>
        <v>-1638</v>
      </c>
      <c r="H50" s="290">
        <f>SUM($G$2:$G50)</f>
        <v>9321</v>
      </c>
      <c r="I50" s="18">
        <v>7.5487000000000002</v>
      </c>
      <c r="J50" s="283">
        <f>SUM($C$2:C50)</f>
        <v>4962.79</v>
      </c>
      <c r="K50" s="18">
        <v>681.38</v>
      </c>
      <c r="L50" s="18">
        <f>SUM($D$2:D50)</f>
        <v>0</v>
      </c>
      <c r="N50" s="274">
        <f t="shared" si="5"/>
        <v>45784.979169999991</v>
      </c>
      <c r="O50" s="265">
        <f t="shared" si="6"/>
        <v>-1138.8875350000089</v>
      </c>
      <c r="P50" s="265">
        <f t="shared" si="7"/>
        <v>78.69016231817659</v>
      </c>
      <c r="Q50" s="265">
        <f t="shared" si="8"/>
        <v>1380.2672469999889</v>
      </c>
      <c r="R50" s="265">
        <f t="shared" si="9"/>
        <v>887.48807700000179</v>
      </c>
    </row>
    <row r="51" spans="1:18">
      <c r="A51" s="207">
        <v>40320</v>
      </c>
      <c r="B51" s="299">
        <v>49180</v>
      </c>
      <c r="C51" s="302">
        <v>-547.04999999999995</v>
      </c>
      <c r="D51" s="139"/>
      <c r="E51" s="18">
        <v>89.9</v>
      </c>
      <c r="F51" s="266">
        <f>SUM($B$2:B51)</f>
        <v>-392256</v>
      </c>
      <c r="G51" s="290">
        <f>B51+B34</f>
        <v>-820</v>
      </c>
      <c r="H51" s="290">
        <f>SUM($G$2:$G51)</f>
        <v>8501</v>
      </c>
      <c r="I51" s="18">
        <v>7.5487000000000002</v>
      </c>
      <c r="J51" s="283">
        <f>SUM($C$2:C51)</f>
        <v>4415.74</v>
      </c>
      <c r="K51" s="18">
        <v>681.38</v>
      </c>
      <c r="L51" s="18">
        <f>SUM($D$2:D51)</f>
        <v>0</v>
      </c>
      <c r="N51" s="274">
        <f t="shared" si="5"/>
        <v>45769.940539999996</v>
      </c>
      <c r="O51" s="265">
        <f t="shared" si="6"/>
        <v>-1153.9261650000044</v>
      </c>
      <c r="P51" s="265">
        <f t="shared" si="7"/>
        <v>63.651532318181125</v>
      </c>
      <c r="Q51" s="265">
        <f t="shared" si="8"/>
        <v>1365.2286169999934</v>
      </c>
      <c r="R51" s="265">
        <f t="shared" si="9"/>
        <v>887.48807700000179</v>
      </c>
    </row>
    <row r="52" spans="1:18">
      <c r="A52" s="207">
        <v>40320</v>
      </c>
      <c r="B52" s="299">
        <v>49234</v>
      </c>
      <c r="C52" s="302">
        <v>-547.65</v>
      </c>
      <c r="D52" s="139"/>
      <c r="E52" s="18">
        <v>89.9</v>
      </c>
      <c r="F52" s="266">
        <f>SUM($B$2:B52)</f>
        <v>-343022</v>
      </c>
      <c r="G52" s="290">
        <f>B52+B35</f>
        <v>-766</v>
      </c>
      <c r="H52" s="290">
        <f>SUM($G$2:$G52)</f>
        <v>7735</v>
      </c>
      <c r="I52" s="18">
        <v>7.5487000000000002</v>
      </c>
      <c r="J52" s="283">
        <f>SUM($C$2:C52)</f>
        <v>3868.0899999999997</v>
      </c>
      <c r="K52" s="18">
        <v>681.38</v>
      </c>
      <c r="L52" s="18">
        <f>SUM($D$2:D52)</f>
        <v>0</v>
      </c>
      <c r="N52" s="274">
        <f t="shared" si="5"/>
        <v>45754.889928000004</v>
      </c>
      <c r="O52" s="265">
        <f t="shared" si="6"/>
        <v>-1168.9767769999962</v>
      </c>
      <c r="P52" s="265">
        <f t="shared" si="7"/>
        <v>48.60092031818931</v>
      </c>
      <c r="Q52" s="265">
        <f t="shared" si="8"/>
        <v>1350.1780050000016</v>
      </c>
      <c r="R52" s="265">
        <f t="shared" si="9"/>
        <v>887.48807700000179</v>
      </c>
    </row>
    <row r="53" spans="1:18">
      <c r="A53" s="207">
        <v>40320</v>
      </c>
      <c r="B53" s="299">
        <v>49286</v>
      </c>
      <c r="C53" s="302">
        <v>-549.45000000000005</v>
      </c>
      <c r="D53" s="139"/>
      <c r="E53" s="18">
        <v>89.7</v>
      </c>
      <c r="F53" s="266">
        <f>SUM($B$2:B53)</f>
        <v>-293736</v>
      </c>
      <c r="G53" s="290">
        <f>B53+B36</f>
        <v>-714</v>
      </c>
      <c r="H53" s="290">
        <f>SUM($G$2:$G53)</f>
        <v>7021</v>
      </c>
      <c r="I53" s="18">
        <v>7.5487000000000002</v>
      </c>
      <c r="J53" s="283">
        <f>SUM($C$2:C53)</f>
        <v>3318.6399999999994</v>
      </c>
      <c r="K53" s="18">
        <v>681.38</v>
      </c>
      <c r="L53" s="18">
        <f>SUM($D$2:D53)</f>
        <v>0</v>
      </c>
      <c r="N53" s="274">
        <f t="shared" si="5"/>
        <v>45731.499799999998</v>
      </c>
      <c r="O53" s="265">
        <f t="shared" si="6"/>
        <v>-1192.3669050000026</v>
      </c>
      <c r="P53" s="265">
        <f t="shared" si="7"/>
        <v>25.210792318182939</v>
      </c>
      <c r="Q53" s="265">
        <f t="shared" si="8"/>
        <v>1326.7878769999952</v>
      </c>
      <c r="R53" s="265">
        <f t="shared" si="9"/>
        <v>887.48807700000179</v>
      </c>
    </row>
    <row r="54" spans="1:18">
      <c r="A54" s="207">
        <v>40320</v>
      </c>
      <c r="B54" s="299">
        <v>49340</v>
      </c>
      <c r="C54" s="302">
        <v>-550.05999999999995</v>
      </c>
      <c r="D54" s="139"/>
      <c r="E54" s="18">
        <v>89.7</v>
      </c>
      <c r="F54" s="266">
        <f>SUM($B$2:B54)</f>
        <v>-244396</v>
      </c>
      <c r="G54" s="290">
        <f>B54+B38</f>
        <v>-660</v>
      </c>
      <c r="H54" s="290">
        <f>SUM($G$2:$G54)</f>
        <v>6361</v>
      </c>
      <c r="I54" s="18">
        <v>7.5487000000000002</v>
      </c>
      <c r="J54" s="283">
        <f>SUM($C$2:C54)</f>
        <v>2768.5799999999995</v>
      </c>
      <c r="K54" s="18">
        <v>681.38</v>
      </c>
      <c r="L54" s="18">
        <f>SUM($D$2:D54)</f>
        <v>0</v>
      </c>
      <c r="N54" s="274">
        <f t="shared" si="5"/>
        <v>45708.029551999993</v>
      </c>
      <c r="O54" s="265">
        <f t="shared" si="6"/>
        <v>-1215.8371530000077</v>
      </c>
      <c r="P54" s="265">
        <f t="shared" si="7"/>
        <v>1.7405443181778537</v>
      </c>
      <c r="Q54" s="265">
        <f t="shared" si="8"/>
        <v>1303.3176289999901</v>
      </c>
      <c r="R54" s="265">
        <f t="shared" si="9"/>
        <v>887.48807700000179</v>
      </c>
    </row>
    <row r="55" spans="1:18">
      <c r="A55" s="207">
        <v>40320</v>
      </c>
      <c r="B55" s="301">
        <v>-20000</v>
      </c>
      <c r="C55" s="291">
        <v>222.59</v>
      </c>
      <c r="D55" s="300"/>
      <c r="E55" s="18">
        <v>89.85</v>
      </c>
      <c r="F55" s="266">
        <f>SUM($B$2:B55)</f>
        <v>-264396</v>
      </c>
      <c r="H55" s="290">
        <f>SUM($G$2:$G55)</f>
        <v>6361</v>
      </c>
      <c r="I55" s="18">
        <v>7.5487000000000002</v>
      </c>
      <c r="J55" s="283">
        <f>SUM($C$2:C55)</f>
        <v>2991.1699999999996</v>
      </c>
      <c r="K55" s="18">
        <v>681.38</v>
      </c>
      <c r="L55" s="18">
        <f>SUM($D$2:D55)</f>
        <v>0</v>
      </c>
      <c r="N55" s="274">
        <f t="shared" si="5"/>
        <v>45714.973293999996</v>
      </c>
      <c r="O55" s="265">
        <f t="shared" si="6"/>
        <v>-1208.8934110000046</v>
      </c>
      <c r="P55" s="265">
        <f t="shared" si="7"/>
        <v>8.6842863181809662</v>
      </c>
      <c r="Q55" s="265">
        <f t="shared" si="8"/>
        <v>1310.2613709999932</v>
      </c>
      <c r="R55" s="265">
        <f t="shared" si="9"/>
        <v>887.48807700000179</v>
      </c>
    </row>
    <row r="56" spans="1:18">
      <c r="A56" s="207">
        <v>40320</v>
      </c>
      <c r="B56" s="301">
        <v>-20000</v>
      </c>
      <c r="C56" s="291">
        <v>222.79</v>
      </c>
      <c r="D56" s="300"/>
      <c r="E56" s="18">
        <v>89.77</v>
      </c>
      <c r="F56" s="266">
        <f>SUM($B$2:B56)</f>
        <v>-284396</v>
      </c>
      <c r="H56" s="290">
        <f>SUM($G$2:$G56)</f>
        <v>6361</v>
      </c>
      <c r="I56" s="18">
        <v>7.5487000000000002</v>
      </c>
      <c r="J56" s="283">
        <f>SUM($C$2:C56)</f>
        <v>3213.9599999999996</v>
      </c>
      <c r="K56" s="18">
        <v>681.38</v>
      </c>
      <c r="L56" s="18">
        <f>SUM($D$2:D56)</f>
        <v>0</v>
      </c>
      <c r="N56" s="274">
        <f t="shared" si="5"/>
        <v>45723.279796000003</v>
      </c>
      <c r="O56" s="265">
        <f t="shared" si="6"/>
        <v>-1200.5869089999978</v>
      </c>
      <c r="P56" s="265">
        <f t="shared" si="7"/>
        <v>16.990788318187697</v>
      </c>
      <c r="Q56" s="265">
        <f t="shared" si="8"/>
        <v>1318.567873</v>
      </c>
      <c r="R56" s="265">
        <f t="shared" si="9"/>
        <v>887.48807700000179</v>
      </c>
    </row>
    <row r="57" spans="1:18">
      <c r="A57" s="207">
        <v>40320</v>
      </c>
      <c r="B57" s="301">
        <v>-20000</v>
      </c>
      <c r="C57" s="291">
        <v>222.84</v>
      </c>
      <c r="D57" s="300"/>
      <c r="E57" s="18">
        <v>89.75</v>
      </c>
      <c r="F57" s="266">
        <f>SUM($B$2:B57)</f>
        <v>-304396</v>
      </c>
      <c r="H57" s="290">
        <f>SUM($G$2:$G57)</f>
        <v>6361</v>
      </c>
      <c r="I57" s="18">
        <v>7.5487000000000002</v>
      </c>
      <c r="J57" s="283">
        <f>SUM($C$2:C57)</f>
        <v>3436.7999999999997</v>
      </c>
      <c r="K57" s="18">
        <v>681.38</v>
      </c>
      <c r="L57" s="18">
        <f>SUM($D$2:D57)</f>
        <v>0</v>
      </c>
      <c r="N57" s="274">
        <f t="shared" si="5"/>
        <v>45731.926987999999</v>
      </c>
      <c r="O57" s="265">
        <f t="shared" si="6"/>
        <v>-1191.9397170000011</v>
      </c>
      <c r="P57" s="265">
        <f t="shared" si="7"/>
        <v>25.637980318184418</v>
      </c>
      <c r="Q57" s="265">
        <f t="shared" si="8"/>
        <v>1327.2150649999967</v>
      </c>
      <c r="R57" s="265">
        <f t="shared" si="9"/>
        <v>887.48807700000179</v>
      </c>
    </row>
    <row r="58" spans="1:18">
      <c r="A58" s="207">
        <v>40320</v>
      </c>
      <c r="B58" s="301">
        <v>-20000</v>
      </c>
      <c r="C58" s="291">
        <v>222.72</v>
      </c>
      <c r="D58" s="300"/>
      <c r="E58" s="18">
        <v>89.8</v>
      </c>
      <c r="F58" s="266">
        <f>SUM($B$2:B58)</f>
        <v>-324396</v>
      </c>
      <c r="H58" s="290">
        <f>SUM($G$2:$G58)</f>
        <v>6361</v>
      </c>
      <c r="I58" s="18">
        <v>7.5487000000000002</v>
      </c>
      <c r="J58" s="283">
        <f>SUM($C$2:C58)</f>
        <v>3659.5199999999995</v>
      </c>
      <c r="K58" s="18">
        <v>681.38</v>
      </c>
      <c r="L58" s="18">
        <f>SUM($D$2:D58)</f>
        <v>0</v>
      </c>
      <c r="N58" s="274">
        <f t="shared" si="5"/>
        <v>45739.756523999997</v>
      </c>
      <c r="O58" s="265">
        <f t="shared" si="6"/>
        <v>-1184.1101810000036</v>
      </c>
      <c r="P58" s="265">
        <f t="shared" si="7"/>
        <v>33.467516318181879</v>
      </c>
      <c r="Q58" s="265">
        <f t="shared" si="8"/>
        <v>1335.0446009999941</v>
      </c>
      <c r="R58" s="265">
        <f t="shared" si="9"/>
        <v>887.48807700000179</v>
      </c>
    </row>
    <row r="59" spans="1:18">
      <c r="A59" s="207">
        <v>40320</v>
      </c>
      <c r="B59" s="301">
        <v>-100000</v>
      </c>
      <c r="C59" s="291">
        <v>1111.73</v>
      </c>
      <c r="D59" s="139"/>
      <c r="E59" s="18">
        <v>89.95</v>
      </c>
      <c r="F59" s="266">
        <f>SUM($B$2:B59)</f>
        <v>-424396</v>
      </c>
      <c r="H59" s="290">
        <f>SUM($G$2:$G59)</f>
        <v>6361</v>
      </c>
      <c r="I59" s="18">
        <v>7.5487000000000002</v>
      </c>
      <c r="J59" s="283">
        <f>SUM($C$2:C59)</f>
        <v>4771.25</v>
      </c>
      <c r="K59" s="18">
        <v>681.38</v>
      </c>
      <c r="L59" s="18">
        <f>SUM($D$2:D59)</f>
        <v>0</v>
      </c>
      <c r="N59" s="274">
        <f t="shared" si="5"/>
        <v>45766.162398</v>
      </c>
      <c r="O59" s="265">
        <f t="shared" si="6"/>
        <v>-1157.704307</v>
      </c>
      <c r="P59" s="265">
        <f t="shared" si="7"/>
        <v>59.873390318185557</v>
      </c>
      <c r="Q59" s="265">
        <f t="shared" si="8"/>
        <v>1361.4504749999978</v>
      </c>
      <c r="R59" s="265">
        <f t="shared" si="9"/>
        <v>887.48807700000179</v>
      </c>
    </row>
    <row r="60" spans="1:18">
      <c r="A60" s="256">
        <v>40323</v>
      </c>
      <c r="B60" s="266">
        <v>-20000</v>
      </c>
      <c r="C60" s="291">
        <v>223.09</v>
      </c>
      <c r="E60" s="18">
        <v>89.65</v>
      </c>
      <c r="F60" s="266">
        <f>SUM($B$2:B60)</f>
        <v>-444396</v>
      </c>
      <c r="H60" s="290">
        <f>SUM($G$2:$G60)</f>
        <v>6361</v>
      </c>
      <c r="I60" s="18">
        <v>7.5751999999999997</v>
      </c>
      <c r="J60" s="283">
        <f>SUM($C$2:C60)</f>
        <v>4994.34</v>
      </c>
      <c r="K60" s="18">
        <v>681.73</v>
      </c>
      <c r="L60" s="18">
        <f>SUM($D$2:D60)</f>
        <v>0</v>
      </c>
      <c r="N60" s="274">
        <f t="shared" si="5"/>
        <v>45835.228289999999</v>
      </c>
      <c r="O60" s="265">
        <f t="shared" si="6"/>
        <v>-1088.6384150000013</v>
      </c>
      <c r="P60" s="265">
        <f t="shared" si="7"/>
        <v>128.93928231818427</v>
      </c>
      <c r="Q60" s="265">
        <f t="shared" si="8"/>
        <v>1430.5163669999965</v>
      </c>
      <c r="R60" s="265">
        <f t="shared" si="9"/>
        <v>1046.4880769999945</v>
      </c>
    </row>
    <row r="61" spans="1:18">
      <c r="A61" s="256">
        <v>40323</v>
      </c>
      <c r="B61" s="266">
        <v>-20000</v>
      </c>
      <c r="C61" s="291">
        <v>223.21</v>
      </c>
      <c r="D61" s="139"/>
      <c r="E61" s="18">
        <v>89.6</v>
      </c>
      <c r="F61" s="266">
        <f>SUM($B$2:B61)</f>
        <v>-464396</v>
      </c>
      <c r="H61" s="290">
        <f>SUM($G$2:$G61)</f>
        <v>6361</v>
      </c>
      <c r="I61" s="18">
        <v>7.5751999999999997</v>
      </c>
      <c r="J61" s="283">
        <f>SUM($C$2:C61)</f>
        <v>5217.55</v>
      </c>
      <c r="K61" s="18">
        <v>681.73</v>
      </c>
      <c r="L61" s="18">
        <f>SUM($D$2:D61)</f>
        <v>0</v>
      </c>
      <c r="N61" s="274">
        <f t="shared" si="5"/>
        <v>45841.877823000003</v>
      </c>
      <c r="O61" s="265">
        <f t="shared" si="6"/>
        <v>-1081.9888819999978</v>
      </c>
      <c r="P61" s="265">
        <f t="shared" si="7"/>
        <v>135.5888153181877</v>
      </c>
      <c r="Q61" s="265">
        <f t="shared" si="8"/>
        <v>1437.1659</v>
      </c>
      <c r="R61" s="265">
        <f t="shared" si="9"/>
        <v>1046.4880769999945</v>
      </c>
    </row>
    <row r="62" spans="1:18">
      <c r="A62" s="256">
        <v>40323</v>
      </c>
      <c r="B62" s="301">
        <v>-50000</v>
      </c>
      <c r="C62" s="291">
        <v>558.47</v>
      </c>
      <c r="D62" s="298"/>
      <c r="E62" s="18">
        <v>89.53</v>
      </c>
      <c r="F62" s="266">
        <f>SUM($B$2:B62)</f>
        <v>-514396</v>
      </c>
      <c r="H62" s="290">
        <f>SUM($G$2:$G62)</f>
        <v>6361</v>
      </c>
      <c r="I62" s="18">
        <v>7.5751999999999997</v>
      </c>
      <c r="J62" s="283">
        <f>SUM($C$2:C62)</f>
        <v>5776.02</v>
      </c>
      <c r="K62" s="18">
        <v>681.73</v>
      </c>
      <c r="L62" s="18">
        <f>SUM($D$2:D62)</f>
        <v>0</v>
      </c>
      <c r="N62" s="274">
        <f t="shared" si="5"/>
        <v>45861.535354</v>
      </c>
      <c r="O62" s="265">
        <f t="shared" si="6"/>
        <v>-1062.3313510000007</v>
      </c>
      <c r="P62" s="265">
        <f t="shared" si="7"/>
        <v>155.24634631818481</v>
      </c>
      <c r="Q62" s="265">
        <f t="shared" si="8"/>
        <v>1456.8234309999971</v>
      </c>
      <c r="R62" s="265">
        <f t="shared" si="9"/>
        <v>1046.4880769999945</v>
      </c>
    </row>
    <row r="63" spans="1:18">
      <c r="A63" s="256">
        <v>40323</v>
      </c>
      <c r="B63" s="266">
        <v>-20000</v>
      </c>
      <c r="C63" s="291">
        <v>223.71</v>
      </c>
      <c r="D63" s="139"/>
      <c r="E63" s="18">
        <v>89.4</v>
      </c>
      <c r="F63" s="266">
        <f>SUM($B$2:B63)</f>
        <v>-534396</v>
      </c>
      <c r="H63" s="290">
        <f>SUM($G$2:$G63)</f>
        <v>6361</v>
      </c>
      <c r="I63" s="18">
        <v>7.5751999999999997</v>
      </c>
      <c r="J63" s="283">
        <f>SUM($C$2:C63)</f>
        <v>5999.7300000000005</v>
      </c>
      <c r="K63" s="18">
        <v>681.73</v>
      </c>
      <c r="L63" s="18">
        <f>SUM($D$2:D63)</f>
        <v>0</v>
      </c>
      <c r="N63" s="274">
        <f t="shared" si="5"/>
        <v>45871.593537000008</v>
      </c>
      <c r="O63" s="265">
        <f t="shared" si="6"/>
        <v>-1052.2731679999924</v>
      </c>
      <c r="P63" s="265">
        <f t="shared" si="7"/>
        <v>165.30452931819309</v>
      </c>
      <c r="Q63" s="265">
        <f t="shared" si="8"/>
        <v>1466.8816140000054</v>
      </c>
      <c r="R63" s="265">
        <f t="shared" si="9"/>
        <v>1046.4880769999945</v>
      </c>
    </row>
    <row r="64" spans="1:18">
      <c r="A64" s="207">
        <v>40323</v>
      </c>
      <c r="B64" s="266">
        <v>-20000</v>
      </c>
      <c r="C64" s="291">
        <v>223.44</v>
      </c>
      <c r="D64" s="139"/>
      <c r="E64" s="18">
        <v>89.51</v>
      </c>
      <c r="F64" s="266">
        <f>SUM($B$2:B64)</f>
        <v>-554396</v>
      </c>
      <c r="H64" s="290">
        <f>SUM($G$2:$G64)</f>
        <v>6361</v>
      </c>
      <c r="I64" s="18">
        <v>7.5751999999999997</v>
      </c>
      <c r="J64" s="283">
        <f>SUM($C$2:C64)</f>
        <v>6223.17</v>
      </c>
      <c r="K64" s="18">
        <v>681.73</v>
      </c>
      <c r="L64" s="18">
        <f>SUM($D$2:D64)</f>
        <v>0</v>
      </c>
      <c r="N64" s="274">
        <f t="shared" si="5"/>
        <v>45879.811049000004</v>
      </c>
      <c r="O64" s="265">
        <f t="shared" si="6"/>
        <v>-1044.0556559999968</v>
      </c>
      <c r="P64" s="265">
        <f t="shared" si="7"/>
        <v>173.52204131818871</v>
      </c>
      <c r="Q64" s="265">
        <f t="shared" si="8"/>
        <v>1475.099126000001</v>
      </c>
      <c r="R64" s="265">
        <f t="shared" si="9"/>
        <v>1046.4880769999945</v>
      </c>
    </row>
    <row r="65" spans="1:18">
      <c r="A65" s="207">
        <v>40323</v>
      </c>
      <c r="B65" s="266">
        <v>-35604</v>
      </c>
      <c r="C65" s="291">
        <v>397.72</v>
      </c>
      <c r="D65" s="298"/>
      <c r="E65" s="18">
        <v>89.52</v>
      </c>
      <c r="F65" s="266">
        <f>SUM($B$2:B65)</f>
        <v>-590000</v>
      </c>
      <c r="H65" s="290">
        <f>SUM($G$2:$G65)</f>
        <v>6361</v>
      </c>
      <c r="I65" s="18">
        <v>7.5751999999999997</v>
      </c>
      <c r="J65" s="283">
        <f>SUM($C$2:C65)</f>
        <v>6620.89</v>
      </c>
      <c r="K65" s="18">
        <v>681.73</v>
      </c>
      <c r="L65" s="18">
        <f>SUM($D$2:D65)</f>
        <v>0</v>
      </c>
      <c r="N65" s="274">
        <f t="shared" si="5"/>
        <v>45894.113397000001</v>
      </c>
      <c r="O65" s="265">
        <f t="shared" si="6"/>
        <v>-1029.7533079999994</v>
      </c>
      <c r="P65" s="265">
        <f t="shared" si="7"/>
        <v>187.82438931818615</v>
      </c>
      <c r="Q65" s="265">
        <f t="shared" si="8"/>
        <v>1489.4014739999984</v>
      </c>
      <c r="R65" s="265">
        <f t="shared" si="9"/>
        <v>1046.4880769999945</v>
      </c>
    </row>
    <row r="66" spans="1:18">
      <c r="A66" s="207">
        <v>40324</v>
      </c>
      <c r="B66" s="299">
        <v>49343</v>
      </c>
      <c r="C66" s="302">
        <v>-548.25</v>
      </c>
      <c r="D66" s="139"/>
      <c r="E66" s="18">
        <v>90</v>
      </c>
      <c r="F66" s="266">
        <f>SUM($B$2:B66)</f>
        <v>-540657</v>
      </c>
      <c r="G66" s="290">
        <f>B66+B36</f>
        <v>-657</v>
      </c>
      <c r="H66" s="290">
        <f>SUM($G$2:$G66)</f>
        <v>5704</v>
      </c>
      <c r="I66" s="18">
        <v>7.5431999999999997</v>
      </c>
      <c r="J66" s="283">
        <f>SUM($C$2:C66)</f>
        <v>6072.64</v>
      </c>
      <c r="K66" s="18">
        <v>681.65</v>
      </c>
      <c r="L66" s="18">
        <f>SUM($D$2:D66)</f>
        <v>0</v>
      </c>
      <c r="N66" s="274">
        <f t="shared" ref="N66:N89" si="10">(600000+F66)/100*I66+J66*K66/100</f>
        <v>45870.511736</v>
      </c>
      <c r="O66" s="265">
        <f t="shared" ref="O66:O89" si="11">N66-N$92</f>
        <v>-1053.354969</v>
      </c>
      <c r="P66" s="265">
        <f t="shared" ref="P66:P89" si="12">N66-$N$93</f>
        <v>164.22272831818555</v>
      </c>
      <c r="Q66" s="265">
        <f t="shared" ref="Q66:Q89" si="13">$N66-$N$91</f>
        <v>1465.7998129999978</v>
      </c>
      <c r="R66" s="265">
        <f t="shared" ref="R66:R89" si="14">600000/100*I66-$N$91</f>
        <v>854.48807699999452</v>
      </c>
    </row>
    <row r="67" spans="1:18">
      <c r="A67" s="207">
        <v>40324</v>
      </c>
      <c r="B67" s="301">
        <v>100334</v>
      </c>
      <c r="C67" s="291">
        <v>-1111.73</v>
      </c>
      <c r="D67" s="139"/>
      <c r="E67" s="18">
        <v>90.25</v>
      </c>
      <c r="F67" s="266">
        <f>SUM($B$2:B67)</f>
        <v>-440323</v>
      </c>
      <c r="G67" s="290">
        <f>B67+B59</f>
        <v>334</v>
      </c>
      <c r="H67" s="290">
        <f>SUM($G$2:$G67)</f>
        <v>6038</v>
      </c>
      <c r="I67" s="18">
        <v>7.4832000000000001</v>
      </c>
      <c r="J67" s="283">
        <f>SUM($C$2:C67)</f>
        <v>4960.91</v>
      </c>
      <c r="K67" s="18">
        <v>681.51</v>
      </c>
      <c r="L67" s="18">
        <f>SUM($D$2:D67)</f>
        <v>0</v>
      </c>
      <c r="N67" s="274">
        <f t="shared" si="10"/>
        <v>45758.047005</v>
      </c>
      <c r="O67" s="265">
        <f t="shared" si="11"/>
        <v>-1165.8197</v>
      </c>
      <c r="P67" s="265">
        <f t="shared" si="12"/>
        <v>51.757997318185517</v>
      </c>
      <c r="Q67" s="265">
        <f t="shared" si="13"/>
        <v>1353.3350819999978</v>
      </c>
      <c r="R67" s="265">
        <f t="shared" si="14"/>
        <v>494.48807699999452</v>
      </c>
    </row>
    <row r="68" spans="1:18">
      <c r="A68" s="207">
        <v>40347</v>
      </c>
      <c r="B68" s="301">
        <v>110599</v>
      </c>
      <c r="C68" s="291">
        <v>-1218.05</v>
      </c>
      <c r="D68" s="139"/>
      <c r="E68" s="18">
        <v>90.8</v>
      </c>
      <c r="F68" s="266">
        <f>SUM($B$2:B68)</f>
        <v>-329724</v>
      </c>
      <c r="G68" s="290">
        <f>B68+SUM(B39:B43)</f>
        <v>599</v>
      </c>
      <c r="H68" s="290">
        <f>SUM($G$2:$G68)</f>
        <v>6637</v>
      </c>
      <c r="I68" s="18">
        <v>7.4832000000000001</v>
      </c>
      <c r="J68" s="283">
        <f>SUM($C$2:C68)</f>
        <v>3742.8599999999997</v>
      </c>
      <c r="K68" s="18">
        <v>681.51</v>
      </c>
      <c r="L68" s="18">
        <f>SUM($D$2:D68)</f>
        <v>0</v>
      </c>
      <c r="N68" s="274">
        <f t="shared" si="10"/>
        <v>45733.258818000002</v>
      </c>
      <c r="O68" s="265">
        <f t="shared" si="11"/>
        <v>-1190.6078869999983</v>
      </c>
      <c r="P68" s="265">
        <f t="shared" si="12"/>
        <v>26.969810318187228</v>
      </c>
      <c r="Q68" s="265">
        <f t="shared" si="13"/>
        <v>1328.5468949999995</v>
      </c>
      <c r="R68" s="265">
        <f t="shared" si="14"/>
        <v>494.48807699999452</v>
      </c>
    </row>
    <row r="69" spans="1:18">
      <c r="A69" s="207">
        <v>40347</v>
      </c>
      <c r="B69" s="301">
        <v>80376</v>
      </c>
      <c r="C69" s="291">
        <v>-885.2</v>
      </c>
      <c r="D69" s="139"/>
      <c r="E69" s="18">
        <v>90.8</v>
      </c>
      <c r="F69" s="266">
        <f>SUM($B$2:B69)</f>
        <v>-249348</v>
      </c>
      <c r="G69" s="290">
        <f>B69+B46+B47+B48+B49</f>
        <v>376</v>
      </c>
      <c r="H69" s="290">
        <f>SUM($G$2:$G69)</f>
        <v>7013</v>
      </c>
      <c r="I69" s="18">
        <v>7.4832000000000001</v>
      </c>
      <c r="J69" s="283">
        <f>SUM($C$2:C69)</f>
        <v>2857.66</v>
      </c>
      <c r="K69" s="18">
        <v>681.51</v>
      </c>
      <c r="L69" s="18">
        <f>SUM($D$2:D69)</f>
        <v>0</v>
      </c>
      <c r="N69" s="274">
        <f t="shared" si="10"/>
        <v>45715.229129999992</v>
      </c>
      <c r="O69" s="265">
        <f t="shared" si="11"/>
        <v>-1208.6375750000079</v>
      </c>
      <c r="P69" s="265">
        <f t="shared" si="12"/>
        <v>8.9401223181776004</v>
      </c>
      <c r="Q69" s="265">
        <f t="shared" si="13"/>
        <v>1310.5172069999899</v>
      </c>
      <c r="R69" s="265">
        <f t="shared" si="14"/>
        <v>494.48807699999452</v>
      </c>
    </row>
    <row r="70" spans="1:18">
      <c r="A70" s="207">
        <v>40353</v>
      </c>
      <c r="B70" s="301">
        <v>80279</v>
      </c>
      <c r="C70" s="291">
        <v>-891</v>
      </c>
      <c r="D70" s="139"/>
      <c r="E70" s="18">
        <v>90.1</v>
      </c>
      <c r="F70" s="266">
        <f>SUM($B$2:B70)</f>
        <v>-169069</v>
      </c>
      <c r="G70" s="290">
        <f>B70+SUM(B55:B58)</f>
        <v>279</v>
      </c>
      <c r="H70" s="290">
        <f>SUM($G$2:$G70)</f>
        <v>7292</v>
      </c>
      <c r="I70" s="18">
        <v>7.5476999999999999</v>
      </c>
      <c r="J70" s="283">
        <f>SUM($C$2:C70)</f>
        <v>1966.6599999999999</v>
      </c>
      <c r="K70" s="18">
        <v>680.09</v>
      </c>
      <c r="L70" s="18">
        <f>SUM($D$2:D70)</f>
        <v>0</v>
      </c>
      <c r="N70" s="274">
        <f t="shared" si="10"/>
        <v>45900.437080999996</v>
      </c>
      <c r="O70" s="265">
        <f t="shared" si="11"/>
        <v>-1023.429624000004</v>
      </c>
      <c r="P70" s="265">
        <f t="shared" si="12"/>
        <v>194.14807331818156</v>
      </c>
      <c r="Q70" s="265">
        <f t="shared" si="13"/>
        <v>1495.7251579999938</v>
      </c>
      <c r="R70" s="265">
        <f t="shared" si="14"/>
        <v>881.48807699999452</v>
      </c>
    </row>
    <row r="71" spans="1:18">
      <c r="A71" s="207">
        <v>40354</v>
      </c>
      <c r="B71" s="266">
        <v>-50000</v>
      </c>
      <c r="C71" s="291">
        <v>558.97</v>
      </c>
      <c r="D71" s="139"/>
      <c r="E71" s="18">
        <v>89.45</v>
      </c>
      <c r="F71" s="266">
        <f>SUM($B$2:B71)</f>
        <v>-219069</v>
      </c>
      <c r="H71" s="290">
        <f>SUM($G$2:$G71)</f>
        <v>7292</v>
      </c>
      <c r="I71" s="18">
        <v>7.5625</v>
      </c>
      <c r="J71" s="283">
        <f>SUM($C$2:C71)</f>
        <v>2525.63</v>
      </c>
      <c r="K71" s="18">
        <v>678.54</v>
      </c>
      <c r="L71" s="18">
        <f>SUM($D$2:D71)</f>
        <v>0</v>
      </c>
      <c r="N71" s="274">
        <f t="shared" si="10"/>
        <v>45945.316676999995</v>
      </c>
      <c r="O71" s="265">
        <f t="shared" si="11"/>
        <v>-978.55002800000511</v>
      </c>
      <c r="P71" s="265">
        <f t="shared" si="12"/>
        <v>239.02766931818041</v>
      </c>
      <c r="Q71" s="265">
        <f t="shared" si="13"/>
        <v>1540.6047539999927</v>
      </c>
      <c r="R71" s="265">
        <f t="shared" si="14"/>
        <v>970.28807699999743</v>
      </c>
    </row>
    <row r="72" spans="1:18">
      <c r="A72" s="207">
        <v>40354</v>
      </c>
      <c r="B72" s="301">
        <v>50039</v>
      </c>
      <c r="C72" s="291">
        <v>-558.47</v>
      </c>
      <c r="D72" s="300"/>
      <c r="E72" s="18">
        <v>89.6</v>
      </c>
      <c r="F72" s="266">
        <f>SUM($B$2:B72)</f>
        <v>-169030</v>
      </c>
      <c r="G72" s="290">
        <f>B72+B62</f>
        <v>39</v>
      </c>
      <c r="H72" s="290">
        <f>SUM($G$2:$G72)</f>
        <v>7331</v>
      </c>
      <c r="I72" s="18">
        <v>7.5625</v>
      </c>
      <c r="J72" s="283">
        <f>SUM($C$2:C72)</f>
        <v>1967.16</v>
      </c>
      <c r="K72" s="18">
        <v>678.54</v>
      </c>
      <c r="L72" s="18">
        <f>SUM($D$2:D72)</f>
        <v>0</v>
      </c>
      <c r="N72" s="274">
        <f t="shared" si="10"/>
        <v>45940.073713999998</v>
      </c>
      <c r="O72" s="265">
        <f t="shared" si="11"/>
        <v>-983.79299100000208</v>
      </c>
      <c r="P72" s="265">
        <f t="shared" si="12"/>
        <v>233.78470631818345</v>
      </c>
      <c r="Q72" s="265">
        <f t="shared" si="13"/>
        <v>1535.3617909999957</v>
      </c>
      <c r="R72" s="265">
        <f t="shared" si="14"/>
        <v>970.28807699999743</v>
      </c>
    </row>
    <row r="73" spans="1:18">
      <c r="A73" s="207">
        <v>40358</v>
      </c>
      <c r="B73" s="266">
        <v>-20000</v>
      </c>
      <c r="C73" s="291">
        <v>224.72</v>
      </c>
      <c r="D73" s="139"/>
      <c r="E73" s="18">
        <v>89</v>
      </c>
      <c r="F73" s="266">
        <f>SUM($B$2:B73)</f>
        <v>-189030</v>
      </c>
      <c r="H73" s="290">
        <f>SUM($G$2:$G73)</f>
        <v>7331</v>
      </c>
      <c r="I73" s="18">
        <v>7.6047000000000002</v>
      </c>
      <c r="J73" s="283">
        <f>SUM($C$2:C73)</f>
        <v>2191.88</v>
      </c>
      <c r="K73" s="18">
        <v>678.37</v>
      </c>
      <c r="L73" s="18">
        <f>SUM($D$2:D73)</f>
        <v>0</v>
      </c>
      <c r="N73" s="274">
        <f t="shared" si="10"/>
        <v>46122.091946</v>
      </c>
      <c r="O73" s="265">
        <f t="shared" si="11"/>
        <v>-801.7747589999999</v>
      </c>
      <c r="P73" s="265">
        <f t="shared" si="12"/>
        <v>415.80293831818562</v>
      </c>
      <c r="Q73" s="265">
        <f t="shared" si="13"/>
        <v>1717.3800229999979</v>
      </c>
      <c r="R73" s="265">
        <f t="shared" si="14"/>
        <v>1223.4880770000018</v>
      </c>
    </row>
    <row r="74" spans="1:18">
      <c r="A74" s="207">
        <v>40358</v>
      </c>
      <c r="B74" s="299">
        <v>-10000</v>
      </c>
      <c r="C74" s="291">
        <v>112.68</v>
      </c>
      <c r="D74" s="139"/>
      <c r="E74" s="18">
        <v>88.75</v>
      </c>
      <c r="F74" s="266">
        <f>SUM($B$2:B74)</f>
        <v>-199030</v>
      </c>
      <c r="H74" s="290">
        <f>SUM($G$2:$G74)</f>
        <v>7331</v>
      </c>
      <c r="I74" s="18">
        <v>7.6292</v>
      </c>
      <c r="J74" s="283">
        <f>SUM($C$2:C74)</f>
        <v>2304.56</v>
      </c>
      <c r="K74" s="18">
        <v>678.34</v>
      </c>
      <c r="L74" s="18">
        <f>SUM($D$2:D74)</f>
        <v>0</v>
      </c>
      <c r="N74" s="274">
        <f t="shared" si="10"/>
        <v>46223.555543999995</v>
      </c>
      <c r="O74" s="265">
        <f t="shared" si="11"/>
        <v>-700.31116100000509</v>
      </c>
      <c r="P74" s="265">
        <f t="shared" si="12"/>
        <v>517.26653631818044</v>
      </c>
      <c r="Q74" s="265">
        <f t="shared" si="13"/>
        <v>1818.8436209999927</v>
      </c>
      <c r="R74" s="265">
        <f t="shared" si="14"/>
        <v>1370.4880769999945</v>
      </c>
    </row>
    <row r="75" spans="1:18">
      <c r="A75" s="207">
        <v>40359</v>
      </c>
      <c r="B75" s="299">
        <v>-10000</v>
      </c>
      <c r="C75" s="291">
        <v>112.87</v>
      </c>
      <c r="D75" s="139"/>
      <c r="E75" s="18">
        <v>88.6</v>
      </c>
      <c r="F75" s="266">
        <f>SUM($B$2:B75)</f>
        <v>-209030</v>
      </c>
      <c r="H75" s="290">
        <f>SUM($G$2:$G75)</f>
        <v>7331</v>
      </c>
      <c r="I75" s="18">
        <v>7.6421999999999999</v>
      </c>
      <c r="J75" s="283">
        <f>SUM($C$2:C75)</f>
        <v>2417.4299999999998</v>
      </c>
      <c r="K75" s="18">
        <v>676.73</v>
      </c>
      <c r="L75" s="18">
        <f>SUM($D$2:D75)</f>
        <v>0</v>
      </c>
      <c r="N75" s="274">
        <f t="shared" si="10"/>
        <v>46238.183378999995</v>
      </c>
      <c r="O75" s="265">
        <f t="shared" si="11"/>
        <v>-685.68332600000576</v>
      </c>
      <c r="P75" s="265">
        <f t="shared" si="12"/>
        <v>531.89437131817976</v>
      </c>
      <c r="Q75" s="265">
        <f t="shared" si="13"/>
        <v>1833.471455999992</v>
      </c>
      <c r="R75" s="265">
        <f t="shared" si="14"/>
        <v>1448.4880769999945</v>
      </c>
    </row>
    <row r="76" spans="1:18">
      <c r="A76" s="207">
        <v>40385</v>
      </c>
      <c r="B76" s="299">
        <v>19679</v>
      </c>
      <c r="C76" s="291">
        <v>-225.55</v>
      </c>
      <c r="D76" s="298"/>
      <c r="E76" s="18">
        <v>87.25</v>
      </c>
      <c r="F76" s="266">
        <f>SUM($B$2:B76)</f>
        <v>-189351</v>
      </c>
      <c r="H76" s="290">
        <f>SUM($G$2:$G76)</f>
        <v>7331</v>
      </c>
      <c r="I76" s="18">
        <v>7.5625</v>
      </c>
      <c r="J76" s="283">
        <f>SUM($C$2:C76)</f>
        <v>2191.8799999999997</v>
      </c>
      <c r="K76" s="18">
        <v>678.34</v>
      </c>
      <c r="L76" s="18">
        <f>SUM($D$2:D76)</f>
        <v>0</v>
      </c>
      <c r="N76" s="274">
        <f t="shared" si="10"/>
        <v>45923.729416999995</v>
      </c>
      <c r="O76" s="265">
        <f t="shared" si="11"/>
        <v>-1000.1372880000054</v>
      </c>
      <c r="P76" s="265">
        <f t="shared" si="12"/>
        <v>217.44040931818017</v>
      </c>
      <c r="Q76" s="265">
        <f t="shared" si="13"/>
        <v>1519.0174939999924</v>
      </c>
      <c r="R76" s="265">
        <f t="shared" si="14"/>
        <v>970.28807699999743</v>
      </c>
    </row>
    <row r="77" spans="1:18">
      <c r="A77" s="207">
        <v>40389</v>
      </c>
      <c r="B77" s="266">
        <v>-20649</v>
      </c>
      <c r="C77" s="291">
        <v>239.27</v>
      </c>
      <c r="D77" s="139"/>
      <c r="E77" s="18">
        <v>86.3</v>
      </c>
      <c r="F77" s="266">
        <f>SUM($B$2:B77)</f>
        <v>-210000</v>
      </c>
      <c r="H77" s="290">
        <f>SUM($G$2:$G77)</f>
        <v>7331</v>
      </c>
      <c r="I77" s="18">
        <v>7.5625</v>
      </c>
      <c r="J77" s="283">
        <f>SUM($C$2:C77)</f>
        <v>2431.1499999999996</v>
      </c>
      <c r="K77" s="18">
        <v>678.34</v>
      </c>
      <c r="L77" s="18">
        <f>SUM($D$2:D77)</f>
        <v>0</v>
      </c>
      <c r="N77" s="274">
        <f t="shared" si="10"/>
        <v>45985.212910000002</v>
      </c>
      <c r="O77" s="265">
        <f t="shared" si="11"/>
        <v>-938.65379499999835</v>
      </c>
      <c r="P77" s="265">
        <f t="shared" si="12"/>
        <v>278.92390231818717</v>
      </c>
      <c r="Q77" s="265">
        <f t="shared" si="13"/>
        <v>1580.5009869999994</v>
      </c>
      <c r="R77" s="265">
        <f t="shared" si="14"/>
        <v>970.28807699999743</v>
      </c>
    </row>
    <row r="78" spans="1:18">
      <c r="A78" s="207"/>
      <c r="D78" s="139"/>
      <c r="E78" s="18">
        <v>89.95</v>
      </c>
      <c r="F78" s="266">
        <f>SUM($B$2:B78)</f>
        <v>-210000</v>
      </c>
      <c r="H78" s="290">
        <f>SUM($G$2:$G78)</f>
        <v>7331</v>
      </c>
      <c r="I78" s="18">
        <v>7.5625</v>
      </c>
      <c r="J78" s="283">
        <f>SUM($C$2:C78)</f>
        <v>2431.1499999999996</v>
      </c>
      <c r="K78" s="18">
        <v>678.34</v>
      </c>
      <c r="L78" s="18">
        <f>SUM($D$2:D78)</f>
        <v>0</v>
      </c>
      <c r="N78" s="274">
        <f t="shared" si="10"/>
        <v>45985.212910000002</v>
      </c>
      <c r="O78" s="265">
        <f t="shared" si="11"/>
        <v>-938.65379499999835</v>
      </c>
      <c r="P78" s="265">
        <f t="shared" si="12"/>
        <v>278.92390231818717</v>
      </c>
      <c r="Q78" s="265">
        <f t="shared" si="13"/>
        <v>1580.5009869999994</v>
      </c>
      <c r="R78" s="265">
        <f t="shared" si="14"/>
        <v>970.28807699999743</v>
      </c>
    </row>
    <row r="79" spans="1:18">
      <c r="A79" s="207"/>
      <c r="D79" s="139"/>
      <c r="E79" s="18">
        <v>89.95</v>
      </c>
      <c r="F79" s="266">
        <f>SUM($B$2:B79)</f>
        <v>-210000</v>
      </c>
      <c r="H79" s="290">
        <f>SUM($G$2:$G79)</f>
        <v>7331</v>
      </c>
      <c r="I79" s="18">
        <v>7.5625</v>
      </c>
      <c r="J79" s="283">
        <f>SUM($C$2:C79)</f>
        <v>2431.1499999999996</v>
      </c>
      <c r="K79" s="18">
        <v>678.34</v>
      </c>
      <c r="L79" s="18">
        <f>SUM($D$2:D79)</f>
        <v>0</v>
      </c>
      <c r="N79" s="274">
        <f t="shared" si="10"/>
        <v>45985.212910000002</v>
      </c>
      <c r="O79" s="265">
        <f t="shared" si="11"/>
        <v>-938.65379499999835</v>
      </c>
      <c r="P79" s="265">
        <f t="shared" si="12"/>
        <v>278.92390231818717</v>
      </c>
      <c r="Q79" s="265">
        <f t="shared" si="13"/>
        <v>1580.5009869999994</v>
      </c>
      <c r="R79" s="265">
        <f t="shared" si="14"/>
        <v>970.28807699999743</v>
      </c>
    </row>
    <row r="80" spans="1:18">
      <c r="A80" s="207"/>
      <c r="D80" s="139"/>
      <c r="E80" s="18">
        <v>89.95</v>
      </c>
      <c r="F80" s="266">
        <f>SUM($B$2:B80)</f>
        <v>-210000</v>
      </c>
      <c r="H80" s="290">
        <f>SUM($G$2:$G80)</f>
        <v>7331</v>
      </c>
      <c r="I80" s="18">
        <v>7.5625</v>
      </c>
      <c r="J80" s="283">
        <f>SUM($C$2:C80)</f>
        <v>2431.1499999999996</v>
      </c>
      <c r="K80" s="18">
        <v>678.34</v>
      </c>
      <c r="L80" s="18">
        <f>SUM($D$2:D80)</f>
        <v>0</v>
      </c>
      <c r="N80" s="274">
        <f t="shared" si="10"/>
        <v>45985.212910000002</v>
      </c>
      <c r="O80" s="265">
        <f t="shared" si="11"/>
        <v>-938.65379499999835</v>
      </c>
      <c r="P80" s="265">
        <f t="shared" si="12"/>
        <v>278.92390231818717</v>
      </c>
      <c r="Q80" s="265">
        <f t="shared" si="13"/>
        <v>1580.5009869999994</v>
      </c>
      <c r="R80" s="265">
        <f t="shared" si="14"/>
        <v>970.28807699999743</v>
      </c>
    </row>
    <row r="81" spans="1:18">
      <c r="A81" s="207"/>
      <c r="D81" s="139"/>
      <c r="E81" s="18">
        <v>89.95</v>
      </c>
      <c r="F81" s="266">
        <f>SUM($B$2:B81)</f>
        <v>-210000</v>
      </c>
      <c r="H81" s="290">
        <f>SUM($G$2:$G81)</f>
        <v>7331</v>
      </c>
      <c r="I81" s="18">
        <v>7.5625</v>
      </c>
      <c r="J81" s="283">
        <f>SUM($C$2:C81)</f>
        <v>2431.1499999999996</v>
      </c>
      <c r="K81" s="18">
        <v>680.09</v>
      </c>
      <c r="L81" s="18">
        <f>SUM($D$2:D81)</f>
        <v>0</v>
      </c>
      <c r="N81" s="274">
        <f t="shared" si="10"/>
        <v>46027.758034999999</v>
      </c>
      <c r="O81" s="265">
        <f t="shared" si="11"/>
        <v>-896.10867000000144</v>
      </c>
      <c r="P81" s="265">
        <f t="shared" si="12"/>
        <v>321.46902731818409</v>
      </c>
      <c r="Q81" s="265">
        <f t="shared" si="13"/>
        <v>1623.0461119999964</v>
      </c>
      <c r="R81" s="265">
        <f t="shared" si="14"/>
        <v>970.28807699999743</v>
      </c>
    </row>
    <row r="82" spans="1:18">
      <c r="A82" s="207"/>
      <c r="D82" s="139"/>
      <c r="E82" s="18">
        <v>89.95</v>
      </c>
      <c r="F82" s="266">
        <f>SUM($B$2:B82)</f>
        <v>-210000</v>
      </c>
      <c r="H82" s="290">
        <f>SUM($G$2:$G82)</f>
        <v>7331</v>
      </c>
      <c r="I82" s="18">
        <v>7.5625</v>
      </c>
      <c r="J82" s="283">
        <f>SUM($C$2:C82)</f>
        <v>2431.1499999999996</v>
      </c>
      <c r="K82" s="18">
        <v>680.09</v>
      </c>
      <c r="L82" s="18">
        <f>SUM($D$2:D82)</f>
        <v>0</v>
      </c>
      <c r="N82" s="274">
        <f t="shared" si="10"/>
        <v>46027.758034999999</v>
      </c>
      <c r="O82" s="265">
        <f t="shared" si="11"/>
        <v>-896.10867000000144</v>
      </c>
      <c r="P82" s="265">
        <f t="shared" si="12"/>
        <v>321.46902731818409</v>
      </c>
      <c r="Q82" s="265">
        <f t="shared" si="13"/>
        <v>1623.0461119999964</v>
      </c>
      <c r="R82" s="265">
        <f t="shared" si="14"/>
        <v>970.28807699999743</v>
      </c>
    </row>
    <row r="83" spans="1:18">
      <c r="A83" s="207"/>
      <c r="D83" s="139"/>
      <c r="E83" s="18">
        <v>89.95</v>
      </c>
      <c r="F83" s="266">
        <f>SUM($B$2:B83)</f>
        <v>-210000</v>
      </c>
      <c r="H83" s="290">
        <f>SUM($G$2:$G83)</f>
        <v>7331</v>
      </c>
      <c r="I83" s="18">
        <v>7.4116999999999997</v>
      </c>
      <c r="J83" s="283">
        <f>SUM($C$2:C83)</f>
        <v>2431.1499999999996</v>
      </c>
      <c r="K83" s="18">
        <v>680.09</v>
      </c>
      <c r="L83" s="18">
        <f>SUM($D$2:D83)</f>
        <v>0</v>
      </c>
      <c r="N83" s="274">
        <f t="shared" si="10"/>
        <v>45439.638034999996</v>
      </c>
      <c r="O83" s="265">
        <f t="shared" si="11"/>
        <v>-1484.2286700000041</v>
      </c>
      <c r="P83" s="265">
        <f t="shared" si="12"/>
        <v>-266.65097268181853</v>
      </c>
      <c r="Q83" s="265">
        <f t="shared" si="13"/>
        <v>1034.9261119999937</v>
      </c>
      <c r="R83" s="265">
        <f t="shared" si="14"/>
        <v>65.488076999994519</v>
      </c>
    </row>
    <row r="84" spans="1:18">
      <c r="A84" s="207"/>
      <c r="D84" s="139"/>
      <c r="E84" s="18">
        <v>89.95</v>
      </c>
      <c r="F84" s="266">
        <f>SUM($B$2:B84)</f>
        <v>-210000</v>
      </c>
      <c r="H84" s="290">
        <f>SUM($G$2:$G84)</f>
        <v>7331</v>
      </c>
      <c r="I84" s="18">
        <v>7.4116999999999997</v>
      </c>
      <c r="J84" s="283">
        <f>SUM($C$2:C84)</f>
        <v>2431.1499999999996</v>
      </c>
      <c r="K84" s="18">
        <v>680.09</v>
      </c>
      <c r="L84" s="18">
        <f>SUM($D$2:D84)</f>
        <v>0</v>
      </c>
      <c r="N84" s="274">
        <f t="shared" si="10"/>
        <v>45439.638034999996</v>
      </c>
      <c r="O84" s="265">
        <f t="shared" si="11"/>
        <v>-1484.2286700000041</v>
      </c>
      <c r="P84" s="265">
        <f t="shared" si="12"/>
        <v>-266.65097268181853</v>
      </c>
      <c r="Q84" s="265">
        <f t="shared" si="13"/>
        <v>1034.9261119999937</v>
      </c>
      <c r="R84" s="265">
        <f t="shared" si="14"/>
        <v>65.488076999994519</v>
      </c>
    </row>
    <row r="85" spans="1:18">
      <c r="A85" s="207"/>
      <c r="D85" s="139"/>
      <c r="E85" s="18">
        <v>89.95</v>
      </c>
      <c r="F85" s="266">
        <f>SUM($B$2:B85)</f>
        <v>-210000</v>
      </c>
      <c r="H85" s="290">
        <f>SUM($G$2:$G85)</f>
        <v>7331</v>
      </c>
      <c r="I85" s="18">
        <v>7.4116999999999997</v>
      </c>
      <c r="J85" s="283">
        <f>SUM($C$2:C85)</f>
        <v>2431.1499999999996</v>
      </c>
      <c r="K85" s="18">
        <v>680.09</v>
      </c>
      <c r="L85" s="18">
        <f>SUM($D$2:D85)</f>
        <v>0</v>
      </c>
      <c r="N85" s="274">
        <f t="shared" si="10"/>
        <v>45439.638034999996</v>
      </c>
      <c r="O85" s="265">
        <f t="shared" si="11"/>
        <v>-1484.2286700000041</v>
      </c>
      <c r="P85" s="265">
        <f t="shared" si="12"/>
        <v>-266.65097268181853</v>
      </c>
      <c r="Q85" s="265">
        <f t="shared" si="13"/>
        <v>1034.9261119999937</v>
      </c>
      <c r="R85" s="265">
        <f t="shared" si="14"/>
        <v>65.488076999994519</v>
      </c>
    </row>
    <row r="86" spans="1:18">
      <c r="A86" s="207"/>
      <c r="D86" s="139"/>
      <c r="E86" s="18">
        <v>89.95</v>
      </c>
      <c r="F86" s="266">
        <f>SUM($B$2:B86)</f>
        <v>-210000</v>
      </c>
      <c r="H86" s="290">
        <f>SUM($G$2:$G86)</f>
        <v>7331</v>
      </c>
      <c r="I86" s="18">
        <v>7.4832000000000001</v>
      </c>
      <c r="J86" s="283">
        <f>SUM($C$2:C86)</f>
        <v>2431.1499999999996</v>
      </c>
      <c r="K86" s="18">
        <v>680.09</v>
      </c>
      <c r="L86" s="18">
        <f>SUM($D$2:D86)</f>
        <v>0</v>
      </c>
      <c r="N86" s="274">
        <f t="shared" si="10"/>
        <v>45718.488035000002</v>
      </c>
      <c r="O86" s="265">
        <f t="shared" si="11"/>
        <v>-1205.3786699999982</v>
      </c>
      <c r="P86" s="265">
        <f t="shared" si="12"/>
        <v>12.199027318187291</v>
      </c>
      <c r="Q86" s="265">
        <f t="shared" si="13"/>
        <v>1313.7761119999996</v>
      </c>
      <c r="R86" s="265">
        <f t="shared" si="14"/>
        <v>494.48807699999452</v>
      </c>
    </row>
    <row r="87" spans="1:18">
      <c r="A87" s="207"/>
      <c r="D87" s="139"/>
      <c r="E87" s="18">
        <v>90.1</v>
      </c>
      <c r="F87" s="266">
        <f>SUM($B$2:B87)</f>
        <v>-210000</v>
      </c>
      <c r="H87" s="290">
        <f>SUM($G$2:$G87)</f>
        <v>7331</v>
      </c>
      <c r="I87" s="18">
        <v>7.4832000000000001</v>
      </c>
      <c r="J87" s="283">
        <f>SUM($C$2:C87)</f>
        <v>2431.1499999999996</v>
      </c>
      <c r="K87" s="18">
        <v>680.09</v>
      </c>
      <c r="L87" s="18">
        <f>SUM($D$2:D87)</f>
        <v>0</v>
      </c>
      <c r="N87" s="274">
        <f t="shared" si="10"/>
        <v>45718.488035000002</v>
      </c>
      <c r="O87" s="265">
        <f t="shared" si="11"/>
        <v>-1205.3786699999982</v>
      </c>
      <c r="P87" s="265">
        <f t="shared" si="12"/>
        <v>12.199027318187291</v>
      </c>
      <c r="Q87" s="265">
        <f t="shared" si="13"/>
        <v>1313.7761119999996</v>
      </c>
      <c r="R87" s="265">
        <f t="shared" si="14"/>
        <v>494.48807699999452</v>
      </c>
    </row>
    <row r="88" spans="1:18">
      <c r="A88" s="207"/>
      <c r="D88" s="139"/>
      <c r="E88" s="18">
        <v>90.1</v>
      </c>
      <c r="F88" s="266">
        <f>SUM($B$2:B88)</f>
        <v>-210000</v>
      </c>
      <c r="H88" s="290">
        <f>SUM($G$2:$G88)</f>
        <v>7331</v>
      </c>
      <c r="I88" s="18">
        <v>7.4832000000000001</v>
      </c>
      <c r="J88" s="283">
        <f>SUM($C$2:C88)</f>
        <v>2431.1499999999996</v>
      </c>
      <c r="K88" s="18">
        <v>680.09</v>
      </c>
      <c r="L88" s="18">
        <f>SUM($D$2:D88)</f>
        <v>0</v>
      </c>
      <c r="N88" s="274">
        <f t="shared" si="10"/>
        <v>45718.488035000002</v>
      </c>
      <c r="O88" s="265">
        <f t="shared" si="11"/>
        <v>-1205.3786699999982</v>
      </c>
      <c r="P88" s="265">
        <f t="shared" si="12"/>
        <v>12.199027318187291</v>
      </c>
      <c r="Q88" s="265">
        <f t="shared" si="13"/>
        <v>1313.7761119999996</v>
      </c>
      <c r="R88" s="265">
        <f t="shared" si="14"/>
        <v>494.48807699999452</v>
      </c>
    </row>
    <row r="89" spans="1:18">
      <c r="A89" s="207"/>
      <c r="E89" s="18">
        <v>90.1</v>
      </c>
      <c r="F89" s="266">
        <f>SUM($B$2:B89)</f>
        <v>-210000</v>
      </c>
      <c r="H89" s="290">
        <f>SUM($G$2:$G89)</f>
        <v>7331</v>
      </c>
      <c r="I89" s="18">
        <v>7.4832000000000001</v>
      </c>
      <c r="J89" s="283">
        <f>SUM($C$2:C89)</f>
        <v>2431.1499999999996</v>
      </c>
      <c r="K89" s="18">
        <v>682.7</v>
      </c>
      <c r="L89" s="18">
        <f>SUM($D$2:D89)</f>
        <v>0</v>
      </c>
      <c r="N89" s="274">
        <f t="shared" si="10"/>
        <v>45781.941049999994</v>
      </c>
      <c r="O89" s="265">
        <f t="shared" si="11"/>
        <v>-1141.9256550000064</v>
      </c>
      <c r="P89" s="265">
        <f t="shared" si="12"/>
        <v>75.652042318179156</v>
      </c>
      <c r="Q89" s="265">
        <f t="shared" si="13"/>
        <v>1377.2291269999914</v>
      </c>
      <c r="R89" s="265">
        <f t="shared" si="14"/>
        <v>494.48807699999452</v>
      </c>
    </row>
    <row r="90" spans="1:18">
      <c r="A90" s="297">
        <f>B90+C90*E90</f>
        <v>9046.6149999999616</v>
      </c>
      <c r="B90" s="281">
        <f>SUM(B2:B89)</f>
        <v>-210000</v>
      </c>
      <c r="C90" s="291">
        <f>SUM(C2:C89)</f>
        <v>2431.1499999999996</v>
      </c>
      <c r="D90" s="279"/>
      <c r="E90" s="18">
        <v>90.1</v>
      </c>
      <c r="F90" s="281">
        <f>F89</f>
        <v>-210000</v>
      </c>
      <c r="G90" s="296">
        <f>SUM(G2:G89)</f>
        <v>7331</v>
      </c>
      <c r="H90" s="296"/>
      <c r="I90" s="280">
        <f>I89</f>
        <v>7.4832000000000001</v>
      </c>
      <c r="J90" s="279">
        <f>J89</f>
        <v>2431.1499999999996</v>
      </c>
      <c r="K90" s="279">
        <f>K89</f>
        <v>682.7</v>
      </c>
      <c r="L90" s="279">
        <f>L89</f>
        <v>0</v>
      </c>
      <c r="M90" s="278"/>
      <c r="N90" s="278"/>
      <c r="O90" s="278"/>
      <c r="P90" s="278"/>
      <c r="Q90" s="278"/>
    </row>
    <row r="91" spans="1:18">
      <c r="A91" s="256" t="s">
        <v>7083</v>
      </c>
      <c r="B91" s="276"/>
      <c r="D91" s="276"/>
      <c r="E91" s="276">
        <f>MIN($E$2:E89)</f>
        <v>86.3</v>
      </c>
      <c r="F91" s="277">
        <f>MIN($F$2:$F89)</f>
        <v>-606583</v>
      </c>
      <c r="G91" s="290">
        <f>MIN($G$2:$G89)</f>
        <v>-2123</v>
      </c>
      <c r="I91" s="276">
        <f>MIN($I$2:I89)</f>
        <v>7.23</v>
      </c>
      <c r="J91" s="268">
        <f>MIN($J$2:$J89)</f>
        <v>-1.0000000000218279E-2</v>
      </c>
      <c r="K91" s="276">
        <f>MIN($K$2:K89)</f>
        <v>676.73</v>
      </c>
      <c r="L91" s="276"/>
      <c r="M91" s="276"/>
      <c r="N91" s="295">
        <f>MIN($N$2:$N89)</f>
        <v>44404.711923000003</v>
      </c>
      <c r="O91" s="276">
        <f>MIN($O$2:$O89)</f>
        <v>-2519.1547819999978</v>
      </c>
      <c r="P91" s="276">
        <f>MIN($P$2:$P89)</f>
        <v>-1301.5770846818123</v>
      </c>
      <c r="Q91" s="276">
        <f>MIN($P$2:$P89)</f>
        <v>-1301.5770846818123</v>
      </c>
    </row>
    <row r="92" spans="1:18">
      <c r="A92" s="256" t="s">
        <v>7082</v>
      </c>
      <c r="B92" s="276"/>
      <c r="D92" s="276"/>
      <c r="E92" s="276">
        <f>MAX($E$2:E89)</f>
        <v>94.15</v>
      </c>
      <c r="F92" s="277">
        <f>MAX($F$2:$F89)</f>
        <v>14174</v>
      </c>
      <c r="G92" s="290">
        <f>MAX($G$2:$G89)</f>
        <v>4275</v>
      </c>
      <c r="I92" s="276">
        <f>MAX($I$2:I89)</f>
        <v>7.6576000000000004</v>
      </c>
      <c r="J92" s="268">
        <f>MAX($J$2:$J89)</f>
        <v>6804.170000000001</v>
      </c>
      <c r="K92" s="276">
        <f>MAX($K$2:K89)</f>
        <v>683.84</v>
      </c>
      <c r="L92" s="276"/>
      <c r="M92" s="276"/>
      <c r="N92" s="295">
        <f>MAX($N$2:$N89)</f>
        <v>46923.866705</v>
      </c>
      <c r="O92" s="276">
        <f>MAX($O$2:$O90)</f>
        <v>0</v>
      </c>
      <c r="P92" s="276">
        <f>MAX($P$2:$P89)</f>
        <v>1217.5776973181855</v>
      </c>
      <c r="Q92" s="276">
        <f>MAX($P$2:$P89)</f>
        <v>1217.5776973181855</v>
      </c>
    </row>
    <row r="93" spans="1:18">
      <c r="A93" s="256" t="s">
        <v>5936</v>
      </c>
      <c r="B93" s="276"/>
      <c r="D93" s="276"/>
      <c r="E93" s="276">
        <f>AVERAGE($E$2:E89)</f>
        <v>90.505340909090918</v>
      </c>
      <c r="F93" s="277">
        <f>AVERAGE($F$2:$F89)</f>
        <v>-284549.11363636365</v>
      </c>
      <c r="G93" s="290">
        <f>AVERAGE($G$2:$G89)</f>
        <v>271.51851851851853</v>
      </c>
      <c r="I93" s="276">
        <f>AVERAGE($I$2:I89)</f>
        <v>7.5048693181818189</v>
      </c>
      <c r="J93" s="268">
        <f>AVERAGE($J$2:$J89)</f>
        <v>3238.8357954545472</v>
      </c>
      <c r="K93" s="276">
        <f>AVERAGE($K$2:K89)</f>
        <v>681.059886363636</v>
      </c>
      <c r="L93" s="276"/>
      <c r="M93" s="276"/>
      <c r="N93" s="295">
        <f>AVERAGE($N$2:$N89)</f>
        <v>45706.289007681815</v>
      </c>
      <c r="O93" s="276">
        <f>AVERAGE($O$2:$O89)</f>
        <v>-1217.5776973181819</v>
      </c>
      <c r="P93" s="276">
        <f>AVERAGE($P$2:$P89)</f>
        <v>3.141890787942843E-12</v>
      </c>
      <c r="Q93" s="276">
        <f>AVERAGE($P$2:$P89)</f>
        <v>3.141890787942843E-12</v>
      </c>
    </row>
    <row r="94" spans="1:18">
      <c r="A94" s="256" t="s">
        <v>7081</v>
      </c>
      <c r="B94" s="275">
        <f>SUMIF($B$2:$B89,"&gt;0")</f>
        <v>1917537</v>
      </c>
      <c r="C94" s="291">
        <f>SUMIF($C$2:$C89,"&gt;0")</f>
        <v>23520.090000000004</v>
      </c>
      <c r="D94" s="276"/>
      <c r="E94" s="276"/>
      <c r="F94" s="277"/>
      <c r="G94" s="291">
        <f>SUMIF(G$2:G89,"&gt;0")</f>
        <v>16283</v>
      </c>
      <c r="H94" s="291"/>
      <c r="I94" s="276"/>
      <c r="J94" s="268"/>
      <c r="K94" s="276"/>
      <c r="L94" s="276"/>
      <c r="M94" s="276"/>
      <c r="N94" s="276"/>
      <c r="O94" s="276"/>
      <c r="P94" s="276"/>
    </row>
    <row r="95" spans="1:18">
      <c r="A95" s="256" t="s">
        <v>7080</v>
      </c>
      <c r="B95" s="275">
        <f>SUMIF($B$2:$B89,"&lt;0")</f>
        <v>-2127537</v>
      </c>
      <c r="C95" s="291">
        <f>SUMIF($C$2:$C89,"&lt;0")</f>
        <v>-21088.94</v>
      </c>
      <c r="G95" s="291">
        <f>SUMIF(G$2:G89,"&lt;0")</f>
        <v>-8952</v>
      </c>
      <c r="H95" s="291"/>
      <c r="J95" s="274"/>
    </row>
    <row r="96" spans="1:18">
      <c r="A96" s="273" t="s">
        <v>7079</v>
      </c>
      <c r="B96" s="271">
        <f>B95+B94</f>
        <v>-210000</v>
      </c>
      <c r="C96" s="294">
        <f>C90*E90</f>
        <v>219046.61499999996</v>
      </c>
      <c r="D96" s="270"/>
      <c r="E96" s="271">
        <f>B96+C96</f>
        <v>9046.6149999999616</v>
      </c>
      <c r="F96" s="271"/>
      <c r="G96" s="293"/>
      <c r="H96" s="293"/>
      <c r="I96" s="270"/>
      <c r="J96" s="270"/>
      <c r="K96" s="270"/>
      <c r="L96" s="270"/>
      <c r="M96" s="270"/>
      <c r="N96" s="270"/>
      <c r="O96" s="269">
        <f>(C96+B96)/100*I90</f>
        <v>676.97629367999718</v>
      </c>
      <c r="P96" s="269"/>
      <c r="Q96" s="269"/>
      <c r="R96" s="269"/>
    </row>
    <row r="100" spans="2:10">
      <c r="B100" s="18"/>
      <c r="F100" s="18"/>
    </row>
    <row r="101" spans="2:10">
      <c r="B101" s="18"/>
      <c r="F101" s="18"/>
    </row>
    <row r="102" spans="2:10">
      <c r="B102" s="18">
        <v>80</v>
      </c>
      <c r="C102" s="291">
        <v>7.61</v>
      </c>
      <c r="F102" s="18">
        <f>B102/100*C102</f>
        <v>6.088000000000001</v>
      </c>
    </row>
    <row r="103" spans="2:10">
      <c r="B103" s="18"/>
      <c r="C103" s="291">
        <v>7.3752000000000004</v>
      </c>
      <c r="F103" s="139">
        <f>B102/100*C103</f>
        <v>5.9001600000000005</v>
      </c>
      <c r="G103" s="292"/>
      <c r="H103" s="292"/>
    </row>
    <row r="104" spans="2:10">
      <c r="B104" s="18"/>
      <c r="C104" s="291">
        <v>89.46</v>
      </c>
      <c r="D104" s="18">
        <f>B102/C104</f>
        <v>0.894254415381176</v>
      </c>
      <c r="E104" s="18">
        <v>6.7587000000000002</v>
      </c>
      <c r="F104" s="18">
        <f>D104*E104</f>
        <v>6.0439973172367543</v>
      </c>
      <c r="J104" s="18">
        <f>F104-F103</f>
        <v>0.14383731723675375</v>
      </c>
    </row>
    <row r="105" spans="2:10">
      <c r="B105" s="18"/>
      <c r="F105" s="18"/>
    </row>
    <row r="106" spans="2:10">
      <c r="B106" s="18"/>
      <c r="F106" s="18"/>
    </row>
    <row r="107" spans="2:10">
      <c r="B107" s="18">
        <v>20</v>
      </c>
      <c r="C107" s="291">
        <v>7.3752000000000004</v>
      </c>
      <c r="F107" s="18">
        <f>B107/100*C107</f>
        <v>1.4750400000000001</v>
      </c>
    </row>
    <row r="108" spans="2:10">
      <c r="B108" s="18">
        <v>20</v>
      </c>
      <c r="C108" s="291">
        <v>89.45</v>
      </c>
      <c r="D108" s="18">
        <f>B108/C108</f>
        <v>0.22358859698155392</v>
      </c>
      <c r="E108" s="18">
        <v>6.7587000000000002</v>
      </c>
      <c r="F108" s="18">
        <f>D108*E108</f>
        <v>1.5111682504192285</v>
      </c>
    </row>
    <row r="109" spans="2:10">
      <c r="B109" s="18">
        <v>40</v>
      </c>
      <c r="C109" s="291">
        <v>89.4</v>
      </c>
      <c r="D109" s="18">
        <f>B109/C109</f>
        <v>0.44742729306487694</v>
      </c>
      <c r="E109" s="18">
        <v>6.7587000000000002</v>
      </c>
      <c r="F109" s="18">
        <f>D109*E109</f>
        <v>3.0240268456375841</v>
      </c>
    </row>
    <row r="110" spans="2:10">
      <c r="B110" s="18"/>
      <c r="C110" s="291">
        <v>89.35</v>
      </c>
      <c r="D110" s="18">
        <f>B110/C110</f>
        <v>0</v>
      </c>
      <c r="E110" s="18">
        <v>6.7587000000000002</v>
      </c>
      <c r="F110" s="18">
        <f>D110*E110</f>
        <v>0</v>
      </c>
      <c r="I110" s="18">
        <f>SUM(F107:F110)</f>
        <v>6.0102350960568129</v>
      </c>
      <c r="J110" s="18">
        <f>I110-F103</f>
        <v>0.11007509605681243</v>
      </c>
    </row>
    <row r="111" spans="2:10">
      <c r="B111" s="18">
        <v>20</v>
      </c>
      <c r="C111" s="291">
        <v>89.5</v>
      </c>
      <c r="D111" s="18">
        <f>B111/C111</f>
        <v>0.22346368715083798</v>
      </c>
      <c r="E111" s="18">
        <v>6.7587000000000002</v>
      </c>
      <c r="F111" s="18">
        <f>D111*E111</f>
        <v>1.5103240223463688</v>
      </c>
      <c r="I111" s="18">
        <f>SUM(F108:F111)</f>
        <v>6.0455191184031811</v>
      </c>
      <c r="J111" s="18">
        <f>I111-F103</f>
        <v>0.14535911840318061</v>
      </c>
    </row>
    <row r="112" spans="2:10">
      <c r="B112" s="18"/>
      <c r="F112" s="18"/>
    </row>
    <row r="113" spans="2:10">
      <c r="B113" s="18">
        <v>60</v>
      </c>
      <c r="C113" s="291">
        <v>7.62</v>
      </c>
      <c r="F113" s="18">
        <f>B113/100*C113</f>
        <v>4.5720000000000001</v>
      </c>
    </row>
    <row r="114" spans="2:10">
      <c r="B114" s="18"/>
      <c r="C114" s="291">
        <v>89.3</v>
      </c>
      <c r="D114" s="18">
        <f>B113/C114</f>
        <v>0.67189249720044797</v>
      </c>
      <c r="E114" s="18">
        <v>6.8132999999999999</v>
      </c>
      <c r="F114" s="18">
        <f>D114*E114</f>
        <v>4.577805151175812</v>
      </c>
      <c r="J114" s="18">
        <f>F114-F113</f>
        <v>5.805151175811929E-3</v>
      </c>
    </row>
    <row r="115" spans="2:10">
      <c r="B115" s="18"/>
      <c r="F115" s="18"/>
    </row>
    <row r="116" spans="2:10">
      <c r="B116" s="267">
        <f>F116*100/C116</f>
        <v>590551.18110236223</v>
      </c>
      <c r="C116" s="291">
        <v>7.62</v>
      </c>
      <c r="F116" s="18">
        <v>45000</v>
      </c>
    </row>
    <row r="117" spans="2:10">
      <c r="B117" s="18"/>
      <c r="F117" s="18"/>
    </row>
    <row r="120" spans="2:10">
      <c r="B120" s="266">
        <f>400000*7.5821/100</f>
        <v>30328.400000000001</v>
      </c>
    </row>
    <row r="121" spans="2:10">
      <c r="B121" s="266">
        <f>400000*7.6223/100</f>
        <v>30489.200000000001</v>
      </c>
    </row>
    <row r="122" spans="2:10">
      <c r="B122" s="266">
        <f>B121-B120</f>
        <v>160.79999999999927</v>
      </c>
    </row>
  </sheetData>
  <phoneticPr fontId="12"/>
  <conditionalFormatting sqref="A90">
    <cfRule type="cellIs" dxfId="1" priority="7" stopIfTrue="1" operator="lessThan">
      <formula>0</formula>
    </cfRule>
    <cfRule type="cellIs" dxfId="0" priority="8" stopIfTrue="1" operator="greaterThan">
      <formula>0</formula>
    </cfRule>
  </conditionalFormatting>
  <conditionalFormatting sqref="N2:N89">
    <cfRule type="colorScale" priority="6">
      <colorScale>
        <cfvo type="min"/>
        <cfvo type="max"/>
        <color rgb="FFFF0000"/>
        <color rgb="FF00B050"/>
      </colorScale>
    </cfRule>
  </conditionalFormatting>
  <conditionalFormatting sqref="J2:J89">
    <cfRule type="colorScale" priority="5">
      <colorScale>
        <cfvo type="min"/>
        <cfvo type="max"/>
        <color rgb="FFFF0000"/>
        <color rgb="FF00B050"/>
      </colorScale>
    </cfRule>
  </conditionalFormatting>
  <conditionalFormatting sqref="I2:I89">
    <cfRule type="colorScale" priority="4">
      <colorScale>
        <cfvo type="min"/>
        <cfvo type="max"/>
        <color rgb="FFFF0000"/>
        <color rgb="FF00B050"/>
      </colorScale>
    </cfRule>
  </conditionalFormatting>
  <conditionalFormatting sqref="O2:R89">
    <cfRule type="colorScale" priority="3">
      <colorScale>
        <cfvo type="min"/>
        <cfvo type="max"/>
        <color rgb="FFFF0000"/>
        <color rgb="FF00B050"/>
      </colorScale>
    </cfRule>
  </conditionalFormatting>
  <conditionalFormatting sqref="E2:E89">
    <cfRule type="colorScale" priority="2">
      <colorScale>
        <cfvo type="min"/>
        <cfvo type="max"/>
        <color rgb="FFFF0000"/>
        <color rgb="FF00B050"/>
      </colorScale>
    </cfRule>
  </conditionalFormatting>
  <conditionalFormatting sqref="G2:H89">
    <cfRule type="colorScale" priority="1">
      <colorScale>
        <cfvo type="min"/>
        <cfvo type="num" val="$G$93"/>
        <cfvo type="max"/>
        <color rgb="FFFF0000"/>
        <color theme="0"/>
        <color rgb="FF00B050"/>
      </colorScale>
    </cfRule>
  </conditionalFormatting>
  <pageMargins left="0.78749999999999998" right="0.78749999999999998" top="0.78749999999999998" bottom="0.78749999999999998" header="0.51180555555555562" footer="0.51180555555555562"/>
  <pageSetup paperSize="9" firstPageNumber="0" orientation="portrait" horizontalDpi="300" verticalDpi="300" r:id="rId1"/>
  <headerFooter alignWithMargins="0"/>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94572-960F-484E-9C86-BAF3FB49AA67}">
  <dimension ref="A1:I28"/>
  <sheetViews>
    <sheetView zoomScale="75" zoomScaleNormal="75" workbookViewId="0">
      <selection activeCell="C18" sqref="C18"/>
    </sheetView>
  </sheetViews>
  <sheetFormatPr defaultColWidth="11" defaultRowHeight="14.25"/>
  <cols>
    <col min="1" max="1" width="7.25" style="18" customWidth="1"/>
    <col min="2" max="2" width="14.125" style="18" customWidth="1"/>
    <col min="3" max="3" width="13.875" style="18" customWidth="1"/>
    <col min="4" max="8" width="11" style="18"/>
    <col min="9" max="9" width="12.375" style="18" customWidth="1"/>
    <col min="10" max="16384" width="11" style="18"/>
  </cols>
  <sheetData>
    <row r="1" spans="1:9" s="73" customFormat="1">
      <c r="B1" s="73" t="s">
        <v>7105</v>
      </c>
      <c r="C1" s="73" t="s">
        <v>7104</v>
      </c>
      <c r="D1" s="73" t="s">
        <v>7103</v>
      </c>
      <c r="E1" s="73" t="s">
        <v>7102</v>
      </c>
      <c r="F1" s="73" t="s">
        <v>7101</v>
      </c>
      <c r="G1" s="73" t="s">
        <v>7100</v>
      </c>
      <c r="H1" s="73" t="s">
        <v>7099</v>
      </c>
      <c r="I1" s="73" t="s">
        <v>7098</v>
      </c>
    </row>
    <row r="2" spans="1:9">
      <c r="B2" s="304">
        <v>39756</v>
      </c>
      <c r="C2" s="18">
        <v>0</v>
      </c>
      <c r="D2" s="18">
        <v>0</v>
      </c>
      <c r="E2" s="18">
        <v>0</v>
      </c>
      <c r="F2" s="18">
        <v>196000</v>
      </c>
      <c r="G2" s="18" t="s">
        <v>5984</v>
      </c>
    </row>
    <row r="3" spans="1:9">
      <c r="A3" s="18">
        <v>1</v>
      </c>
      <c r="B3" s="304">
        <v>39786</v>
      </c>
      <c r="C3" s="18">
        <v>2369.7399999999998</v>
      </c>
      <c r="D3" s="18">
        <v>1076.1400000000001</v>
      </c>
      <c r="E3" s="18">
        <v>1293.5999999999999</v>
      </c>
      <c r="F3" s="18">
        <v>194923.86</v>
      </c>
      <c r="G3" s="18" t="s">
        <v>5984</v>
      </c>
      <c r="H3" s="18">
        <f t="shared" ref="H3:H28" si="0">H2+D3</f>
        <v>1076.1400000000001</v>
      </c>
      <c r="I3" s="18">
        <f t="shared" ref="I3:I28" si="1">I2+E3</f>
        <v>1293.5999999999999</v>
      </c>
    </row>
    <row r="4" spans="1:9">
      <c r="A4" s="18">
        <v>2</v>
      </c>
      <c r="B4" s="304">
        <v>39817</v>
      </c>
      <c r="C4" s="18">
        <v>2369.7399999999998</v>
      </c>
      <c r="D4" s="18">
        <v>1083.25</v>
      </c>
      <c r="E4" s="18">
        <v>1286.49</v>
      </c>
      <c r="F4" s="18">
        <v>193840.61</v>
      </c>
      <c r="G4" s="18" t="s">
        <v>5984</v>
      </c>
      <c r="H4" s="18">
        <f t="shared" si="0"/>
        <v>2159.3900000000003</v>
      </c>
      <c r="I4" s="18">
        <f t="shared" si="1"/>
        <v>2580.09</v>
      </c>
    </row>
    <row r="5" spans="1:9">
      <c r="A5" s="18">
        <v>3</v>
      </c>
      <c r="B5" s="304">
        <v>39848</v>
      </c>
      <c r="C5" s="18">
        <v>2369.7399999999998</v>
      </c>
      <c r="D5" s="18">
        <v>1090.3900000000001</v>
      </c>
      <c r="E5" s="18">
        <v>1279.3499999999999</v>
      </c>
      <c r="F5" s="18">
        <v>192750.22</v>
      </c>
      <c r="G5" s="18" t="s">
        <v>5984</v>
      </c>
      <c r="H5" s="18">
        <f t="shared" si="0"/>
        <v>3249.7800000000007</v>
      </c>
      <c r="I5" s="18">
        <f t="shared" si="1"/>
        <v>3859.44</v>
      </c>
    </row>
    <row r="6" spans="1:9">
      <c r="A6" s="18">
        <v>4</v>
      </c>
      <c r="B6" s="304">
        <v>39876</v>
      </c>
      <c r="C6" s="18">
        <v>2369.7399999999998</v>
      </c>
      <c r="D6" s="18">
        <v>1097.5899999999999</v>
      </c>
      <c r="E6" s="18">
        <v>1272.1500000000001</v>
      </c>
      <c r="F6" s="18">
        <v>191652.63</v>
      </c>
      <c r="G6" s="18" t="s">
        <v>5984</v>
      </c>
      <c r="H6" s="18">
        <f t="shared" si="0"/>
        <v>4347.3700000000008</v>
      </c>
      <c r="I6" s="18">
        <f t="shared" si="1"/>
        <v>5131.59</v>
      </c>
    </row>
    <row r="7" spans="1:9">
      <c r="A7" s="18">
        <v>5</v>
      </c>
      <c r="B7" s="304">
        <v>39907</v>
      </c>
      <c r="C7" s="18">
        <v>2369.7399999999998</v>
      </c>
      <c r="D7" s="18">
        <v>1104.83</v>
      </c>
      <c r="E7" s="18">
        <v>1264.9100000000001</v>
      </c>
      <c r="F7" s="18">
        <v>190547.8</v>
      </c>
      <c r="G7" s="18" t="s">
        <v>5984</v>
      </c>
      <c r="H7" s="18">
        <f t="shared" si="0"/>
        <v>5452.2000000000007</v>
      </c>
      <c r="I7" s="18">
        <f t="shared" si="1"/>
        <v>6396.5</v>
      </c>
    </row>
    <row r="8" spans="1:9">
      <c r="A8" s="18">
        <v>6</v>
      </c>
      <c r="B8" s="304">
        <v>39937</v>
      </c>
      <c r="C8" s="18">
        <v>2369.7399999999998</v>
      </c>
      <c r="D8" s="18">
        <v>1112.1300000000001</v>
      </c>
      <c r="E8" s="18">
        <v>1257.6099999999999</v>
      </c>
      <c r="F8" s="18">
        <v>189435.67</v>
      </c>
      <c r="G8" s="18" t="s">
        <v>5984</v>
      </c>
      <c r="H8" s="18">
        <f t="shared" si="0"/>
        <v>6564.3300000000008</v>
      </c>
      <c r="I8" s="18">
        <f t="shared" si="1"/>
        <v>7654.11</v>
      </c>
    </row>
    <row r="9" spans="1:9">
      <c r="A9" s="18">
        <v>7</v>
      </c>
      <c r="B9" s="304">
        <v>39968</v>
      </c>
      <c r="C9" s="18">
        <v>2369.7399999999998</v>
      </c>
      <c r="D9" s="18">
        <v>1119.46</v>
      </c>
      <c r="E9" s="18">
        <v>1250.28</v>
      </c>
      <c r="F9" s="18">
        <v>188316.21</v>
      </c>
      <c r="G9" s="18" t="s">
        <v>5984</v>
      </c>
      <c r="H9" s="18">
        <f t="shared" si="0"/>
        <v>7683.7900000000009</v>
      </c>
      <c r="I9" s="18">
        <f t="shared" si="1"/>
        <v>8904.39</v>
      </c>
    </row>
    <row r="10" spans="1:9">
      <c r="A10" s="18">
        <v>8</v>
      </c>
      <c r="B10" s="304">
        <v>39998</v>
      </c>
      <c r="C10" s="18">
        <v>2369.7399999999998</v>
      </c>
      <c r="D10" s="18">
        <v>1126.8499999999999</v>
      </c>
      <c r="E10" s="18">
        <v>1242.8900000000001</v>
      </c>
      <c r="F10" s="18">
        <v>187189.36</v>
      </c>
      <c r="G10" s="18" t="s">
        <v>5984</v>
      </c>
      <c r="H10" s="18">
        <f t="shared" si="0"/>
        <v>8810.6400000000012</v>
      </c>
      <c r="I10" s="18">
        <f t="shared" si="1"/>
        <v>10147.279999999999</v>
      </c>
    </row>
    <row r="11" spans="1:9">
      <c r="A11" s="18">
        <v>9</v>
      </c>
      <c r="B11" s="304">
        <v>40029</v>
      </c>
      <c r="C11" s="18">
        <v>2369.7399999999998</v>
      </c>
      <c r="D11" s="18">
        <v>1134.29</v>
      </c>
      <c r="E11" s="18">
        <v>1235.45</v>
      </c>
      <c r="F11" s="18">
        <v>186055.07</v>
      </c>
      <c r="G11" s="18" t="s">
        <v>5984</v>
      </c>
      <c r="H11" s="18">
        <f t="shared" si="0"/>
        <v>9944.93</v>
      </c>
      <c r="I11" s="18">
        <f t="shared" si="1"/>
        <v>11382.73</v>
      </c>
    </row>
    <row r="12" spans="1:9">
      <c r="A12" s="18">
        <v>10</v>
      </c>
      <c r="B12" s="304">
        <v>40060</v>
      </c>
      <c r="C12" s="18">
        <v>2369.7399999999998</v>
      </c>
      <c r="D12" s="18">
        <v>1141.78</v>
      </c>
      <c r="E12" s="18">
        <v>1227.96</v>
      </c>
      <c r="F12" s="18">
        <v>184913.29</v>
      </c>
      <c r="G12" s="18" t="s">
        <v>5984</v>
      </c>
      <c r="H12" s="18">
        <f t="shared" si="0"/>
        <v>11086.710000000001</v>
      </c>
      <c r="I12" s="18">
        <f t="shared" si="1"/>
        <v>12610.689999999999</v>
      </c>
    </row>
    <row r="13" spans="1:9">
      <c r="A13" s="18">
        <v>11</v>
      </c>
      <c r="B13" s="304">
        <v>40090</v>
      </c>
      <c r="C13" s="18">
        <v>2369.7399999999998</v>
      </c>
      <c r="D13" s="18">
        <v>1149.31</v>
      </c>
      <c r="E13" s="18">
        <v>1220.43</v>
      </c>
      <c r="F13" s="18">
        <v>183763.98</v>
      </c>
      <c r="G13" s="18" t="s">
        <v>5984</v>
      </c>
      <c r="H13" s="18">
        <f t="shared" si="0"/>
        <v>12236.02</v>
      </c>
      <c r="I13" s="18">
        <f t="shared" si="1"/>
        <v>13831.119999999999</v>
      </c>
    </row>
    <row r="14" spans="1:9">
      <c r="A14" s="18">
        <v>12</v>
      </c>
      <c r="B14" s="304">
        <v>40121</v>
      </c>
      <c r="C14" s="18">
        <v>2369.7399999999998</v>
      </c>
      <c r="D14" s="18">
        <v>1156.9000000000001</v>
      </c>
      <c r="E14" s="18">
        <v>1212.8399999999999</v>
      </c>
      <c r="F14" s="18">
        <v>182607.08</v>
      </c>
      <c r="G14" s="18" t="s">
        <v>5984</v>
      </c>
      <c r="H14" s="18">
        <f t="shared" si="0"/>
        <v>13392.92</v>
      </c>
      <c r="I14" s="18">
        <f t="shared" si="1"/>
        <v>15043.96</v>
      </c>
    </row>
    <row r="15" spans="1:9">
      <c r="A15" s="18">
        <v>13</v>
      </c>
      <c r="B15" s="304">
        <v>40151</v>
      </c>
      <c r="C15" s="18">
        <v>2240.88</v>
      </c>
      <c r="D15" s="18">
        <v>1246.58</v>
      </c>
      <c r="E15" s="18">
        <v>994.3</v>
      </c>
      <c r="F15" s="18">
        <v>181360.5</v>
      </c>
      <c r="G15" s="18" t="s">
        <v>5984</v>
      </c>
      <c r="H15" s="18">
        <f t="shared" si="0"/>
        <v>14639.5</v>
      </c>
      <c r="I15" s="18">
        <f t="shared" si="1"/>
        <v>16038.259999999998</v>
      </c>
    </row>
    <row r="16" spans="1:9">
      <c r="A16" s="18">
        <v>14</v>
      </c>
      <c r="B16" s="304">
        <v>40182</v>
      </c>
      <c r="C16" s="18">
        <v>2240.88</v>
      </c>
      <c r="D16" s="18">
        <v>1253.3800000000001</v>
      </c>
      <c r="E16" s="18">
        <v>987.5</v>
      </c>
      <c r="F16" s="18">
        <v>180107.12</v>
      </c>
      <c r="G16" s="18" t="s">
        <v>5984</v>
      </c>
      <c r="H16" s="18">
        <f t="shared" si="0"/>
        <v>15892.880000000001</v>
      </c>
      <c r="I16" s="18">
        <f t="shared" si="1"/>
        <v>17025.759999999998</v>
      </c>
    </row>
    <row r="17" spans="1:9">
      <c r="A17" s="18">
        <v>15</v>
      </c>
      <c r="B17" s="304">
        <v>40213</v>
      </c>
      <c r="C17" s="18">
        <v>2240.88</v>
      </c>
      <c r="D17" s="18">
        <v>1260.19</v>
      </c>
      <c r="E17" s="18">
        <v>980.69</v>
      </c>
      <c r="F17" s="18">
        <v>178846.93</v>
      </c>
      <c r="G17" s="18" t="s">
        <v>5984</v>
      </c>
      <c r="H17" s="18">
        <f t="shared" si="0"/>
        <v>17153.07</v>
      </c>
      <c r="I17" s="18">
        <f t="shared" si="1"/>
        <v>18006.449999999997</v>
      </c>
    </row>
    <row r="18" spans="1:9">
      <c r="A18" s="18">
        <v>16</v>
      </c>
      <c r="B18" s="304">
        <v>40241</v>
      </c>
      <c r="C18" s="18">
        <v>2240.88</v>
      </c>
      <c r="D18" s="18">
        <v>1267.06</v>
      </c>
      <c r="E18" s="18">
        <v>973.82</v>
      </c>
      <c r="F18" s="18">
        <v>177579.87</v>
      </c>
      <c r="G18" s="18" t="s">
        <v>5984</v>
      </c>
      <c r="H18" s="18">
        <f t="shared" si="0"/>
        <v>18420.13</v>
      </c>
      <c r="I18" s="18">
        <f t="shared" si="1"/>
        <v>18980.269999999997</v>
      </c>
    </row>
    <row r="19" spans="1:9">
      <c r="A19" s="18">
        <v>17</v>
      </c>
      <c r="B19" s="304">
        <v>40241</v>
      </c>
      <c r="C19" s="18">
        <v>130000</v>
      </c>
      <c r="D19" s="18">
        <v>130000</v>
      </c>
      <c r="E19" s="18">
        <v>0</v>
      </c>
      <c r="F19" s="18">
        <v>47579.87</v>
      </c>
      <c r="G19" s="18" t="s">
        <v>5984</v>
      </c>
      <c r="H19" s="18">
        <f t="shared" si="0"/>
        <v>148420.13</v>
      </c>
      <c r="I19" s="18">
        <f t="shared" si="1"/>
        <v>18980.269999999997</v>
      </c>
    </row>
    <row r="20" spans="1:9">
      <c r="A20" s="18">
        <v>18</v>
      </c>
      <c r="B20" s="304">
        <v>40272</v>
      </c>
      <c r="C20" s="18">
        <v>600.41</v>
      </c>
      <c r="D20" s="18">
        <v>341.34</v>
      </c>
      <c r="E20" s="18">
        <v>259.07</v>
      </c>
      <c r="F20" s="18">
        <v>47238.53</v>
      </c>
      <c r="G20" s="18" t="s">
        <v>5984</v>
      </c>
      <c r="H20" s="18">
        <f t="shared" si="0"/>
        <v>148761.47</v>
      </c>
      <c r="I20" s="18">
        <f t="shared" si="1"/>
        <v>19239.339999999997</v>
      </c>
    </row>
    <row r="21" spans="1:9">
      <c r="A21" s="18">
        <v>19</v>
      </c>
      <c r="B21" s="304">
        <v>40302</v>
      </c>
      <c r="C21" s="18">
        <v>600.41</v>
      </c>
      <c r="D21" s="18">
        <v>343.2</v>
      </c>
      <c r="E21" s="18">
        <v>257.20999999999998</v>
      </c>
      <c r="F21" s="18">
        <v>46895.33</v>
      </c>
      <c r="G21" s="18" t="s">
        <v>5984</v>
      </c>
      <c r="H21" s="18">
        <f t="shared" si="0"/>
        <v>149104.67000000001</v>
      </c>
      <c r="I21" s="18">
        <f t="shared" si="1"/>
        <v>19496.549999999996</v>
      </c>
    </row>
    <row r="22" spans="1:9">
      <c r="A22" s="18">
        <v>20</v>
      </c>
      <c r="B22" s="304">
        <v>40333</v>
      </c>
      <c r="C22" s="18">
        <v>600.41</v>
      </c>
      <c r="D22" s="18">
        <v>345.06</v>
      </c>
      <c r="E22" s="18">
        <v>255.35</v>
      </c>
      <c r="F22" s="18">
        <v>46550.27</v>
      </c>
      <c r="G22" s="18" t="s">
        <v>5984</v>
      </c>
      <c r="H22" s="18">
        <f t="shared" si="0"/>
        <v>149449.73000000001</v>
      </c>
      <c r="I22" s="18">
        <f t="shared" si="1"/>
        <v>19751.899999999994</v>
      </c>
    </row>
    <row r="23" spans="1:9">
      <c r="A23" s="18">
        <v>21</v>
      </c>
      <c r="B23" s="304">
        <v>40363</v>
      </c>
      <c r="C23" s="18">
        <v>600.41</v>
      </c>
      <c r="D23" s="18">
        <v>346.94</v>
      </c>
      <c r="E23" s="18">
        <v>253.47</v>
      </c>
      <c r="F23" s="18">
        <v>46203.33</v>
      </c>
      <c r="G23" s="18" t="s">
        <v>5984</v>
      </c>
      <c r="H23" s="18">
        <f t="shared" si="0"/>
        <v>149796.67000000001</v>
      </c>
      <c r="I23" s="18">
        <f t="shared" si="1"/>
        <v>20005.369999999995</v>
      </c>
    </row>
    <row r="24" spans="1:9">
      <c r="A24" s="18">
        <v>22</v>
      </c>
      <c r="B24" s="304">
        <v>40394</v>
      </c>
      <c r="C24" s="18">
        <v>600.41</v>
      </c>
      <c r="D24" s="18">
        <v>348.84</v>
      </c>
      <c r="E24" s="18">
        <v>251.57</v>
      </c>
      <c r="F24" s="18">
        <v>45854.49</v>
      </c>
      <c r="G24" s="18" t="s">
        <v>5984</v>
      </c>
      <c r="H24" s="18">
        <f t="shared" si="0"/>
        <v>150145.51</v>
      </c>
      <c r="I24" s="18">
        <f t="shared" si="1"/>
        <v>20256.939999999995</v>
      </c>
    </row>
    <row r="25" spans="1:9">
      <c r="A25" s="18">
        <v>23</v>
      </c>
      <c r="B25" s="304">
        <v>40425</v>
      </c>
      <c r="C25" s="18">
        <v>600.41</v>
      </c>
      <c r="D25" s="18">
        <v>350.73</v>
      </c>
      <c r="E25" s="18">
        <v>249.68</v>
      </c>
      <c r="F25" s="18">
        <v>45503.76</v>
      </c>
      <c r="G25" s="18" t="s">
        <v>5984</v>
      </c>
      <c r="H25" s="18">
        <f t="shared" si="0"/>
        <v>150496.24000000002</v>
      </c>
      <c r="I25" s="18">
        <f t="shared" si="1"/>
        <v>20506.619999999995</v>
      </c>
    </row>
    <row r="26" spans="1:9">
      <c r="A26" s="18">
        <v>24</v>
      </c>
      <c r="B26" s="304">
        <v>40455</v>
      </c>
      <c r="C26" s="18">
        <v>600.41</v>
      </c>
      <c r="D26" s="18">
        <v>352.64</v>
      </c>
      <c r="E26" s="18">
        <v>247.77</v>
      </c>
      <c r="F26" s="18">
        <v>45151.12</v>
      </c>
      <c r="G26" s="18" t="s">
        <v>5984</v>
      </c>
      <c r="H26" s="18">
        <f t="shared" si="0"/>
        <v>150848.88000000003</v>
      </c>
      <c r="I26" s="18">
        <f t="shared" si="1"/>
        <v>20754.389999999996</v>
      </c>
    </row>
    <row r="27" spans="1:9">
      <c r="A27" s="18">
        <v>25</v>
      </c>
      <c r="B27" s="304">
        <v>40486</v>
      </c>
      <c r="C27" s="18">
        <v>600.41</v>
      </c>
      <c r="D27" s="18">
        <v>354.56</v>
      </c>
      <c r="E27" s="18">
        <v>245.85</v>
      </c>
      <c r="F27" s="18">
        <v>44796.56</v>
      </c>
      <c r="G27" s="18" t="s">
        <v>5984</v>
      </c>
      <c r="H27" s="18">
        <f t="shared" si="0"/>
        <v>151203.44000000003</v>
      </c>
      <c r="I27" s="18">
        <f t="shared" si="1"/>
        <v>21000.239999999994</v>
      </c>
    </row>
    <row r="28" spans="1:9">
      <c r="A28" s="18">
        <v>26</v>
      </c>
      <c r="B28" s="304">
        <v>40516</v>
      </c>
      <c r="C28" s="18">
        <v>600.41</v>
      </c>
      <c r="D28" s="18">
        <v>356.5</v>
      </c>
      <c r="E28" s="18">
        <v>243.91</v>
      </c>
      <c r="F28" s="18">
        <v>44440.06</v>
      </c>
      <c r="G28" s="18" t="s">
        <v>5984</v>
      </c>
      <c r="H28" s="18">
        <f t="shared" si="0"/>
        <v>151559.94000000003</v>
      </c>
      <c r="I28" s="18">
        <f t="shared" si="1"/>
        <v>21244.149999999994</v>
      </c>
    </row>
  </sheetData>
  <phoneticPr fontId="12"/>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&amp;C&amp;"Arial,标准"&amp;10&amp;A</oddHeader>
    <oddFooter>&amp;C&amp;"Arial,标准"&amp;10页面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1D6B9-D54E-468F-8C31-1A76D68E3EBA}">
  <dimension ref="A1:Q1"/>
  <sheetViews>
    <sheetView zoomScale="75" zoomScaleNormal="75" workbookViewId="0">
      <selection activeCell="C18" sqref="C18"/>
    </sheetView>
  </sheetViews>
  <sheetFormatPr defaultColWidth="9.25" defaultRowHeight="13.5"/>
  <cols>
    <col min="1" max="1" width="11.875" style="200" customWidth="1"/>
    <col min="2" max="2" width="15.75" style="200" customWidth="1"/>
    <col min="3" max="3" width="16.25" style="200" customWidth="1"/>
    <col min="4" max="4" width="19.875" style="200" customWidth="1"/>
    <col min="5" max="5" width="21.375" style="200" customWidth="1"/>
    <col min="6" max="6" width="10.75" style="200" customWidth="1"/>
    <col min="7" max="8" width="9.25" style="201"/>
    <col min="9" max="9" width="11.75" style="201" customWidth="1"/>
    <col min="10" max="11" width="9.25" style="200"/>
    <col min="12" max="12" width="4" style="200" customWidth="1"/>
    <col min="13" max="13" width="18.5" style="200" customWidth="1"/>
    <col min="14" max="14" width="41.875" style="200" customWidth="1"/>
    <col min="15" max="20" width="9.25" style="200"/>
    <col min="21" max="21" width="3.75" style="200" customWidth="1"/>
    <col min="22" max="16384" width="9.25" style="200"/>
  </cols>
  <sheetData>
    <row r="1" spans="1:17">
      <c r="A1" s="204" t="s">
        <v>5927</v>
      </c>
      <c r="B1" s="204" t="s">
        <v>6597</v>
      </c>
      <c r="C1" s="204" t="s">
        <v>5994</v>
      </c>
      <c r="D1" s="204" t="s">
        <v>5993</v>
      </c>
      <c r="E1" s="204" t="s">
        <v>6600</v>
      </c>
      <c r="F1" s="204"/>
      <c r="G1" s="258"/>
      <c r="H1" s="258"/>
      <c r="I1" s="258"/>
      <c r="J1" s="204"/>
      <c r="K1" s="204"/>
      <c r="L1" s="204"/>
      <c r="M1" s="204"/>
      <c r="N1" s="204"/>
      <c r="O1" s="204"/>
      <c r="P1" s="204"/>
      <c r="Q1" s="204"/>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7CF2E-EF50-4AB4-839A-86582C23E67C}">
  <dimension ref="A2:K298"/>
  <sheetViews>
    <sheetView topLeftCell="A46" workbookViewId="0">
      <selection activeCell="C18" sqref="C18"/>
    </sheetView>
  </sheetViews>
  <sheetFormatPr defaultRowHeight="14.25"/>
  <cols>
    <col min="1" max="16384" width="9" style="18"/>
  </cols>
  <sheetData>
    <row r="2" spans="1:2">
      <c r="A2" s="18" t="s">
        <v>1215</v>
      </c>
      <c r="B2" s="18" t="s">
        <v>1210</v>
      </c>
    </row>
    <row r="3" spans="1:2">
      <c r="A3" s="18" t="s">
        <v>1214</v>
      </c>
      <c r="B3" s="18" t="s">
        <v>1213</v>
      </c>
    </row>
    <row r="4" spans="1:2">
      <c r="A4" s="18" t="s">
        <v>1212</v>
      </c>
    </row>
    <row r="6" spans="1:2">
      <c r="B6" s="18" t="s">
        <v>1211</v>
      </c>
    </row>
    <row r="7" spans="1:2">
      <c r="B7" s="89" t="s">
        <v>1210</v>
      </c>
    </row>
    <row r="10" spans="1:2">
      <c r="B10" s="18" t="s">
        <v>1209</v>
      </c>
    </row>
    <row r="11" spans="1:2">
      <c r="B11" s="18" t="s">
        <v>1208</v>
      </c>
    </row>
    <row r="13" spans="1:2">
      <c r="B13" s="18">
        <v>116021</v>
      </c>
    </row>
    <row r="16" spans="1:2">
      <c r="B16" s="18" t="s">
        <v>1207</v>
      </c>
    </row>
    <row r="17" spans="1:11">
      <c r="B17" s="18" t="s">
        <v>1206</v>
      </c>
    </row>
    <row r="18" spans="1:11">
      <c r="B18" s="18" t="s">
        <v>1205</v>
      </c>
    </row>
    <row r="20" spans="1:11" ht="15">
      <c r="A20" s="88" t="s">
        <v>1204</v>
      </c>
    </row>
    <row r="21" spans="1:11" ht="15">
      <c r="A21" s="88" t="s">
        <v>1203</v>
      </c>
    </row>
    <row r="22" spans="1:11" ht="15">
      <c r="A22" s="88" t="s">
        <v>1202</v>
      </c>
    </row>
    <row r="23" spans="1:11" ht="15.75" thickBot="1">
      <c r="A23" s="87" t="s">
        <v>1201</v>
      </c>
    </row>
    <row r="24" spans="1:11">
      <c r="A24" s="86"/>
    </row>
    <row r="25" spans="1:11" ht="15">
      <c r="A25" s="85" t="s">
        <v>1200</v>
      </c>
    </row>
    <row r="26" spans="1:11" ht="15">
      <c r="A26" s="85" t="s">
        <v>1199</v>
      </c>
    </row>
    <row r="28" spans="1:11" ht="15">
      <c r="A28" s="84" t="s">
        <v>1198</v>
      </c>
    </row>
    <row r="29" spans="1:11">
      <c r="A29" s="18" t="s">
        <v>1197</v>
      </c>
    </row>
    <row r="32" spans="1:11">
      <c r="A32" s="18" t="s">
        <v>1192</v>
      </c>
      <c r="D32" s="82">
        <v>1</v>
      </c>
      <c r="E32" s="83" t="s">
        <v>1194</v>
      </c>
      <c r="F32" s="83" t="s">
        <v>1188</v>
      </c>
      <c r="G32" s="83" t="s">
        <v>1189</v>
      </c>
      <c r="H32" s="83" t="s">
        <v>1196</v>
      </c>
      <c r="I32" s="83" t="s">
        <v>1195</v>
      </c>
      <c r="J32" s="82"/>
      <c r="K32" s="82"/>
    </row>
    <row r="33" spans="1:9">
      <c r="A33" s="18" t="s">
        <v>1193</v>
      </c>
      <c r="D33" s="81">
        <v>2</v>
      </c>
      <c r="E33" s="80" t="s">
        <v>1194</v>
      </c>
      <c r="F33" s="80" t="s">
        <v>1193</v>
      </c>
      <c r="G33" s="80" t="s">
        <v>1192</v>
      </c>
      <c r="H33" s="80" t="s">
        <v>1191</v>
      </c>
      <c r="I33" s="80" t="s">
        <v>1190</v>
      </c>
    </row>
    <row r="34" spans="1:9">
      <c r="A34" s="18" t="s">
        <v>1189</v>
      </c>
    </row>
    <row r="35" spans="1:9">
      <c r="A35" s="18" t="s">
        <v>1188</v>
      </c>
    </row>
    <row r="40" spans="1:9">
      <c r="A40" s="18">
        <v>1937</v>
      </c>
      <c r="B40" s="18" t="s">
        <v>1187</v>
      </c>
    </row>
    <row r="41" spans="1:9">
      <c r="A41" s="18">
        <v>1938</v>
      </c>
      <c r="B41" s="18" t="s">
        <v>1186</v>
      </c>
    </row>
    <row r="42" spans="1:9">
      <c r="A42" s="18">
        <v>1939</v>
      </c>
      <c r="B42" s="18" t="s">
        <v>1185</v>
      </c>
    </row>
    <row r="43" spans="1:9">
      <c r="A43" s="79">
        <v>1940</v>
      </c>
      <c r="B43" s="79" t="s">
        <v>1184</v>
      </c>
    </row>
    <row r="44" spans="1:9">
      <c r="A44" s="18">
        <v>1941</v>
      </c>
      <c r="B44" s="18" t="s">
        <v>1183</v>
      </c>
    </row>
    <row r="45" spans="1:9">
      <c r="A45" s="18">
        <v>1942</v>
      </c>
      <c r="B45" s="18" t="s">
        <v>1182</v>
      </c>
    </row>
    <row r="46" spans="1:9">
      <c r="A46" s="18">
        <v>1943</v>
      </c>
      <c r="B46" s="18" t="s">
        <v>1181</v>
      </c>
    </row>
    <row r="47" spans="1:9">
      <c r="A47" s="18">
        <v>1944</v>
      </c>
      <c r="B47" s="18" t="s">
        <v>1180</v>
      </c>
    </row>
    <row r="48" spans="1:9">
      <c r="A48" s="78">
        <v>1945</v>
      </c>
      <c r="B48" s="78" t="s">
        <v>1179</v>
      </c>
    </row>
    <row r="49" spans="1:2">
      <c r="A49" s="78">
        <v>1946</v>
      </c>
      <c r="B49" s="78" t="s">
        <v>1178</v>
      </c>
    </row>
    <row r="50" spans="1:2">
      <c r="A50" s="18">
        <v>1947</v>
      </c>
      <c r="B50" s="18" t="s">
        <v>1177</v>
      </c>
    </row>
    <row r="51" spans="1:2">
      <c r="A51" s="18">
        <v>1948</v>
      </c>
      <c r="B51" s="18" t="s">
        <v>1176</v>
      </c>
    </row>
    <row r="52" spans="1:2">
      <c r="A52" s="18">
        <v>1949</v>
      </c>
      <c r="B52" s="18" t="s">
        <v>1175</v>
      </c>
    </row>
    <row r="53" spans="1:2">
      <c r="A53" s="18">
        <v>1950</v>
      </c>
      <c r="B53" s="18" t="s">
        <v>1174</v>
      </c>
    </row>
    <row r="54" spans="1:2">
      <c r="A54" s="18">
        <v>1951</v>
      </c>
      <c r="B54" s="18" t="s">
        <v>1173</v>
      </c>
    </row>
    <row r="55" spans="1:2">
      <c r="A55" s="18">
        <v>1952</v>
      </c>
      <c r="B55" s="18" t="s">
        <v>1172</v>
      </c>
    </row>
    <row r="56" spans="1:2">
      <c r="A56" s="18">
        <v>1953</v>
      </c>
      <c r="B56" s="18" t="s">
        <v>1171</v>
      </c>
    </row>
    <row r="57" spans="1:2">
      <c r="A57" s="18">
        <v>1954</v>
      </c>
      <c r="B57" s="18" t="s">
        <v>1170</v>
      </c>
    </row>
    <row r="58" spans="1:2">
      <c r="A58" s="18">
        <v>1955</v>
      </c>
      <c r="B58" s="18" t="s">
        <v>1169</v>
      </c>
    </row>
    <row r="59" spans="1:2">
      <c r="A59" s="18">
        <v>1956</v>
      </c>
      <c r="B59" s="18" t="s">
        <v>1168</v>
      </c>
    </row>
    <row r="60" spans="1:2">
      <c r="A60" s="18">
        <v>1957</v>
      </c>
      <c r="B60" s="18" t="s">
        <v>1167</v>
      </c>
    </row>
    <row r="61" spans="1:2">
      <c r="A61" s="18">
        <v>1958</v>
      </c>
      <c r="B61" s="18" t="s">
        <v>1166</v>
      </c>
    </row>
    <row r="62" spans="1:2">
      <c r="A62" s="18">
        <v>1959</v>
      </c>
      <c r="B62" s="18" t="s">
        <v>1165</v>
      </c>
    </row>
    <row r="63" spans="1:2">
      <c r="A63" s="18">
        <v>1960</v>
      </c>
      <c r="B63" s="18" t="s">
        <v>1164</v>
      </c>
    </row>
    <row r="64" spans="1:2">
      <c r="A64" s="18">
        <v>1961</v>
      </c>
      <c r="B64" s="18" t="s">
        <v>1163</v>
      </c>
    </row>
    <row r="65" spans="1:2">
      <c r="A65" s="18">
        <v>1962</v>
      </c>
      <c r="B65" s="18" t="s">
        <v>1162</v>
      </c>
    </row>
    <row r="66" spans="1:2">
      <c r="A66" s="18">
        <v>1963</v>
      </c>
      <c r="B66" s="18" t="s">
        <v>1161</v>
      </c>
    </row>
    <row r="67" spans="1:2">
      <c r="A67" s="18">
        <v>1964</v>
      </c>
      <c r="B67" s="18" t="s">
        <v>1160</v>
      </c>
    </row>
    <row r="68" spans="1:2">
      <c r="A68" s="18">
        <v>1965</v>
      </c>
      <c r="B68" s="18" t="s">
        <v>1159</v>
      </c>
    </row>
    <row r="69" spans="1:2">
      <c r="A69" s="18">
        <v>1966</v>
      </c>
      <c r="B69" s="18" t="s">
        <v>1158</v>
      </c>
    </row>
    <row r="70" spans="1:2">
      <c r="A70" s="18">
        <v>1967</v>
      </c>
      <c r="B70" s="18" t="s">
        <v>1157</v>
      </c>
    </row>
    <row r="71" spans="1:2">
      <c r="A71" s="18">
        <v>1968</v>
      </c>
      <c r="B71" s="18" t="s">
        <v>1156</v>
      </c>
    </row>
    <row r="72" spans="1:2">
      <c r="A72" s="18">
        <v>1969</v>
      </c>
      <c r="B72" s="18" t="s">
        <v>1155</v>
      </c>
    </row>
    <row r="73" spans="1:2">
      <c r="A73" s="18">
        <v>1970</v>
      </c>
      <c r="B73" s="18" t="s">
        <v>1154</v>
      </c>
    </row>
    <row r="74" spans="1:2">
      <c r="A74" s="18">
        <v>1971</v>
      </c>
      <c r="B74" s="18" t="s">
        <v>1153</v>
      </c>
    </row>
    <row r="75" spans="1:2">
      <c r="A75" s="18">
        <v>1972</v>
      </c>
      <c r="B75" s="18" t="s">
        <v>1152</v>
      </c>
    </row>
    <row r="76" spans="1:2">
      <c r="A76" s="18">
        <v>1973</v>
      </c>
      <c r="B76" s="18" t="s">
        <v>1151</v>
      </c>
    </row>
    <row r="77" spans="1:2">
      <c r="A77" s="77">
        <v>1974</v>
      </c>
      <c r="B77" s="77" t="s">
        <v>1150</v>
      </c>
    </row>
    <row r="78" spans="1:2">
      <c r="A78" s="18">
        <v>1975</v>
      </c>
      <c r="B78" s="18" t="s">
        <v>1149</v>
      </c>
    </row>
    <row r="79" spans="1:2">
      <c r="A79" s="18">
        <v>1976</v>
      </c>
      <c r="B79" s="18" t="s">
        <v>1148</v>
      </c>
    </row>
    <row r="80" spans="1:2">
      <c r="A80" s="18">
        <v>1977</v>
      </c>
      <c r="B80" s="18" t="s">
        <v>1147</v>
      </c>
    </row>
    <row r="81" spans="1:3">
      <c r="A81" s="18">
        <v>1978</v>
      </c>
      <c r="B81" s="18" t="s">
        <v>1146</v>
      </c>
    </row>
    <row r="82" spans="1:3">
      <c r="A82" s="18">
        <v>1979</v>
      </c>
      <c r="B82" s="18" t="s">
        <v>1145</v>
      </c>
    </row>
    <row r="83" spans="1:3">
      <c r="A83" s="18">
        <v>1980</v>
      </c>
      <c r="B83" s="18" t="s">
        <v>1144</v>
      </c>
    </row>
    <row r="84" spans="1:3">
      <c r="A84" s="18">
        <v>1981</v>
      </c>
      <c r="B84" s="18" t="s">
        <v>1143</v>
      </c>
    </row>
    <row r="85" spans="1:3">
      <c r="A85" s="18">
        <v>1982</v>
      </c>
      <c r="B85" s="18" t="s">
        <v>1142</v>
      </c>
    </row>
    <row r="86" spans="1:3">
      <c r="A86" s="18">
        <v>1983</v>
      </c>
      <c r="B86" s="18" t="s">
        <v>1141</v>
      </c>
    </row>
    <row r="87" spans="1:3">
      <c r="A87" s="18">
        <v>1984</v>
      </c>
      <c r="B87" s="18" t="s">
        <v>1140</v>
      </c>
    </row>
    <row r="88" spans="1:3">
      <c r="A88" s="18">
        <v>1985</v>
      </c>
      <c r="B88" s="18" t="s">
        <v>1139</v>
      </c>
    </row>
    <row r="89" spans="1:3">
      <c r="A89" s="18">
        <v>1986</v>
      </c>
      <c r="B89" s="18" t="s">
        <v>1138</v>
      </c>
    </row>
    <row r="90" spans="1:3">
      <c r="A90" s="18">
        <v>1987</v>
      </c>
      <c r="B90" s="18" t="s">
        <v>1137</v>
      </c>
    </row>
    <row r="91" spans="1:3">
      <c r="A91" s="18">
        <v>1988</v>
      </c>
      <c r="B91" s="18" t="s">
        <v>1136</v>
      </c>
    </row>
    <row r="92" spans="1:3">
      <c r="A92" s="18">
        <v>1989</v>
      </c>
      <c r="B92" s="18" t="s">
        <v>1135</v>
      </c>
      <c r="C92" s="18" t="s">
        <v>1134</v>
      </c>
    </row>
    <row r="93" spans="1:3">
      <c r="A93" s="18">
        <v>1990</v>
      </c>
      <c r="B93" s="18" t="s">
        <v>1133</v>
      </c>
    </row>
    <row r="94" spans="1:3">
      <c r="A94" s="18">
        <v>1991</v>
      </c>
      <c r="B94" s="18" t="s">
        <v>1132</v>
      </c>
    </row>
    <row r="95" spans="1:3">
      <c r="A95" s="18">
        <v>1992</v>
      </c>
      <c r="B95" s="18" t="s">
        <v>1131</v>
      </c>
    </row>
    <row r="96" spans="1:3">
      <c r="A96" s="18">
        <v>1993</v>
      </c>
      <c r="B96" s="18" t="s">
        <v>1130</v>
      </c>
    </row>
    <row r="97" spans="1:2">
      <c r="A97" s="18">
        <v>1994</v>
      </c>
      <c r="B97" s="18" t="s">
        <v>1129</v>
      </c>
    </row>
    <row r="98" spans="1:2">
      <c r="A98" s="18">
        <v>1995</v>
      </c>
      <c r="B98" s="18" t="s">
        <v>1128</v>
      </c>
    </row>
    <row r="99" spans="1:2">
      <c r="A99" s="18">
        <v>1996</v>
      </c>
      <c r="B99" s="18" t="s">
        <v>1127</v>
      </c>
    </row>
    <row r="100" spans="1:2">
      <c r="A100" s="18">
        <v>1997</v>
      </c>
      <c r="B100" s="18" t="s">
        <v>1126</v>
      </c>
    </row>
    <row r="101" spans="1:2">
      <c r="A101" s="18">
        <v>1998</v>
      </c>
      <c r="B101" s="18" t="s">
        <v>1125</v>
      </c>
    </row>
    <row r="102" spans="1:2">
      <c r="A102" s="18">
        <v>1999</v>
      </c>
      <c r="B102" s="18" t="s">
        <v>1124</v>
      </c>
    </row>
    <row r="103" spans="1:2">
      <c r="A103" s="18">
        <v>2000</v>
      </c>
      <c r="B103" s="18" t="s">
        <v>1123</v>
      </c>
    </row>
    <row r="104" spans="1:2">
      <c r="A104" s="18">
        <v>2001</v>
      </c>
      <c r="B104" s="18" t="s">
        <v>1122</v>
      </c>
    </row>
    <row r="105" spans="1:2">
      <c r="A105" s="18">
        <v>2002</v>
      </c>
      <c r="B105" s="18" t="s">
        <v>1121</v>
      </c>
    </row>
    <row r="106" spans="1:2">
      <c r="A106" s="18">
        <v>2003</v>
      </c>
      <c r="B106" s="18" t="s">
        <v>1120</v>
      </c>
    </row>
    <row r="107" spans="1:2">
      <c r="A107" s="18">
        <v>2004</v>
      </c>
      <c r="B107" s="18" t="s">
        <v>1119</v>
      </c>
    </row>
    <row r="108" spans="1:2">
      <c r="A108" s="18">
        <v>2005</v>
      </c>
      <c r="B108" s="18" t="s">
        <v>1118</v>
      </c>
    </row>
    <row r="109" spans="1:2">
      <c r="A109" s="18">
        <v>2006</v>
      </c>
      <c r="B109" s="18" t="s">
        <v>1117</v>
      </c>
    </row>
    <row r="110" spans="1:2">
      <c r="A110" s="18">
        <v>2007</v>
      </c>
      <c r="B110" s="18" t="s">
        <v>1116</v>
      </c>
    </row>
    <row r="111" spans="1:2">
      <c r="A111" s="18">
        <v>2008</v>
      </c>
      <c r="B111" s="18" t="s">
        <v>1115</v>
      </c>
    </row>
    <row r="112" spans="1:2">
      <c r="A112" s="18">
        <v>2009</v>
      </c>
      <c r="B112" s="18" t="s">
        <v>1114</v>
      </c>
    </row>
    <row r="113" spans="1:2">
      <c r="A113" s="18">
        <v>2010</v>
      </c>
      <c r="B113" s="18" t="s">
        <v>1113</v>
      </c>
    </row>
    <row r="114" spans="1:2">
      <c r="A114" s="18">
        <v>2011</v>
      </c>
      <c r="B114" s="18" t="s">
        <v>1112</v>
      </c>
    </row>
    <row r="115" spans="1:2">
      <c r="A115" s="18">
        <v>2012</v>
      </c>
      <c r="B115" s="18" t="s">
        <v>1111</v>
      </c>
    </row>
    <row r="116" spans="1:2">
      <c r="A116" s="18">
        <v>2013</v>
      </c>
      <c r="B116" s="18" t="s">
        <v>1110</v>
      </c>
    </row>
    <row r="117" spans="1:2">
      <c r="A117" s="18">
        <v>2014</v>
      </c>
      <c r="B117" s="18" t="s">
        <v>1109</v>
      </c>
    </row>
    <row r="118" spans="1:2">
      <c r="A118" s="18">
        <v>2015</v>
      </c>
      <c r="B118" s="18" t="s">
        <v>1108</v>
      </c>
    </row>
    <row r="119" spans="1:2">
      <c r="A119" s="18">
        <v>2016</v>
      </c>
      <c r="B119" s="18" t="s">
        <v>1107</v>
      </c>
    </row>
    <row r="120" spans="1:2">
      <c r="A120" s="18">
        <v>2017</v>
      </c>
      <c r="B120" s="18" t="s">
        <v>1106</v>
      </c>
    </row>
    <row r="121" spans="1:2">
      <c r="A121" s="18">
        <v>2018</v>
      </c>
      <c r="B121" s="18" t="s">
        <v>1105</v>
      </c>
    </row>
    <row r="122" spans="1:2">
      <c r="A122" s="18">
        <v>2019</v>
      </c>
      <c r="B122" s="18" t="s">
        <v>1104</v>
      </c>
    </row>
    <row r="123" spans="1:2">
      <c r="A123" s="18">
        <v>2020</v>
      </c>
      <c r="B123" s="18" t="s">
        <v>1103</v>
      </c>
    </row>
    <row r="124" spans="1:2">
      <c r="A124" s="18">
        <v>2021</v>
      </c>
      <c r="B124" s="18" t="s">
        <v>1102</v>
      </c>
    </row>
    <row r="125" spans="1:2">
      <c r="A125" s="18">
        <v>2022</v>
      </c>
      <c r="B125" s="18" t="s">
        <v>1101</v>
      </c>
    </row>
    <row r="126" spans="1:2">
      <c r="A126" s="18">
        <v>2023</v>
      </c>
      <c r="B126" s="18" t="s">
        <v>1100</v>
      </c>
    </row>
    <row r="127" spans="1:2">
      <c r="A127" s="18">
        <v>2024</v>
      </c>
      <c r="B127" s="18" t="s">
        <v>1099</v>
      </c>
    </row>
    <row r="128" spans="1:2">
      <c r="A128" s="18">
        <v>2025</v>
      </c>
      <c r="B128" s="18" t="s">
        <v>1098</v>
      </c>
    </row>
    <row r="129" spans="1:2">
      <c r="A129" s="18">
        <v>2026</v>
      </c>
      <c r="B129" s="18" t="s">
        <v>1097</v>
      </c>
    </row>
    <row r="130" spans="1:2">
      <c r="A130" s="18">
        <v>2027</v>
      </c>
      <c r="B130" s="18" t="s">
        <v>1096</v>
      </c>
    </row>
    <row r="131" spans="1:2">
      <c r="A131" s="18">
        <v>2028</v>
      </c>
      <c r="B131" s="18" t="s">
        <v>1095</v>
      </c>
    </row>
    <row r="132" spans="1:2">
      <c r="A132" s="18">
        <v>2029</v>
      </c>
      <c r="B132" s="18" t="s">
        <v>1094</v>
      </c>
    </row>
    <row r="133" spans="1:2">
      <c r="A133" s="18">
        <v>2030</v>
      </c>
      <c r="B133" s="18" t="s">
        <v>1093</v>
      </c>
    </row>
    <row r="134" spans="1:2">
      <c r="A134" s="18">
        <v>2031</v>
      </c>
      <c r="B134" s="18" t="s">
        <v>1092</v>
      </c>
    </row>
    <row r="135" spans="1:2">
      <c r="A135" s="18">
        <v>2032</v>
      </c>
      <c r="B135" s="18" t="s">
        <v>1091</v>
      </c>
    </row>
    <row r="298" spans="2:2">
      <c r="B298" s="18" t="s">
        <v>1090</v>
      </c>
    </row>
  </sheetData>
  <phoneticPr fontId="12"/>
  <pageMargins left="0.75" right="0.75" top="1" bottom="1" header="0.5" footer="0.5"/>
  <pageSetup paperSize="9" orientation="portrait" horizontalDpi="300" verticalDpi="300"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2326F-58F7-4A1E-8AE2-60E9CFDE1FC9}">
  <dimension ref="A1:A492"/>
  <sheetViews>
    <sheetView zoomScale="75" zoomScaleNormal="75" workbookViewId="0">
      <selection activeCell="C18" sqref="C18"/>
    </sheetView>
  </sheetViews>
  <sheetFormatPr defaultColWidth="9.25" defaultRowHeight="13.5"/>
  <cols>
    <col min="1" max="16384" width="9.25" style="200"/>
  </cols>
  <sheetData>
    <row r="1" spans="1:1">
      <c r="A1" s="200" t="s">
        <v>7348</v>
      </c>
    </row>
    <row r="3" spans="1:1">
      <c r="A3" s="200" t="s">
        <v>7349</v>
      </c>
    </row>
    <row r="5" spans="1:1">
      <c r="A5" s="200" t="s">
        <v>7348</v>
      </c>
    </row>
    <row r="7" spans="1:1">
      <c r="A7" s="200" t="s">
        <v>7347</v>
      </c>
    </row>
    <row r="9" spans="1:1">
      <c r="A9" s="200" t="s">
        <v>7346</v>
      </c>
    </row>
    <row r="11" spans="1:1">
      <c r="A11" s="200" t="s">
        <v>7345</v>
      </c>
    </row>
    <row r="13" spans="1:1">
      <c r="A13" s="200" t="s">
        <v>7344</v>
      </c>
    </row>
    <row r="15" spans="1:1">
      <c r="A15" s="200" t="s">
        <v>7343</v>
      </c>
    </row>
    <row r="17" spans="1:1">
      <c r="A17" s="200" t="s">
        <v>7342</v>
      </c>
    </row>
    <row r="19" spans="1:1">
      <c r="A19" s="200" t="s">
        <v>7341</v>
      </c>
    </row>
    <row r="21" spans="1:1">
      <c r="A21" s="200" t="s">
        <v>7340</v>
      </c>
    </row>
    <row r="23" spans="1:1">
      <c r="A23" s="200" t="s">
        <v>7339</v>
      </c>
    </row>
    <row r="25" spans="1:1">
      <c r="A25" s="200" t="s">
        <v>7338</v>
      </c>
    </row>
    <row r="27" spans="1:1">
      <c r="A27" s="200" t="s">
        <v>7337</v>
      </c>
    </row>
    <row r="29" spans="1:1">
      <c r="A29" s="200" t="s">
        <v>7336</v>
      </c>
    </row>
    <row r="31" spans="1:1">
      <c r="A31" s="200" t="s">
        <v>7335</v>
      </c>
    </row>
    <row r="33" spans="1:1">
      <c r="A33" s="200" t="s">
        <v>7334</v>
      </c>
    </row>
    <row r="35" spans="1:1">
      <c r="A35" s="200" t="s">
        <v>7333</v>
      </c>
    </row>
    <row r="37" spans="1:1">
      <c r="A37" s="200" t="s">
        <v>7332</v>
      </c>
    </row>
    <row r="39" spans="1:1">
      <c r="A39" s="200" t="s">
        <v>7331</v>
      </c>
    </row>
    <row r="41" spans="1:1">
      <c r="A41" s="200" t="s">
        <v>7330</v>
      </c>
    </row>
    <row r="43" spans="1:1">
      <c r="A43" s="200" t="s">
        <v>7329</v>
      </c>
    </row>
    <row r="45" spans="1:1">
      <c r="A45" s="200" t="s">
        <v>7328</v>
      </c>
    </row>
    <row r="47" spans="1:1">
      <c r="A47" s="200" t="s">
        <v>7327</v>
      </c>
    </row>
    <row r="49" spans="1:1">
      <c r="A49" s="200" t="s">
        <v>7326</v>
      </c>
    </row>
    <row r="51" spans="1:1">
      <c r="A51" s="200" t="s">
        <v>7325</v>
      </c>
    </row>
    <row r="53" spans="1:1">
      <c r="A53" s="200" t="s">
        <v>7324</v>
      </c>
    </row>
    <row r="55" spans="1:1">
      <c r="A55" s="200" t="s">
        <v>7323</v>
      </c>
    </row>
    <row r="57" spans="1:1">
      <c r="A57" s="200" t="s">
        <v>7322</v>
      </c>
    </row>
    <row r="59" spans="1:1">
      <c r="A59" s="200" t="s">
        <v>7321</v>
      </c>
    </row>
    <row r="61" spans="1:1">
      <c r="A61" s="200" t="s">
        <v>7320</v>
      </c>
    </row>
    <row r="63" spans="1:1">
      <c r="A63" s="200" t="s">
        <v>7319</v>
      </c>
    </row>
    <row r="65" spans="1:1">
      <c r="A65" s="200" t="s">
        <v>7318</v>
      </c>
    </row>
    <row r="67" spans="1:1">
      <c r="A67" s="200" t="s">
        <v>7317</v>
      </c>
    </row>
    <row r="69" spans="1:1">
      <c r="A69" s="200" t="s">
        <v>7316</v>
      </c>
    </row>
    <row r="71" spans="1:1">
      <c r="A71" s="200" t="s">
        <v>7315</v>
      </c>
    </row>
    <row r="73" spans="1:1">
      <c r="A73" s="200" t="s">
        <v>7314</v>
      </c>
    </row>
    <row r="75" spans="1:1">
      <c r="A75" s="200" t="s">
        <v>7313</v>
      </c>
    </row>
    <row r="77" spans="1:1">
      <c r="A77" s="200" t="s">
        <v>7312</v>
      </c>
    </row>
    <row r="79" spans="1:1">
      <c r="A79" s="200" t="s">
        <v>7311</v>
      </c>
    </row>
    <row r="81" spans="1:1">
      <c r="A81" s="200" t="s">
        <v>7310</v>
      </c>
    </row>
    <row r="83" spans="1:1">
      <c r="A83" s="200" t="s">
        <v>7309</v>
      </c>
    </row>
    <row r="85" spans="1:1">
      <c r="A85" s="200" t="s">
        <v>7308</v>
      </c>
    </row>
    <row r="87" spans="1:1">
      <c r="A87" s="200" t="s">
        <v>7307</v>
      </c>
    </row>
    <row r="89" spans="1:1">
      <c r="A89" s="200" t="s">
        <v>7306</v>
      </c>
    </row>
    <row r="91" spans="1:1">
      <c r="A91" s="200" t="s">
        <v>7305</v>
      </c>
    </row>
    <row r="93" spans="1:1">
      <c r="A93" s="200" t="s">
        <v>7304</v>
      </c>
    </row>
    <row r="95" spans="1:1">
      <c r="A95" s="200" t="s">
        <v>7303</v>
      </c>
    </row>
    <row r="97" spans="1:1">
      <c r="A97" s="200" t="s">
        <v>7302</v>
      </c>
    </row>
    <row r="99" spans="1:1">
      <c r="A99" s="200" t="s">
        <v>7301</v>
      </c>
    </row>
    <row r="101" spans="1:1">
      <c r="A101" s="200" t="s">
        <v>7300</v>
      </c>
    </row>
    <row r="103" spans="1:1">
      <c r="A103" s="200" t="s">
        <v>7299</v>
      </c>
    </row>
    <row r="105" spans="1:1">
      <c r="A105" s="200" t="s">
        <v>7298</v>
      </c>
    </row>
    <row r="107" spans="1:1">
      <c r="A107" s="200" t="s">
        <v>7297</v>
      </c>
    </row>
    <row r="109" spans="1:1">
      <c r="A109" s="200" t="s">
        <v>7296</v>
      </c>
    </row>
    <row r="111" spans="1:1">
      <c r="A111" s="200" t="s">
        <v>7295</v>
      </c>
    </row>
    <row r="113" spans="1:1">
      <c r="A113" s="200" t="s">
        <v>7294</v>
      </c>
    </row>
    <row r="115" spans="1:1">
      <c r="A115" s="200" t="s">
        <v>7293</v>
      </c>
    </row>
    <row r="117" spans="1:1">
      <c r="A117" s="200" t="s">
        <v>7292</v>
      </c>
    </row>
    <row r="119" spans="1:1">
      <c r="A119" s="200" t="s">
        <v>7291</v>
      </c>
    </row>
    <row r="121" spans="1:1">
      <c r="A121" s="200" t="s">
        <v>7290</v>
      </c>
    </row>
    <row r="123" spans="1:1">
      <c r="A123" s="200" t="s">
        <v>7289</v>
      </c>
    </row>
    <row r="125" spans="1:1">
      <c r="A125" s="200" t="s">
        <v>7288</v>
      </c>
    </row>
    <row r="127" spans="1:1">
      <c r="A127" s="200" t="s">
        <v>7287</v>
      </c>
    </row>
    <row r="129" spans="1:1">
      <c r="A129" s="200" t="s">
        <v>7286</v>
      </c>
    </row>
    <row r="131" spans="1:1">
      <c r="A131" s="200" t="s">
        <v>7285</v>
      </c>
    </row>
    <row r="133" spans="1:1">
      <c r="A133" s="200" t="s">
        <v>7284</v>
      </c>
    </row>
    <row r="135" spans="1:1">
      <c r="A135" s="200" t="s">
        <v>7283</v>
      </c>
    </row>
    <row r="137" spans="1:1">
      <c r="A137" s="200" t="s">
        <v>7282</v>
      </c>
    </row>
    <row r="139" spans="1:1">
      <c r="A139" s="200" t="s">
        <v>7281</v>
      </c>
    </row>
    <row r="141" spans="1:1">
      <c r="A141" s="200" t="s">
        <v>7280</v>
      </c>
    </row>
    <row r="143" spans="1:1">
      <c r="A143" s="200" t="s">
        <v>7279</v>
      </c>
    </row>
    <row r="145" spans="1:1">
      <c r="A145" s="200" t="s">
        <v>7278</v>
      </c>
    </row>
    <row r="147" spans="1:1">
      <c r="A147" s="200" t="s">
        <v>7277</v>
      </c>
    </row>
    <row r="149" spans="1:1">
      <c r="A149" s="200" t="s">
        <v>7276</v>
      </c>
    </row>
    <row r="151" spans="1:1">
      <c r="A151" s="200" t="s">
        <v>7275</v>
      </c>
    </row>
    <row r="153" spans="1:1">
      <c r="A153" s="200" t="s">
        <v>7274</v>
      </c>
    </row>
    <row r="155" spans="1:1">
      <c r="A155" s="200" t="s">
        <v>7273</v>
      </c>
    </row>
    <row r="157" spans="1:1">
      <c r="A157" s="200" t="s">
        <v>7272</v>
      </c>
    </row>
    <row r="159" spans="1:1">
      <c r="A159" s="200" t="s">
        <v>7271</v>
      </c>
    </row>
    <row r="161" spans="1:1">
      <c r="A161" s="200" t="s">
        <v>7270</v>
      </c>
    </row>
    <row r="163" spans="1:1">
      <c r="A163" s="200" t="s">
        <v>7269</v>
      </c>
    </row>
    <row r="165" spans="1:1">
      <c r="A165" s="200" t="s">
        <v>7268</v>
      </c>
    </row>
    <row r="167" spans="1:1">
      <c r="A167" s="200" t="s">
        <v>7267</v>
      </c>
    </row>
    <row r="169" spans="1:1">
      <c r="A169" s="200" t="s">
        <v>7266</v>
      </c>
    </row>
    <row r="171" spans="1:1">
      <c r="A171" s="200" t="s">
        <v>7265</v>
      </c>
    </row>
    <row r="173" spans="1:1">
      <c r="A173" s="200" t="s">
        <v>7264</v>
      </c>
    </row>
    <row r="175" spans="1:1">
      <c r="A175" s="200" t="s">
        <v>7263</v>
      </c>
    </row>
    <row r="177" spans="1:1">
      <c r="A177" s="200" t="s">
        <v>7262</v>
      </c>
    </row>
    <row r="179" spans="1:1">
      <c r="A179" s="200" t="s">
        <v>7261</v>
      </c>
    </row>
    <row r="181" spans="1:1">
      <c r="A181" s="200" t="s">
        <v>7260</v>
      </c>
    </row>
    <row r="183" spans="1:1">
      <c r="A183" s="200" t="s">
        <v>7259</v>
      </c>
    </row>
    <row r="185" spans="1:1">
      <c r="A185" s="200" t="s">
        <v>7258</v>
      </c>
    </row>
    <row r="187" spans="1:1">
      <c r="A187" s="200" t="s">
        <v>7257</v>
      </c>
    </row>
    <row r="189" spans="1:1">
      <c r="A189" s="200" t="s">
        <v>7256</v>
      </c>
    </row>
    <row r="191" spans="1:1">
      <c r="A191" s="200" t="s">
        <v>7255</v>
      </c>
    </row>
    <row r="193" spans="1:1">
      <c r="A193" s="200" t="s">
        <v>7254</v>
      </c>
    </row>
    <row r="195" spans="1:1">
      <c r="A195" s="200" t="s">
        <v>7253</v>
      </c>
    </row>
    <row r="197" spans="1:1">
      <c r="A197" s="200" t="s">
        <v>7252</v>
      </c>
    </row>
    <row r="199" spans="1:1">
      <c r="A199" s="200" t="s">
        <v>7251</v>
      </c>
    </row>
    <row r="201" spans="1:1">
      <c r="A201" s="200" t="s">
        <v>7250</v>
      </c>
    </row>
    <row r="203" spans="1:1">
      <c r="A203" s="200" t="s">
        <v>7249</v>
      </c>
    </row>
    <row r="205" spans="1:1">
      <c r="A205" s="200" t="s">
        <v>7248</v>
      </c>
    </row>
    <row r="207" spans="1:1">
      <c r="A207" s="200" t="s">
        <v>7247</v>
      </c>
    </row>
    <row r="209" spans="1:1">
      <c r="A209" s="200" t="s">
        <v>7246</v>
      </c>
    </row>
    <row r="211" spans="1:1">
      <c r="A211" s="200" t="s">
        <v>7245</v>
      </c>
    </row>
    <row r="213" spans="1:1">
      <c r="A213" s="200" t="s">
        <v>7244</v>
      </c>
    </row>
    <row r="215" spans="1:1">
      <c r="A215" s="200" t="s">
        <v>7243</v>
      </c>
    </row>
    <row r="217" spans="1:1">
      <c r="A217" s="200" t="s">
        <v>7242</v>
      </c>
    </row>
    <row r="219" spans="1:1">
      <c r="A219" s="200" t="s">
        <v>7241</v>
      </c>
    </row>
    <row r="221" spans="1:1">
      <c r="A221" s="200" t="s">
        <v>7240</v>
      </c>
    </row>
    <row r="223" spans="1:1" ht="14.25">
      <c r="A223" s="206" t="s">
        <v>7239</v>
      </c>
    </row>
    <row r="225" spans="1:1">
      <c r="A225" s="200" t="s">
        <v>7238</v>
      </c>
    </row>
    <row r="227" spans="1:1">
      <c r="A227" s="200" t="s">
        <v>7237</v>
      </c>
    </row>
    <row r="229" spans="1:1">
      <c r="A229" s="200" t="s">
        <v>7236</v>
      </c>
    </row>
    <row r="231" spans="1:1">
      <c r="A231" s="200" t="s">
        <v>7235</v>
      </c>
    </row>
    <row r="233" spans="1:1">
      <c r="A233" s="200" t="s">
        <v>7234</v>
      </c>
    </row>
    <row r="235" spans="1:1">
      <c r="A235" s="200" t="s">
        <v>7233</v>
      </c>
    </row>
    <row r="237" spans="1:1">
      <c r="A237" s="200" t="s">
        <v>7232</v>
      </c>
    </row>
    <row r="239" spans="1:1">
      <c r="A239" s="200" t="s">
        <v>7231</v>
      </c>
    </row>
    <row r="241" spans="1:1">
      <c r="A241" s="200" t="s">
        <v>7230</v>
      </c>
    </row>
    <row r="243" spans="1:1">
      <c r="A243" s="200" t="s">
        <v>7229</v>
      </c>
    </row>
    <row r="245" spans="1:1">
      <c r="A245" s="200" t="s">
        <v>7228</v>
      </c>
    </row>
    <row r="247" spans="1:1">
      <c r="A247" s="200" t="s">
        <v>7227</v>
      </c>
    </row>
    <row r="249" spans="1:1">
      <c r="A249" s="200" t="s">
        <v>7226</v>
      </c>
    </row>
    <row r="251" spans="1:1">
      <c r="A251" s="200" t="s">
        <v>7225</v>
      </c>
    </row>
    <row r="253" spans="1:1">
      <c r="A253" s="200" t="s">
        <v>7224</v>
      </c>
    </row>
    <row r="255" spans="1:1">
      <c r="A255" s="200" t="s">
        <v>7223</v>
      </c>
    </row>
    <row r="257" spans="1:1">
      <c r="A257" s="200" t="s">
        <v>7222</v>
      </c>
    </row>
    <row r="259" spans="1:1">
      <c r="A259" s="200" t="s">
        <v>7221</v>
      </c>
    </row>
    <row r="261" spans="1:1">
      <c r="A261" s="200" t="s">
        <v>7220</v>
      </c>
    </row>
    <row r="263" spans="1:1">
      <c r="A263" s="200" t="s">
        <v>7219</v>
      </c>
    </row>
    <row r="265" spans="1:1">
      <c r="A265" s="200" t="s">
        <v>7218</v>
      </c>
    </row>
    <row r="267" spans="1:1">
      <c r="A267" s="200" t="s">
        <v>7217</v>
      </c>
    </row>
    <row r="269" spans="1:1">
      <c r="A269" s="200" t="s">
        <v>7216</v>
      </c>
    </row>
    <row r="271" spans="1:1">
      <c r="A271" s="200" t="s">
        <v>7215</v>
      </c>
    </row>
    <row r="273" spans="1:1">
      <c r="A273" s="200" t="s">
        <v>7214</v>
      </c>
    </row>
    <row r="275" spans="1:1">
      <c r="A275" s="200" t="s">
        <v>7213</v>
      </c>
    </row>
    <row r="277" spans="1:1">
      <c r="A277" s="200" t="s">
        <v>7212</v>
      </c>
    </row>
    <row r="279" spans="1:1">
      <c r="A279" s="200" t="s">
        <v>7211</v>
      </c>
    </row>
    <row r="281" spans="1:1">
      <c r="A281" s="200" t="s">
        <v>7210</v>
      </c>
    </row>
    <row r="283" spans="1:1">
      <c r="A283" s="200" t="s">
        <v>7209</v>
      </c>
    </row>
    <row r="285" spans="1:1">
      <c r="A285" s="200" t="s">
        <v>7208</v>
      </c>
    </row>
    <row r="287" spans="1:1">
      <c r="A287" s="200" t="s">
        <v>7207</v>
      </c>
    </row>
    <row r="289" spans="1:1">
      <c r="A289" s="200" t="s">
        <v>7206</v>
      </c>
    </row>
    <row r="291" spans="1:1">
      <c r="A291" s="200" t="s">
        <v>7205</v>
      </c>
    </row>
    <row r="293" spans="1:1">
      <c r="A293" s="200" t="s">
        <v>7204</v>
      </c>
    </row>
    <row r="295" spans="1:1">
      <c r="A295" s="200" t="s">
        <v>7203</v>
      </c>
    </row>
    <row r="297" spans="1:1">
      <c r="A297" s="200" t="s">
        <v>7202</v>
      </c>
    </row>
    <row r="299" spans="1:1">
      <c r="A299" s="200" t="s">
        <v>7201</v>
      </c>
    </row>
    <row r="301" spans="1:1">
      <c r="A301" s="200" t="s">
        <v>7200</v>
      </c>
    </row>
    <row r="303" spans="1:1">
      <c r="A303" s="200" t="s">
        <v>7199</v>
      </c>
    </row>
    <row r="305" spans="1:1">
      <c r="A305" s="200" t="s">
        <v>7198</v>
      </c>
    </row>
    <row r="307" spans="1:1">
      <c r="A307" s="200" t="s">
        <v>7197</v>
      </c>
    </row>
    <row r="309" spans="1:1">
      <c r="A309" s="200" t="s">
        <v>7196</v>
      </c>
    </row>
    <row r="311" spans="1:1">
      <c r="A311" s="200" t="s">
        <v>7195</v>
      </c>
    </row>
    <row r="313" spans="1:1">
      <c r="A313" s="200" t="s">
        <v>7194</v>
      </c>
    </row>
    <row r="315" spans="1:1">
      <c r="A315" s="200" t="s">
        <v>7193</v>
      </c>
    </row>
    <row r="317" spans="1:1">
      <c r="A317" s="200" t="s">
        <v>7192</v>
      </c>
    </row>
    <row r="319" spans="1:1">
      <c r="A319" s="200" t="s">
        <v>7191</v>
      </c>
    </row>
    <row r="321" spans="1:1">
      <c r="A321" s="200" t="s">
        <v>7190</v>
      </c>
    </row>
    <row r="323" spans="1:1">
      <c r="A323" s="200" t="s">
        <v>7189</v>
      </c>
    </row>
    <row r="325" spans="1:1">
      <c r="A325" s="200" t="s">
        <v>7188</v>
      </c>
    </row>
    <row r="327" spans="1:1">
      <c r="A327" s="200" t="s">
        <v>7187</v>
      </c>
    </row>
    <row r="329" spans="1:1">
      <c r="A329" s="200" t="s">
        <v>7186</v>
      </c>
    </row>
    <row r="331" spans="1:1">
      <c r="A331" s="200" t="s">
        <v>7185</v>
      </c>
    </row>
    <row r="333" spans="1:1">
      <c r="A333" s="200" t="s">
        <v>7184</v>
      </c>
    </row>
    <row r="335" spans="1:1">
      <c r="A335" s="200" t="s">
        <v>7183</v>
      </c>
    </row>
    <row r="337" spans="1:1">
      <c r="A337" s="200" t="s">
        <v>7182</v>
      </c>
    </row>
    <row r="339" spans="1:1">
      <c r="A339" s="200" t="s">
        <v>7181</v>
      </c>
    </row>
    <row r="341" spans="1:1">
      <c r="A341" s="200" t="s">
        <v>7180</v>
      </c>
    </row>
    <row r="343" spans="1:1">
      <c r="A343" s="200" t="s">
        <v>7179</v>
      </c>
    </row>
    <row r="345" spans="1:1">
      <c r="A345" s="200" t="s">
        <v>7178</v>
      </c>
    </row>
    <row r="347" spans="1:1">
      <c r="A347" s="200" t="s">
        <v>7177</v>
      </c>
    </row>
    <row r="349" spans="1:1">
      <c r="A349" s="200" t="s">
        <v>7176</v>
      </c>
    </row>
    <row r="351" spans="1:1">
      <c r="A351" s="200" t="s">
        <v>7175</v>
      </c>
    </row>
    <row r="353" spans="1:1">
      <c r="A353" s="200" t="s">
        <v>7174</v>
      </c>
    </row>
    <row r="355" spans="1:1">
      <c r="A355" s="200" t="s">
        <v>7173</v>
      </c>
    </row>
    <row r="357" spans="1:1">
      <c r="A357" s="200" t="s">
        <v>7172</v>
      </c>
    </row>
    <row r="359" spans="1:1">
      <c r="A359" s="200" t="s">
        <v>7171</v>
      </c>
    </row>
    <row r="361" spans="1:1">
      <c r="A361" s="200" t="s">
        <v>7170</v>
      </c>
    </row>
    <row r="363" spans="1:1">
      <c r="A363" s="200" t="s">
        <v>7169</v>
      </c>
    </row>
    <row r="365" spans="1:1">
      <c r="A365" s="200" t="s">
        <v>7168</v>
      </c>
    </row>
    <row r="367" spans="1:1">
      <c r="A367" s="200" t="s">
        <v>7167</v>
      </c>
    </row>
    <row r="369" spans="1:1">
      <c r="A369" s="200" t="s">
        <v>7166</v>
      </c>
    </row>
    <row r="371" spans="1:1">
      <c r="A371" s="200" t="s">
        <v>7165</v>
      </c>
    </row>
    <row r="373" spans="1:1">
      <c r="A373" s="200" t="s">
        <v>7164</v>
      </c>
    </row>
    <row r="375" spans="1:1">
      <c r="A375" s="200" t="s">
        <v>7163</v>
      </c>
    </row>
    <row r="377" spans="1:1">
      <c r="A377" s="200" t="s">
        <v>7162</v>
      </c>
    </row>
    <row r="379" spans="1:1">
      <c r="A379" s="200" t="s">
        <v>7161</v>
      </c>
    </row>
    <row r="381" spans="1:1">
      <c r="A381" s="200" t="s">
        <v>7160</v>
      </c>
    </row>
    <row r="383" spans="1:1">
      <c r="A383" s="200" t="s">
        <v>7159</v>
      </c>
    </row>
    <row r="385" spans="1:1">
      <c r="A385" s="200" t="s">
        <v>7158</v>
      </c>
    </row>
    <row r="387" spans="1:1">
      <c r="A387" s="200" t="s">
        <v>7157</v>
      </c>
    </row>
    <row r="389" spans="1:1">
      <c r="A389" s="200" t="s">
        <v>7156</v>
      </c>
    </row>
    <row r="391" spans="1:1">
      <c r="A391" s="200" t="s">
        <v>7155</v>
      </c>
    </row>
    <row r="393" spans="1:1">
      <c r="A393" s="200" t="s">
        <v>7154</v>
      </c>
    </row>
    <row r="395" spans="1:1">
      <c r="A395" s="200" t="s">
        <v>7153</v>
      </c>
    </row>
    <row r="397" spans="1:1">
      <c r="A397" s="200" t="s">
        <v>7152</v>
      </c>
    </row>
    <row r="399" spans="1:1">
      <c r="A399" s="200" t="s">
        <v>7151</v>
      </c>
    </row>
    <row r="401" spans="1:1">
      <c r="A401" s="200" t="s">
        <v>7150</v>
      </c>
    </row>
    <row r="403" spans="1:1">
      <c r="A403" s="200" t="s">
        <v>7149</v>
      </c>
    </row>
    <row r="405" spans="1:1">
      <c r="A405" s="200" t="s">
        <v>7148</v>
      </c>
    </row>
    <row r="407" spans="1:1">
      <c r="A407" s="200" t="s">
        <v>7147</v>
      </c>
    </row>
    <row r="409" spans="1:1">
      <c r="A409" s="200" t="s">
        <v>7146</v>
      </c>
    </row>
    <row r="411" spans="1:1">
      <c r="A411" s="200" t="s">
        <v>7145</v>
      </c>
    </row>
    <row r="413" spans="1:1">
      <c r="A413" s="200" t="s">
        <v>7144</v>
      </c>
    </row>
    <row r="415" spans="1:1">
      <c r="A415" s="200" t="s">
        <v>7143</v>
      </c>
    </row>
    <row r="417" spans="1:1">
      <c r="A417" s="200" t="s">
        <v>7142</v>
      </c>
    </row>
    <row r="419" spans="1:1">
      <c r="A419" s="200" t="s">
        <v>7141</v>
      </c>
    </row>
    <row r="421" spans="1:1">
      <c r="A421" s="200" t="s">
        <v>7140</v>
      </c>
    </row>
    <row r="423" spans="1:1">
      <c r="A423" s="200" t="s">
        <v>7139</v>
      </c>
    </row>
    <row r="425" spans="1:1">
      <c r="A425" s="200" t="s">
        <v>7138</v>
      </c>
    </row>
    <row r="427" spans="1:1">
      <c r="A427" s="200" t="s">
        <v>7137</v>
      </c>
    </row>
    <row r="429" spans="1:1">
      <c r="A429" s="200" t="s">
        <v>7136</v>
      </c>
    </row>
    <row r="431" spans="1:1">
      <c r="A431" s="200" t="s">
        <v>7135</v>
      </c>
    </row>
    <row r="433" spans="1:1">
      <c r="A433" s="200" t="s">
        <v>7134</v>
      </c>
    </row>
    <row r="435" spans="1:1">
      <c r="A435" s="200" t="s">
        <v>7133</v>
      </c>
    </row>
    <row r="437" spans="1:1">
      <c r="A437" s="200" t="s">
        <v>7132</v>
      </c>
    </row>
    <row r="439" spans="1:1">
      <c r="A439" s="200" t="s">
        <v>7131</v>
      </c>
    </row>
    <row r="441" spans="1:1">
      <c r="A441" s="200" t="s">
        <v>7130</v>
      </c>
    </row>
    <row r="443" spans="1:1">
      <c r="A443" s="200" t="s">
        <v>7129</v>
      </c>
    </row>
    <row r="446" spans="1:1">
      <c r="A446" s="200" t="s">
        <v>7127</v>
      </c>
    </row>
    <row r="448" spans="1:1">
      <c r="A448" s="200" t="s">
        <v>7128</v>
      </c>
    </row>
    <row r="450" spans="1:1">
      <c r="A450" s="200" t="s">
        <v>7127</v>
      </c>
    </row>
    <row r="452" spans="1:1">
      <c r="A452" s="200" t="s">
        <v>7126</v>
      </c>
    </row>
    <row r="454" spans="1:1">
      <c r="A454" s="200" t="s">
        <v>7125</v>
      </c>
    </row>
    <row r="456" spans="1:1">
      <c r="A456" s="200" t="s">
        <v>7124</v>
      </c>
    </row>
    <row r="458" spans="1:1">
      <c r="A458" s="200" t="s">
        <v>7123</v>
      </c>
    </row>
    <row r="460" spans="1:1">
      <c r="A460" s="200" t="s">
        <v>7122</v>
      </c>
    </row>
    <row r="462" spans="1:1">
      <c r="A462" s="200" t="s">
        <v>7121</v>
      </c>
    </row>
    <row r="464" spans="1:1">
      <c r="A464" s="200" t="s">
        <v>7120</v>
      </c>
    </row>
    <row r="466" spans="1:1">
      <c r="A466" s="200" t="s">
        <v>7119</v>
      </c>
    </row>
    <row r="468" spans="1:1" ht="14.25">
      <c r="A468" s="206" t="s">
        <v>7118</v>
      </c>
    </row>
    <row r="470" spans="1:1" ht="14.25">
      <c r="A470" s="206" t="s">
        <v>7117</v>
      </c>
    </row>
    <row r="472" spans="1:1">
      <c r="A472" s="200" t="s">
        <v>7116</v>
      </c>
    </row>
    <row r="474" spans="1:1">
      <c r="A474" s="200" t="s">
        <v>7115</v>
      </c>
    </row>
    <row r="476" spans="1:1">
      <c r="A476" s="200" t="s">
        <v>7114</v>
      </c>
    </row>
    <row r="478" spans="1:1">
      <c r="A478" s="200" t="s">
        <v>7113</v>
      </c>
    </row>
    <row r="480" spans="1:1">
      <c r="A480" s="200" t="s">
        <v>7112</v>
      </c>
    </row>
    <row r="482" spans="1:1">
      <c r="A482" s="200" t="s">
        <v>7111</v>
      </c>
    </row>
    <row r="484" spans="1:1">
      <c r="A484" s="200" t="s">
        <v>7110</v>
      </c>
    </row>
    <row r="486" spans="1:1">
      <c r="A486" s="200" t="s">
        <v>7109</v>
      </c>
    </row>
    <row r="488" spans="1:1">
      <c r="A488" s="200" t="s">
        <v>7108</v>
      </c>
    </row>
    <row r="490" spans="1:1">
      <c r="A490" s="200" t="s">
        <v>7107</v>
      </c>
    </row>
    <row r="492" spans="1:1">
      <c r="A492" s="200" t="s">
        <v>7106</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BA3AE-F320-40FB-BB0B-6B884E67DB84}">
  <dimension ref="A2:F23"/>
  <sheetViews>
    <sheetView zoomScale="75" zoomScaleNormal="75" workbookViewId="0">
      <selection activeCell="C18" sqref="C18"/>
    </sheetView>
  </sheetViews>
  <sheetFormatPr defaultColWidth="9.25" defaultRowHeight="14.25"/>
  <cols>
    <col min="1" max="2" width="9.25" style="261"/>
    <col min="3" max="3" width="23.125" style="200" customWidth="1"/>
    <col min="4" max="4" width="9.25" style="200"/>
    <col min="5" max="5" width="13.25" style="200" customWidth="1"/>
    <col min="6" max="16384" width="9.25" style="200"/>
  </cols>
  <sheetData>
    <row r="2" spans="1:6">
      <c r="A2" s="255" t="s">
        <v>7405</v>
      </c>
    </row>
    <row r="5" spans="1:6">
      <c r="B5" s="261" t="s">
        <v>7404</v>
      </c>
    </row>
    <row r="6" spans="1:6">
      <c r="A6" s="261" t="s">
        <v>7403</v>
      </c>
      <c r="B6" s="255" t="s">
        <v>7402</v>
      </c>
    </row>
    <row r="7" spans="1:6" ht="13.5">
      <c r="A7" s="255" t="s">
        <v>7401</v>
      </c>
      <c r="B7" s="255" t="s">
        <v>7400</v>
      </c>
    </row>
    <row r="8" spans="1:6">
      <c r="B8" s="255" t="s">
        <v>7399</v>
      </c>
    </row>
    <row r="9" spans="1:6">
      <c r="B9" s="255" t="s">
        <v>7398</v>
      </c>
    </row>
    <row r="11" spans="1:6">
      <c r="A11" s="255" t="s">
        <v>7397</v>
      </c>
      <c r="B11" s="261" t="e">
        <f>NA()</f>
        <v>#N/A</v>
      </c>
      <c r="C11" s="200" t="s">
        <v>7396</v>
      </c>
      <c r="D11" s="200" t="s">
        <v>7395</v>
      </c>
      <c r="E11" s="200" t="s">
        <v>7394</v>
      </c>
      <c r="F11" s="200" t="s">
        <v>7393</v>
      </c>
    </row>
    <row r="12" spans="1:6">
      <c r="A12" s="261" t="s">
        <v>7392</v>
      </c>
      <c r="B12" s="261" t="s">
        <v>7391</v>
      </c>
      <c r="C12" s="200" t="s">
        <v>7390</v>
      </c>
      <c r="D12" s="200" t="s">
        <v>7389</v>
      </c>
      <c r="E12" s="200" t="s">
        <v>7388</v>
      </c>
      <c r="F12" s="200" t="s">
        <v>7387</v>
      </c>
    </row>
    <row r="14" spans="1:6">
      <c r="A14" s="261" t="s">
        <v>7386</v>
      </c>
      <c r="B14" s="255" t="s">
        <v>7385</v>
      </c>
      <c r="C14" s="200" t="s">
        <v>7384</v>
      </c>
      <c r="D14" s="200" t="s">
        <v>7383</v>
      </c>
      <c r="E14" s="200" t="s">
        <v>7382</v>
      </c>
      <c r="F14" s="200" t="s">
        <v>7381</v>
      </c>
    </row>
    <row r="15" spans="1:6">
      <c r="A15" s="261" t="s">
        <v>7380</v>
      </c>
      <c r="B15" s="261" t="s">
        <v>7380</v>
      </c>
      <c r="C15" s="200" t="s">
        <v>7354</v>
      </c>
      <c r="D15" s="200" t="s">
        <v>7379</v>
      </c>
      <c r="E15" s="200">
        <v>9522</v>
      </c>
      <c r="F15" s="200" t="s">
        <v>7378</v>
      </c>
    </row>
    <row r="16" spans="1:6">
      <c r="A16" s="261" t="s">
        <v>7377</v>
      </c>
      <c r="B16" s="261" t="s">
        <v>7377</v>
      </c>
      <c r="C16" s="200" t="s">
        <v>7376</v>
      </c>
      <c r="D16" s="200" t="s">
        <v>7375</v>
      </c>
      <c r="E16" s="200" t="s">
        <v>7352</v>
      </c>
      <c r="F16" s="200" t="s">
        <v>7374</v>
      </c>
    </row>
    <row r="17" spans="1:6">
      <c r="A17" s="261" t="s">
        <v>7373</v>
      </c>
      <c r="B17" s="261" t="s">
        <v>7373</v>
      </c>
      <c r="C17" s="200" t="s">
        <v>7372</v>
      </c>
      <c r="D17" s="200" t="s">
        <v>7371</v>
      </c>
      <c r="E17" s="200" t="s">
        <v>7352</v>
      </c>
      <c r="F17" s="200" t="s">
        <v>7370</v>
      </c>
    </row>
    <row r="18" spans="1:6">
      <c r="A18" s="261" t="s">
        <v>7369</v>
      </c>
      <c r="B18" s="261" t="s">
        <v>7369</v>
      </c>
      <c r="C18" s="200" t="s">
        <v>7358</v>
      </c>
      <c r="D18" s="200" t="s">
        <v>7368</v>
      </c>
      <c r="E18" s="200" t="s">
        <v>7352</v>
      </c>
      <c r="F18" s="200" t="s">
        <v>7367</v>
      </c>
    </row>
    <row r="19" spans="1:6">
      <c r="A19" s="261" t="s">
        <v>7366</v>
      </c>
      <c r="B19" s="261" t="s">
        <v>7366</v>
      </c>
      <c r="C19" s="200" t="s">
        <v>7365</v>
      </c>
      <c r="D19" s="200" t="s">
        <v>7364</v>
      </c>
      <c r="E19" s="200" t="s">
        <v>7352</v>
      </c>
      <c r="F19" s="200" t="s">
        <v>7363</v>
      </c>
    </row>
    <row r="20" spans="1:6">
      <c r="A20" s="261" t="s">
        <v>7362</v>
      </c>
      <c r="B20" s="261" t="s">
        <v>7362</v>
      </c>
      <c r="C20" s="200" t="s">
        <v>7361</v>
      </c>
      <c r="D20" s="200" t="s">
        <v>7360</v>
      </c>
      <c r="E20" s="200" t="s">
        <v>7352</v>
      </c>
    </row>
    <row r="21" spans="1:6">
      <c r="A21" s="261" t="s">
        <v>7359</v>
      </c>
      <c r="B21" s="261" t="s">
        <v>7359</v>
      </c>
      <c r="C21" s="200" t="s">
        <v>7358</v>
      </c>
      <c r="D21" s="200" t="s">
        <v>7357</v>
      </c>
      <c r="E21" s="200" t="s">
        <v>7352</v>
      </c>
      <c r="F21" s="200" t="s">
        <v>7356</v>
      </c>
    </row>
    <row r="22" spans="1:6">
      <c r="A22" s="261" t="s">
        <v>7355</v>
      </c>
      <c r="B22" s="261" t="s">
        <v>7355</v>
      </c>
      <c r="C22" s="200" t="s">
        <v>7354</v>
      </c>
      <c r="D22" s="200" t="s">
        <v>7353</v>
      </c>
      <c r="E22" s="200" t="s">
        <v>7352</v>
      </c>
      <c r="F22" s="200" t="s">
        <v>7351</v>
      </c>
    </row>
    <row r="23" spans="1:6">
      <c r="A23" s="255" t="s">
        <v>7350</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C3122-F9F7-4953-8350-FBAD51730A9D}">
  <dimension ref="A3:N74"/>
  <sheetViews>
    <sheetView zoomScale="75" zoomScaleNormal="75" workbookViewId="0">
      <selection activeCell="C18" sqref="C18"/>
    </sheetView>
  </sheetViews>
  <sheetFormatPr defaultColWidth="9.25" defaultRowHeight="13.5"/>
  <cols>
    <col min="1" max="16384" width="9.25" style="200"/>
  </cols>
  <sheetData>
    <row r="3" spans="1:14">
      <c r="B3" s="200" t="s">
        <v>7425</v>
      </c>
      <c r="F3" s="200" t="s">
        <v>7424</v>
      </c>
    </row>
    <row r="4" spans="1:14">
      <c r="A4" s="200" t="s">
        <v>7423</v>
      </c>
      <c r="I4" s="200">
        <v>6226220780074770</v>
      </c>
    </row>
    <row r="5" spans="1:14">
      <c r="A5" s="200" t="s">
        <v>7422</v>
      </c>
      <c r="I5" s="200" t="s">
        <v>5984</v>
      </c>
    </row>
    <row r="6" spans="1:14">
      <c r="A6" s="200" t="s">
        <v>7421</v>
      </c>
      <c r="I6" s="200" t="s">
        <v>7420</v>
      </c>
    </row>
    <row r="7" spans="1:14">
      <c r="A7" s="200" t="s">
        <v>7419</v>
      </c>
      <c r="I7" s="200">
        <v>39287</v>
      </c>
    </row>
    <row r="8" spans="1:14">
      <c r="A8" s="200" t="s">
        <v>7418</v>
      </c>
      <c r="I8" s="200">
        <v>39652</v>
      </c>
    </row>
    <row r="9" spans="1:14">
      <c r="A9" s="200" t="s">
        <v>7417</v>
      </c>
      <c r="I9" s="200" t="s">
        <v>7416</v>
      </c>
      <c r="J9" s="200" t="s">
        <v>7415</v>
      </c>
      <c r="K9" s="200" t="s">
        <v>7414</v>
      </c>
      <c r="L9" s="200" t="s">
        <v>7413</v>
      </c>
      <c r="M9" s="200" t="s">
        <v>7412</v>
      </c>
      <c r="N9" s="200" t="s">
        <v>7411</v>
      </c>
    </row>
    <row r="10" spans="1:14">
      <c r="A10" s="200" t="s">
        <v>7408</v>
      </c>
      <c r="I10" s="200">
        <v>39260</v>
      </c>
      <c r="J10" s="200">
        <v>39626</v>
      </c>
      <c r="K10" s="200">
        <v>39320</v>
      </c>
      <c r="L10" s="200" t="s">
        <v>7428</v>
      </c>
      <c r="M10" s="200">
        <v>700</v>
      </c>
      <c r="N10" s="200">
        <v>0.76</v>
      </c>
    </row>
    <row r="11" spans="1:14">
      <c r="A11" s="200" t="s">
        <v>7409</v>
      </c>
      <c r="I11" s="200">
        <v>39271</v>
      </c>
      <c r="J11" s="200">
        <v>39455</v>
      </c>
      <c r="K11" s="200">
        <v>39320</v>
      </c>
      <c r="L11" s="200" t="s">
        <v>7428</v>
      </c>
      <c r="M11" s="200">
        <v>1100</v>
      </c>
      <c r="N11" s="200">
        <v>0.97</v>
      </c>
    </row>
    <row r="12" spans="1:14">
      <c r="A12" s="200" t="s">
        <v>7408</v>
      </c>
      <c r="I12" s="200">
        <v>39271</v>
      </c>
      <c r="J12" s="200">
        <v>39637</v>
      </c>
      <c r="K12" s="200">
        <v>39320</v>
      </c>
      <c r="L12" s="200" t="s">
        <v>7428</v>
      </c>
      <c r="M12" s="200">
        <v>3000</v>
      </c>
      <c r="N12" s="200">
        <v>2.65</v>
      </c>
    </row>
    <row r="13" spans="1:14">
      <c r="A13" s="200" t="s">
        <v>7410</v>
      </c>
      <c r="I13" s="200">
        <v>39260</v>
      </c>
      <c r="J13" s="200">
        <v>39352</v>
      </c>
      <c r="K13" s="200">
        <v>39334</v>
      </c>
      <c r="L13" s="200" t="s">
        <v>7428</v>
      </c>
      <c r="M13" s="200">
        <v>1500</v>
      </c>
      <c r="N13" s="200">
        <v>2</v>
      </c>
    </row>
    <row r="14" spans="1:14">
      <c r="A14" s="200" t="s">
        <v>7409</v>
      </c>
      <c r="I14" s="200">
        <v>39260</v>
      </c>
      <c r="J14" s="200">
        <v>39443</v>
      </c>
      <c r="K14" s="200">
        <v>39334</v>
      </c>
      <c r="L14" s="200" t="s">
        <v>7428</v>
      </c>
      <c r="M14" s="200">
        <v>900</v>
      </c>
      <c r="N14" s="200">
        <v>1.2</v>
      </c>
    </row>
    <row r="15" spans="1:14">
      <c r="A15" s="200" t="s">
        <v>7410</v>
      </c>
      <c r="I15" s="200">
        <v>39271</v>
      </c>
      <c r="J15" s="200">
        <v>39363</v>
      </c>
      <c r="K15" s="200">
        <v>39334</v>
      </c>
      <c r="L15" s="200" t="s">
        <v>7428</v>
      </c>
      <c r="M15" s="200">
        <v>1200</v>
      </c>
      <c r="N15" s="200">
        <v>1.36</v>
      </c>
    </row>
    <row r="16" spans="1:14">
      <c r="A16" s="200" t="s">
        <v>7409</v>
      </c>
      <c r="I16" s="200">
        <v>39271</v>
      </c>
      <c r="J16" s="200">
        <v>39455</v>
      </c>
      <c r="K16" s="200">
        <v>39334</v>
      </c>
      <c r="L16" s="200" t="s">
        <v>7428</v>
      </c>
      <c r="M16" s="200">
        <v>800</v>
      </c>
      <c r="N16" s="200">
        <v>0.91</v>
      </c>
    </row>
    <row r="17" spans="1:14">
      <c r="A17" s="200" t="s">
        <v>7410</v>
      </c>
      <c r="I17" s="200">
        <v>39342</v>
      </c>
      <c r="J17" s="200">
        <v>39433</v>
      </c>
      <c r="K17" s="200">
        <v>39342</v>
      </c>
      <c r="L17" s="200" t="s">
        <v>7407</v>
      </c>
      <c r="M17" s="200">
        <v>600</v>
      </c>
      <c r="N17" s="200">
        <v>0</v>
      </c>
    </row>
    <row r="18" spans="1:14">
      <c r="A18" s="200" t="s">
        <v>7409</v>
      </c>
      <c r="I18" s="200">
        <v>39342</v>
      </c>
      <c r="J18" s="200">
        <v>39524</v>
      </c>
      <c r="K18" s="200">
        <v>39342</v>
      </c>
      <c r="L18" s="200" t="s">
        <v>7407</v>
      </c>
      <c r="M18" s="200">
        <v>900</v>
      </c>
      <c r="N18" s="200">
        <v>0</v>
      </c>
    </row>
    <row r="19" spans="1:14">
      <c r="A19" s="200" t="s">
        <v>7408</v>
      </c>
      <c r="I19" s="200">
        <v>39342</v>
      </c>
      <c r="J19" s="200">
        <v>39708</v>
      </c>
      <c r="K19" s="200">
        <v>39342</v>
      </c>
      <c r="L19" s="200" t="s">
        <v>7407</v>
      </c>
      <c r="M19" s="200">
        <v>1500</v>
      </c>
      <c r="N19" s="200">
        <v>0</v>
      </c>
    </row>
    <row r="20" spans="1:14">
      <c r="A20" s="200" t="s">
        <v>7410</v>
      </c>
      <c r="I20" s="200">
        <v>39346</v>
      </c>
      <c r="J20" s="200">
        <v>39437</v>
      </c>
      <c r="K20" s="200">
        <v>39346</v>
      </c>
      <c r="L20" s="200" t="s">
        <v>7407</v>
      </c>
      <c r="M20" s="200">
        <v>0</v>
      </c>
      <c r="N20" s="200">
        <v>0</v>
      </c>
    </row>
    <row r="21" spans="1:14">
      <c r="A21" s="200" t="s">
        <v>7409</v>
      </c>
      <c r="I21" s="200">
        <v>39346</v>
      </c>
      <c r="J21" s="200">
        <v>39528</v>
      </c>
      <c r="K21" s="200">
        <v>39346</v>
      </c>
      <c r="L21" s="200" t="s">
        <v>7407</v>
      </c>
      <c r="M21" s="200">
        <v>100</v>
      </c>
      <c r="N21" s="200">
        <v>0</v>
      </c>
    </row>
    <row r="22" spans="1:14">
      <c r="A22" s="200" t="s">
        <v>7408</v>
      </c>
      <c r="I22" s="200">
        <v>39346</v>
      </c>
      <c r="J22" s="200">
        <v>39712</v>
      </c>
      <c r="K22" s="200">
        <v>39346</v>
      </c>
      <c r="L22" s="200" t="s">
        <v>7407</v>
      </c>
      <c r="M22" s="200">
        <v>0</v>
      </c>
      <c r="N22" s="200">
        <v>0</v>
      </c>
    </row>
    <row r="23" spans="1:14">
      <c r="A23" s="200" t="s">
        <v>7410</v>
      </c>
      <c r="I23" s="200">
        <v>39342</v>
      </c>
      <c r="J23" s="200">
        <v>39433</v>
      </c>
      <c r="K23" s="200">
        <v>39433</v>
      </c>
      <c r="L23" s="200" t="s">
        <v>7427</v>
      </c>
      <c r="M23" s="200">
        <v>600</v>
      </c>
      <c r="N23" s="200">
        <v>4.0999999999999996</v>
      </c>
    </row>
    <row r="24" spans="1:14">
      <c r="A24" s="200" t="s">
        <v>7410</v>
      </c>
      <c r="I24" s="200">
        <v>39346</v>
      </c>
      <c r="J24" s="200">
        <v>39437</v>
      </c>
      <c r="K24" s="200">
        <v>39437</v>
      </c>
      <c r="L24" s="200" t="s">
        <v>7427</v>
      </c>
      <c r="M24" s="200">
        <v>0</v>
      </c>
      <c r="N24" s="200">
        <v>0</v>
      </c>
    </row>
    <row r="25" spans="1:14">
      <c r="A25" s="200" t="s">
        <v>7409</v>
      </c>
      <c r="I25" s="200">
        <v>39342</v>
      </c>
      <c r="J25" s="200">
        <v>39524</v>
      </c>
      <c r="K25" s="200">
        <v>39469</v>
      </c>
      <c r="L25" s="200" t="s">
        <v>7428</v>
      </c>
      <c r="M25" s="200">
        <v>900</v>
      </c>
      <c r="N25" s="200">
        <v>1.83</v>
      </c>
    </row>
    <row r="26" spans="1:14">
      <c r="A26" s="200" t="s">
        <v>7408</v>
      </c>
      <c r="I26" s="200">
        <v>39342</v>
      </c>
      <c r="J26" s="200">
        <v>39708</v>
      </c>
      <c r="K26" s="200">
        <v>39469</v>
      </c>
      <c r="L26" s="200" t="s">
        <v>7428</v>
      </c>
      <c r="M26" s="200">
        <v>1500</v>
      </c>
      <c r="N26" s="200">
        <v>3.05</v>
      </c>
    </row>
    <row r="27" spans="1:14">
      <c r="A27" s="200" t="s">
        <v>7409</v>
      </c>
      <c r="I27" s="200">
        <v>39346</v>
      </c>
      <c r="J27" s="200">
        <v>39528</v>
      </c>
      <c r="K27" s="200">
        <v>39469</v>
      </c>
      <c r="L27" s="200" t="s">
        <v>7428</v>
      </c>
      <c r="M27" s="200">
        <v>100</v>
      </c>
      <c r="N27" s="200">
        <v>0.2</v>
      </c>
    </row>
    <row r="28" spans="1:14">
      <c r="A28" s="200" t="s">
        <v>7408</v>
      </c>
      <c r="I28" s="200">
        <v>39346</v>
      </c>
      <c r="J28" s="200">
        <v>39712</v>
      </c>
      <c r="K28" s="200">
        <v>39469</v>
      </c>
      <c r="L28" s="200" t="s">
        <v>7428</v>
      </c>
      <c r="M28" s="200">
        <v>0</v>
      </c>
      <c r="N28" s="200">
        <v>0</v>
      </c>
    </row>
    <row r="29" spans="1:14">
      <c r="A29" s="200" t="s">
        <v>7410</v>
      </c>
      <c r="I29" s="200">
        <v>39499</v>
      </c>
      <c r="J29" s="200">
        <v>39589</v>
      </c>
      <c r="K29" s="200">
        <v>39499</v>
      </c>
      <c r="L29" s="200" t="s">
        <v>7407</v>
      </c>
      <c r="M29" s="200">
        <v>400</v>
      </c>
      <c r="N29" s="200">
        <v>0</v>
      </c>
    </row>
    <row r="31" spans="1:14">
      <c r="A31" s="200" t="s">
        <v>7433</v>
      </c>
    </row>
    <row r="35" spans="1:14">
      <c r="A35" s="200" t="s">
        <v>7432</v>
      </c>
      <c r="J35" s="200" t="s">
        <v>7431</v>
      </c>
    </row>
    <row r="36" spans="1:14">
      <c r="J36" s="200" t="s">
        <v>7430</v>
      </c>
    </row>
    <row r="37" spans="1:14">
      <c r="B37" s="200" t="s">
        <v>7425</v>
      </c>
      <c r="F37" s="200" t="s">
        <v>7424</v>
      </c>
    </row>
    <row r="38" spans="1:14">
      <c r="A38" s="200" t="s">
        <v>7423</v>
      </c>
      <c r="I38" s="200">
        <v>6226220780074770</v>
      </c>
    </row>
    <row r="39" spans="1:14">
      <c r="A39" s="200" t="s">
        <v>7422</v>
      </c>
      <c r="I39" s="200" t="s">
        <v>5984</v>
      </c>
    </row>
    <row r="40" spans="1:14">
      <c r="A40" s="200" t="s">
        <v>7421</v>
      </c>
      <c r="I40" s="200" t="s">
        <v>7429</v>
      </c>
    </row>
    <row r="41" spans="1:14">
      <c r="A41" s="200" t="s">
        <v>7419</v>
      </c>
      <c r="I41" s="200">
        <v>39287</v>
      </c>
    </row>
    <row r="42" spans="1:14">
      <c r="A42" s="200" t="s">
        <v>7418</v>
      </c>
      <c r="I42" s="200">
        <v>39652</v>
      </c>
    </row>
    <row r="43" spans="1:14">
      <c r="A43" s="200" t="s">
        <v>7417</v>
      </c>
      <c r="I43" s="200" t="s">
        <v>7416</v>
      </c>
      <c r="J43" s="200" t="s">
        <v>7415</v>
      </c>
      <c r="K43" s="200" t="s">
        <v>7414</v>
      </c>
      <c r="L43" s="200" t="s">
        <v>7413</v>
      </c>
      <c r="M43" s="200" t="s">
        <v>7412</v>
      </c>
      <c r="N43" s="200" t="s">
        <v>7411</v>
      </c>
    </row>
    <row r="44" spans="1:14">
      <c r="A44" s="200" t="s">
        <v>7409</v>
      </c>
      <c r="I44" s="200">
        <v>39499</v>
      </c>
      <c r="J44" s="200">
        <v>39681</v>
      </c>
      <c r="K44" s="200">
        <v>39499</v>
      </c>
      <c r="L44" s="200" t="s">
        <v>7407</v>
      </c>
      <c r="M44" s="200">
        <v>100</v>
      </c>
      <c r="N44" s="200">
        <v>0</v>
      </c>
    </row>
    <row r="45" spans="1:14">
      <c r="A45" s="200" t="s">
        <v>7410</v>
      </c>
      <c r="I45" s="200">
        <v>39554</v>
      </c>
      <c r="J45" s="200">
        <v>39645</v>
      </c>
      <c r="K45" s="200">
        <v>39554</v>
      </c>
      <c r="L45" s="200" t="s">
        <v>7407</v>
      </c>
      <c r="M45" s="200">
        <v>800</v>
      </c>
      <c r="N45" s="200">
        <v>0</v>
      </c>
    </row>
    <row r="46" spans="1:14">
      <c r="A46" s="200" t="s">
        <v>7409</v>
      </c>
      <c r="I46" s="200">
        <v>39554</v>
      </c>
      <c r="J46" s="200">
        <v>39737</v>
      </c>
      <c r="K46" s="200">
        <v>39554</v>
      </c>
      <c r="L46" s="200" t="s">
        <v>7407</v>
      </c>
      <c r="M46" s="200">
        <v>300</v>
      </c>
      <c r="N46" s="200">
        <v>0</v>
      </c>
    </row>
    <row r="47" spans="1:14">
      <c r="A47" s="200" t="s">
        <v>7410</v>
      </c>
      <c r="I47" s="200">
        <v>39499</v>
      </c>
      <c r="J47" s="200">
        <v>39589</v>
      </c>
      <c r="K47" s="200">
        <v>39589</v>
      </c>
      <c r="L47" s="200" t="s">
        <v>7427</v>
      </c>
      <c r="M47" s="200">
        <v>400</v>
      </c>
      <c r="N47" s="200">
        <v>3.16</v>
      </c>
    </row>
    <row r="48" spans="1:14">
      <c r="A48" s="200" t="s">
        <v>7410</v>
      </c>
      <c r="I48" s="200">
        <v>39589</v>
      </c>
      <c r="J48" s="200">
        <v>39681</v>
      </c>
      <c r="K48" s="200">
        <v>39589</v>
      </c>
      <c r="L48" s="200" t="s">
        <v>7407</v>
      </c>
      <c r="M48" s="200">
        <v>100</v>
      </c>
      <c r="N48" s="200">
        <v>0</v>
      </c>
    </row>
    <row r="49" spans="1:14">
      <c r="A49" s="200" t="s">
        <v>7409</v>
      </c>
      <c r="I49" s="200">
        <v>39589</v>
      </c>
      <c r="J49" s="200">
        <v>39773</v>
      </c>
      <c r="K49" s="200">
        <v>39589</v>
      </c>
      <c r="L49" s="200" t="s">
        <v>7407</v>
      </c>
      <c r="M49" s="200">
        <v>100</v>
      </c>
      <c r="N49" s="200">
        <v>0</v>
      </c>
    </row>
    <row r="50" spans="1:14">
      <c r="A50" s="200" t="s">
        <v>7410</v>
      </c>
      <c r="I50" s="200">
        <v>39593</v>
      </c>
      <c r="J50" s="200">
        <v>39685</v>
      </c>
      <c r="K50" s="200">
        <v>39593</v>
      </c>
      <c r="L50" s="200" t="s">
        <v>7407</v>
      </c>
      <c r="M50" s="200">
        <v>600</v>
      </c>
      <c r="N50" s="200">
        <v>0</v>
      </c>
    </row>
    <row r="51" spans="1:14">
      <c r="A51" s="200" t="s">
        <v>7409</v>
      </c>
      <c r="I51" s="200">
        <v>39593</v>
      </c>
      <c r="J51" s="200">
        <v>39777</v>
      </c>
      <c r="K51" s="200">
        <v>39593</v>
      </c>
      <c r="L51" s="200" t="s">
        <v>7407</v>
      </c>
      <c r="M51" s="200">
        <v>200</v>
      </c>
      <c r="N51" s="200">
        <v>0</v>
      </c>
    </row>
    <row r="52" spans="1:14">
      <c r="A52" s="200" t="s">
        <v>7409</v>
      </c>
      <c r="I52" s="200">
        <v>39589</v>
      </c>
      <c r="J52" s="200">
        <v>39773</v>
      </c>
      <c r="K52" s="200">
        <v>39635</v>
      </c>
      <c r="L52" s="200" t="s">
        <v>7428</v>
      </c>
      <c r="M52" s="200">
        <v>100</v>
      </c>
      <c r="N52" s="200">
        <v>7.0000000000000007E-2</v>
      </c>
    </row>
    <row r="53" spans="1:14">
      <c r="A53" s="200" t="s">
        <v>7409</v>
      </c>
      <c r="I53" s="200">
        <v>39593</v>
      </c>
      <c r="J53" s="200">
        <v>39777</v>
      </c>
      <c r="K53" s="200">
        <v>39635</v>
      </c>
      <c r="L53" s="200" t="s">
        <v>7428</v>
      </c>
      <c r="M53" s="200">
        <v>200</v>
      </c>
      <c r="N53" s="200">
        <v>0.13</v>
      </c>
    </row>
    <row r="54" spans="1:14">
      <c r="A54" s="200" t="s">
        <v>7410</v>
      </c>
      <c r="I54" s="200">
        <v>39554</v>
      </c>
      <c r="J54" s="200">
        <v>39645</v>
      </c>
      <c r="K54" s="200">
        <v>39645</v>
      </c>
      <c r="L54" s="200" t="s">
        <v>7427</v>
      </c>
      <c r="M54" s="200">
        <v>800</v>
      </c>
      <c r="N54" s="200">
        <v>6.33</v>
      </c>
    </row>
    <row r="56" spans="1:14">
      <c r="A56" s="200" t="s">
        <v>7426</v>
      </c>
    </row>
    <row r="60" spans="1:14">
      <c r="B60" s="200" t="s">
        <v>7425</v>
      </c>
      <c r="F60" s="200" t="s">
        <v>7424</v>
      </c>
    </row>
    <row r="61" spans="1:14">
      <c r="A61" s="200" t="s">
        <v>7423</v>
      </c>
      <c r="I61" s="200">
        <v>6226220780074770</v>
      </c>
    </row>
    <row r="62" spans="1:14">
      <c r="A62" s="200" t="s">
        <v>7422</v>
      </c>
      <c r="I62" s="200" t="s">
        <v>5984</v>
      </c>
    </row>
    <row r="63" spans="1:14">
      <c r="A63" s="200" t="s">
        <v>7421</v>
      </c>
      <c r="I63" s="200" t="s">
        <v>7420</v>
      </c>
    </row>
    <row r="64" spans="1:14">
      <c r="A64" s="200" t="s">
        <v>7419</v>
      </c>
      <c r="I64" s="200">
        <v>38929</v>
      </c>
    </row>
    <row r="65" spans="1:14">
      <c r="A65" s="200" t="s">
        <v>7418</v>
      </c>
      <c r="I65" s="200">
        <v>39294</v>
      </c>
    </row>
    <row r="66" spans="1:14">
      <c r="A66" s="200" t="s">
        <v>7417</v>
      </c>
      <c r="I66" s="200" t="s">
        <v>7416</v>
      </c>
      <c r="J66" s="200" t="s">
        <v>7415</v>
      </c>
      <c r="K66" s="200" t="s">
        <v>7414</v>
      </c>
      <c r="L66" s="200" t="s">
        <v>7413</v>
      </c>
      <c r="M66" s="200" t="s">
        <v>7412</v>
      </c>
      <c r="N66" s="200" t="s">
        <v>7411</v>
      </c>
    </row>
    <row r="67" spans="1:14">
      <c r="A67" s="200" t="s">
        <v>7410</v>
      </c>
      <c r="I67" s="200">
        <v>39260</v>
      </c>
      <c r="J67" s="200">
        <v>39352</v>
      </c>
      <c r="K67" s="200">
        <v>39260</v>
      </c>
      <c r="L67" s="200" t="s">
        <v>7407</v>
      </c>
      <c r="M67" s="200">
        <v>1500</v>
      </c>
      <c r="N67" s="200">
        <v>0</v>
      </c>
    </row>
    <row r="68" spans="1:14">
      <c r="A68" s="200" t="s">
        <v>7409</v>
      </c>
      <c r="I68" s="200">
        <v>39260</v>
      </c>
      <c r="J68" s="200">
        <v>39443</v>
      </c>
      <c r="K68" s="200">
        <v>39260</v>
      </c>
      <c r="L68" s="200" t="s">
        <v>7407</v>
      </c>
      <c r="M68" s="200">
        <v>900</v>
      </c>
      <c r="N68" s="200">
        <v>0</v>
      </c>
    </row>
    <row r="69" spans="1:14">
      <c r="A69" s="200" t="s">
        <v>7408</v>
      </c>
      <c r="I69" s="200">
        <v>39260</v>
      </c>
      <c r="J69" s="200">
        <v>39626</v>
      </c>
      <c r="K69" s="200">
        <v>39260</v>
      </c>
      <c r="L69" s="200" t="s">
        <v>7407</v>
      </c>
      <c r="M69" s="200">
        <v>700</v>
      </c>
      <c r="N69" s="200">
        <v>0</v>
      </c>
    </row>
    <row r="70" spans="1:14">
      <c r="A70" s="200" t="s">
        <v>7410</v>
      </c>
      <c r="I70" s="200">
        <v>39271</v>
      </c>
      <c r="J70" s="200">
        <v>39363</v>
      </c>
      <c r="K70" s="200">
        <v>39271</v>
      </c>
      <c r="L70" s="200" t="s">
        <v>7407</v>
      </c>
      <c r="M70" s="200">
        <v>1200</v>
      </c>
      <c r="N70" s="200">
        <v>0</v>
      </c>
    </row>
    <row r="71" spans="1:14">
      <c r="A71" s="200" t="s">
        <v>7409</v>
      </c>
      <c r="I71" s="200">
        <v>39271</v>
      </c>
      <c r="J71" s="200">
        <v>39455</v>
      </c>
      <c r="K71" s="200">
        <v>39271</v>
      </c>
      <c r="L71" s="200" t="s">
        <v>7407</v>
      </c>
      <c r="M71" s="200">
        <v>1900</v>
      </c>
      <c r="N71" s="200">
        <v>0</v>
      </c>
    </row>
    <row r="72" spans="1:14">
      <c r="A72" s="200" t="s">
        <v>7408</v>
      </c>
      <c r="I72" s="200">
        <v>39271</v>
      </c>
      <c r="J72" s="200">
        <v>39637</v>
      </c>
      <c r="K72" s="200">
        <v>39271</v>
      </c>
      <c r="L72" s="200" t="s">
        <v>7407</v>
      </c>
      <c r="M72" s="200">
        <v>3000</v>
      </c>
      <c r="N72" s="200">
        <v>0</v>
      </c>
    </row>
    <row r="74" spans="1:14">
      <c r="A74" s="200" t="s">
        <v>7406</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C43E-8DE6-41FC-8DAA-180A3069A1D3}">
  <dimension ref="A1:I145"/>
  <sheetViews>
    <sheetView zoomScale="75" zoomScaleNormal="75" workbookViewId="0">
      <selection activeCell="C18" sqref="C18"/>
    </sheetView>
  </sheetViews>
  <sheetFormatPr defaultColWidth="9.25" defaultRowHeight="13.5"/>
  <cols>
    <col min="1" max="1" width="9.25" style="200"/>
    <col min="2" max="2" width="17.125" style="200" customWidth="1"/>
    <col min="3" max="3" width="13.75" style="200" customWidth="1"/>
    <col min="4" max="16384" width="9.25" style="200"/>
  </cols>
  <sheetData>
    <row r="1" spans="1:6" ht="14.25">
      <c r="A1" s="200" t="s">
        <v>7461</v>
      </c>
      <c r="B1" s="200" t="s">
        <v>7460</v>
      </c>
      <c r="C1" s="206" t="s">
        <v>5926</v>
      </c>
      <c r="D1" s="200" t="s">
        <v>7459</v>
      </c>
      <c r="E1" s="200" t="s">
        <v>7458</v>
      </c>
      <c r="F1" s="200" t="s">
        <v>7457</v>
      </c>
    </row>
    <row r="2" spans="1:6">
      <c r="A2" s="200">
        <v>20060806</v>
      </c>
      <c r="B2" s="200" t="s">
        <v>7442</v>
      </c>
      <c r="C2" s="200" t="s">
        <v>7456</v>
      </c>
      <c r="E2" s="200">
        <v>0</v>
      </c>
      <c r="F2" s="200">
        <v>0</v>
      </c>
    </row>
    <row r="3" spans="1:6">
      <c r="A3" s="200">
        <v>20060806</v>
      </c>
      <c r="B3" s="200" t="s">
        <v>7437</v>
      </c>
      <c r="C3" s="200" t="s">
        <v>7447</v>
      </c>
      <c r="D3" s="200">
        <v>800</v>
      </c>
      <c r="F3" s="200">
        <v>800</v>
      </c>
    </row>
    <row r="4" spans="1:6">
      <c r="A4" s="200">
        <v>20060806</v>
      </c>
      <c r="B4" s="200" t="s">
        <v>7437</v>
      </c>
      <c r="C4" s="200" t="s">
        <v>7447</v>
      </c>
      <c r="D4" s="200">
        <v>2200</v>
      </c>
      <c r="F4" s="200">
        <v>3000</v>
      </c>
    </row>
    <row r="5" spans="1:6">
      <c r="A5" s="200">
        <v>20060806</v>
      </c>
      <c r="B5" s="200" t="s">
        <v>7440</v>
      </c>
      <c r="C5" s="200" t="s">
        <v>7448</v>
      </c>
      <c r="E5" s="200">
        <v>100</v>
      </c>
      <c r="F5" s="200">
        <v>2900</v>
      </c>
    </row>
    <row r="6" spans="1:6">
      <c r="A6" s="200">
        <v>20060806</v>
      </c>
      <c r="B6" s="200" t="s">
        <v>7440</v>
      </c>
      <c r="C6" s="200" t="s">
        <v>7448</v>
      </c>
      <c r="D6" s="200">
        <v>100</v>
      </c>
      <c r="F6" s="200">
        <v>3000</v>
      </c>
    </row>
    <row r="7" spans="1:6">
      <c r="A7" s="200">
        <v>20060813</v>
      </c>
      <c r="B7" s="200" t="s">
        <v>7437</v>
      </c>
      <c r="C7" s="200" t="s">
        <v>7447</v>
      </c>
      <c r="D7" s="200">
        <v>1800</v>
      </c>
      <c r="F7" s="200">
        <v>4800</v>
      </c>
    </row>
    <row r="8" spans="1:6">
      <c r="A8" s="200">
        <v>20060813</v>
      </c>
      <c r="B8" s="200" t="s">
        <v>7437</v>
      </c>
      <c r="C8" s="200" t="s">
        <v>7447</v>
      </c>
      <c r="D8" s="200">
        <v>400</v>
      </c>
      <c r="F8" s="200">
        <v>5200</v>
      </c>
    </row>
    <row r="9" spans="1:6">
      <c r="A9" s="200">
        <v>20060813</v>
      </c>
      <c r="B9" s="200" t="s">
        <v>7437</v>
      </c>
      <c r="C9" s="200" t="s">
        <v>7447</v>
      </c>
      <c r="D9" s="200">
        <v>100</v>
      </c>
      <c r="F9" s="200">
        <v>5300</v>
      </c>
    </row>
    <row r="10" spans="1:6">
      <c r="A10" s="200">
        <v>20060822</v>
      </c>
      <c r="B10" s="200" t="s">
        <v>7440</v>
      </c>
      <c r="C10" s="200" t="s">
        <v>7455</v>
      </c>
      <c r="E10" s="200">
        <v>1000</v>
      </c>
      <c r="F10" s="200">
        <v>4300</v>
      </c>
    </row>
    <row r="11" spans="1:6">
      <c r="A11" s="200">
        <v>20060822</v>
      </c>
      <c r="B11" s="200" t="s">
        <v>7440</v>
      </c>
      <c r="C11" s="200" t="s">
        <v>7455</v>
      </c>
      <c r="E11" s="200">
        <v>1000</v>
      </c>
      <c r="F11" s="200">
        <v>3300</v>
      </c>
    </row>
    <row r="12" spans="1:6">
      <c r="A12" s="200">
        <v>20060822</v>
      </c>
      <c r="B12" s="200" t="s">
        <v>7440</v>
      </c>
      <c r="C12" s="200" t="s">
        <v>7455</v>
      </c>
      <c r="E12" s="200">
        <v>1000</v>
      </c>
      <c r="F12" s="200">
        <v>2300</v>
      </c>
    </row>
    <row r="13" spans="1:6">
      <c r="A13" s="200">
        <v>20060822</v>
      </c>
      <c r="B13" s="200" t="s">
        <v>7440</v>
      </c>
      <c r="C13" s="200" t="s">
        <v>7455</v>
      </c>
      <c r="E13" s="200">
        <v>1000</v>
      </c>
      <c r="F13" s="200">
        <v>1300</v>
      </c>
    </row>
    <row r="14" spans="1:6">
      <c r="A14" s="200">
        <v>20060822</v>
      </c>
      <c r="B14" s="200" t="s">
        <v>7440</v>
      </c>
      <c r="C14" s="200" t="s">
        <v>7455</v>
      </c>
      <c r="E14" s="200">
        <v>1000</v>
      </c>
      <c r="F14" s="200">
        <v>300</v>
      </c>
    </row>
    <row r="15" spans="1:6">
      <c r="A15" s="200">
        <v>20060921</v>
      </c>
      <c r="B15" s="200" t="s">
        <v>6087</v>
      </c>
      <c r="C15" s="200" t="s">
        <v>7438</v>
      </c>
      <c r="D15" s="200">
        <v>1.24</v>
      </c>
      <c r="F15" s="200">
        <v>301.24</v>
      </c>
    </row>
    <row r="16" spans="1:6">
      <c r="A16" s="200">
        <v>20060922</v>
      </c>
      <c r="B16" s="200" t="s">
        <v>7446</v>
      </c>
      <c r="C16" s="200" t="s">
        <v>7445</v>
      </c>
      <c r="E16" s="200">
        <v>66.900000000000006</v>
      </c>
      <c r="F16" s="200">
        <v>234.34</v>
      </c>
    </row>
    <row r="17" spans="1:6">
      <c r="A17" s="200">
        <v>20060930</v>
      </c>
      <c r="B17" s="200" t="s">
        <v>7437</v>
      </c>
      <c r="C17" s="200" t="s">
        <v>7447</v>
      </c>
      <c r="D17" s="200">
        <v>2900</v>
      </c>
      <c r="F17" s="200">
        <v>3134.34</v>
      </c>
    </row>
    <row r="18" spans="1:6">
      <c r="A18" s="200">
        <v>20060930</v>
      </c>
      <c r="B18" s="200" t="s">
        <v>7440</v>
      </c>
      <c r="C18" s="200" t="s">
        <v>7455</v>
      </c>
      <c r="E18" s="200">
        <v>1000</v>
      </c>
      <c r="F18" s="200">
        <v>2134.34</v>
      </c>
    </row>
    <row r="19" spans="1:6">
      <c r="A19" s="200">
        <v>20060930</v>
      </c>
      <c r="B19" s="200" t="s">
        <v>7440</v>
      </c>
      <c r="C19" s="200" t="s">
        <v>7455</v>
      </c>
      <c r="E19" s="200">
        <v>560</v>
      </c>
      <c r="F19" s="200">
        <v>1574.34</v>
      </c>
    </row>
    <row r="20" spans="1:6">
      <c r="A20" s="200">
        <v>20061006</v>
      </c>
      <c r="B20" s="200" t="s">
        <v>7437</v>
      </c>
      <c r="C20" s="200" t="s">
        <v>7447</v>
      </c>
      <c r="D20" s="200">
        <v>400</v>
      </c>
      <c r="F20" s="200">
        <v>1974.34</v>
      </c>
    </row>
    <row r="21" spans="1:6">
      <c r="A21" s="200">
        <v>20061022</v>
      </c>
      <c r="B21" s="200" t="s">
        <v>7446</v>
      </c>
      <c r="C21" s="200" t="s">
        <v>7445</v>
      </c>
      <c r="E21" s="200">
        <v>3.05</v>
      </c>
      <c r="F21" s="200">
        <v>1971.29</v>
      </c>
    </row>
    <row r="22" spans="1:6">
      <c r="A22" s="200">
        <v>20061104</v>
      </c>
      <c r="B22" s="200" t="s">
        <v>7437</v>
      </c>
      <c r="C22" s="200" t="s">
        <v>7453</v>
      </c>
      <c r="E22" s="200">
        <v>1900</v>
      </c>
      <c r="F22" s="200">
        <v>71.290000000000006</v>
      </c>
    </row>
    <row r="23" spans="1:6">
      <c r="A23" s="200">
        <v>20061104</v>
      </c>
      <c r="B23" s="200" t="s">
        <v>7437</v>
      </c>
      <c r="C23" s="200" t="s">
        <v>7447</v>
      </c>
      <c r="D23" s="200">
        <v>2000</v>
      </c>
      <c r="F23" s="200">
        <v>2071.29</v>
      </c>
    </row>
    <row r="24" spans="1:6">
      <c r="A24" s="200">
        <v>20061114</v>
      </c>
      <c r="B24" s="200" t="s">
        <v>7437</v>
      </c>
      <c r="C24" s="200" t="s">
        <v>7453</v>
      </c>
      <c r="E24" s="200">
        <v>100</v>
      </c>
      <c r="F24" s="200">
        <v>1971.29</v>
      </c>
    </row>
    <row r="25" spans="1:6">
      <c r="A25" s="200">
        <v>20061115</v>
      </c>
      <c r="B25" s="200" t="s">
        <v>7437</v>
      </c>
      <c r="C25" s="200" t="s">
        <v>7447</v>
      </c>
      <c r="D25" s="200">
        <v>2000</v>
      </c>
      <c r="F25" s="200">
        <v>3971.29</v>
      </c>
    </row>
    <row r="26" spans="1:6">
      <c r="A26" s="200">
        <v>20061116</v>
      </c>
      <c r="B26" s="200" t="s">
        <v>7440</v>
      </c>
      <c r="C26" s="200" t="s">
        <v>7454</v>
      </c>
      <c r="D26" s="200">
        <v>0.04</v>
      </c>
      <c r="F26" s="200">
        <v>3971.33</v>
      </c>
    </row>
    <row r="27" spans="1:6">
      <c r="A27" s="200">
        <v>20061122</v>
      </c>
      <c r="B27" s="200" t="s">
        <v>7446</v>
      </c>
      <c r="C27" s="200" t="s">
        <v>7445</v>
      </c>
      <c r="E27" s="200">
        <v>3045.8</v>
      </c>
      <c r="F27" s="200">
        <v>925.53</v>
      </c>
    </row>
    <row r="28" spans="1:6">
      <c r="A28" s="200">
        <v>20061217</v>
      </c>
      <c r="B28" s="200" t="s">
        <v>7442</v>
      </c>
      <c r="C28" s="200" t="s">
        <v>7444</v>
      </c>
      <c r="D28" s="200">
        <v>1000</v>
      </c>
      <c r="F28" s="200">
        <v>1925.53</v>
      </c>
    </row>
    <row r="29" spans="1:6">
      <c r="A29" s="200">
        <v>20061221</v>
      </c>
      <c r="B29" s="200" t="s">
        <v>6087</v>
      </c>
      <c r="C29" s="200" t="s">
        <v>7438</v>
      </c>
      <c r="D29" s="200">
        <v>2.4</v>
      </c>
      <c r="F29" s="200">
        <v>1927.93</v>
      </c>
    </row>
    <row r="30" spans="1:6">
      <c r="A30" s="200">
        <v>20061222</v>
      </c>
      <c r="B30" s="200" t="s">
        <v>7446</v>
      </c>
      <c r="C30" s="200" t="s">
        <v>7445</v>
      </c>
      <c r="E30" s="200">
        <v>1537.55</v>
      </c>
      <c r="F30" s="200">
        <v>390.38</v>
      </c>
    </row>
    <row r="31" spans="1:6">
      <c r="A31" s="200">
        <v>20061223</v>
      </c>
      <c r="B31" s="200" t="s">
        <v>7437</v>
      </c>
      <c r="C31" s="200" t="s">
        <v>7447</v>
      </c>
      <c r="D31" s="200">
        <v>900</v>
      </c>
      <c r="F31" s="200">
        <v>1290.3800000000001</v>
      </c>
    </row>
    <row r="32" spans="1:6">
      <c r="A32" s="200">
        <v>20061229</v>
      </c>
      <c r="B32" s="200" t="s">
        <v>7437</v>
      </c>
      <c r="C32" s="200" t="s">
        <v>7453</v>
      </c>
      <c r="E32" s="200">
        <v>1000</v>
      </c>
      <c r="F32" s="200">
        <v>290.38</v>
      </c>
    </row>
    <row r="33" spans="1:7">
      <c r="A33" s="200">
        <v>20061230</v>
      </c>
      <c r="B33" s="200" t="s">
        <v>7437</v>
      </c>
      <c r="C33" s="200" t="s">
        <v>7447</v>
      </c>
      <c r="D33" s="200">
        <v>5700</v>
      </c>
      <c r="F33" s="200">
        <v>5990.38</v>
      </c>
    </row>
    <row r="34" spans="1:7">
      <c r="A34" s="200">
        <v>20070102</v>
      </c>
      <c r="B34" s="200" t="s">
        <v>7442</v>
      </c>
      <c r="C34" s="200" t="s">
        <v>7444</v>
      </c>
      <c r="D34" s="200">
        <v>10000</v>
      </c>
      <c r="F34" s="200">
        <v>15990.38</v>
      </c>
    </row>
    <row r="35" spans="1:7">
      <c r="A35" s="200">
        <v>20070122</v>
      </c>
      <c r="B35" s="200" t="s">
        <v>7446</v>
      </c>
      <c r="C35" s="200" t="s">
        <v>7445</v>
      </c>
      <c r="E35" s="200">
        <v>339.6</v>
      </c>
      <c r="F35" s="200">
        <v>15650.78</v>
      </c>
    </row>
    <row r="36" spans="1:7">
      <c r="A36" s="200">
        <v>20070222</v>
      </c>
      <c r="B36" s="200" t="s">
        <v>7446</v>
      </c>
      <c r="C36" s="200" t="s">
        <v>7445</v>
      </c>
      <c r="E36" s="200">
        <v>97.2</v>
      </c>
      <c r="F36" s="200">
        <v>15553.58</v>
      </c>
    </row>
    <row r="37" spans="1:7">
      <c r="A37" s="200">
        <v>20070321</v>
      </c>
      <c r="B37" s="200" t="s">
        <v>6087</v>
      </c>
      <c r="C37" s="200" t="s">
        <v>7438</v>
      </c>
      <c r="D37" s="200">
        <v>20.059999999999999</v>
      </c>
      <c r="F37" s="200">
        <v>15573.64</v>
      </c>
    </row>
    <row r="38" spans="1:7">
      <c r="A38" s="200">
        <v>20070321</v>
      </c>
      <c r="B38" s="200" t="s">
        <v>7437</v>
      </c>
      <c r="C38" s="200" t="s">
        <v>7453</v>
      </c>
      <c r="E38" s="200">
        <v>3312.9</v>
      </c>
      <c r="F38" s="200">
        <v>12260.74</v>
      </c>
    </row>
    <row r="39" spans="1:7">
      <c r="A39" s="200">
        <v>20070321</v>
      </c>
      <c r="B39" s="200" t="s">
        <v>7437</v>
      </c>
      <c r="C39" s="200" t="s">
        <v>7452</v>
      </c>
      <c r="E39" s="200">
        <v>15</v>
      </c>
      <c r="F39" s="200">
        <v>12245.74</v>
      </c>
    </row>
    <row r="40" spans="1:7">
      <c r="A40" s="200">
        <v>20070325</v>
      </c>
      <c r="B40" s="200" t="s">
        <v>7437</v>
      </c>
      <c r="C40" s="200" t="s">
        <v>7453</v>
      </c>
      <c r="E40" s="200">
        <v>1972.86</v>
      </c>
      <c r="F40" s="200">
        <v>10272.879999999999</v>
      </c>
    </row>
    <row r="41" spans="1:7">
      <c r="A41" s="200">
        <v>20070325</v>
      </c>
      <c r="B41" s="200" t="s">
        <v>7437</v>
      </c>
      <c r="C41" s="200" t="s">
        <v>7452</v>
      </c>
      <c r="E41" s="200">
        <v>15</v>
      </c>
      <c r="F41" s="200">
        <v>10257.879999999999</v>
      </c>
    </row>
    <row r="42" spans="1:7">
      <c r="A42" s="200">
        <v>20070522</v>
      </c>
      <c r="B42" s="200" t="s">
        <v>7446</v>
      </c>
      <c r="C42" s="200" t="s">
        <v>7445</v>
      </c>
      <c r="E42" s="200">
        <v>28.2</v>
      </c>
      <c r="F42" s="200">
        <v>10229.68</v>
      </c>
    </row>
    <row r="43" spans="1:7">
      <c r="A43" s="200">
        <v>20070621</v>
      </c>
      <c r="B43" s="200" t="s">
        <v>6087</v>
      </c>
      <c r="C43" s="200" t="s">
        <v>7438</v>
      </c>
      <c r="D43" s="200">
        <v>15.22</v>
      </c>
      <c r="F43" s="200">
        <v>10244.9</v>
      </c>
    </row>
    <row r="44" spans="1:7">
      <c r="A44" s="200">
        <v>20070622</v>
      </c>
      <c r="B44" s="200" t="s">
        <v>7446</v>
      </c>
      <c r="C44" s="200" t="s">
        <v>7445</v>
      </c>
      <c r="E44" s="200">
        <v>131.19999999999999</v>
      </c>
      <c r="F44" s="200">
        <v>10113.700000000001</v>
      </c>
    </row>
    <row r="45" spans="1:7">
      <c r="A45" s="200">
        <v>20070627</v>
      </c>
      <c r="B45" s="200" t="s">
        <v>7440</v>
      </c>
      <c r="C45" s="200" t="s">
        <v>7448</v>
      </c>
      <c r="E45" s="200">
        <v>5000</v>
      </c>
      <c r="F45" s="200">
        <v>5113.7</v>
      </c>
    </row>
    <row r="46" spans="1:7">
      <c r="A46" s="200">
        <v>20070627</v>
      </c>
      <c r="B46" s="200" t="s">
        <v>7440</v>
      </c>
      <c r="C46" s="200" t="s">
        <v>7448</v>
      </c>
      <c r="E46" s="200">
        <v>3000</v>
      </c>
      <c r="F46" s="200">
        <v>2113.6999999999998</v>
      </c>
    </row>
    <row r="47" spans="1:7">
      <c r="A47" s="200">
        <v>20070627</v>
      </c>
      <c r="B47" s="200" t="s">
        <v>7451</v>
      </c>
      <c r="C47" s="200" t="s">
        <v>7450</v>
      </c>
      <c r="D47" s="200">
        <v>3000</v>
      </c>
      <c r="F47" s="200">
        <v>5113.7</v>
      </c>
    </row>
    <row r="48" spans="1:7">
      <c r="A48" s="200">
        <v>20070627</v>
      </c>
      <c r="B48" s="200" t="s">
        <v>6087</v>
      </c>
      <c r="C48" s="200" t="s">
        <v>7443</v>
      </c>
      <c r="E48" s="200">
        <v>3100</v>
      </c>
      <c r="F48" s="200">
        <v>2013.7</v>
      </c>
      <c r="G48" s="200">
        <v>3100</v>
      </c>
    </row>
    <row r="49" spans="1:8">
      <c r="A49" s="200">
        <v>20070708</v>
      </c>
      <c r="B49" s="200" t="s">
        <v>7437</v>
      </c>
      <c r="C49" s="200" t="s">
        <v>7447</v>
      </c>
      <c r="D49" s="200">
        <v>4800</v>
      </c>
      <c r="F49" s="200">
        <v>6813.7</v>
      </c>
    </row>
    <row r="50" spans="1:8">
      <c r="A50" s="200">
        <v>20070708</v>
      </c>
      <c r="B50" s="200" t="s">
        <v>7437</v>
      </c>
      <c r="C50" s="200" t="s">
        <v>7447</v>
      </c>
      <c r="D50" s="200">
        <v>1300</v>
      </c>
      <c r="F50" s="200">
        <v>8113.7</v>
      </c>
    </row>
    <row r="51" spans="1:8">
      <c r="A51" s="200">
        <v>20070708</v>
      </c>
      <c r="B51" s="200" t="s">
        <v>6087</v>
      </c>
      <c r="C51" s="200" t="s">
        <v>7443</v>
      </c>
      <c r="E51" s="200">
        <v>6100</v>
      </c>
      <c r="F51" s="200">
        <v>2013.7</v>
      </c>
      <c r="G51" s="200">
        <v>6100</v>
      </c>
    </row>
    <row r="52" spans="1:8">
      <c r="A52" s="200">
        <v>20070722</v>
      </c>
      <c r="B52" s="200" t="s">
        <v>7446</v>
      </c>
      <c r="C52" s="200" t="s">
        <v>7445</v>
      </c>
      <c r="E52" s="200">
        <v>541.9</v>
      </c>
      <c r="F52" s="200">
        <v>1471.8</v>
      </c>
    </row>
    <row r="53" spans="1:8">
      <c r="A53" s="200">
        <v>20070822</v>
      </c>
      <c r="B53" s="200" t="s">
        <v>7446</v>
      </c>
      <c r="C53" s="200" t="s">
        <v>7445</v>
      </c>
      <c r="E53" s="200">
        <v>184.3</v>
      </c>
      <c r="F53" s="200">
        <v>1287.5</v>
      </c>
    </row>
    <row r="54" spans="1:8">
      <c r="A54" s="200">
        <v>20070826</v>
      </c>
      <c r="B54" s="200" t="s">
        <v>7437</v>
      </c>
      <c r="C54" s="200" t="s">
        <v>7449</v>
      </c>
      <c r="E54" s="200">
        <v>3000</v>
      </c>
      <c r="F54" s="200">
        <v>-1712.5</v>
      </c>
    </row>
    <row r="55" spans="1:8">
      <c r="A55" s="200">
        <v>20070826</v>
      </c>
      <c r="B55" s="200" t="s">
        <v>7437</v>
      </c>
      <c r="C55" s="200" t="s">
        <v>7449</v>
      </c>
      <c r="E55" s="200">
        <v>3000</v>
      </c>
      <c r="F55" s="200">
        <v>-4712.5</v>
      </c>
    </row>
    <row r="56" spans="1:8">
      <c r="A56" s="200">
        <v>20070826</v>
      </c>
      <c r="B56" s="200" t="s">
        <v>6087</v>
      </c>
      <c r="C56" s="200" t="s">
        <v>7435</v>
      </c>
      <c r="D56" s="200">
        <v>4800</v>
      </c>
      <c r="F56" s="200">
        <v>87.5</v>
      </c>
      <c r="H56" s="200">
        <v>4800</v>
      </c>
    </row>
    <row r="57" spans="1:8">
      <c r="A57" s="200">
        <v>20070909</v>
      </c>
      <c r="B57" s="200" t="s">
        <v>7437</v>
      </c>
      <c r="C57" s="200" t="s">
        <v>7449</v>
      </c>
      <c r="E57" s="200">
        <v>3000</v>
      </c>
      <c r="F57" s="200">
        <v>-2912.5</v>
      </c>
    </row>
    <row r="58" spans="1:8">
      <c r="A58" s="200">
        <v>20070909</v>
      </c>
      <c r="B58" s="200" t="s">
        <v>7437</v>
      </c>
      <c r="C58" s="200" t="s">
        <v>7449</v>
      </c>
      <c r="E58" s="200">
        <v>1400</v>
      </c>
      <c r="F58" s="200">
        <v>-4312.5</v>
      </c>
    </row>
    <row r="59" spans="1:8">
      <c r="A59" s="200">
        <v>20070909</v>
      </c>
      <c r="B59" s="200" t="s">
        <v>6087</v>
      </c>
      <c r="C59" s="200" t="s">
        <v>7435</v>
      </c>
      <c r="D59" s="200">
        <v>4400</v>
      </c>
      <c r="F59" s="200">
        <v>87.5</v>
      </c>
      <c r="H59" s="200">
        <v>4400</v>
      </c>
    </row>
    <row r="60" spans="1:8">
      <c r="A60" s="200">
        <v>20070917</v>
      </c>
      <c r="B60" s="200" t="s">
        <v>7440</v>
      </c>
      <c r="C60" s="200" t="s">
        <v>7448</v>
      </c>
      <c r="D60" s="200">
        <v>5007.9399999999996</v>
      </c>
      <c r="F60" s="200">
        <v>5095.4399999999996</v>
      </c>
    </row>
    <row r="61" spans="1:8">
      <c r="A61" s="200">
        <v>20070917</v>
      </c>
      <c r="B61" s="200" t="s">
        <v>6087</v>
      </c>
      <c r="C61" s="200" t="s">
        <v>7443</v>
      </c>
      <c r="E61" s="200">
        <v>3000</v>
      </c>
      <c r="F61" s="200">
        <v>2095.44</v>
      </c>
      <c r="G61" s="200">
        <v>3000</v>
      </c>
    </row>
    <row r="62" spans="1:8">
      <c r="A62" s="200">
        <v>20070921</v>
      </c>
      <c r="B62" s="200" t="s">
        <v>6087</v>
      </c>
      <c r="C62" s="200" t="s">
        <v>7438</v>
      </c>
      <c r="D62" s="200">
        <v>14.87</v>
      </c>
      <c r="F62" s="200">
        <v>2110.31</v>
      </c>
    </row>
    <row r="63" spans="1:8">
      <c r="A63" s="200">
        <v>20070921</v>
      </c>
      <c r="B63" s="200" t="s">
        <v>6087</v>
      </c>
      <c r="C63" s="200" t="s">
        <v>7443</v>
      </c>
      <c r="E63" s="200">
        <v>100</v>
      </c>
      <c r="F63" s="200">
        <v>2010.31</v>
      </c>
      <c r="G63" s="200">
        <v>100</v>
      </c>
    </row>
    <row r="64" spans="1:8">
      <c r="A64" s="200">
        <v>20070922</v>
      </c>
      <c r="B64" s="200" t="s">
        <v>7446</v>
      </c>
      <c r="C64" s="200" t="s">
        <v>7445</v>
      </c>
      <c r="E64" s="200">
        <v>660.7</v>
      </c>
      <c r="F64" s="200">
        <v>1349.61</v>
      </c>
    </row>
    <row r="65" spans="1:8">
      <c r="A65" s="200">
        <v>20071022</v>
      </c>
      <c r="B65" s="200" t="s">
        <v>7446</v>
      </c>
      <c r="C65" s="200" t="s">
        <v>7445</v>
      </c>
      <c r="E65" s="200">
        <v>123.5</v>
      </c>
      <c r="F65" s="200">
        <v>1226.1099999999999</v>
      </c>
    </row>
    <row r="66" spans="1:8">
      <c r="A66" s="200">
        <v>20071031</v>
      </c>
      <c r="B66" s="200" t="s">
        <v>7437</v>
      </c>
      <c r="C66" s="200" t="s">
        <v>7436</v>
      </c>
      <c r="E66" s="200">
        <v>200</v>
      </c>
      <c r="F66" s="200">
        <v>1026.1099999999999</v>
      </c>
    </row>
    <row r="67" spans="1:8">
      <c r="A67" s="200">
        <v>20071111</v>
      </c>
      <c r="B67" s="200" t="s">
        <v>7437</v>
      </c>
      <c r="C67" s="200" t="s">
        <v>7436</v>
      </c>
      <c r="E67" s="200">
        <v>300</v>
      </c>
      <c r="F67" s="200">
        <v>726.11</v>
      </c>
    </row>
    <row r="68" spans="1:8">
      <c r="A68" s="200">
        <v>20071122</v>
      </c>
      <c r="B68" s="200" t="s">
        <v>7446</v>
      </c>
      <c r="C68" s="200" t="s">
        <v>7445</v>
      </c>
      <c r="E68" s="200">
        <v>183.8</v>
      </c>
      <c r="F68" s="200">
        <v>542.30999999999995</v>
      </c>
    </row>
    <row r="69" spans="1:8">
      <c r="A69" s="200">
        <v>20071217</v>
      </c>
      <c r="B69" s="200" t="s">
        <v>6087</v>
      </c>
      <c r="C69" s="200" t="s">
        <v>7434</v>
      </c>
      <c r="D69" s="200">
        <v>604.1</v>
      </c>
      <c r="F69" s="200">
        <v>1146.4100000000001</v>
      </c>
      <c r="H69" s="200">
        <v>604.1</v>
      </c>
    </row>
    <row r="70" spans="1:8">
      <c r="A70" s="200">
        <v>20071221</v>
      </c>
      <c r="B70" s="200" t="s">
        <v>6087</v>
      </c>
      <c r="C70" s="200" t="s">
        <v>7438</v>
      </c>
      <c r="D70" s="200">
        <v>1.9500000000000002</v>
      </c>
      <c r="F70" s="200">
        <v>1148.3599999999999</v>
      </c>
    </row>
    <row r="71" spans="1:8">
      <c r="A71" s="200">
        <v>20071222</v>
      </c>
      <c r="B71" s="200" t="s">
        <v>7446</v>
      </c>
      <c r="C71" s="200" t="s">
        <v>7445</v>
      </c>
      <c r="E71" s="200">
        <v>45.9</v>
      </c>
      <c r="F71" s="200">
        <v>1102.46</v>
      </c>
    </row>
    <row r="72" spans="1:8">
      <c r="A72" s="200">
        <v>20080122</v>
      </c>
      <c r="B72" s="200" t="s">
        <v>7446</v>
      </c>
      <c r="C72" s="200" t="s">
        <v>7445</v>
      </c>
      <c r="E72" s="200">
        <v>3602.46</v>
      </c>
      <c r="F72" s="200">
        <v>-2500</v>
      </c>
    </row>
    <row r="73" spans="1:8">
      <c r="A73" s="200">
        <v>20080122</v>
      </c>
      <c r="B73" s="200" t="s">
        <v>6087</v>
      </c>
      <c r="C73" s="200" t="s">
        <v>7435</v>
      </c>
      <c r="D73" s="200">
        <v>2500</v>
      </c>
      <c r="F73" s="200">
        <v>0</v>
      </c>
      <c r="H73" s="200">
        <v>2500</v>
      </c>
    </row>
    <row r="74" spans="1:8">
      <c r="A74" s="200">
        <v>20080221</v>
      </c>
      <c r="B74" s="200" t="s">
        <v>7437</v>
      </c>
      <c r="C74" s="200" t="s">
        <v>7447</v>
      </c>
      <c r="D74" s="200">
        <v>900</v>
      </c>
      <c r="F74" s="200">
        <v>900</v>
      </c>
    </row>
    <row r="75" spans="1:8">
      <c r="A75" s="200">
        <v>20080221</v>
      </c>
      <c r="B75" s="200" t="s">
        <v>7437</v>
      </c>
      <c r="C75" s="200" t="s">
        <v>7447</v>
      </c>
      <c r="D75" s="200">
        <v>700</v>
      </c>
      <c r="F75" s="200">
        <v>1600</v>
      </c>
    </row>
    <row r="76" spans="1:8">
      <c r="A76" s="200">
        <v>20080221</v>
      </c>
      <c r="B76" s="200" t="s">
        <v>7437</v>
      </c>
      <c r="C76" s="200" t="s">
        <v>7447</v>
      </c>
      <c r="D76" s="200">
        <v>900</v>
      </c>
      <c r="F76" s="200">
        <v>2500</v>
      </c>
    </row>
    <row r="77" spans="1:8">
      <c r="A77" s="200">
        <v>20080221</v>
      </c>
      <c r="B77" s="200" t="s">
        <v>6087</v>
      </c>
      <c r="C77" s="200" t="s">
        <v>7443</v>
      </c>
      <c r="E77" s="200">
        <v>500</v>
      </c>
      <c r="F77" s="200">
        <v>2000</v>
      </c>
      <c r="G77" s="200">
        <v>500</v>
      </c>
    </row>
    <row r="78" spans="1:8">
      <c r="A78" s="200">
        <v>20080316</v>
      </c>
      <c r="B78" s="200" t="s">
        <v>7437</v>
      </c>
      <c r="C78" s="200" t="s">
        <v>7436</v>
      </c>
      <c r="E78" s="200">
        <v>1000</v>
      </c>
      <c r="F78" s="200">
        <v>1000</v>
      </c>
    </row>
    <row r="79" spans="1:8">
      <c r="A79" s="200">
        <v>20080321</v>
      </c>
      <c r="B79" s="200" t="s">
        <v>6087</v>
      </c>
      <c r="C79" s="200" t="s">
        <v>7438</v>
      </c>
      <c r="D79" s="200">
        <v>7.7</v>
      </c>
      <c r="F79" s="200">
        <v>1007.7</v>
      </c>
    </row>
    <row r="80" spans="1:8">
      <c r="A80" s="200">
        <v>20080322</v>
      </c>
      <c r="B80" s="200" t="s">
        <v>7446</v>
      </c>
      <c r="C80" s="200" t="s">
        <v>7445</v>
      </c>
      <c r="E80" s="200">
        <v>23.74</v>
      </c>
      <c r="F80" s="200">
        <v>983.96</v>
      </c>
    </row>
    <row r="81" spans="1:8">
      <c r="A81" s="200">
        <v>20080411</v>
      </c>
      <c r="B81" s="200" t="s">
        <v>7437</v>
      </c>
      <c r="C81" s="200" t="s">
        <v>7436</v>
      </c>
      <c r="E81" s="200">
        <v>900</v>
      </c>
      <c r="F81" s="200">
        <v>83.96</v>
      </c>
    </row>
    <row r="82" spans="1:8">
      <c r="A82" s="200">
        <v>20080416</v>
      </c>
      <c r="B82" s="200" t="s">
        <v>7437</v>
      </c>
      <c r="C82" s="200" t="s">
        <v>7447</v>
      </c>
      <c r="D82" s="200">
        <v>2800</v>
      </c>
      <c r="F82" s="200">
        <v>2883.96</v>
      </c>
    </row>
    <row r="83" spans="1:8">
      <c r="A83" s="200">
        <v>20080416</v>
      </c>
      <c r="B83" s="200" t="s">
        <v>7437</v>
      </c>
      <c r="C83" s="200" t="s">
        <v>7447</v>
      </c>
      <c r="D83" s="200">
        <v>100</v>
      </c>
      <c r="F83" s="200">
        <v>2983.96</v>
      </c>
    </row>
    <row r="84" spans="1:8">
      <c r="A84" s="200">
        <v>20080416</v>
      </c>
      <c r="B84" s="200" t="s">
        <v>7437</v>
      </c>
      <c r="C84" s="200" t="s">
        <v>7447</v>
      </c>
      <c r="D84" s="200">
        <v>200</v>
      </c>
      <c r="F84" s="200">
        <v>3183.96</v>
      </c>
    </row>
    <row r="85" spans="1:8">
      <c r="A85" s="200">
        <v>20080416</v>
      </c>
      <c r="B85" s="200" t="s">
        <v>6087</v>
      </c>
      <c r="C85" s="200" t="s">
        <v>7443</v>
      </c>
      <c r="E85" s="200">
        <v>1100</v>
      </c>
      <c r="F85" s="200">
        <v>2083.96</v>
      </c>
      <c r="G85" s="200">
        <v>1100</v>
      </c>
    </row>
    <row r="86" spans="1:8">
      <c r="A86" s="200">
        <v>20080422</v>
      </c>
      <c r="B86" s="200" t="s">
        <v>7446</v>
      </c>
      <c r="C86" s="200" t="s">
        <v>7445</v>
      </c>
      <c r="E86" s="200">
        <v>254.2</v>
      </c>
      <c r="F86" s="200">
        <v>1829.76</v>
      </c>
    </row>
    <row r="87" spans="1:8">
      <c r="A87" s="200">
        <v>20080521</v>
      </c>
      <c r="B87" s="200" t="s">
        <v>6087</v>
      </c>
      <c r="C87" s="200" t="s">
        <v>7434</v>
      </c>
      <c r="D87" s="200">
        <v>403.16</v>
      </c>
      <c r="F87" s="200">
        <v>2232.92</v>
      </c>
      <c r="H87" s="200">
        <v>403.16</v>
      </c>
    </row>
    <row r="88" spans="1:8">
      <c r="A88" s="200">
        <v>20080521</v>
      </c>
      <c r="B88" s="200" t="s">
        <v>6087</v>
      </c>
      <c r="C88" s="200" t="s">
        <v>7443</v>
      </c>
      <c r="E88" s="200">
        <v>200</v>
      </c>
      <c r="F88" s="200">
        <v>2032.92</v>
      </c>
      <c r="G88" s="200">
        <v>200</v>
      </c>
    </row>
    <row r="89" spans="1:8">
      <c r="A89" s="200">
        <v>20080522</v>
      </c>
      <c r="B89" s="200" t="s">
        <v>7446</v>
      </c>
      <c r="C89" s="200" t="s">
        <v>7445</v>
      </c>
      <c r="E89" s="200">
        <v>190.1</v>
      </c>
      <c r="F89" s="200">
        <v>1842.82</v>
      </c>
    </row>
    <row r="90" spans="1:8">
      <c r="A90" s="200">
        <v>20080525</v>
      </c>
      <c r="B90" s="200" t="s">
        <v>7437</v>
      </c>
      <c r="C90" s="200" t="s">
        <v>7447</v>
      </c>
      <c r="D90" s="200">
        <v>1000</v>
      </c>
      <c r="F90" s="200">
        <v>2842.82</v>
      </c>
    </row>
    <row r="91" spans="1:8">
      <c r="A91" s="200">
        <v>20080525</v>
      </c>
      <c r="B91" s="200" t="s">
        <v>6087</v>
      </c>
      <c r="C91" s="200" t="s">
        <v>7443</v>
      </c>
      <c r="E91" s="200">
        <v>800</v>
      </c>
      <c r="F91" s="200">
        <v>2042.82</v>
      </c>
      <c r="G91" s="200">
        <v>800</v>
      </c>
    </row>
    <row r="92" spans="1:8">
      <c r="A92" s="200">
        <v>20080614</v>
      </c>
      <c r="B92" s="200" t="s">
        <v>7437</v>
      </c>
      <c r="C92" s="200" t="s">
        <v>7436</v>
      </c>
      <c r="E92" s="200">
        <v>1000</v>
      </c>
      <c r="F92" s="200">
        <v>1042.82</v>
      </c>
    </row>
    <row r="93" spans="1:8">
      <c r="A93" s="200">
        <v>20080621</v>
      </c>
      <c r="B93" s="200" t="s">
        <v>6087</v>
      </c>
      <c r="C93" s="200" t="s">
        <v>7438</v>
      </c>
      <c r="D93" s="200">
        <v>2.71</v>
      </c>
      <c r="F93" s="200">
        <v>1045.53</v>
      </c>
    </row>
    <row r="94" spans="1:8">
      <c r="A94" s="200">
        <v>20080622</v>
      </c>
      <c r="B94" s="200" t="s">
        <v>7446</v>
      </c>
      <c r="C94" s="200" t="s">
        <v>7445</v>
      </c>
      <c r="E94" s="200">
        <v>383.4</v>
      </c>
      <c r="F94" s="200">
        <v>662.13</v>
      </c>
    </row>
    <row r="95" spans="1:8">
      <c r="A95" s="200">
        <v>20080629</v>
      </c>
      <c r="B95" s="200" t="s">
        <v>7437</v>
      </c>
      <c r="C95" s="200" t="s">
        <v>7436</v>
      </c>
      <c r="E95" s="200">
        <v>600</v>
      </c>
      <c r="F95" s="200">
        <v>62.13</v>
      </c>
    </row>
    <row r="96" spans="1:8">
      <c r="A96" s="200">
        <v>20080706</v>
      </c>
      <c r="B96" s="200" t="s">
        <v>7437</v>
      </c>
      <c r="C96" s="200" t="s">
        <v>7436</v>
      </c>
      <c r="E96" s="200">
        <v>300</v>
      </c>
      <c r="F96" s="200">
        <v>-237.87</v>
      </c>
    </row>
    <row r="97" spans="1:8">
      <c r="A97" s="200">
        <v>20080706</v>
      </c>
      <c r="B97" s="200" t="s">
        <v>6087</v>
      </c>
      <c r="C97" s="200" t="s">
        <v>7435</v>
      </c>
      <c r="D97" s="200">
        <v>300</v>
      </c>
      <c r="F97" s="200">
        <v>62.13</v>
      </c>
      <c r="H97" s="200">
        <v>300</v>
      </c>
    </row>
    <row r="98" spans="1:8">
      <c r="A98" s="200">
        <v>20080716</v>
      </c>
      <c r="B98" s="200" t="s">
        <v>6087</v>
      </c>
      <c r="C98" s="200" t="s">
        <v>7434</v>
      </c>
      <c r="D98" s="200">
        <v>806.33</v>
      </c>
      <c r="F98" s="200">
        <v>868.46</v>
      </c>
      <c r="H98" s="200">
        <v>806.33</v>
      </c>
    </row>
    <row r="99" spans="1:8">
      <c r="A99" s="200">
        <v>20080722</v>
      </c>
      <c r="B99" s="200" t="s">
        <v>7446</v>
      </c>
      <c r="C99" s="200" t="s">
        <v>7445</v>
      </c>
      <c r="E99" s="200">
        <v>760.2</v>
      </c>
      <c r="F99" s="200">
        <v>108.26</v>
      </c>
    </row>
    <row r="100" spans="1:8">
      <c r="A100" s="200">
        <v>20080803</v>
      </c>
      <c r="B100" s="200" t="s">
        <v>7442</v>
      </c>
      <c r="C100" s="200" t="s">
        <v>7444</v>
      </c>
      <c r="D100" s="200">
        <v>95000</v>
      </c>
      <c r="F100" s="200">
        <v>95108.26</v>
      </c>
    </row>
    <row r="101" spans="1:8">
      <c r="A101" s="200">
        <v>20080803</v>
      </c>
      <c r="B101" s="200" t="s">
        <v>6087</v>
      </c>
      <c r="C101" s="200" t="s">
        <v>7443</v>
      </c>
      <c r="E101" s="200">
        <v>93100</v>
      </c>
      <c r="F101" s="200">
        <v>2008.26</v>
      </c>
      <c r="G101" s="200">
        <v>93100</v>
      </c>
    </row>
    <row r="102" spans="1:8">
      <c r="A102" s="200">
        <v>20080804</v>
      </c>
      <c r="B102" s="200" t="s">
        <v>7442</v>
      </c>
      <c r="C102" s="200" t="s">
        <v>7441</v>
      </c>
      <c r="E102" s="200">
        <v>21000</v>
      </c>
      <c r="F102" s="200">
        <v>-18991.740000000002</v>
      </c>
    </row>
    <row r="103" spans="1:8">
      <c r="A103" s="200">
        <v>20080804</v>
      </c>
      <c r="B103" s="200" t="s">
        <v>6087</v>
      </c>
      <c r="C103" s="200" t="s">
        <v>7435</v>
      </c>
      <c r="D103" s="200">
        <v>19000</v>
      </c>
      <c r="F103" s="200">
        <v>8.26</v>
      </c>
      <c r="H103" s="200">
        <v>19000</v>
      </c>
    </row>
    <row r="104" spans="1:8">
      <c r="A104" s="200">
        <v>20080812</v>
      </c>
      <c r="B104" s="200" t="s">
        <v>7440</v>
      </c>
      <c r="C104" s="200" t="s">
        <v>7439</v>
      </c>
      <c r="E104" s="200">
        <v>2</v>
      </c>
      <c r="F104" s="200">
        <v>6.26</v>
      </c>
    </row>
    <row r="105" spans="1:8">
      <c r="A105" s="200">
        <v>20080821</v>
      </c>
      <c r="B105" s="200" t="s">
        <v>6087</v>
      </c>
      <c r="C105" s="200" t="s">
        <v>7434</v>
      </c>
      <c r="D105" s="200">
        <v>100.79</v>
      </c>
      <c r="F105" s="200">
        <v>107.05</v>
      </c>
      <c r="H105" s="200">
        <v>100.79</v>
      </c>
    </row>
    <row r="106" spans="1:8">
      <c r="A106" s="200">
        <v>20080821</v>
      </c>
      <c r="B106" s="200" t="s">
        <v>6087</v>
      </c>
      <c r="C106" s="200" t="s">
        <v>7434</v>
      </c>
      <c r="D106" s="200">
        <v>101.8</v>
      </c>
      <c r="F106" s="200">
        <v>208.85</v>
      </c>
      <c r="H106" s="200">
        <v>101.8</v>
      </c>
    </row>
    <row r="107" spans="1:8">
      <c r="A107" s="200">
        <v>20080825</v>
      </c>
      <c r="B107" s="200" t="s">
        <v>6087</v>
      </c>
      <c r="C107" s="200" t="s">
        <v>7434</v>
      </c>
      <c r="D107" s="200">
        <v>604.75</v>
      </c>
      <c r="F107" s="200">
        <v>813.6</v>
      </c>
      <c r="H107" s="200">
        <v>604.75</v>
      </c>
    </row>
    <row r="108" spans="1:8">
      <c r="A108" s="200">
        <v>20080913</v>
      </c>
      <c r="B108" s="200" t="s">
        <v>7437</v>
      </c>
      <c r="C108" s="200" t="s">
        <v>7436</v>
      </c>
      <c r="E108" s="200">
        <v>3000</v>
      </c>
      <c r="F108" s="200">
        <v>-2186.4</v>
      </c>
    </row>
    <row r="109" spans="1:8">
      <c r="A109" s="200">
        <v>20080913</v>
      </c>
      <c r="B109" s="200" t="s">
        <v>7437</v>
      </c>
      <c r="C109" s="200" t="s">
        <v>7436</v>
      </c>
      <c r="E109" s="200">
        <v>3000</v>
      </c>
      <c r="F109" s="200">
        <v>-5186.3999999999996</v>
      </c>
    </row>
    <row r="110" spans="1:8">
      <c r="A110" s="200">
        <v>20080913</v>
      </c>
      <c r="B110" s="200" t="s">
        <v>7437</v>
      </c>
      <c r="C110" s="200" t="s">
        <v>7436</v>
      </c>
      <c r="E110" s="200">
        <v>3000</v>
      </c>
      <c r="F110" s="200">
        <v>-8186.4</v>
      </c>
    </row>
    <row r="111" spans="1:8">
      <c r="A111" s="200">
        <v>20080913</v>
      </c>
      <c r="B111" s="200" t="s">
        <v>7437</v>
      </c>
      <c r="C111" s="200" t="s">
        <v>7436</v>
      </c>
      <c r="E111" s="200">
        <v>3000</v>
      </c>
      <c r="F111" s="200">
        <v>-11186.4</v>
      </c>
    </row>
    <row r="112" spans="1:8">
      <c r="A112" s="200">
        <v>20080913</v>
      </c>
      <c r="B112" s="200" t="s">
        <v>7437</v>
      </c>
      <c r="C112" s="200" t="s">
        <v>7436</v>
      </c>
      <c r="E112" s="200">
        <v>3000</v>
      </c>
      <c r="F112" s="200">
        <v>-14186.4</v>
      </c>
    </row>
    <row r="113" spans="1:8">
      <c r="A113" s="200">
        <v>20080913</v>
      </c>
      <c r="B113" s="200" t="s">
        <v>7437</v>
      </c>
      <c r="C113" s="200" t="s">
        <v>7436</v>
      </c>
      <c r="E113" s="200">
        <v>3000</v>
      </c>
      <c r="F113" s="200">
        <v>-17186.400000000001</v>
      </c>
    </row>
    <row r="114" spans="1:8">
      <c r="A114" s="200">
        <v>20080913</v>
      </c>
      <c r="B114" s="200" t="s">
        <v>7437</v>
      </c>
      <c r="C114" s="200" t="s">
        <v>7436</v>
      </c>
      <c r="E114" s="200">
        <v>2000</v>
      </c>
      <c r="F114" s="200">
        <v>-19186.400000000001</v>
      </c>
    </row>
    <row r="115" spans="1:8">
      <c r="A115" s="200">
        <v>20080913</v>
      </c>
      <c r="B115" s="200" t="s">
        <v>6087</v>
      </c>
      <c r="C115" s="200" t="s">
        <v>7435</v>
      </c>
      <c r="D115" s="200">
        <v>19200</v>
      </c>
      <c r="F115" s="200">
        <v>13.6</v>
      </c>
      <c r="H115" s="200">
        <v>19200</v>
      </c>
    </row>
    <row r="116" spans="1:8">
      <c r="A116" s="200">
        <v>20080915</v>
      </c>
      <c r="B116" s="200" t="s">
        <v>7437</v>
      </c>
      <c r="C116" s="200" t="s">
        <v>7436</v>
      </c>
      <c r="E116" s="200">
        <v>3000</v>
      </c>
      <c r="F116" s="200">
        <v>-2986.4</v>
      </c>
    </row>
    <row r="117" spans="1:8">
      <c r="A117" s="200">
        <v>20080915</v>
      </c>
      <c r="B117" s="200" t="s">
        <v>7437</v>
      </c>
      <c r="C117" s="200" t="s">
        <v>7436</v>
      </c>
      <c r="E117" s="200">
        <v>3000</v>
      </c>
      <c r="F117" s="200">
        <v>-5986.4</v>
      </c>
    </row>
    <row r="118" spans="1:8">
      <c r="A118" s="200">
        <v>20080915</v>
      </c>
      <c r="B118" s="200" t="s">
        <v>7437</v>
      </c>
      <c r="C118" s="200" t="s">
        <v>7436</v>
      </c>
      <c r="E118" s="200">
        <v>3000</v>
      </c>
      <c r="F118" s="200">
        <v>-8986.4</v>
      </c>
    </row>
    <row r="119" spans="1:8">
      <c r="A119" s="200">
        <v>20080915</v>
      </c>
      <c r="B119" s="200" t="s">
        <v>7437</v>
      </c>
      <c r="C119" s="200" t="s">
        <v>7436</v>
      </c>
      <c r="E119" s="200">
        <v>3000</v>
      </c>
      <c r="F119" s="200">
        <v>-11986.4</v>
      </c>
    </row>
    <row r="120" spans="1:8">
      <c r="A120" s="200">
        <v>20080915</v>
      </c>
      <c r="B120" s="200" t="s">
        <v>7437</v>
      </c>
      <c r="C120" s="200" t="s">
        <v>7436</v>
      </c>
      <c r="E120" s="200">
        <v>3000</v>
      </c>
      <c r="F120" s="200">
        <v>-14986.4</v>
      </c>
    </row>
    <row r="121" spans="1:8">
      <c r="A121" s="200">
        <v>20080915</v>
      </c>
      <c r="B121" s="200" t="s">
        <v>7437</v>
      </c>
      <c r="C121" s="200" t="s">
        <v>7436</v>
      </c>
      <c r="E121" s="200">
        <v>3000</v>
      </c>
      <c r="F121" s="200">
        <v>-17986.400000000001</v>
      </c>
    </row>
    <row r="122" spans="1:8">
      <c r="A122" s="200">
        <v>20080915</v>
      </c>
      <c r="B122" s="200" t="s">
        <v>7437</v>
      </c>
      <c r="C122" s="200" t="s">
        <v>7436</v>
      </c>
      <c r="E122" s="200">
        <v>2000</v>
      </c>
      <c r="F122" s="200">
        <v>-19986.400000000001</v>
      </c>
    </row>
    <row r="123" spans="1:8">
      <c r="A123" s="200">
        <v>20080915</v>
      </c>
      <c r="B123" s="200" t="s">
        <v>6087</v>
      </c>
      <c r="C123" s="200" t="s">
        <v>7435</v>
      </c>
      <c r="D123" s="200">
        <v>20000</v>
      </c>
      <c r="F123" s="200">
        <v>13.6</v>
      </c>
      <c r="H123" s="200">
        <v>20000</v>
      </c>
    </row>
    <row r="124" spans="1:8">
      <c r="A124" s="200">
        <v>20080917</v>
      </c>
      <c r="B124" s="200" t="s">
        <v>7437</v>
      </c>
      <c r="C124" s="200" t="s">
        <v>7436</v>
      </c>
      <c r="E124" s="200">
        <v>3000</v>
      </c>
      <c r="F124" s="200">
        <v>-2986.4</v>
      </c>
    </row>
    <row r="125" spans="1:8">
      <c r="A125" s="200">
        <v>20080917</v>
      </c>
      <c r="B125" s="200" t="s">
        <v>7437</v>
      </c>
      <c r="C125" s="200" t="s">
        <v>7436</v>
      </c>
      <c r="E125" s="200">
        <v>3000</v>
      </c>
      <c r="F125" s="200">
        <v>-5986.4</v>
      </c>
    </row>
    <row r="126" spans="1:8">
      <c r="A126" s="200">
        <v>20080917</v>
      </c>
      <c r="B126" s="200" t="s">
        <v>7437</v>
      </c>
      <c r="C126" s="200" t="s">
        <v>7436</v>
      </c>
      <c r="E126" s="200">
        <v>3000</v>
      </c>
      <c r="F126" s="200">
        <v>-8986.4</v>
      </c>
    </row>
    <row r="127" spans="1:8">
      <c r="A127" s="200">
        <v>20080917</v>
      </c>
      <c r="B127" s="200" t="s">
        <v>7437</v>
      </c>
      <c r="C127" s="200" t="s">
        <v>7436</v>
      </c>
      <c r="E127" s="200">
        <v>3000</v>
      </c>
      <c r="F127" s="200">
        <v>-11986.4</v>
      </c>
    </row>
    <row r="128" spans="1:8">
      <c r="A128" s="200">
        <v>20080917</v>
      </c>
      <c r="B128" s="200" t="s">
        <v>7437</v>
      </c>
      <c r="C128" s="200" t="s">
        <v>7436</v>
      </c>
      <c r="E128" s="200">
        <v>3000</v>
      </c>
      <c r="F128" s="200">
        <v>-14986.4</v>
      </c>
    </row>
    <row r="129" spans="1:8">
      <c r="A129" s="200">
        <v>20080917</v>
      </c>
      <c r="B129" s="200" t="s">
        <v>7437</v>
      </c>
      <c r="C129" s="200" t="s">
        <v>7436</v>
      </c>
      <c r="E129" s="200">
        <v>3000</v>
      </c>
      <c r="F129" s="200">
        <v>-17986.400000000001</v>
      </c>
    </row>
    <row r="130" spans="1:8">
      <c r="A130" s="200">
        <v>20080917</v>
      </c>
      <c r="B130" s="200" t="s">
        <v>7437</v>
      </c>
      <c r="C130" s="200" t="s">
        <v>7436</v>
      </c>
      <c r="E130" s="200">
        <v>2000</v>
      </c>
      <c r="F130" s="200">
        <v>-19986.400000000001</v>
      </c>
    </row>
    <row r="131" spans="1:8">
      <c r="A131" s="200">
        <v>20080917</v>
      </c>
      <c r="B131" s="200" t="s">
        <v>6087</v>
      </c>
      <c r="C131" s="200" t="s">
        <v>7435</v>
      </c>
      <c r="D131" s="200">
        <v>20000</v>
      </c>
      <c r="F131" s="200">
        <v>13.6</v>
      </c>
      <c r="H131" s="200">
        <v>20000</v>
      </c>
    </row>
    <row r="132" spans="1:8">
      <c r="A132" s="200">
        <v>20080921</v>
      </c>
      <c r="B132" s="200" t="s">
        <v>6087</v>
      </c>
      <c r="C132" s="200" t="s">
        <v>7438</v>
      </c>
      <c r="D132" s="200">
        <v>49.61</v>
      </c>
      <c r="F132" s="200">
        <v>63.21</v>
      </c>
      <c r="H132" s="200">
        <v>2000</v>
      </c>
    </row>
    <row r="133" spans="1:8">
      <c r="A133" s="200">
        <v>20081008</v>
      </c>
      <c r="B133" s="200" t="s">
        <v>7437</v>
      </c>
      <c r="C133" s="200" t="s">
        <v>7436</v>
      </c>
      <c r="E133" s="200">
        <v>2000</v>
      </c>
      <c r="F133" s="200">
        <v>-1936.79</v>
      </c>
      <c r="H133" s="200">
        <v>305.39999999999998</v>
      </c>
    </row>
    <row r="134" spans="1:8">
      <c r="A134" s="200">
        <v>20081008</v>
      </c>
      <c r="B134" s="200" t="s">
        <v>6087</v>
      </c>
      <c r="C134" s="200" t="s">
        <v>7435</v>
      </c>
      <c r="D134" s="200">
        <v>2000</v>
      </c>
      <c r="F134" s="200">
        <v>63.21</v>
      </c>
    </row>
    <row r="135" spans="1:8">
      <c r="A135" s="200">
        <v>20081016</v>
      </c>
      <c r="B135" s="200" t="s">
        <v>6087</v>
      </c>
      <c r="C135" s="200" t="s">
        <v>7434</v>
      </c>
      <c r="D135" s="200">
        <v>305.39999999999998</v>
      </c>
      <c r="F135" s="200">
        <v>368.61</v>
      </c>
    </row>
    <row r="136" spans="1:8">
      <c r="A136" s="200">
        <v>20081016</v>
      </c>
      <c r="B136" s="200" t="s">
        <v>7437</v>
      </c>
      <c r="C136" s="200" t="s">
        <v>7436</v>
      </c>
      <c r="E136" s="200">
        <v>1000</v>
      </c>
      <c r="F136" s="200">
        <v>-631.39</v>
      </c>
    </row>
    <row r="137" spans="1:8">
      <c r="A137" s="200">
        <v>20081016</v>
      </c>
      <c r="B137" s="200" t="s">
        <v>6087</v>
      </c>
      <c r="C137" s="200" t="s">
        <v>7435</v>
      </c>
      <c r="D137" s="200">
        <v>700</v>
      </c>
      <c r="F137" s="200">
        <v>68.61</v>
      </c>
      <c r="H137" s="200">
        <v>700</v>
      </c>
    </row>
    <row r="138" spans="1:8">
      <c r="A138" s="200">
        <v>20081017</v>
      </c>
      <c r="B138" s="200" t="s">
        <v>7437</v>
      </c>
      <c r="C138" s="200" t="s">
        <v>7436</v>
      </c>
      <c r="E138" s="200">
        <v>3000</v>
      </c>
      <c r="F138" s="200">
        <v>-2931.39</v>
      </c>
    </row>
    <row r="139" spans="1:8">
      <c r="A139" s="200">
        <v>20081017</v>
      </c>
      <c r="B139" s="200" t="s">
        <v>7437</v>
      </c>
      <c r="C139" s="200" t="s">
        <v>7436</v>
      </c>
      <c r="E139" s="200">
        <v>3000</v>
      </c>
      <c r="F139" s="200">
        <v>-5931.39</v>
      </c>
    </row>
    <row r="140" spans="1:8">
      <c r="A140" s="200">
        <v>20081017</v>
      </c>
      <c r="B140" s="200" t="s">
        <v>7437</v>
      </c>
      <c r="C140" s="200" t="s">
        <v>7436</v>
      </c>
      <c r="E140" s="200">
        <v>3000</v>
      </c>
      <c r="F140" s="200">
        <v>-8931.39</v>
      </c>
    </row>
    <row r="141" spans="1:8">
      <c r="A141" s="200">
        <v>20081017</v>
      </c>
      <c r="B141" s="200" t="s">
        <v>7437</v>
      </c>
      <c r="C141" s="200" t="s">
        <v>7436</v>
      </c>
      <c r="E141" s="200">
        <v>3000</v>
      </c>
      <c r="F141" s="200">
        <v>-11931.39</v>
      </c>
    </row>
    <row r="142" spans="1:8">
      <c r="A142" s="200">
        <v>20081017</v>
      </c>
      <c r="B142" s="200" t="s">
        <v>6087</v>
      </c>
      <c r="C142" s="200" t="s">
        <v>7435</v>
      </c>
      <c r="D142" s="200">
        <v>12000</v>
      </c>
      <c r="F142" s="200">
        <v>68.61</v>
      </c>
      <c r="H142" s="200">
        <v>12000</v>
      </c>
    </row>
    <row r="143" spans="1:8">
      <c r="A143" s="200">
        <v>20081103</v>
      </c>
      <c r="B143" s="200" t="s">
        <v>6087</v>
      </c>
      <c r="C143" s="200" t="s">
        <v>7434</v>
      </c>
      <c r="D143" s="200">
        <v>201.61</v>
      </c>
      <c r="F143" s="200">
        <v>270.22000000000003</v>
      </c>
      <c r="H143" s="200">
        <v>201.61</v>
      </c>
    </row>
    <row r="145" spans="4:9">
      <c r="D145" s="200">
        <f>SUM(D2:D144)</f>
        <v>254151.67999999996</v>
      </c>
      <c r="E145" s="200">
        <f>SUM(E2:E144)</f>
        <v>253881.46</v>
      </c>
      <c r="F145" s="200">
        <f>D145-E145</f>
        <v>270.21999999997206</v>
      </c>
      <c r="G145" s="200">
        <f>SUM(G2:G144)</f>
        <v>108000</v>
      </c>
      <c r="H145" s="200">
        <f>SUM(H2:H144)</f>
        <v>108027.93999999999</v>
      </c>
      <c r="I145" s="200">
        <f>G145-H145</f>
        <v>-27.939999999987776</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E9264-B95E-4629-B6DF-37E6651EB62B}">
  <dimension ref="A1:Z102"/>
  <sheetViews>
    <sheetView zoomScale="75" zoomScaleNormal="75" workbookViewId="0">
      <selection activeCell="C18" sqref="C18"/>
    </sheetView>
  </sheetViews>
  <sheetFormatPr defaultColWidth="9.25" defaultRowHeight="13.5"/>
  <cols>
    <col min="1" max="16384" width="9.25" style="200"/>
  </cols>
  <sheetData>
    <row r="1" spans="1:21" ht="14.25">
      <c r="A1" s="200" t="s">
        <v>5927</v>
      </c>
      <c r="B1" s="206" t="s">
        <v>5926</v>
      </c>
      <c r="C1" s="200" t="s">
        <v>7499</v>
      </c>
      <c r="D1" s="200" t="s">
        <v>7498</v>
      </c>
      <c r="E1" s="200" t="s">
        <v>7002</v>
      </c>
      <c r="F1" s="200" t="s">
        <v>7497</v>
      </c>
      <c r="G1" s="200" t="s">
        <v>7496</v>
      </c>
      <c r="H1" s="200" t="s">
        <v>6998</v>
      </c>
      <c r="I1" s="200" t="s">
        <v>6971</v>
      </c>
      <c r="J1" s="200" t="s">
        <v>7495</v>
      </c>
      <c r="K1" s="200" t="s">
        <v>7494</v>
      </c>
      <c r="L1" s="200" t="s">
        <v>7493</v>
      </c>
      <c r="M1" s="200" t="s">
        <v>7056</v>
      </c>
      <c r="N1" s="200" t="s">
        <v>7058</v>
      </c>
      <c r="O1" s="200" t="s">
        <v>6959</v>
      </c>
      <c r="P1" s="200" t="s">
        <v>6600</v>
      </c>
      <c r="Q1" s="206" t="s">
        <v>5989</v>
      </c>
      <c r="R1" s="206" t="s">
        <v>7492</v>
      </c>
      <c r="S1" s="206" t="s">
        <v>7491</v>
      </c>
      <c r="T1" s="206" t="s">
        <v>7473</v>
      </c>
      <c r="U1" s="206" t="s">
        <v>7491</v>
      </c>
    </row>
    <row r="2" spans="1:21" ht="14.25">
      <c r="B2" s="206" t="s">
        <v>5918</v>
      </c>
      <c r="P2" s="200">
        <v>0</v>
      </c>
    </row>
    <row r="3" spans="1:21" ht="14.25">
      <c r="A3" s="200">
        <v>38935</v>
      </c>
      <c r="B3" s="200" t="s">
        <v>6562</v>
      </c>
      <c r="D3" s="200">
        <v>3000</v>
      </c>
      <c r="I3" s="206">
        <f t="shared" ref="I3:I34" si="0">SUM(D3:H3)</f>
        <v>3000</v>
      </c>
      <c r="K3" s="200">
        <v>9.6999999999999993</v>
      </c>
      <c r="O3" s="206">
        <f t="shared" ref="O3:O34" si="1">SUM(J3:N3)</f>
        <v>9.6999999999999993</v>
      </c>
      <c r="P3" s="206">
        <f t="shared" ref="P3:P34" si="2">P2+I3-O3</f>
        <v>2990.3</v>
      </c>
      <c r="R3" s="206">
        <f t="shared" ref="R3:R14" si="3">R2+H3-SUM(K3:L3)</f>
        <v>-9.6999999999999993</v>
      </c>
      <c r="T3" s="206">
        <f t="shared" ref="T3:T34" si="4">T2+SUM(D3:E3)-J3</f>
        <v>3000</v>
      </c>
      <c r="U3" s="200">
        <v>3000</v>
      </c>
    </row>
    <row r="4" spans="1:21" ht="14.25">
      <c r="B4" s="200" t="s">
        <v>7490</v>
      </c>
      <c r="I4" s="206">
        <f t="shared" si="0"/>
        <v>0</v>
      </c>
      <c r="K4" s="200">
        <v>104</v>
      </c>
      <c r="O4" s="206">
        <f t="shared" si="1"/>
        <v>104</v>
      </c>
      <c r="P4" s="206">
        <f t="shared" si="2"/>
        <v>2886.3</v>
      </c>
      <c r="R4" s="206">
        <f t="shared" si="3"/>
        <v>-113.7</v>
      </c>
      <c r="T4" s="206">
        <f t="shared" si="4"/>
        <v>3000</v>
      </c>
    </row>
    <row r="5" spans="1:21" ht="14.25">
      <c r="A5" s="200">
        <v>38941</v>
      </c>
      <c r="B5" s="206" t="s">
        <v>7489</v>
      </c>
      <c r="I5" s="206">
        <f t="shared" si="0"/>
        <v>0</v>
      </c>
      <c r="K5" s="200">
        <v>780</v>
      </c>
      <c r="O5" s="206">
        <f t="shared" si="1"/>
        <v>780</v>
      </c>
      <c r="P5" s="206">
        <f t="shared" si="2"/>
        <v>2106.3000000000002</v>
      </c>
      <c r="R5" s="206">
        <f t="shared" si="3"/>
        <v>-893.7</v>
      </c>
      <c r="T5" s="206">
        <f t="shared" si="4"/>
        <v>3000</v>
      </c>
    </row>
    <row r="6" spans="1:21" ht="14.25">
      <c r="A6" s="200">
        <v>38942</v>
      </c>
      <c r="B6" s="200" t="s">
        <v>6562</v>
      </c>
      <c r="D6" s="200">
        <v>2300</v>
      </c>
      <c r="I6" s="206">
        <f t="shared" si="0"/>
        <v>2300</v>
      </c>
      <c r="K6" s="200">
        <v>14.4</v>
      </c>
      <c r="L6" s="200">
        <v>4000</v>
      </c>
      <c r="O6" s="206">
        <f t="shared" si="1"/>
        <v>4014.4</v>
      </c>
      <c r="P6" s="206">
        <f t="shared" si="2"/>
        <v>391.90000000000009</v>
      </c>
      <c r="R6" s="206">
        <f t="shared" si="3"/>
        <v>-4908.1000000000004</v>
      </c>
      <c r="T6" s="206">
        <f t="shared" si="4"/>
        <v>5300</v>
      </c>
      <c r="U6" s="200">
        <v>5300</v>
      </c>
    </row>
    <row r="7" spans="1:21" ht="14.25">
      <c r="A7" s="200">
        <v>38949</v>
      </c>
      <c r="B7" s="200" t="s">
        <v>7488</v>
      </c>
      <c r="I7" s="206">
        <f t="shared" si="0"/>
        <v>0</v>
      </c>
      <c r="K7" s="200">
        <v>140.80000000000001</v>
      </c>
      <c r="O7" s="206">
        <f t="shared" si="1"/>
        <v>140.80000000000001</v>
      </c>
      <c r="P7" s="206">
        <f t="shared" si="2"/>
        <v>251.10000000000008</v>
      </c>
      <c r="R7" s="206">
        <f t="shared" si="3"/>
        <v>-5048.9000000000005</v>
      </c>
      <c r="T7" s="206">
        <f t="shared" si="4"/>
        <v>5300</v>
      </c>
    </row>
    <row r="8" spans="1:21" ht="14.25">
      <c r="A8" s="200">
        <v>38952</v>
      </c>
      <c r="B8" s="206" t="s">
        <v>7487</v>
      </c>
      <c r="D8" s="200">
        <v>-5000</v>
      </c>
      <c r="H8" s="200">
        <v>5000</v>
      </c>
      <c r="I8" s="206">
        <f t="shared" si="0"/>
        <v>0</v>
      </c>
      <c r="O8" s="206">
        <f t="shared" si="1"/>
        <v>0</v>
      </c>
      <c r="P8" s="206">
        <f t="shared" si="2"/>
        <v>251.10000000000008</v>
      </c>
      <c r="R8" s="206">
        <f t="shared" si="3"/>
        <v>-48.900000000000546</v>
      </c>
      <c r="T8" s="206">
        <f t="shared" si="4"/>
        <v>300</v>
      </c>
      <c r="U8" s="200">
        <v>300</v>
      </c>
    </row>
    <row r="9" spans="1:21" ht="14.25">
      <c r="A9" s="200">
        <v>38961</v>
      </c>
      <c r="I9" s="206">
        <f t="shared" si="0"/>
        <v>0</v>
      </c>
      <c r="K9" s="200">
        <v>18</v>
      </c>
      <c r="O9" s="206">
        <f t="shared" si="1"/>
        <v>18</v>
      </c>
      <c r="P9" s="206">
        <f t="shared" si="2"/>
        <v>233.10000000000008</v>
      </c>
      <c r="R9" s="206">
        <f t="shared" si="3"/>
        <v>-66.900000000000546</v>
      </c>
      <c r="S9" s="200">
        <v>-66.900000000000503</v>
      </c>
      <c r="T9" s="206">
        <f t="shared" si="4"/>
        <v>300</v>
      </c>
    </row>
    <row r="10" spans="1:21" ht="14.25">
      <c r="A10" s="200">
        <v>38969</v>
      </c>
      <c r="B10" s="206" t="s">
        <v>7486</v>
      </c>
      <c r="I10" s="206">
        <f t="shared" si="0"/>
        <v>0</v>
      </c>
      <c r="K10" s="200">
        <v>49</v>
      </c>
      <c r="O10" s="206">
        <f t="shared" si="1"/>
        <v>49</v>
      </c>
      <c r="P10" s="206">
        <f t="shared" si="2"/>
        <v>184.10000000000008</v>
      </c>
      <c r="R10" s="206">
        <f t="shared" si="3"/>
        <v>-115.90000000000055</v>
      </c>
      <c r="T10" s="206">
        <f t="shared" si="4"/>
        <v>300</v>
      </c>
    </row>
    <row r="11" spans="1:21" ht="14.25">
      <c r="B11" s="200" t="s">
        <v>7485</v>
      </c>
      <c r="I11" s="206">
        <f t="shared" si="0"/>
        <v>0</v>
      </c>
      <c r="K11" s="200">
        <v>598</v>
      </c>
      <c r="O11" s="206">
        <f t="shared" si="1"/>
        <v>598</v>
      </c>
      <c r="P11" s="206">
        <f t="shared" si="2"/>
        <v>-413.89999999999992</v>
      </c>
      <c r="R11" s="206">
        <f t="shared" si="3"/>
        <v>-713.90000000000055</v>
      </c>
      <c r="T11" s="206">
        <f t="shared" si="4"/>
        <v>300</v>
      </c>
    </row>
    <row r="12" spans="1:21" ht="14.25">
      <c r="A12" s="200">
        <v>38981</v>
      </c>
      <c r="B12" s="206" t="s">
        <v>2968</v>
      </c>
      <c r="E12" s="200">
        <v>1.24</v>
      </c>
      <c r="I12" s="206">
        <f t="shared" si="0"/>
        <v>1.24</v>
      </c>
      <c r="O12" s="206">
        <f t="shared" si="1"/>
        <v>0</v>
      </c>
      <c r="P12" s="206">
        <f t="shared" si="2"/>
        <v>-412.65999999999991</v>
      </c>
      <c r="R12" s="206">
        <f t="shared" si="3"/>
        <v>-713.90000000000055</v>
      </c>
      <c r="T12" s="206">
        <f t="shared" si="4"/>
        <v>301.24</v>
      </c>
      <c r="U12" s="200">
        <v>301.24</v>
      </c>
    </row>
    <row r="13" spans="1:21" ht="14.25">
      <c r="A13" s="200">
        <v>38982</v>
      </c>
      <c r="B13" s="206" t="s">
        <v>6913</v>
      </c>
      <c r="D13" s="200">
        <v>-66.900000000000006</v>
      </c>
      <c r="H13" s="200">
        <v>66.900000000000006</v>
      </c>
      <c r="I13" s="206">
        <f t="shared" si="0"/>
        <v>0</v>
      </c>
      <c r="O13" s="206">
        <f t="shared" si="1"/>
        <v>0</v>
      </c>
      <c r="P13" s="206">
        <f t="shared" si="2"/>
        <v>-412.65999999999991</v>
      </c>
      <c r="R13" s="206">
        <f t="shared" si="3"/>
        <v>-647.00000000000057</v>
      </c>
      <c r="T13" s="206">
        <f t="shared" si="4"/>
        <v>234.34</v>
      </c>
      <c r="U13" s="200">
        <v>234.34</v>
      </c>
    </row>
    <row r="14" spans="1:21" ht="14.25">
      <c r="A14" s="200">
        <v>38988</v>
      </c>
      <c r="B14" s="200" t="s">
        <v>7475</v>
      </c>
      <c r="I14" s="206">
        <f t="shared" si="0"/>
        <v>0</v>
      </c>
      <c r="K14" s="200">
        <v>15.6</v>
      </c>
      <c r="O14" s="206">
        <f t="shared" si="1"/>
        <v>15.6</v>
      </c>
      <c r="P14" s="206">
        <f t="shared" si="2"/>
        <v>-428.25999999999993</v>
      </c>
      <c r="R14" s="206">
        <f t="shared" si="3"/>
        <v>-662.60000000000059</v>
      </c>
      <c r="T14" s="206">
        <f t="shared" si="4"/>
        <v>234.34</v>
      </c>
    </row>
    <row r="15" spans="1:21" ht="14.25">
      <c r="A15" s="200">
        <v>38990</v>
      </c>
      <c r="D15" s="200">
        <v>2900</v>
      </c>
      <c r="I15" s="206">
        <f t="shared" si="0"/>
        <v>2900</v>
      </c>
      <c r="L15" s="200">
        <v>900</v>
      </c>
      <c r="O15" s="206">
        <f t="shared" si="1"/>
        <v>900</v>
      </c>
      <c r="P15" s="206">
        <f t="shared" si="2"/>
        <v>1571.7400000000002</v>
      </c>
      <c r="R15" s="206">
        <f>R14+H15-SUM(L15:L15)</f>
        <v>-1562.6000000000006</v>
      </c>
      <c r="T15" s="206">
        <f t="shared" si="4"/>
        <v>3134.34</v>
      </c>
      <c r="U15" s="200">
        <v>3134.34</v>
      </c>
    </row>
    <row r="16" spans="1:21" ht="14.25">
      <c r="A16" s="200">
        <v>38990</v>
      </c>
      <c r="B16" s="200" t="s">
        <v>7455</v>
      </c>
      <c r="D16" s="200">
        <v>-1560</v>
      </c>
      <c r="H16" s="200">
        <v>1560</v>
      </c>
      <c r="I16" s="206">
        <f t="shared" si="0"/>
        <v>0</v>
      </c>
      <c r="O16" s="206">
        <f t="shared" si="1"/>
        <v>0</v>
      </c>
      <c r="P16" s="206">
        <f t="shared" si="2"/>
        <v>1571.7400000000002</v>
      </c>
      <c r="R16" s="206">
        <f t="shared" ref="R16:R47" si="5">R15+H16-SUM(K16:L16)</f>
        <v>-2.6000000000005912</v>
      </c>
      <c r="T16" s="206">
        <f t="shared" si="4"/>
        <v>1574.3400000000001</v>
      </c>
      <c r="U16" s="200">
        <v>1574.34</v>
      </c>
    </row>
    <row r="17" spans="1:21" ht="14.25">
      <c r="A17" s="200">
        <v>38991</v>
      </c>
      <c r="I17" s="206">
        <f t="shared" si="0"/>
        <v>0</v>
      </c>
      <c r="K17" s="200">
        <v>0.45</v>
      </c>
      <c r="O17" s="206">
        <f t="shared" si="1"/>
        <v>0.45</v>
      </c>
      <c r="P17" s="206">
        <f t="shared" si="2"/>
        <v>1571.2900000000002</v>
      </c>
      <c r="R17" s="206">
        <f t="shared" si="5"/>
        <v>-3.0500000000005913</v>
      </c>
      <c r="T17" s="206">
        <f t="shared" si="4"/>
        <v>1574.3400000000001</v>
      </c>
    </row>
    <row r="18" spans="1:21" ht="14.25">
      <c r="A18" s="200">
        <v>38996</v>
      </c>
      <c r="B18" s="206" t="s">
        <v>7484</v>
      </c>
      <c r="D18" s="200">
        <v>400</v>
      </c>
      <c r="I18" s="206">
        <f t="shared" si="0"/>
        <v>400</v>
      </c>
      <c r="K18" s="200">
        <v>2999</v>
      </c>
      <c r="O18" s="206">
        <f t="shared" si="1"/>
        <v>2999</v>
      </c>
      <c r="P18" s="206">
        <f t="shared" si="2"/>
        <v>-1027.7099999999998</v>
      </c>
      <c r="R18" s="206">
        <f t="shared" si="5"/>
        <v>-3002.0500000000006</v>
      </c>
      <c r="T18" s="206">
        <f t="shared" si="4"/>
        <v>1974.3400000000001</v>
      </c>
      <c r="U18" s="200">
        <v>1974.34</v>
      </c>
    </row>
    <row r="19" spans="1:21" ht="14.25">
      <c r="A19" s="200">
        <v>38997</v>
      </c>
      <c r="B19" s="200" t="s">
        <v>7475</v>
      </c>
      <c r="I19" s="206">
        <f t="shared" si="0"/>
        <v>0</v>
      </c>
      <c r="K19" s="200">
        <v>18.5</v>
      </c>
      <c r="O19" s="206">
        <f t="shared" si="1"/>
        <v>18.5</v>
      </c>
      <c r="P19" s="206">
        <f t="shared" si="2"/>
        <v>-1046.2099999999998</v>
      </c>
      <c r="R19" s="206">
        <f t="shared" si="5"/>
        <v>-3020.5500000000006</v>
      </c>
      <c r="T19" s="206">
        <f t="shared" si="4"/>
        <v>1974.3400000000001</v>
      </c>
    </row>
    <row r="20" spans="1:21" ht="14.25">
      <c r="A20" s="200">
        <v>39008</v>
      </c>
      <c r="B20" s="200" t="s">
        <v>6562</v>
      </c>
      <c r="I20" s="206">
        <f t="shared" si="0"/>
        <v>0</v>
      </c>
      <c r="K20" s="200">
        <v>28.3</v>
      </c>
      <c r="O20" s="206">
        <f t="shared" si="1"/>
        <v>28.3</v>
      </c>
      <c r="P20" s="206">
        <f t="shared" si="2"/>
        <v>-1074.5099999999998</v>
      </c>
      <c r="R20" s="206">
        <f t="shared" si="5"/>
        <v>-3048.8500000000008</v>
      </c>
      <c r="T20" s="206">
        <f t="shared" si="4"/>
        <v>1974.3400000000001</v>
      </c>
    </row>
    <row r="21" spans="1:21" ht="14.25">
      <c r="A21" s="200">
        <v>39012</v>
      </c>
      <c r="B21" s="206" t="s">
        <v>6913</v>
      </c>
      <c r="D21" s="200">
        <v>-3.05</v>
      </c>
      <c r="H21" s="200">
        <v>3.05</v>
      </c>
      <c r="I21" s="206">
        <f t="shared" si="0"/>
        <v>0</v>
      </c>
      <c r="O21" s="206">
        <f t="shared" si="1"/>
        <v>0</v>
      </c>
      <c r="P21" s="206">
        <f t="shared" si="2"/>
        <v>-1074.5099999999998</v>
      </c>
      <c r="R21" s="206">
        <f t="shared" si="5"/>
        <v>-3045.8000000000006</v>
      </c>
      <c r="T21" s="206">
        <f t="shared" si="4"/>
        <v>1971.2900000000002</v>
      </c>
      <c r="U21" s="200">
        <v>1971.29</v>
      </c>
    </row>
    <row r="22" spans="1:21" ht="14.25">
      <c r="A22" s="200">
        <v>39025</v>
      </c>
      <c r="B22" s="200" t="s">
        <v>6562</v>
      </c>
      <c r="I22" s="206">
        <f t="shared" si="0"/>
        <v>0</v>
      </c>
      <c r="J22" s="200">
        <v>1900</v>
      </c>
      <c r="K22" s="200">
        <v>19.25</v>
      </c>
      <c r="O22" s="206">
        <f t="shared" si="1"/>
        <v>1919.25</v>
      </c>
      <c r="P22" s="206">
        <f t="shared" si="2"/>
        <v>-2993.7599999999998</v>
      </c>
      <c r="R22" s="206">
        <f t="shared" si="5"/>
        <v>-3065.0500000000006</v>
      </c>
      <c r="T22" s="206">
        <f t="shared" si="4"/>
        <v>71.290000000000191</v>
      </c>
      <c r="U22" s="200">
        <v>71.290000000000205</v>
      </c>
    </row>
    <row r="23" spans="1:21" ht="14.25">
      <c r="A23" s="200">
        <v>39025</v>
      </c>
      <c r="D23" s="200">
        <v>2000</v>
      </c>
      <c r="I23" s="206">
        <f t="shared" si="0"/>
        <v>2000</v>
      </c>
      <c r="O23" s="206">
        <f t="shared" si="1"/>
        <v>0</v>
      </c>
      <c r="P23" s="206">
        <f t="shared" si="2"/>
        <v>-993.75999999999976</v>
      </c>
      <c r="R23" s="206">
        <f t="shared" si="5"/>
        <v>-3065.0500000000006</v>
      </c>
      <c r="T23" s="206">
        <f t="shared" si="4"/>
        <v>2071.29</v>
      </c>
      <c r="U23" s="200">
        <v>2071.29</v>
      </c>
    </row>
    <row r="24" spans="1:21" ht="14.25">
      <c r="A24" s="200">
        <v>39033</v>
      </c>
      <c r="B24" s="206" t="s">
        <v>7483</v>
      </c>
      <c r="I24" s="206">
        <f t="shared" si="0"/>
        <v>0</v>
      </c>
      <c r="K24" s="200">
        <v>1498</v>
      </c>
      <c r="O24" s="206">
        <f t="shared" si="1"/>
        <v>1498</v>
      </c>
      <c r="P24" s="206">
        <f t="shared" si="2"/>
        <v>-2491.7599999999998</v>
      </c>
      <c r="R24" s="206">
        <f t="shared" si="5"/>
        <v>-4563.0500000000011</v>
      </c>
      <c r="T24" s="206">
        <f t="shared" si="4"/>
        <v>2071.29</v>
      </c>
    </row>
    <row r="25" spans="1:21" ht="14.25">
      <c r="A25" s="200">
        <v>39035</v>
      </c>
      <c r="I25" s="206">
        <f t="shared" si="0"/>
        <v>0</v>
      </c>
      <c r="J25" s="200">
        <v>100</v>
      </c>
      <c r="O25" s="206">
        <f t="shared" si="1"/>
        <v>100</v>
      </c>
      <c r="P25" s="206">
        <f t="shared" si="2"/>
        <v>-2591.7599999999998</v>
      </c>
      <c r="R25" s="206">
        <f t="shared" si="5"/>
        <v>-4563.0500000000011</v>
      </c>
      <c r="T25" s="206">
        <f t="shared" si="4"/>
        <v>1971.29</v>
      </c>
      <c r="U25" s="200">
        <v>1971.29</v>
      </c>
    </row>
    <row r="26" spans="1:21" ht="14.25">
      <c r="A26" s="200">
        <v>39036</v>
      </c>
      <c r="B26" s="200" t="s">
        <v>7478</v>
      </c>
      <c r="D26" s="200">
        <v>2000</v>
      </c>
      <c r="I26" s="206">
        <f t="shared" si="0"/>
        <v>2000</v>
      </c>
      <c r="K26" s="200">
        <v>5</v>
      </c>
      <c r="O26" s="206">
        <f t="shared" si="1"/>
        <v>5</v>
      </c>
      <c r="P26" s="206">
        <f t="shared" si="2"/>
        <v>-596.75999999999976</v>
      </c>
      <c r="R26" s="206">
        <f t="shared" si="5"/>
        <v>-4568.0500000000011</v>
      </c>
      <c r="T26" s="206">
        <f t="shared" si="4"/>
        <v>3971.29</v>
      </c>
      <c r="U26" s="200">
        <v>3971.29</v>
      </c>
    </row>
    <row r="27" spans="1:21" ht="14.25">
      <c r="A27" s="200">
        <v>39037</v>
      </c>
      <c r="D27" s="200">
        <v>0.04</v>
      </c>
      <c r="I27" s="206">
        <f t="shared" si="0"/>
        <v>0.04</v>
      </c>
      <c r="O27" s="206">
        <f t="shared" si="1"/>
        <v>0</v>
      </c>
      <c r="P27" s="206">
        <f t="shared" si="2"/>
        <v>-596.7199999999998</v>
      </c>
      <c r="R27" s="206">
        <f t="shared" si="5"/>
        <v>-4568.0500000000011</v>
      </c>
      <c r="T27" s="206">
        <f t="shared" si="4"/>
        <v>3971.33</v>
      </c>
      <c r="U27" s="200">
        <v>3971.33</v>
      </c>
    </row>
    <row r="28" spans="1:21" ht="14.25">
      <c r="A28" s="200">
        <v>39043</v>
      </c>
      <c r="B28" s="206" t="s">
        <v>6913</v>
      </c>
      <c r="D28" s="200">
        <v>-3045.8</v>
      </c>
      <c r="H28" s="200">
        <v>3045.8</v>
      </c>
      <c r="I28" s="206">
        <f t="shared" si="0"/>
        <v>0</v>
      </c>
      <c r="O28" s="206">
        <f t="shared" si="1"/>
        <v>0</v>
      </c>
      <c r="P28" s="206">
        <f t="shared" si="2"/>
        <v>-596.7199999999998</v>
      </c>
      <c r="R28" s="206">
        <f t="shared" si="5"/>
        <v>-1522.2500000000009</v>
      </c>
      <c r="S28" s="200">
        <v>-1522.25</v>
      </c>
      <c r="T28" s="206">
        <f t="shared" si="4"/>
        <v>925.52999999999975</v>
      </c>
      <c r="U28" s="200">
        <v>925.53</v>
      </c>
    </row>
    <row r="29" spans="1:21" ht="14.25">
      <c r="A29" s="200">
        <v>39047</v>
      </c>
      <c r="B29" s="200" t="s">
        <v>7475</v>
      </c>
      <c r="I29" s="206">
        <f t="shared" si="0"/>
        <v>0</v>
      </c>
      <c r="K29" s="200">
        <v>15.3</v>
      </c>
      <c r="O29" s="206">
        <f t="shared" si="1"/>
        <v>15.3</v>
      </c>
      <c r="P29" s="206">
        <f t="shared" si="2"/>
        <v>-612.01999999999975</v>
      </c>
      <c r="R29" s="206">
        <f t="shared" si="5"/>
        <v>-1537.5500000000009</v>
      </c>
      <c r="T29" s="206">
        <f t="shared" si="4"/>
        <v>925.52999999999975</v>
      </c>
    </row>
    <row r="30" spans="1:21" ht="14.25">
      <c r="A30" s="200">
        <v>39055</v>
      </c>
      <c r="B30" s="200" t="s">
        <v>7478</v>
      </c>
      <c r="I30" s="206">
        <f t="shared" si="0"/>
        <v>0</v>
      </c>
      <c r="K30" s="200">
        <v>7.8</v>
      </c>
      <c r="O30" s="206">
        <f t="shared" si="1"/>
        <v>7.8</v>
      </c>
      <c r="P30" s="206">
        <f t="shared" si="2"/>
        <v>-619.81999999999971</v>
      </c>
      <c r="R30" s="206">
        <f t="shared" si="5"/>
        <v>-1545.3500000000008</v>
      </c>
      <c r="T30" s="206">
        <f t="shared" si="4"/>
        <v>925.52999999999975</v>
      </c>
    </row>
    <row r="31" spans="1:21" ht="14.25">
      <c r="A31" s="200">
        <v>39056</v>
      </c>
      <c r="B31" s="200" t="s">
        <v>7478</v>
      </c>
      <c r="I31" s="206">
        <f t="shared" si="0"/>
        <v>0</v>
      </c>
      <c r="K31" s="200">
        <v>5</v>
      </c>
      <c r="O31" s="206">
        <f t="shared" si="1"/>
        <v>5</v>
      </c>
      <c r="P31" s="206">
        <f t="shared" si="2"/>
        <v>-624.81999999999971</v>
      </c>
      <c r="R31" s="206">
        <f t="shared" si="5"/>
        <v>-1550.3500000000008</v>
      </c>
      <c r="T31" s="206">
        <f t="shared" si="4"/>
        <v>925.52999999999975</v>
      </c>
    </row>
    <row r="32" spans="1:21" ht="14.25">
      <c r="A32" s="200">
        <v>39059</v>
      </c>
      <c r="B32" s="200" t="s">
        <v>7478</v>
      </c>
      <c r="I32" s="206">
        <f t="shared" si="0"/>
        <v>0</v>
      </c>
      <c r="K32" s="200">
        <v>8.4</v>
      </c>
      <c r="O32" s="206">
        <f t="shared" si="1"/>
        <v>8.4</v>
      </c>
      <c r="P32" s="206">
        <f t="shared" si="2"/>
        <v>-633.21999999999969</v>
      </c>
      <c r="R32" s="206">
        <f t="shared" si="5"/>
        <v>-1558.7500000000009</v>
      </c>
      <c r="T32" s="206">
        <f t="shared" si="4"/>
        <v>925.52999999999975</v>
      </c>
    </row>
    <row r="33" spans="1:21" ht="14.25">
      <c r="A33" s="200">
        <v>39060</v>
      </c>
      <c r="B33" s="206" t="s">
        <v>7482</v>
      </c>
      <c r="I33" s="206">
        <f t="shared" si="0"/>
        <v>0</v>
      </c>
      <c r="K33" s="200">
        <v>7</v>
      </c>
      <c r="O33" s="206">
        <f t="shared" si="1"/>
        <v>7</v>
      </c>
      <c r="P33" s="206">
        <f t="shared" si="2"/>
        <v>-640.21999999999969</v>
      </c>
      <c r="R33" s="206">
        <f t="shared" si="5"/>
        <v>-1565.7500000000009</v>
      </c>
      <c r="T33" s="206">
        <f t="shared" si="4"/>
        <v>925.52999999999975</v>
      </c>
    </row>
    <row r="34" spans="1:21" ht="14.25">
      <c r="A34" s="200">
        <v>39068</v>
      </c>
      <c r="B34" s="200" t="s">
        <v>6562</v>
      </c>
      <c r="D34" s="200">
        <v>1000</v>
      </c>
      <c r="I34" s="206">
        <f t="shared" si="0"/>
        <v>1000</v>
      </c>
      <c r="K34" s="200">
        <v>70</v>
      </c>
      <c r="O34" s="206">
        <f t="shared" si="1"/>
        <v>70</v>
      </c>
      <c r="P34" s="206">
        <f t="shared" si="2"/>
        <v>289.78000000000031</v>
      </c>
      <c r="R34" s="206">
        <f t="shared" si="5"/>
        <v>-1635.7500000000009</v>
      </c>
      <c r="T34" s="206">
        <f t="shared" si="4"/>
        <v>1925.5299999999997</v>
      </c>
      <c r="U34" s="200">
        <v>1925.53</v>
      </c>
    </row>
    <row r="35" spans="1:21" ht="14.25">
      <c r="A35" s="200">
        <v>39072</v>
      </c>
      <c r="E35" s="200">
        <v>2.4</v>
      </c>
      <c r="I35" s="206">
        <f t="shared" ref="I35:I66" si="6">SUM(D35:H35)</f>
        <v>2.4</v>
      </c>
      <c r="O35" s="206">
        <f t="shared" ref="O35:O66" si="7">SUM(J35:N35)</f>
        <v>0</v>
      </c>
      <c r="P35" s="206">
        <f t="shared" ref="P35:P66" si="8">P34+I35-O35</f>
        <v>292.18000000000029</v>
      </c>
      <c r="R35" s="206">
        <f t="shared" si="5"/>
        <v>-1635.7500000000009</v>
      </c>
      <c r="T35" s="206">
        <f t="shared" ref="T35:T66" si="9">T34+SUM(D35:E35)-J35</f>
        <v>1927.9299999999998</v>
      </c>
      <c r="U35" s="200">
        <v>1927.93</v>
      </c>
    </row>
    <row r="36" spans="1:21" ht="14.25">
      <c r="A36" s="200">
        <v>39073</v>
      </c>
      <c r="B36" s="206" t="s">
        <v>6913</v>
      </c>
      <c r="D36" s="200">
        <v>-1537.55</v>
      </c>
      <c r="H36" s="200">
        <v>1537.55</v>
      </c>
      <c r="I36" s="206">
        <f t="shared" si="6"/>
        <v>0</v>
      </c>
      <c r="O36" s="206">
        <f t="shared" si="7"/>
        <v>0</v>
      </c>
      <c r="P36" s="206">
        <f t="shared" si="8"/>
        <v>292.18000000000029</v>
      </c>
      <c r="R36" s="206">
        <f t="shared" si="5"/>
        <v>-98.200000000000955</v>
      </c>
      <c r="S36" s="200">
        <v>-98.200000000000998</v>
      </c>
      <c r="T36" s="206">
        <f t="shared" si="9"/>
        <v>390.37999999999988</v>
      </c>
      <c r="U36" s="200">
        <v>390.38</v>
      </c>
    </row>
    <row r="37" spans="1:21" ht="14.25">
      <c r="A37" s="200">
        <v>39074</v>
      </c>
      <c r="B37" s="200" t="s">
        <v>7475</v>
      </c>
      <c r="D37" s="200">
        <v>900</v>
      </c>
      <c r="I37" s="206">
        <f t="shared" si="6"/>
        <v>900</v>
      </c>
      <c r="K37" s="200">
        <v>23.6</v>
      </c>
      <c r="O37" s="206">
        <f t="shared" si="7"/>
        <v>23.6</v>
      </c>
      <c r="P37" s="206">
        <f t="shared" si="8"/>
        <v>1168.5800000000004</v>
      </c>
      <c r="R37" s="206">
        <f t="shared" si="5"/>
        <v>-121.80000000000095</v>
      </c>
      <c r="T37" s="206">
        <f t="shared" si="9"/>
        <v>1290.3799999999999</v>
      </c>
      <c r="U37" s="200">
        <v>1290.3800000000001</v>
      </c>
    </row>
    <row r="38" spans="1:21" ht="14.25">
      <c r="A38" s="200">
        <v>39079</v>
      </c>
      <c r="B38" s="200" t="s">
        <v>7478</v>
      </c>
      <c r="I38" s="206">
        <f t="shared" si="6"/>
        <v>0</v>
      </c>
      <c r="K38" s="200">
        <v>19.899999999999999</v>
      </c>
      <c r="O38" s="206">
        <f t="shared" si="7"/>
        <v>19.899999999999999</v>
      </c>
      <c r="P38" s="206">
        <f t="shared" si="8"/>
        <v>1148.6800000000003</v>
      </c>
      <c r="R38" s="206">
        <f t="shared" si="5"/>
        <v>-141.70000000000095</v>
      </c>
      <c r="T38" s="206">
        <f t="shared" si="9"/>
        <v>1290.3799999999999</v>
      </c>
    </row>
    <row r="39" spans="1:21" ht="14.25">
      <c r="A39" s="200">
        <v>39079</v>
      </c>
      <c r="B39" s="200" t="s">
        <v>7478</v>
      </c>
      <c r="I39" s="206">
        <f t="shared" si="6"/>
        <v>0</v>
      </c>
      <c r="K39" s="200">
        <v>9.8000000000000007</v>
      </c>
      <c r="O39" s="206">
        <f t="shared" si="7"/>
        <v>9.8000000000000007</v>
      </c>
      <c r="P39" s="206">
        <f t="shared" si="8"/>
        <v>1138.8800000000003</v>
      </c>
      <c r="R39" s="206">
        <f t="shared" si="5"/>
        <v>-151.50000000000097</v>
      </c>
      <c r="T39" s="206">
        <f t="shared" si="9"/>
        <v>1290.3799999999999</v>
      </c>
    </row>
    <row r="40" spans="1:21" ht="14.25">
      <c r="A40" s="200">
        <v>39080</v>
      </c>
      <c r="B40" s="200" t="s">
        <v>7478</v>
      </c>
      <c r="I40" s="206">
        <f t="shared" si="6"/>
        <v>0</v>
      </c>
      <c r="J40" s="200">
        <v>1000</v>
      </c>
      <c r="K40" s="200">
        <v>11.1</v>
      </c>
      <c r="O40" s="206">
        <f t="shared" si="7"/>
        <v>1011.1</v>
      </c>
      <c r="P40" s="206">
        <f t="shared" si="8"/>
        <v>127.78000000000031</v>
      </c>
      <c r="R40" s="206">
        <f t="shared" si="5"/>
        <v>-162.60000000000096</v>
      </c>
      <c r="T40" s="206">
        <f t="shared" si="9"/>
        <v>290.37999999999988</v>
      </c>
      <c r="U40" s="200">
        <v>290.38</v>
      </c>
    </row>
    <row r="41" spans="1:21" ht="14.25">
      <c r="A41" s="200">
        <v>39081</v>
      </c>
      <c r="D41" s="200">
        <v>5700</v>
      </c>
      <c r="I41" s="206">
        <f t="shared" si="6"/>
        <v>5700</v>
      </c>
      <c r="O41" s="206">
        <f t="shared" si="7"/>
        <v>0</v>
      </c>
      <c r="P41" s="206">
        <f t="shared" si="8"/>
        <v>5827.7800000000007</v>
      </c>
      <c r="R41" s="206">
        <f t="shared" si="5"/>
        <v>-162.60000000000096</v>
      </c>
      <c r="T41" s="206">
        <f t="shared" si="9"/>
        <v>5990.38</v>
      </c>
      <c r="U41" s="200">
        <v>5990.38</v>
      </c>
    </row>
    <row r="42" spans="1:21" ht="14.25">
      <c r="A42" s="200">
        <v>39083</v>
      </c>
      <c r="B42" s="200" t="s">
        <v>7481</v>
      </c>
      <c r="I42" s="206">
        <f t="shared" si="6"/>
        <v>0</v>
      </c>
      <c r="K42" s="200">
        <v>177</v>
      </c>
      <c r="O42" s="206">
        <f t="shared" si="7"/>
        <v>177</v>
      </c>
      <c r="P42" s="206">
        <f t="shared" si="8"/>
        <v>5650.7800000000007</v>
      </c>
      <c r="R42" s="206">
        <f t="shared" si="5"/>
        <v>-339.60000000000093</v>
      </c>
      <c r="S42" s="200">
        <v>-339.60000000000099</v>
      </c>
      <c r="T42" s="206">
        <f t="shared" si="9"/>
        <v>5990.38</v>
      </c>
    </row>
    <row r="43" spans="1:21" ht="14.25">
      <c r="A43" s="200">
        <v>39084</v>
      </c>
      <c r="B43" s="200" t="s">
        <v>6562</v>
      </c>
      <c r="D43" s="200">
        <v>10000</v>
      </c>
      <c r="I43" s="206">
        <f t="shared" si="6"/>
        <v>10000</v>
      </c>
      <c r="K43" s="200">
        <v>97.2</v>
      </c>
      <c r="O43" s="206">
        <f t="shared" si="7"/>
        <v>97.2</v>
      </c>
      <c r="P43" s="206">
        <f t="shared" si="8"/>
        <v>15553.58</v>
      </c>
      <c r="R43" s="206">
        <f t="shared" si="5"/>
        <v>-436.80000000000092</v>
      </c>
      <c r="T43" s="206">
        <f t="shared" si="9"/>
        <v>15990.380000000001</v>
      </c>
      <c r="U43" s="200">
        <v>15990.38</v>
      </c>
    </row>
    <row r="44" spans="1:21" ht="14.25">
      <c r="A44" s="200">
        <v>39104</v>
      </c>
      <c r="D44" s="200">
        <v>-339.6</v>
      </c>
      <c r="H44" s="200">
        <v>339.6</v>
      </c>
      <c r="I44" s="206">
        <f t="shared" si="6"/>
        <v>0</v>
      </c>
      <c r="O44" s="206">
        <f t="shared" si="7"/>
        <v>0</v>
      </c>
      <c r="P44" s="206">
        <f t="shared" si="8"/>
        <v>15553.58</v>
      </c>
      <c r="R44" s="206">
        <f t="shared" si="5"/>
        <v>-97.200000000000898</v>
      </c>
      <c r="T44" s="206">
        <f t="shared" si="9"/>
        <v>15650.78</v>
      </c>
      <c r="U44" s="200">
        <v>15650.78</v>
      </c>
    </row>
    <row r="45" spans="1:21" ht="14.25">
      <c r="A45" s="200">
        <v>39135</v>
      </c>
      <c r="D45" s="200">
        <v>-97.2</v>
      </c>
      <c r="H45" s="200">
        <v>97.2</v>
      </c>
      <c r="I45" s="206">
        <f t="shared" si="6"/>
        <v>0</v>
      </c>
      <c r="O45" s="206">
        <f t="shared" si="7"/>
        <v>0</v>
      </c>
      <c r="P45" s="206">
        <f t="shared" si="8"/>
        <v>15553.58</v>
      </c>
      <c r="R45" s="206">
        <f t="shared" si="5"/>
        <v>-8.9528384705772623E-13</v>
      </c>
      <c r="T45" s="206">
        <f t="shared" si="9"/>
        <v>15553.58</v>
      </c>
      <c r="U45" s="200">
        <v>15553.58</v>
      </c>
    </row>
    <row r="46" spans="1:21" ht="14.25">
      <c r="A46" s="200">
        <v>39162</v>
      </c>
      <c r="E46" s="200">
        <v>20.059999999999999</v>
      </c>
      <c r="I46" s="206">
        <f t="shared" si="6"/>
        <v>20.059999999999999</v>
      </c>
      <c r="O46" s="206">
        <f t="shared" si="7"/>
        <v>0</v>
      </c>
      <c r="P46" s="206">
        <f t="shared" si="8"/>
        <v>15573.64</v>
      </c>
      <c r="R46" s="206">
        <f t="shared" si="5"/>
        <v>-8.9528384705772623E-13</v>
      </c>
      <c r="T46" s="206">
        <f t="shared" si="9"/>
        <v>15573.64</v>
      </c>
      <c r="U46" s="200">
        <v>15573.64</v>
      </c>
    </row>
    <row r="47" spans="1:21" ht="14.25">
      <c r="A47" s="200">
        <v>39162</v>
      </c>
      <c r="B47" s="200" t="s">
        <v>7480</v>
      </c>
      <c r="I47" s="206">
        <f t="shared" si="6"/>
        <v>0</v>
      </c>
      <c r="J47" s="200">
        <v>3312.9</v>
      </c>
      <c r="O47" s="206">
        <f t="shared" si="7"/>
        <v>3312.9</v>
      </c>
      <c r="P47" s="206">
        <f t="shared" si="8"/>
        <v>12260.74</v>
      </c>
      <c r="R47" s="206">
        <f t="shared" si="5"/>
        <v>-8.9528384705772623E-13</v>
      </c>
      <c r="T47" s="206">
        <f t="shared" si="9"/>
        <v>12260.74</v>
      </c>
      <c r="U47" s="200">
        <v>12260.74</v>
      </c>
    </row>
    <row r="48" spans="1:21" ht="14.25">
      <c r="A48" s="200">
        <v>39162</v>
      </c>
      <c r="B48" s="206" t="s">
        <v>5952</v>
      </c>
      <c r="I48" s="206">
        <f t="shared" si="6"/>
        <v>0</v>
      </c>
      <c r="J48" s="200">
        <v>15</v>
      </c>
      <c r="O48" s="206">
        <f t="shared" si="7"/>
        <v>15</v>
      </c>
      <c r="P48" s="206">
        <f t="shared" si="8"/>
        <v>12245.74</v>
      </c>
      <c r="R48" s="206">
        <f t="shared" ref="R48:R79" si="10">R47+H48-SUM(K48:L48)</f>
        <v>-8.9528384705772623E-13</v>
      </c>
      <c r="T48" s="206">
        <f t="shared" si="9"/>
        <v>12245.74</v>
      </c>
      <c r="U48" s="200">
        <v>12245.74</v>
      </c>
    </row>
    <row r="49" spans="1:21" ht="14.25">
      <c r="A49" s="200">
        <v>39166</v>
      </c>
      <c r="B49" s="200" t="s">
        <v>7480</v>
      </c>
      <c r="I49" s="206">
        <f t="shared" si="6"/>
        <v>0</v>
      </c>
      <c r="J49" s="200">
        <v>1972.86</v>
      </c>
      <c r="O49" s="206">
        <f t="shared" si="7"/>
        <v>1972.86</v>
      </c>
      <c r="P49" s="206">
        <f t="shared" si="8"/>
        <v>10272.879999999999</v>
      </c>
      <c r="R49" s="206">
        <f t="shared" si="10"/>
        <v>-8.9528384705772623E-13</v>
      </c>
      <c r="T49" s="206">
        <f t="shared" si="9"/>
        <v>10272.879999999999</v>
      </c>
      <c r="U49" s="200">
        <v>10272.879999999999</v>
      </c>
    </row>
    <row r="50" spans="1:21" ht="14.25">
      <c r="A50" s="200">
        <v>39166</v>
      </c>
      <c r="I50" s="206">
        <f t="shared" si="6"/>
        <v>0</v>
      </c>
      <c r="J50" s="200">
        <v>15</v>
      </c>
      <c r="O50" s="206">
        <f t="shared" si="7"/>
        <v>15</v>
      </c>
      <c r="P50" s="206">
        <f t="shared" si="8"/>
        <v>10257.879999999999</v>
      </c>
      <c r="R50" s="206">
        <f t="shared" si="10"/>
        <v>-8.9528384705772623E-13</v>
      </c>
      <c r="T50" s="206">
        <f t="shared" si="9"/>
        <v>10257.879999999999</v>
      </c>
      <c r="U50" s="200">
        <v>10257.879999999999</v>
      </c>
    </row>
    <row r="51" spans="1:21" ht="14.25">
      <c r="A51" s="200">
        <v>39178</v>
      </c>
      <c r="B51" s="200" t="s">
        <v>6562</v>
      </c>
      <c r="I51" s="206">
        <f t="shared" si="6"/>
        <v>0</v>
      </c>
      <c r="K51" s="200">
        <v>28.2</v>
      </c>
      <c r="O51" s="206">
        <f t="shared" si="7"/>
        <v>28.2</v>
      </c>
      <c r="P51" s="206">
        <f t="shared" si="8"/>
        <v>10229.679999999998</v>
      </c>
      <c r="R51" s="206">
        <f t="shared" si="10"/>
        <v>-28.200000000000895</v>
      </c>
      <c r="T51" s="206">
        <f t="shared" si="9"/>
        <v>10257.879999999999</v>
      </c>
    </row>
    <row r="52" spans="1:21" ht="14.25">
      <c r="A52" s="200">
        <v>39215</v>
      </c>
      <c r="B52" s="200" t="s">
        <v>7478</v>
      </c>
      <c r="I52" s="206">
        <f t="shared" si="6"/>
        <v>0</v>
      </c>
      <c r="K52" s="200">
        <v>33.4</v>
      </c>
      <c r="O52" s="206">
        <f t="shared" si="7"/>
        <v>33.4</v>
      </c>
      <c r="P52" s="206">
        <f t="shared" si="8"/>
        <v>10196.279999999999</v>
      </c>
      <c r="R52" s="206">
        <f t="shared" si="10"/>
        <v>-61.60000000000089</v>
      </c>
      <c r="T52" s="206">
        <f t="shared" si="9"/>
        <v>10257.879999999999</v>
      </c>
    </row>
    <row r="53" spans="1:21" ht="14.25">
      <c r="A53" s="200">
        <v>39221</v>
      </c>
      <c r="B53" s="200" t="s">
        <v>6562</v>
      </c>
      <c r="I53" s="206">
        <f t="shared" si="6"/>
        <v>0</v>
      </c>
      <c r="K53" s="200">
        <v>60</v>
      </c>
      <c r="O53" s="206">
        <f t="shared" si="7"/>
        <v>60</v>
      </c>
      <c r="P53" s="206">
        <f t="shared" si="8"/>
        <v>10136.279999999999</v>
      </c>
      <c r="R53" s="206">
        <f t="shared" si="10"/>
        <v>-121.60000000000089</v>
      </c>
      <c r="T53" s="206">
        <f t="shared" si="9"/>
        <v>10257.879999999999</v>
      </c>
    </row>
    <row r="54" spans="1:21" ht="14.25">
      <c r="A54" s="200">
        <v>39222</v>
      </c>
      <c r="I54" s="206">
        <f t="shared" si="6"/>
        <v>0</v>
      </c>
      <c r="K54" s="200">
        <v>22.2</v>
      </c>
      <c r="O54" s="206">
        <f t="shared" si="7"/>
        <v>22.2</v>
      </c>
      <c r="P54" s="206">
        <f t="shared" si="8"/>
        <v>10114.079999999998</v>
      </c>
      <c r="R54" s="206">
        <f t="shared" si="10"/>
        <v>-143.80000000000089</v>
      </c>
      <c r="T54" s="206">
        <f t="shared" si="9"/>
        <v>10257.879999999999</v>
      </c>
    </row>
    <row r="55" spans="1:21" ht="14.25">
      <c r="A55" s="200">
        <v>39224</v>
      </c>
      <c r="B55" s="206" t="s">
        <v>6913</v>
      </c>
      <c r="D55" s="200">
        <v>-28.2</v>
      </c>
      <c r="H55" s="200">
        <v>28.2</v>
      </c>
      <c r="I55" s="206">
        <f t="shared" si="6"/>
        <v>0</v>
      </c>
      <c r="O55" s="206">
        <f t="shared" si="7"/>
        <v>0</v>
      </c>
      <c r="P55" s="206">
        <f t="shared" si="8"/>
        <v>10114.079999999998</v>
      </c>
      <c r="R55" s="206">
        <f t="shared" si="10"/>
        <v>-115.60000000000089</v>
      </c>
      <c r="T55" s="206">
        <f t="shared" si="9"/>
        <v>10229.679999999998</v>
      </c>
      <c r="U55" s="200">
        <v>10229.68</v>
      </c>
    </row>
    <row r="56" spans="1:21" ht="14.25">
      <c r="A56" s="200">
        <v>39228</v>
      </c>
      <c r="I56" s="206">
        <f t="shared" si="6"/>
        <v>0</v>
      </c>
      <c r="K56" s="200">
        <v>15.6</v>
      </c>
      <c r="O56" s="206">
        <f t="shared" si="7"/>
        <v>15.6</v>
      </c>
      <c r="P56" s="206">
        <f t="shared" si="8"/>
        <v>10098.479999999998</v>
      </c>
      <c r="R56" s="206">
        <f t="shared" si="10"/>
        <v>-131.2000000000009</v>
      </c>
      <c r="T56" s="206">
        <f t="shared" si="9"/>
        <v>10229.679999999998</v>
      </c>
    </row>
    <row r="57" spans="1:21" ht="14.25">
      <c r="A57" s="200">
        <v>39235</v>
      </c>
      <c r="B57" s="200" t="s">
        <v>7478</v>
      </c>
      <c r="I57" s="206">
        <f t="shared" si="6"/>
        <v>0</v>
      </c>
      <c r="K57" s="200">
        <v>12</v>
      </c>
      <c r="O57" s="206">
        <f t="shared" si="7"/>
        <v>12</v>
      </c>
      <c r="P57" s="206">
        <f t="shared" si="8"/>
        <v>10086.479999999998</v>
      </c>
      <c r="R57" s="206">
        <f t="shared" si="10"/>
        <v>-143.2000000000009</v>
      </c>
      <c r="T57" s="206">
        <f t="shared" si="9"/>
        <v>10229.679999999998</v>
      </c>
    </row>
    <row r="58" spans="1:21" ht="14.25">
      <c r="I58" s="206">
        <f t="shared" si="6"/>
        <v>0</v>
      </c>
      <c r="K58" s="200">
        <v>22.9</v>
      </c>
      <c r="O58" s="206">
        <f t="shared" si="7"/>
        <v>22.9</v>
      </c>
      <c r="P58" s="206">
        <f t="shared" si="8"/>
        <v>10063.579999999998</v>
      </c>
      <c r="R58" s="206">
        <f t="shared" si="10"/>
        <v>-166.1000000000009</v>
      </c>
      <c r="T58" s="206">
        <f t="shared" si="9"/>
        <v>10229.679999999998</v>
      </c>
    </row>
    <row r="59" spans="1:21" ht="14.25">
      <c r="A59" s="200">
        <v>39243</v>
      </c>
      <c r="B59" s="200" t="s">
        <v>7478</v>
      </c>
      <c r="I59" s="206">
        <f t="shared" si="6"/>
        <v>0</v>
      </c>
      <c r="K59" s="200">
        <v>33.299999999999997</v>
      </c>
      <c r="O59" s="206">
        <f t="shared" si="7"/>
        <v>33.299999999999997</v>
      </c>
      <c r="P59" s="206">
        <f t="shared" si="8"/>
        <v>10030.279999999999</v>
      </c>
      <c r="R59" s="206">
        <f t="shared" si="10"/>
        <v>-199.40000000000089</v>
      </c>
      <c r="T59" s="206">
        <f t="shared" si="9"/>
        <v>10229.679999999998</v>
      </c>
    </row>
    <row r="60" spans="1:21" ht="14.25">
      <c r="I60" s="206">
        <f t="shared" si="6"/>
        <v>0</v>
      </c>
      <c r="K60" s="200">
        <v>13.8</v>
      </c>
      <c r="O60" s="206">
        <f t="shared" si="7"/>
        <v>13.8</v>
      </c>
      <c r="P60" s="206">
        <f t="shared" si="8"/>
        <v>10016.48</v>
      </c>
      <c r="R60" s="206">
        <f t="shared" si="10"/>
        <v>-213.2000000000009</v>
      </c>
      <c r="T60" s="206">
        <f t="shared" si="9"/>
        <v>10229.679999999998</v>
      </c>
    </row>
    <row r="61" spans="1:21" ht="14.25">
      <c r="A61" s="200">
        <v>39250</v>
      </c>
      <c r="B61" s="200" t="s">
        <v>7479</v>
      </c>
      <c r="I61" s="206">
        <f t="shared" si="6"/>
        <v>0</v>
      </c>
      <c r="K61" s="200">
        <v>299</v>
      </c>
      <c r="O61" s="206">
        <f t="shared" si="7"/>
        <v>299</v>
      </c>
      <c r="P61" s="206">
        <f t="shared" si="8"/>
        <v>9717.48</v>
      </c>
      <c r="R61" s="206">
        <f t="shared" si="10"/>
        <v>-512.20000000000095</v>
      </c>
      <c r="T61" s="206">
        <f t="shared" si="9"/>
        <v>10229.679999999998</v>
      </c>
    </row>
    <row r="62" spans="1:21" ht="14.25">
      <c r="B62" s="200" t="s">
        <v>6562</v>
      </c>
      <c r="I62" s="206">
        <f t="shared" si="6"/>
        <v>0</v>
      </c>
      <c r="K62" s="200">
        <v>50</v>
      </c>
      <c r="O62" s="206">
        <f t="shared" si="7"/>
        <v>50</v>
      </c>
      <c r="P62" s="206">
        <f t="shared" si="8"/>
        <v>9667.48</v>
      </c>
      <c r="R62" s="206">
        <f t="shared" si="10"/>
        <v>-562.20000000000095</v>
      </c>
      <c r="T62" s="206">
        <f t="shared" si="9"/>
        <v>10229.679999999998</v>
      </c>
    </row>
    <row r="63" spans="1:21" ht="14.25">
      <c r="A63" s="200">
        <v>39249</v>
      </c>
      <c r="B63" s="200" t="s">
        <v>7478</v>
      </c>
      <c r="I63" s="206">
        <f t="shared" si="6"/>
        <v>0</v>
      </c>
      <c r="K63" s="200">
        <v>17.2</v>
      </c>
      <c r="O63" s="206">
        <f t="shared" si="7"/>
        <v>17.2</v>
      </c>
      <c r="P63" s="206">
        <f t="shared" si="8"/>
        <v>9650.2799999999988</v>
      </c>
      <c r="R63" s="206">
        <f t="shared" si="10"/>
        <v>-579.400000000001</v>
      </c>
      <c r="T63" s="206">
        <f t="shared" si="9"/>
        <v>10229.679999999998</v>
      </c>
    </row>
    <row r="64" spans="1:21" ht="14.25">
      <c r="A64" s="200">
        <v>39254</v>
      </c>
      <c r="E64" s="200">
        <v>15.22</v>
      </c>
      <c r="I64" s="206">
        <f t="shared" si="6"/>
        <v>15.22</v>
      </c>
      <c r="O64" s="206">
        <f t="shared" si="7"/>
        <v>0</v>
      </c>
      <c r="P64" s="206">
        <f t="shared" si="8"/>
        <v>9665.4999999999982</v>
      </c>
      <c r="R64" s="206">
        <f t="shared" si="10"/>
        <v>-579.400000000001</v>
      </c>
      <c r="T64" s="206">
        <f t="shared" si="9"/>
        <v>10244.899999999998</v>
      </c>
      <c r="U64" s="200">
        <v>10244.9</v>
      </c>
    </row>
    <row r="65" spans="1:21" ht="14.25">
      <c r="A65" s="200">
        <v>39255</v>
      </c>
      <c r="B65" s="206" t="s">
        <v>6913</v>
      </c>
      <c r="D65" s="200">
        <v>-131.19999999999999</v>
      </c>
      <c r="H65" s="200">
        <v>131.19999999999999</v>
      </c>
      <c r="I65" s="206">
        <f t="shared" si="6"/>
        <v>0</v>
      </c>
      <c r="O65" s="206">
        <f t="shared" si="7"/>
        <v>0</v>
      </c>
      <c r="P65" s="206">
        <f t="shared" si="8"/>
        <v>9665.4999999999982</v>
      </c>
      <c r="R65" s="206">
        <f t="shared" si="10"/>
        <v>-448.20000000000101</v>
      </c>
      <c r="T65" s="206">
        <f t="shared" si="9"/>
        <v>10113.699999999997</v>
      </c>
      <c r="U65" s="200">
        <v>10113.700000000001</v>
      </c>
    </row>
    <row r="66" spans="1:21" ht="14.25">
      <c r="A66" s="200">
        <v>39257</v>
      </c>
      <c r="B66" s="200" t="s">
        <v>7475</v>
      </c>
      <c r="I66" s="206">
        <f t="shared" si="6"/>
        <v>0</v>
      </c>
      <c r="K66" s="200">
        <v>23.7</v>
      </c>
      <c r="O66" s="206">
        <f t="shared" si="7"/>
        <v>23.7</v>
      </c>
      <c r="P66" s="206">
        <f t="shared" si="8"/>
        <v>9641.7999999999975</v>
      </c>
      <c r="R66" s="206">
        <f t="shared" si="10"/>
        <v>-471.900000000001</v>
      </c>
      <c r="T66" s="206">
        <f t="shared" si="9"/>
        <v>10113.699999999997</v>
      </c>
    </row>
    <row r="67" spans="1:21" ht="14.25">
      <c r="A67" s="200">
        <v>39259</v>
      </c>
      <c r="I67" s="206">
        <f t="shared" ref="I67:I73" si="11">SUM(D67:H67)</f>
        <v>0</v>
      </c>
      <c r="K67" s="200">
        <v>15.7</v>
      </c>
      <c r="O67" s="206">
        <f t="shared" ref="O67:O87" si="12">SUM(J67:N67)</f>
        <v>15.7</v>
      </c>
      <c r="P67" s="206">
        <f t="shared" ref="P67:P87" si="13">P66+I67-O67</f>
        <v>9626.0999999999967</v>
      </c>
      <c r="R67" s="206">
        <f t="shared" si="10"/>
        <v>-487.60000000000099</v>
      </c>
      <c r="T67" s="206">
        <f t="shared" ref="T67:T87" si="14">T66+SUM(D67:E67)-J67</f>
        <v>10113.699999999997</v>
      </c>
    </row>
    <row r="68" spans="1:21" ht="14.25">
      <c r="A68" s="200">
        <v>39261</v>
      </c>
      <c r="D68" s="200">
        <v>-5000</v>
      </c>
      <c r="G68" s="200">
        <v>5000</v>
      </c>
      <c r="I68" s="206">
        <f t="shared" si="11"/>
        <v>0</v>
      </c>
      <c r="O68" s="206">
        <f t="shared" si="12"/>
        <v>0</v>
      </c>
      <c r="P68" s="206">
        <f t="shared" si="13"/>
        <v>9626.0999999999967</v>
      </c>
      <c r="R68" s="206">
        <f t="shared" si="10"/>
        <v>-487.60000000000099</v>
      </c>
      <c r="T68" s="206">
        <f t="shared" si="14"/>
        <v>5113.6999999999971</v>
      </c>
      <c r="U68" s="200">
        <v>5113.7</v>
      </c>
    </row>
    <row r="69" spans="1:21" ht="14.25">
      <c r="A69" s="200">
        <v>39261</v>
      </c>
      <c r="D69" s="200">
        <v>-3100</v>
      </c>
      <c r="F69" s="200">
        <v>3100</v>
      </c>
      <c r="I69" s="206">
        <f t="shared" si="11"/>
        <v>0</v>
      </c>
      <c r="O69" s="206">
        <f t="shared" si="12"/>
        <v>0</v>
      </c>
      <c r="P69" s="206">
        <f t="shared" si="13"/>
        <v>9626.0999999999967</v>
      </c>
      <c r="R69" s="206">
        <f t="shared" si="10"/>
        <v>-487.60000000000099</v>
      </c>
      <c r="T69" s="206">
        <f t="shared" si="14"/>
        <v>2013.6999999999971</v>
      </c>
      <c r="U69" s="200">
        <v>2013.7</v>
      </c>
    </row>
    <row r="70" spans="1:21" ht="14.25">
      <c r="A70" s="200">
        <v>39263</v>
      </c>
      <c r="B70" s="200" t="s">
        <v>7478</v>
      </c>
      <c r="I70" s="206">
        <f t="shared" si="11"/>
        <v>0</v>
      </c>
      <c r="K70" s="200">
        <v>22</v>
      </c>
      <c r="O70" s="206">
        <f t="shared" si="12"/>
        <v>22</v>
      </c>
      <c r="P70" s="206">
        <f t="shared" si="13"/>
        <v>9604.0999999999967</v>
      </c>
      <c r="R70" s="206">
        <f t="shared" si="10"/>
        <v>-509.60000000000099</v>
      </c>
      <c r="T70" s="206">
        <f t="shared" si="14"/>
        <v>2013.6999999999971</v>
      </c>
    </row>
    <row r="71" spans="1:21" ht="14.25">
      <c r="A71" s="200">
        <v>39264</v>
      </c>
      <c r="B71" s="200" t="s">
        <v>7475</v>
      </c>
      <c r="I71" s="206">
        <f t="shared" si="11"/>
        <v>0</v>
      </c>
      <c r="K71" s="200">
        <v>32.299999999999997</v>
      </c>
      <c r="O71" s="206">
        <f t="shared" si="12"/>
        <v>32.299999999999997</v>
      </c>
      <c r="P71" s="206">
        <f t="shared" si="13"/>
        <v>9571.7999999999975</v>
      </c>
      <c r="R71" s="206">
        <f t="shared" si="10"/>
        <v>-541.900000000001</v>
      </c>
      <c r="T71" s="206">
        <f t="shared" si="14"/>
        <v>2013.6999999999971</v>
      </c>
    </row>
    <row r="72" spans="1:21" ht="14.25">
      <c r="A72" s="200">
        <v>39271</v>
      </c>
      <c r="B72" s="200" t="s">
        <v>6562</v>
      </c>
      <c r="D72" s="200">
        <v>6100</v>
      </c>
      <c r="I72" s="206">
        <f t="shared" si="11"/>
        <v>6100</v>
      </c>
      <c r="K72" s="200">
        <v>60</v>
      </c>
      <c r="O72" s="206">
        <f t="shared" si="12"/>
        <v>60</v>
      </c>
      <c r="P72" s="206">
        <f t="shared" si="13"/>
        <v>15611.799999999997</v>
      </c>
      <c r="R72" s="206">
        <f t="shared" si="10"/>
        <v>-601.900000000001</v>
      </c>
      <c r="T72" s="206">
        <f t="shared" si="14"/>
        <v>8113.6999999999971</v>
      </c>
    </row>
    <row r="73" spans="1:21" ht="14.25">
      <c r="A73" s="200">
        <v>39271</v>
      </c>
      <c r="D73" s="200">
        <v>-6100</v>
      </c>
      <c r="F73" s="200">
        <v>6100</v>
      </c>
      <c r="I73" s="206">
        <f t="shared" si="11"/>
        <v>0</v>
      </c>
      <c r="O73" s="206">
        <f t="shared" si="12"/>
        <v>0</v>
      </c>
      <c r="P73" s="206">
        <f t="shared" si="13"/>
        <v>15611.799999999997</v>
      </c>
      <c r="R73" s="206">
        <f t="shared" si="10"/>
        <v>-601.900000000001</v>
      </c>
      <c r="T73" s="206">
        <f t="shared" si="14"/>
        <v>2013.6999999999971</v>
      </c>
      <c r="U73" s="200">
        <v>2013.7</v>
      </c>
    </row>
    <row r="74" spans="1:21" ht="14.25">
      <c r="A74" s="200">
        <v>39276</v>
      </c>
      <c r="K74" s="200">
        <v>17.2</v>
      </c>
      <c r="O74" s="206">
        <f t="shared" si="12"/>
        <v>17.2</v>
      </c>
      <c r="P74" s="206">
        <f t="shared" si="13"/>
        <v>15594.599999999997</v>
      </c>
      <c r="R74" s="206">
        <f t="shared" si="10"/>
        <v>-619.10000000000105</v>
      </c>
      <c r="T74" s="206">
        <f t="shared" si="14"/>
        <v>2013.6999999999971</v>
      </c>
    </row>
    <row r="75" spans="1:21" ht="14.25">
      <c r="A75" s="200">
        <v>39278</v>
      </c>
      <c r="B75" s="200" t="s">
        <v>7477</v>
      </c>
      <c r="I75" s="206">
        <f>SUM(D75:H75)</f>
        <v>0</v>
      </c>
      <c r="K75" s="200">
        <v>73</v>
      </c>
      <c r="O75" s="206">
        <f t="shared" si="12"/>
        <v>73</v>
      </c>
      <c r="P75" s="206">
        <f t="shared" si="13"/>
        <v>15521.599999999997</v>
      </c>
      <c r="R75" s="206">
        <f t="shared" si="10"/>
        <v>-692.10000000000105</v>
      </c>
      <c r="T75" s="206">
        <f t="shared" si="14"/>
        <v>2013.6999999999971</v>
      </c>
    </row>
    <row r="76" spans="1:21" ht="14.25">
      <c r="A76" s="200">
        <v>39285</v>
      </c>
      <c r="B76" s="206" t="s">
        <v>6913</v>
      </c>
      <c r="D76" s="200">
        <v>-541.9</v>
      </c>
      <c r="H76" s="200">
        <v>541.9</v>
      </c>
      <c r="I76" s="206">
        <f>SUM(D76:H76)</f>
        <v>0</v>
      </c>
      <c r="O76" s="206">
        <f t="shared" si="12"/>
        <v>0</v>
      </c>
      <c r="P76" s="206">
        <f t="shared" si="13"/>
        <v>15521.599999999997</v>
      </c>
      <c r="R76" s="206">
        <f t="shared" si="10"/>
        <v>-150.20000000000107</v>
      </c>
      <c r="T76" s="206">
        <f t="shared" si="14"/>
        <v>1471.799999999997</v>
      </c>
    </row>
    <row r="77" spans="1:21" ht="14.25">
      <c r="A77" s="200">
        <v>39291</v>
      </c>
      <c r="I77" s="206">
        <f>SUM(D77:H77)</f>
        <v>0</v>
      </c>
      <c r="K77" s="200">
        <v>34.1</v>
      </c>
      <c r="O77" s="206">
        <f t="shared" si="12"/>
        <v>34.1</v>
      </c>
      <c r="P77" s="206">
        <f t="shared" si="13"/>
        <v>15487.499999999996</v>
      </c>
      <c r="R77" s="206">
        <f t="shared" si="10"/>
        <v>-184.30000000000106</v>
      </c>
      <c r="T77" s="206">
        <f t="shared" si="14"/>
        <v>1471.799999999997</v>
      </c>
      <c r="U77" s="200">
        <v>1471.8</v>
      </c>
    </row>
    <row r="78" spans="1:21" ht="14.25">
      <c r="A78" s="200">
        <v>39298</v>
      </c>
      <c r="K78" s="200">
        <v>91.7</v>
      </c>
      <c r="O78" s="206">
        <f t="shared" si="12"/>
        <v>91.7</v>
      </c>
      <c r="P78" s="206">
        <f t="shared" si="13"/>
        <v>15395.799999999996</v>
      </c>
      <c r="R78" s="206">
        <f t="shared" si="10"/>
        <v>-276.00000000000108</v>
      </c>
      <c r="S78" s="200">
        <v>-276</v>
      </c>
      <c r="T78" s="206">
        <f t="shared" si="14"/>
        <v>1471.799999999997</v>
      </c>
    </row>
    <row r="79" spans="1:21" ht="14.25">
      <c r="A79" s="200">
        <v>39311</v>
      </c>
      <c r="B79" s="206" t="s">
        <v>7476</v>
      </c>
      <c r="K79" s="200">
        <v>399</v>
      </c>
      <c r="O79" s="206">
        <f t="shared" si="12"/>
        <v>399</v>
      </c>
      <c r="P79" s="206">
        <f t="shared" si="13"/>
        <v>14996.799999999996</v>
      </c>
      <c r="R79" s="206">
        <f t="shared" si="10"/>
        <v>-675.00000000000114</v>
      </c>
      <c r="T79" s="206">
        <f t="shared" si="14"/>
        <v>1471.799999999997</v>
      </c>
    </row>
    <row r="80" spans="1:21" ht="14.25">
      <c r="B80" s="200" t="s">
        <v>6562</v>
      </c>
      <c r="K80" s="200">
        <v>120</v>
      </c>
      <c r="O80" s="206">
        <f t="shared" si="12"/>
        <v>120</v>
      </c>
      <c r="P80" s="206">
        <f t="shared" si="13"/>
        <v>14876.799999999996</v>
      </c>
      <c r="R80" s="206">
        <f t="shared" ref="R80:R87" si="15">R79+H80-SUM(K80:L80)</f>
        <v>-795.00000000000114</v>
      </c>
      <c r="T80" s="206">
        <f t="shared" si="14"/>
        <v>1471.799999999997</v>
      </c>
    </row>
    <row r="81" spans="1:26" ht="14.25">
      <c r="A81" s="200">
        <v>39313</v>
      </c>
      <c r="B81" s="200" t="s">
        <v>7475</v>
      </c>
      <c r="K81" s="200">
        <v>28</v>
      </c>
      <c r="O81" s="206">
        <f t="shared" si="12"/>
        <v>28</v>
      </c>
      <c r="P81" s="206">
        <f t="shared" si="13"/>
        <v>14848.799999999996</v>
      </c>
      <c r="R81" s="206">
        <f t="shared" si="15"/>
        <v>-823.00000000000114</v>
      </c>
      <c r="T81" s="206">
        <f t="shared" si="14"/>
        <v>1471.799999999997</v>
      </c>
    </row>
    <row r="82" spans="1:26" ht="14.25">
      <c r="O82" s="206">
        <f t="shared" si="12"/>
        <v>0</v>
      </c>
      <c r="P82" s="206">
        <f t="shared" si="13"/>
        <v>14848.799999999996</v>
      </c>
      <c r="R82" s="206">
        <f t="shared" si="15"/>
        <v>-823.00000000000114</v>
      </c>
      <c r="T82" s="206">
        <f t="shared" si="14"/>
        <v>1471.799999999997</v>
      </c>
    </row>
    <row r="83" spans="1:26" ht="14.25">
      <c r="O83" s="206">
        <f t="shared" si="12"/>
        <v>0</v>
      </c>
      <c r="P83" s="206">
        <f t="shared" si="13"/>
        <v>14848.799999999996</v>
      </c>
      <c r="R83" s="206">
        <f t="shared" si="15"/>
        <v>-823.00000000000114</v>
      </c>
      <c r="T83" s="206">
        <f t="shared" si="14"/>
        <v>1471.799999999997</v>
      </c>
    </row>
    <row r="84" spans="1:26" ht="14.25">
      <c r="I84" s="206">
        <f>SUM(D84:H84)</f>
        <v>0</v>
      </c>
      <c r="O84" s="206">
        <f t="shared" si="12"/>
        <v>0</v>
      </c>
      <c r="P84" s="206">
        <f t="shared" si="13"/>
        <v>14848.799999999996</v>
      </c>
      <c r="R84" s="206">
        <f t="shared" si="15"/>
        <v>-823.00000000000114</v>
      </c>
      <c r="T84" s="206">
        <f t="shared" si="14"/>
        <v>1471.799999999997</v>
      </c>
    </row>
    <row r="85" spans="1:26" ht="14.25">
      <c r="I85" s="206">
        <f>SUM(D85:H85)</f>
        <v>0</v>
      </c>
      <c r="O85" s="206">
        <f t="shared" si="12"/>
        <v>0</v>
      </c>
      <c r="P85" s="206">
        <f t="shared" si="13"/>
        <v>14848.799999999996</v>
      </c>
      <c r="R85" s="206">
        <f t="shared" si="15"/>
        <v>-823.00000000000114</v>
      </c>
      <c r="T85" s="206">
        <f t="shared" si="14"/>
        <v>1471.799999999997</v>
      </c>
    </row>
    <row r="86" spans="1:26" ht="14.25">
      <c r="I86" s="206">
        <f>SUM(D86:H86)</f>
        <v>0</v>
      </c>
      <c r="O86" s="206">
        <f t="shared" si="12"/>
        <v>0</v>
      </c>
      <c r="P86" s="206">
        <f t="shared" si="13"/>
        <v>14848.799999999996</v>
      </c>
      <c r="R86" s="206">
        <f t="shared" si="15"/>
        <v>-823.00000000000114</v>
      </c>
      <c r="T86" s="206">
        <f t="shared" si="14"/>
        <v>1471.799999999997</v>
      </c>
    </row>
    <row r="87" spans="1:26" ht="14.25">
      <c r="I87" s="206">
        <f>SUM(D87:H87)</f>
        <v>0</v>
      </c>
      <c r="O87" s="206">
        <f t="shared" si="12"/>
        <v>0</v>
      </c>
      <c r="P87" s="206">
        <f t="shared" si="13"/>
        <v>14848.799999999996</v>
      </c>
      <c r="R87" s="206">
        <f t="shared" si="15"/>
        <v>-823.00000000000114</v>
      </c>
      <c r="T87" s="206">
        <f t="shared" si="14"/>
        <v>1471.799999999997</v>
      </c>
    </row>
    <row r="88" spans="1:26" ht="14.25">
      <c r="A88" s="206" t="s">
        <v>5805</v>
      </c>
      <c r="D88" s="206">
        <f>SUM(D3:D87)</f>
        <v>9748.6399999999976</v>
      </c>
      <c r="E88" s="206">
        <f>SUM(E3:E87)</f>
        <v>38.92</v>
      </c>
      <c r="F88" s="206">
        <f>SUM(F3:F87)</f>
        <v>9200</v>
      </c>
      <c r="G88" s="206">
        <f>SUM(G3:G87)</f>
        <v>5000</v>
      </c>
      <c r="H88" s="206">
        <f>SUM(H3:H87)</f>
        <v>12351.400000000001</v>
      </c>
      <c r="J88" s="206">
        <f>SUM(J3:J87)</f>
        <v>8315.76</v>
      </c>
      <c r="K88" s="206">
        <f>SUM(K3:K87)</f>
        <v>8274.4</v>
      </c>
      <c r="L88" s="206">
        <f>SUM(L3:L87)</f>
        <v>4900</v>
      </c>
      <c r="P88" s="206">
        <f>P87</f>
        <v>14848.799999999996</v>
      </c>
    </row>
    <row r="89" spans="1:26" ht="14.25">
      <c r="A89" s="200" t="s">
        <v>7474</v>
      </c>
      <c r="P89" s="206">
        <f>B96+H88-K88-L88</f>
        <v>14848.799999999996</v>
      </c>
    </row>
    <row r="90" spans="1:26" ht="14.25">
      <c r="A90" s="206" t="s">
        <v>6910</v>
      </c>
      <c r="H90" s="206">
        <f>H88-K88-L88</f>
        <v>-822.99999999999818</v>
      </c>
    </row>
    <row r="92" spans="1:26" ht="14.25">
      <c r="A92" s="206" t="s">
        <v>7473</v>
      </c>
      <c r="B92" s="206">
        <f>SUM(D88:E88)-J88</f>
        <v>1471.7999999999975</v>
      </c>
      <c r="D92" s="206" t="s">
        <v>7472</v>
      </c>
      <c r="E92" s="200" t="s">
        <v>7471</v>
      </c>
      <c r="F92" s="206" t="s">
        <v>7470</v>
      </c>
      <c r="G92" s="206" t="s">
        <v>7469</v>
      </c>
      <c r="H92" s="206" t="s">
        <v>7468</v>
      </c>
      <c r="I92" s="206" t="s">
        <v>7467</v>
      </c>
      <c r="J92" s="206" t="s">
        <v>7470</v>
      </c>
      <c r="K92" s="206" t="s">
        <v>6067</v>
      </c>
      <c r="M92" s="206" t="s">
        <v>7472</v>
      </c>
      <c r="N92" s="200" t="s">
        <v>7471</v>
      </c>
      <c r="O92" s="206" t="s">
        <v>7469</v>
      </c>
      <c r="P92" s="206" t="s">
        <v>7468</v>
      </c>
      <c r="Q92" s="206" t="s">
        <v>7467</v>
      </c>
      <c r="R92" s="206" t="s">
        <v>6067</v>
      </c>
      <c r="T92" s="206" t="s">
        <v>7472</v>
      </c>
      <c r="U92" s="200" t="s">
        <v>7471</v>
      </c>
      <c r="V92" s="206" t="s">
        <v>7470</v>
      </c>
      <c r="W92" s="206" t="s">
        <v>7469</v>
      </c>
      <c r="X92" s="206" t="s">
        <v>7468</v>
      </c>
      <c r="Y92" s="206" t="s">
        <v>7467</v>
      </c>
      <c r="Z92" s="206" t="s">
        <v>6067</v>
      </c>
    </row>
    <row r="93" spans="1:26" ht="14.25">
      <c r="A93" s="206" t="s">
        <v>7466</v>
      </c>
      <c r="B93" s="206">
        <f>F88</f>
        <v>9200</v>
      </c>
      <c r="G93" s="206">
        <f>F93-E93</f>
        <v>0</v>
      </c>
      <c r="H93" s="305">
        <f t="shared" ref="H93:H100" ca="1" si="16">NOW()-E93</f>
        <v>43942.57683726852</v>
      </c>
      <c r="I93" s="206">
        <f ca="1">D93*K93*H93/(360*100)</f>
        <v>0</v>
      </c>
      <c r="J93" s="200">
        <v>39443</v>
      </c>
      <c r="K93" s="200">
        <v>2.0699999999999998</v>
      </c>
      <c r="M93" s="200">
        <v>900</v>
      </c>
      <c r="N93" s="200">
        <v>39260</v>
      </c>
      <c r="O93" s="206">
        <f>J93-N93</f>
        <v>183</v>
      </c>
      <c r="P93" s="206">
        <f ca="1">NOW()-N93</f>
        <v>4682.5768372685197</v>
      </c>
      <c r="Q93" s="206">
        <f ca="1">M93*R93*P93/(360*100)</f>
        <v>305.53813863177089</v>
      </c>
      <c r="R93" s="200">
        <v>2.61</v>
      </c>
      <c r="T93" s="200">
        <v>700</v>
      </c>
      <c r="U93" s="200">
        <v>39260</v>
      </c>
      <c r="V93" s="200">
        <v>39626</v>
      </c>
      <c r="W93" s="206">
        <f>V93-U93</f>
        <v>366</v>
      </c>
      <c r="X93" s="206">
        <f t="shared" ref="X93:X100" ca="1" si="17">NOW()-U93</f>
        <v>4682.5768372685197</v>
      </c>
      <c r="Y93" s="206">
        <f ca="1">T93*Z93*X93/(360*100)</f>
        <v>278.6133218174769</v>
      </c>
      <c r="Z93" s="200">
        <v>3.06</v>
      </c>
    </row>
    <row r="94" spans="1:26" ht="14.25">
      <c r="A94" s="200" t="s">
        <v>7465</v>
      </c>
      <c r="B94" s="206">
        <f>G88</f>
        <v>5000</v>
      </c>
      <c r="G94" s="206">
        <f>F94-E94</f>
        <v>0</v>
      </c>
      <c r="H94" s="305">
        <f t="shared" ca="1" si="16"/>
        <v>43942.57683726852</v>
      </c>
      <c r="I94" s="206">
        <f ca="1">D94*K94*H94/(360*100)</f>
        <v>0</v>
      </c>
      <c r="J94" s="200">
        <v>39455</v>
      </c>
      <c r="K94" s="200">
        <v>2.0699999999999998</v>
      </c>
      <c r="P94" s="305">
        <f ca="1">NOW()-N94</f>
        <v>43942.57683726852</v>
      </c>
      <c r="Q94" s="206">
        <f ca="1">M94*R94*P94/(360*100)</f>
        <v>0</v>
      </c>
      <c r="R94" s="200">
        <v>2.61</v>
      </c>
      <c r="W94" s="206">
        <f>V94-U94</f>
        <v>0</v>
      </c>
      <c r="X94" s="305">
        <f t="shared" ca="1" si="17"/>
        <v>43942.57683726852</v>
      </c>
      <c r="Y94" s="206">
        <f ca="1">T94*Z94*X94/(360*100)</f>
        <v>0</v>
      </c>
      <c r="Z94" s="200">
        <v>3.06</v>
      </c>
    </row>
    <row r="95" spans="1:26" ht="14.25">
      <c r="A95" s="206" t="s">
        <v>6087</v>
      </c>
      <c r="H95" s="305">
        <f t="shared" ca="1" si="16"/>
        <v>43942.57683726852</v>
      </c>
      <c r="P95" s="305">
        <f t="shared" ref="P95:P100" ca="1" si="18">NOW()-L95</f>
        <v>43942.57683726852</v>
      </c>
      <c r="X95" s="305">
        <f t="shared" ca="1" si="17"/>
        <v>43942.57683726852</v>
      </c>
    </row>
    <row r="96" spans="1:26" ht="14.25">
      <c r="A96" s="206" t="s">
        <v>6882</v>
      </c>
      <c r="B96" s="206">
        <f>SUM(B92:B95)</f>
        <v>15671.799999999997</v>
      </c>
      <c r="H96" s="305">
        <f t="shared" ca="1" si="16"/>
        <v>43942.57683726852</v>
      </c>
      <c r="P96" s="305">
        <f t="shared" ca="1" si="18"/>
        <v>43942.57683726852</v>
      </c>
      <c r="X96" s="305">
        <f t="shared" ca="1" si="17"/>
        <v>43942.57683726852</v>
      </c>
    </row>
    <row r="97" spans="1:25" ht="14.25">
      <c r="H97" s="305">
        <f t="shared" ca="1" si="16"/>
        <v>43942.57683726852</v>
      </c>
      <c r="P97" s="305">
        <f t="shared" ca="1" si="18"/>
        <v>43942.57683726852</v>
      </c>
      <c r="X97" s="305">
        <f t="shared" ca="1" si="17"/>
        <v>43942.57683726852</v>
      </c>
    </row>
    <row r="98" spans="1:25" ht="14.25">
      <c r="C98" s="206" t="s">
        <v>6067</v>
      </c>
      <c r="H98" s="305">
        <f t="shared" ca="1" si="16"/>
        <v>43942.57683726852</v>
      </c>
      <c r="P98" s="305">
        <f t="shared" ca="1" si="18"/>
        <v>43942.57683726852</v>
      </c>
      <c r="X98" s="305">
        <f t="shared" ca="1" si="17"/>
        <v>43942.57683726852</v>
      </c>
    </row>
    <row r="99" spans="1:25" ht="14.25">
      <c r="A99" s="200" t="s">
        <v>7464</v>
      </c>
      <c r="B99" s="206">
        <f>$D$101</f>
        <v>0</v>
      </c>
      <c r="C99" s="200">
        <v>2.34</v>
      </c>
      <c r="G99" s="206">
        <f>F99-E99</f>
        <v>0</v>
      </c>
      <c r="H99" s="305">
        <f t="shared" ca="1" si="16"/>
        <v>43942.57683726852</v>
      </c>
      <c r="P99" s="305">
        <f t="shared" ca="1" si="18"/>
        <v>43942.57683726852</v>
      </c>
      <c r="X99" s="305">
        <f t="shared" ca="1" si="17"/>
        <v>43942.57683726852</v>
      </c>
    </row>
    <row r="100" spans="1:25" ht="14.25">
      <c r="A100" s="200" t="s">
        <v>7463</v>
      </c>
      <c r="B100" s="206">
        <f>$M$101</f>
        <v>900</v>
      </c>
      <c r="C100" s="200">
        <v>2.88</v>
      </c>
      <c r="H100" s="305">
        <f t="shared" ca="1" si="16"/>
        <v>43942.57683726852</v>
      </c>
      <c r="P100" s="305">
        <f t="shared" ca="1" si="18"/>
        <v>43942.57683726852</v>
      </c>
      <c r="X100" s="305">
        <f t="shared" ca="1" si="17"/>
        <v>43942.57683726852</v>
      </c>
    </row>
    <row r="101" spans="1:25" ht="14.25">
      <c r="A101" s="200" t="s">
        <v>7462</v>
      </c>
      <c r="B101" s="206">
        <f>$T$101</f>
        <v>700</v>
      </c>
      <c r="C101" s="200">
        <v>3.33</v>
      </c>
      <c r="D101" s="206">
        <f>SUM(D93:D100)</f>
        <v>0</v>
      </c>
      <c r="I101" s="206">
        <f ca="1">SUM(I93:I100)</f>
        <v>0</v>
      </c>
      <c r="K101" s="206">
        <f>SUM(K95:K100)</f>
        <v>0</v>
      </c>
      <c r="M101" s="206">
        <f>SUM(M93:M100)</f>
        <v>900</v>
      </c>
      <c r="Q101" s="206">
        <f ca="1">SUM(Q93:Q100)</f>
        <v>305.53813863177089</v>
      </c>
      <c r="R101" s="206">
        <f>SUM(R95:R100)</f>
        <v>0</v>
      </c>
      <c r="T101" s="206">
        <f>SUM(T93:T100)</f>
        <v>700</v>
      </c>
      <c r="Y101" s="206">
        <f ca="1">SUM(Y93:Y100)</f>
        <v>278.6133218174769</v>
      </c>
    </row>
    <row r="102" spans="1:25" ht="14.25">
      <c r="B102" s="206">
        <f>SUM(B99:B101)</f>
        <v>1600</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F71C-0420-46BE-9AD0-1EAF4DEBDC1E}">
  <dimension ref="A1:O111"/>
  <sheetViews>
    <sheetView topLeftCell="A46" zoomScale="75" zoomScaleNormal="75" workbookViewId="0">
      <selection activeCell="C18" sqref="C18"/>
    </sheetView>
  </sheetViews>
  <sheetFormatPr defaultColWidth="9.25" defaultRowHeight="13.5"/>
  <cols>
    <col min="1" max="16384" width="9.25" style="200"/>
  </cols>
  <sheetData>
    <row r="1" spans="1:15">
      <c r="A1" s="200" t="s">
        <v>5927</v>
      </c>
      <c r="B1" s="200" t="s">
        <v>5926</v>
      </c>
      <c r="C1" s="200" t="s">
        <v>7637</v>
      </c>
      <c r="D1" s="200" t="s">
        <v>7002</v>
      </c>
      <c r="E1" s="200" t="s">
        <v>7636</v>
      </c>
      <c r="F1" s="200" t="s">
        <v>7635</v>
      </c>
      <c r="G1" s="200" t="s">
        <v>7634</v>
      </c>
      <c r="H1" s="200" t="s">
        <v>7633</v>
      </c>
      <c r="I1" s="200" t="s">
        <v>7632</v>
      </c>
      <c r="J1" s="200" t="s">
        <v>7631</v>
      </c>
      <c r="K1" s="200" t="s">
        <v>7630</v>
      </c>
      <c r="L1" s="200" t="s">
        <v>6959</v>
      </c>
      <c r="M1" s="200" t="s">
        <v>6600</v>
      </c>
      <c r="N1" s="200" t="s">
        <v>7629</v>
      </c>
      <c r="O1" s="200" t="s">
        <v>5919</v>
      </c>
    </row>
    <row r="2" spans="1:15">
      <c r="B2" s="200" t="s">
        <v>7456</v>
      </c>
      <c r="M2" s="200">
        <v>0</v>
      </c>
    </row>
    <row r="3" spans="1:15">
      <c r="A3" s="200">
        <v>39020</v>
      </c>
      <c r="B3" s="200" t="s">
        <v>7628</v>
      </c>
      <c r="C3" s="200">
        <v>3723.4</v>
      </c>
      <c r="F3" s="200">
        <f>SUM(C3:E3)</f>
        <v>3723.4</v>
      </c>
      <c r="L3" s="200">
        <f t="shared" ref="L3:L28" si="0">SUM(G3:K3)</f>
        <v>0</v>
      </c>
      <c r="M3" s="200">
        <f t="shared" ref="M3:M41" si="1">M2+F3-L3</f>
        <v>3723.4</v>
      </c>
    </row>
    <row r="4" spans="1:15">
      <c r="A4" s="200">
        <v>39032</v>
      </c>
      <c r="B4" s="200" t="s">
        <v>7444</v>
      </c>
      <c r="E4" s="200">
        <v>495.42</v>
      </c>
      <c r="F4" s="200">
        <f>SUM(E4:E4)</f>
        <v>495.42</v>
      </c>
      <c r="L4" s="200">
        <f t="shared" si="0"/>
        <v>0</v>
      </c>
      <c r="M4" s="200">
        <f t="shared" si="1"/>
        <v>4218.82</v>
      </c>
    </row>
    <row r="5" spans="1:15">
      <c r="A5" s="200">
        <v>39036</v>
      </c>
      <c r="B5" s="200" t="s">
        <v>7627</v>
      </c>
      <c r="F5" s="200">
        <f>SUM(C5:E5)</f>
        <v>0</v>
      </c>
      <c r="G5" s="200">
        <v>2000</v>
      </c>
      <c r="L5" s="200">
        <f t="shared" si="0"/>
        <v>2000</v>
      </c>
      <c r="M5" s="200">
        <f t="shared" si="1"/>
        <v>2218.8199999999997</v>
      </c>
    </row>
    <row r="6" spans="1:15">
      <c r="A6" s="200">
        <v>39050</v>
      </c>
      <c r="C6" s="200">
        <v>1733.4</v>
      </c>
      <c r="F6" s="200">
        <f>SUM(C6:E6)</f>
        <v>1733.4</v>
      </c>
      <c r="L6" s="200">
        <f t="shared" si="0"/>
        <v>0</v>
      </c>
      <c r="M6" s="200">
        <f t="shared" si="1"/>
        <v>3952.22</v>
      </c>
    </row>
    <row r="7" spans="1:15">
      <c r="A7" s="200">
        <v>39050</v>
      </c>
      <c r="B7" s="200" t="s">
        <v>7626</v>
      </c>
      <c r="C7" s="200">
        <v>3194.6</v>
      </c>
      <c r="F7" s="200">
        <f>SUM(C7:E7)</f>
        <v>3194.6</v>
      </c>
      <c r="L7" s="200">
        <f t="shared" si="0"/>
        <v>0</v>
      </c>
      <c r="M7" s="200">
        <f t="shared" si="1"/>
        <v>7146.82</v>
      </c>
    </row>
    <row r="8" spans="1:15">
      <c r="A8" s="200">
        <v>39059</v>
      </c>
      <c r="F8" s="200">
        <f>SUM(C8:E8)</f>
        <v>0</v>
      </c>
      <c r="K8" s="200">
        <v>1000</v>
      </c>
      <c r="L8" s="200">
        <f t="shared" si="0"/>
        <v>1000</v>
      </c>
      <c r="M8" s="200">
        <f t="shared" si="1"/>
        <v>6146.82</v>
      </c>
    </row>
    <row r="9" spans="1:15">
      <c r="A9" s="200">
        <v>39068</v>
      </c>
      <c r="F9" s="200">
        <f>SUM(C9:E9)</f>
        <v>0</v>
      </c>
      <c r="G9" s="200">
        <v>2000</v>
      </c>
      <c r="L9" s="200">
        <f t="shared" si="0"/>
        <v>2000</v>
      </c>
      <c r="M9" s="200">
        <f t="shared" si="1"/>
        <v>4146.82</v>
      </c>
    </row>
    <row r="10" spans="1:15">
      <c r="A10" s="200">
        <v>39072</v>
      </c>
      <c r="D10" s="200">
        <v>3.66</v>
      </c>
      <c r="F10" s="200">
        <f>SUM(C10:D10)</f>
        <v>3.66</v>
      </c>
      <c r="L10" s="200">
        <f t="shared" si="0"/>
        <v>0</v>
      </c>
      <c r="M10" s="200">
        <f t="shared" si="1"/>
        <v>4150.4799999999996</v>
      </c>
      <c r="N10" s="200">
        <v>4150.4799999999996</v>
      </c>
    </row>
    <row r="11" spans="1:15">
      <c r="A11" s="200">
        <v>39074</v>
      </c>
      <c r="F11" s="200">
        <f t="shared" ref="F11:F16" si="2">SUM(C11:E11)</f>
        <v>0</v>
      </c>
      <c r="K11" s="200">
        <v>1100</v>
      </c>
      <c r="L11" s="200">
        <f t="shared" si="0"/>
        <v>1100</v>
      </c>
      <c r="M11" s="200">
        <f t="shared" si="1"/>
        <v>3050.4799999999996</v>
      </c>
    </row>
    <row r="12" spans="1:15">
      <c r="A12" s="200">
        <v>39446</v>
      </c>
      <c r="B12" s="200" t="s">
        <v>7625</v>
      </c>
      <c r="C12" s="200">
        <v>3445.4</v>
      </c>
      <c r="F12" s="200">
        <f t="shared" si="2"/>
        <v>3445.4</v>
      </c>
      <c r="L12" s="200">
        <f t="shared" si="0"/>
        <v>0</v>
      </c>
      <c r="M12" s="200">
        <f t="shared" si="1"/>
        <v>6495.8799999999992</v>
      </c>
    </row>
    <row r="13" spans="1:15">
      <c r="A13" s="200">
        <v>39080</v>
      </c>
      <c r="F13" s="200">
        <f t="shared" si="2"/>
        <v>0</v>
      </c>
      <c r="K13" s="200">
        <v>5000</v>
      </c>
      <c r="L13" s="200">
        <f t="shared" si="0"/>
        <v>5000</v>
      </c>
      <c r="M13" s="200">
        <f t="shared" si="1"/>
        <v>1495.8799999999992</v>
      </c>
      <c r="N13" s="200">
        <v>1495.88</v>
      </c>
    </row>
    <row r="14" spans="1:15">
      <c r="A14" s="200">
        <v>39113</v>
      </c>
      <c r="C14" s="200">
        <v>3445.4</v>
      </c>
      <c r="F14" s="200">
        <f t="shared" si="2"/>
        <v>3445.4</v>
      </c>
      <c r="L14" s="200">
        <f t="shared" si="0"/>
        <v>0</v>
      </c>
      <c r="M14" s="200">
        <f t="shared" si="1"/>
        <v>4941.2799999999988</v>
      </c>
    </row>
    <row r="15" spans="1:15">
      <c r="A15" s="200">
        <v>39127</v>
      </c>
      <c r="C15" s="200">
        <v>1710</v>
      </c>
      <c r="F15" s="200">
        <f t="shared" si="2"/>
        <v>1710</v>
      </c>
      <c r="L15" s="200">
        <f t="shared" si="0"/>
        <v>0</v>
      </c>
      <c r="M15" s="200">
        <f t="shared" si="1"/>
        <v>6651.2799999999988</v>
      </c>
    </row>
    <row r="16" spans="1:15">
      <c r="A16" s="200">
        <v>39142</v>
      </c>
      <c r="C16" s="200">
        <v>3445.4</v>
      </c>
      <c r="F16" s="200">
        <f t="shared" si="2"/>
        <v>3445.4</v>
      </c>
      <c r="L16" s="200">
        <f t="shared" si="0"/>
        <v>0</v>
      </c>
      <c r="M16" s="200">
        <f t="shared" si="1"/>
        <v>10096.679999999998</v>
      </c>
      <c r="N16" s="200">
        <v>10096.68</v>
      </c>
    </row>
    <row r="17" spans="1:14">
      <c r="D17" s="200">
        <v>7.12</v>
      </c>
      <c r="F17" s="200">
        <f>SUM(C17:D17)</f>
        <v>7.12</v>
      </c>
      <c r="L17" s="200">
        <f t="shared" si="0"/>
        <v>0</v>
      </c>
      <c r="M17" s="200">
        <f t="shared" si="1"/>
        <v>10103.799999999999</v>
      </c>
    </row>
    <row r="18" spans="1:14">
      <c r="A18" s="200">
        <v>39170</v>
      </c>
      <c r="C18" s="200">
        <v>3445.4</v>
      </c>
      <c r="F18" s="200">
        <f t="shared" ref="F18:F41" si="3">SUM(C18:E18)</f>
        <v>3445.4</v>
      </c>
      <c r="L18" s="200">
        <f t="shared" si="0"/>
        <v>0</v>
      </c>
      <c r="M18" s="200">
        <f t="shared" si="1"/>
        <v>13549.199999999999</v>
      </c>
    </row>
    <row r="19" spans="1:14">
      <c r="A19" s="200">
        <v>39178</v>
      </c>
      <c r="F19" s="200">
        <f t="shared" si="3"/>
        <v>0</v>
      </c>
      <c r="G19" s="200">
        <v>4000</v>
      </c>
      <c r="L19" s="200">
        <f t="shared" si="0"/>
        <v>4000</v>
      </c>
      <c r="M19" s="200">
        <f t="shared" si="1"/>
        <v>9549.1999999999989</v>
      </c>
      <c r="N19" s="200">
        <f>$M$19</f>
        <v>9549.1999999999989</v>
      </c>
    </row>
    <row r="20" spans="1:14">
      <c r="A20" s="200">
        <v>39179</v>
      </c>
      <c r="F20" s="200">
        <f t="shared" si="3"/>
        <v>0</v>
      </c>
      <c r="K20" s="200">
        <v>1100</v>
      </c>
      <c r="L20" s="200">
        <f t="shared" si="0"/>
        <v>1100</v>
      </c>
      <c r="M20" s="200">
        <f t="shared" si="1"/>
        <v>8449.1999999999989</v>
      </c>
    </row>
    <row r="21" spans="1:14">
      <c r="A21" s="200">
        <v>39194</v>
      </c>
      <c r="F21" s="200">
        <f t="shared" si="3"/>
        <v>0</v>
      </c>
      <c r="G21" s="200">
        <v>5000</v>
      </c>
      <c r="L21" s="200">
        <f t="shared" si="0"/>
        <v>5000</v>
      </c>
      <c r="M21" s="200">
        <f t="shared" si="1"/>
        <v>3449.1999999999989</v>
      </c>
      <c r="N21" s="200">
        <f>$M$21</f>
        <v>3449.1999999999989</v>
      </c>
    </row>
    <row r="22" spans="1:14">
      <c r="A22" s="200">
        <v>39201</v>
      </c>
      <c r="C22" s="200">
        <v>3445.4</v>
      </c>
      <c r="F22" s="200">
        <f t="shared" si="3"/>
        <v>3445.4</v>
      </c>
      <c r="L22" s="200">
        <f t="shared" si="0"/>
        <v>0</v>
      </c>
      <c r="M22" s="200">
        <f t="shared" si="1"/>
        <v>6894.5999999999985</v>
      </c>
    </row>
    <row r="23" spans="1:14">
      <c r="A23" s="200">
        <v>39231</v>
      </c>
      <c r="C23" s="200">
        <v>3445.4</v>
      </c>
      <c r="F23" s="200">
        <f t="shared" si="3"/>
        <v>3445.4</v>
      </c>
      <c r="L23" s="200">
        <f t="shared" si="0"/>
        <v>0</v>
      </c>
      <c r="M23" s="200">
        <f t="shared" si="1"/>
        <v>10339.999999999998</v>
      </c>
    </row>
    <row r="24" spans="1:14">
      <c r="A24" s="200">
        <v>39231</v>
      </c>
      <c r="C24" s="200">
        <v>37513.35</v>
      </c>
      <c r="F24" s="200">
        <f t="shared" si="3"/>
        <v>37513.35</v>
      </c>
      <c r="L24" s="200">
        <f t="shared" si="0"/>
        <v>0</v>
      </c>
      <c r="M24" s="200">
        <f t="shared" si="1"/>
        <v>47853.35</v>
      </c>
      <c r="N24" s="200">
        <v>47853.35</v>
      </c>
    </row>
    <row r="25" spans="1:14">
      <c r="A25" s="200">
        <v>39238</v>
      </c>
      <c r="F25" s="200">
        <f t="shared" si="3"/>
        <v>0</v>
      </c>
      <c r="G25" s="200">
        <v>4000</v>
      </c>
      <c r="L25" s="200">
        <f t="shared" si="0"/>
        <v>4000</v>
      </c>
      <c r="M25" s="200">
        <f t="shared" si="1"/>
        <v>43853.35</v>
      </c>
    </row>
    <row r="26" spans="1:14">
      <c r="A26" s="200">
        <v>39250</v>
      </c>
      <c r="F26" s="200">
        <f t="shared" si="3"/>
        <v>0</v>
      </c>
      <c r="G26" s="200">
        <v>40000</v>
      </c>
      <c r="L26" s="200">
        <f t="shared" si="0"/>
        <v>40000</v>
      </c>
      <c r="M26" s="200">
        <f t="shared" si="1"/>
        <v>3853.3499999999985</v>
      </c>
    </row>
    <row r="27" spans="1:14">
      <c r="A27" s="200">
        <v>39254</v>
      </c>
      <c r="D27" s="200">
        <v>22.93</v>
      </c>
      <c r="F27" s="200">
        <f t="shared" si="3"/>
        <v>22.93</v>
      </c>
      <c r="L27" s="200">
        <f t="shared" si="0"/>
        <v>0</v>
      </c>
      <c r="M27" s="200">
        <f t="shared" si="1"/>
        <v>3876.2799999999984</v>
      </c>
    </row>
    <row r="28" spans="1:14">
      <c r="A28" s="200">
        <v>39261</v>
      </c>
      <c r="C28" s="200">
        <v>3445.4</v>
      </c>
      <c r="F28" s="200">
        <f t="shared" si="3"/>
        <v>3445.4</v>
      </c>
      <c r="L28" s="200">
        <f t="shared" si="0"/>
        <v>0</v>
      </c>
      <c r="M28" s="200">
        <f t="shared" si="1"/>
        <v>7321.6799999999985</v>
      </c>
    </row>
    <row r="29" spans="1:14">
      <c r="A29" s="200">
        <v>39271</v>
      </c>
      <c r="F29" s="200">
        <f t="shared" si="3"/>
        <v>0</v>
      </c>
      <c r="H29" s="200">
        <v>5000</v>
      </c>
      <c r="L29" s="200">
        <f>SUM(H29:K29)</f>
        <v>5000</v>
      </c>
      <c r="M29" s="200">
        <f t="shared" si="1"/>
        <v>2321.6799999999985</v>
      </c>
    </row>
    <row r="30" spans="1:14">
      <c r="A30" s="200">
        <v>39274</v>
      </c>
      <c r="D30" s="200">
        <v>0.44</v>
      </c>
      <c r="F30" s="200">
        <f t="shared" si="3"/>
        <v>0.44</v>
      </c>
      <c r="L30" s="200">
        <f t="shared" ref="L30:L41" si="4">SUM(G30:K30)</f>
        <v>0</v>
      </c>
      <c r="M30" s="200">
        <f t="shared" si="1"/>
        <v>2322.1199999999985</v>
      </c>
      <c r="N30" s="200">
        <v>2322.12</v>
      </c>
    </row>
    <row r="31" spans="1:14">
      <c r="F31" s="200">
        <f t="shared" si="3"/>
        <v>0</v>
      </c>
      <c r="L31" s="200">
        <f t="shared" si="4"/>
        <v>0</v>
      </c>
      <c r="M31" s="200">
        <f t="shared" si="1"/>
        <v>2322.1199999999985</v>
      </c>
    </row>
    <row r="32" spans="1:14">
      <c r="F32" s="200">
        <f t="shared" si="3"/>
        <v>0</v>
      </c>
      <c r="L32" s="200">
        <f t="shared" si="4"/>
        <v>0</v>
      </c>
      <c r="M32" s="200">
        <f t="shared" si="1"/>
        <v>2322.1199999999985</v>
      </c>
    </row>
    <row r="33" spans="2:13">
      <c r="F33" s="200">
        <f t="shared" si="3"/>
        <v>0</v>
      </c>
      <c r="L33" s="200">
        <f t="shared" si="4"/>
        <v>0</v>
      </c>
      <c r="M33" s="200">
        <f t="shared" si="1"/>
        <v>2322.1199999999985</v>
      </c>
    </row>
    <row r="34" spans="2:13">
      <c r="F34" s="200">
        <f t="shared" si="3"/>
        <v>0</v>
      </c>
      <c r="L34" s="200">
        <f t="shared" si="4"/>
        <v>0</v>
      </c>
      <c r="M34" s="200">
        <f t="shared" si="1"/>
        <v>2322.1199999999985</v>
      </c>
    </row>
    <row r="35" spans="2:13">
      <c r="F35" s="200">
        <f t="shared" si="3"/>
        <v>0</v>
      </c>
      <c r="L35" s="200">
        <f t="shared" si="4"/>
        <v>0</v>
      </c>
      <c r="M35" s="200">
        <f t="shared" si="1"/>
        <v>2322.1199999999985</v>
      </c>
    </row>
    <row r="36" spans="2:13">
      <c r="F36" s="200">
        <f t="shared" si="3"/>
        <v>0</v>
      </c>
      <c r="L36" s="200">
        <f t="shared" si="4"/>
        <v>0</v>
      </c>
      <c r="M36" s="200">
        <f t="shared" si="1"/>
        <v>2322.1199999999985</v>
      </c>
    </row>
    <row r="37" spans="2:13">
      <c r="F37" s="200">
        <f t="shared" si="3"/>
        <v>0</v>
      </c>
      <c r="L37" s="200">
        <f t="shared" si="4"/>
        <v>0</v>
      </c>
      <c r="M37" s="200">
        <f t="shared" si="1"/>
        <v>2322.1199999999985</v>
      </c>
    </row>
    <row r="38" spans="2:13">
      <c r="F38" s="200">
        <f t="shared" si="3"/>
        <v>0</v>
      </c>
      <c r="L38" s="200">
        <f t="shared" si="4"/>
        <v>0</v>
      </c>
      <c r="M38" s="200">
        <f t="shared" si="1"/>
        <v>2322.1199999999985</v>
      </c>
    </row>
    <row r="39" spans="2:13">
      <c r="F39" s="200">
        <f t="shared" si="3"/>
        <v>0</v>
      </c>
      <c r="L39" s="200">
        <f t="shared" si="4"/>
        <v>0</v>
      </c>
      <c r="M39" s="200">
        <f t="shared" si="1"/>
        <v>2322.1199999999985</v>
      </c>
    </row>
    <row r="40" spans="2:13">
      <c r="F40" s="200">
        <f t="shared" si="3"/>
        <v>0</v>
      </c>
      <c r="L40" s="200">
        <f t="shared" si="4"/>
        <v>0</v>
      </c>
      <c r="M40" s="200">
        <f t="shared" si="1"/>
        <v>2322.1199999999985</v>
      </c>
    </row>
    <row r="41" spans="2:13">
      <c r="F41" s="200">
        <f t="shared" si="3"/>
        <v>0</v>
      </c>
      <c r="L41" s="200">
        <f t="shared" si="4"/>
        <v>0</v>
      </c>
      <c r="M41" s="200">
        <f t="shared" si="1"/>
        <v>2322.1199999999985</v>
      </c>
    </row>
    <row r="42" spans="2:13">
      <c r="B42" s="200" t="s">
        <v>6882</v>
      </c>
      <c r="C42" s="200">
        <f>SUM(C3:C41)</f>
        <v>71992.549999999988</v>
      </c>
      <c r="E42" s="200">
        <f>SUM(E3:E41)</f>
        <v>495.42</v>
      </c>
      <c r="G42" s="200">
        <f>SUM(G3:G41)</f>
        <v>57000</v>
      </c>
      <c r="H42" s="200">
        <f>SUM(H3:H41)</f>
        <v>5000</v>
      </c>
      <c r="I42" s="200">
        <f>SUM(I3:I41)</f>
        <v>0</v>
      </c>
      <c r="J42" s="200">
        <f>SUM(J3:J41)</f>
        <v>0</v>
      </c>
      <c r="K42" s="200">
        <f>SUM(K3:K41)</f>
        <v>8200</v>
      </c>
      <c r="M42" s="200">
        <f>M41</f>
        <v>2322.1199999999985</v>
      </c>
    </row>
    <row r="43" spans="2:13">
      <c r="B43" s="200" t="s">
        <v>7474</v>
      </c>
    </row>
    <row r="44" spans="2:13">
      <c r="B44" s="200" t="s">
        <v>7624</v>
      </c>
    </row>
    <row r="53" spans="1:6">
      <c r="A53" s="200" t="s">
        <v>7623</v>
      </c>
      <c r="B53" s="200" t="s">
        <v>7622</v>
      </c>
    </row>
    <row r="54" spans="1:6">
      <c r="A54" s="200" t="s">
        <v>7621</v>
      </c>
      <c r="B54" s="200" t="s">
        <v>7620</v>
      </c>
    </row>
    <row r="55" spans="1:6">
      <c r="A55" s="200" t="s">
        <v>7619</v>
      </c>
      <c r="B55" s="200" t="s">
        <v>7618</v>
      </c>
    </row>
    <row r="56" spans="1:6">
      <c r="A56" s="200" t="s">
        <v>5803</v>
      </c>
      <c r="B56" s="200" t="s">
        <v>7461</v>
      </c>
      <c r="C56" s="200" t="s">
        <v>7617</v>
      </c>
      <c r="D56" s="200" t="s">
        <v>7407</v>
      </c>
      <c r="E56" s="200" t="s">
        <v>7616</v>
      </c>
      <c r="F56" s="200" t="s">
        <v>6600</v>
      </c>
    </row>
    <row r="57" spans="1:6">
      <c r="A57" s="200" t="s">
        <v>7615</v>
      </c>
      <c r="B57" s="200" t="s">
        <v>7614</v>
      </c>
      <c r="C57" s="200" t="s">
        <v>7520</v>
      </c>
      <c r="D57" s="200">
        <v>3723.4</v>
      </c>
      <c r="F57" s="200">
        <v>3723.4</v>
      </c>
    </row>
    <row r="58" spans="1:6">
      <c r="A58" s="200" t="s">
        <v>7613</v>
      </c>
      <c r="B58" s="200" t="s">
        <v>7612</v>
      </c>
      <c r="C58" s="200" t="s">
        <v>7608</v>
      </c>
      <c r="D58" s="200">
        <v>495.42</v>
      </c>
      <c r="F58" s="200">
        <v>4218.82</v>
      </c>
    </row>
    <row r="59" spans="1:6">
      <c r="A59" s="200" t="s">
        <v>7611</v>
      </c>
      <c r="B59" s="200" t="s">
        <v>7610</v>
      </c>
      <c r="C59" s="200" t="s">
        <v>7517</v>
      </c>
      <c r="E59" s="200">
        <v>2000</v>
      </c>
      <c r="F59" s="200">
        <v>2218.8200000000002</v>
      </c>
    </row>
    <row r="60" spans="1:6">
      <c r="A60" s="200" t="s">
        <v>7609</v>
      </c>
      <c r="B60" s="200" t="s">
        <v>7606</v>
      </c>
      <c r="C60" s="200" t="s">
        <v>7608</v>
      </c>
      <c r="D60" s="200">
        <v>1733.4</v>
      </c>
      <c r="F60" s="200">
        <v>3952.22</v>
      </c>
    </row>
    <row r="61" spans="1:6">
      <c r="A61" s="200" t="s">
        <v>7607</v>
      </c>
      <c r="B61" s="200" t="s">
        <v>7606</v>
      </c>
      <c r="C61" s="200" t="s">
        <v>7520</v>
      </c>
      <c r="D61" s="200">
        <v>3194.6</v>
      </c>
      <c r="F61" s="200">
        <v>7146.82</v>
      </c>
    </row>
    <row r="62" spans="1:6">
      <c r="A62" s="200" t="s">
        <v>7605</v>
      </c>
      <c r="B62" s="200" t="s">
        <v>7604</v>
      </c>
      <c r="C62" s="200" t="s">
        <v>7603</v>
      </c>
      <c r="E62" s="200">
        <v>1000</v>
      </c>
      <c r="F62" s="200">
        <v>6146.82</v>
      </c>
    </row>
    <row r="63" spans="1:6">
      <c r="A63" s="200" t="s">
        <v>7602</v>
      </c>
      <c r="B63" s="200" t="s">
        <v>7601</v>
      </c>
      <c r="C63" s="200" t="s">
        <v>7544</v>
      </c>
      <c r="E63" s="200">
        <v>2000</v>
      </c>
      <c r="F63" s="200">
        <v>4146.82</v>
      </c>
    </row>
    <row r="64" spans="1:6">
      <c r="A64" s="200" t="s">
        <v>7600</v>
      </c>
      <c r="B64" s="200" t="s">
        <v>7599</v>
      </c>
      <c r="C64" s="200" t="s">
        <v>7598</v>
      </c>
      <c r="D64" s="200">
        <v>3.66</v>
      </c>
      <c r="F64" s="200">
        <v>4150.4799999999996</v>
      </c>
    </row>
    <row r="65" spans="1:6">
      <c r="A65" s="200" t="s">
        <v>7597</v>
      </c>
      <c r="B65" s="200" t="s">
        <v>7596</v>
      </c>
      <c r="C65" s="200" t="s">
        <v>7517</v>
      </c>
      <c r="E65" s="200">
        <v>1100</v>
      </c>
      <c r="F65" s="200">
        <v>3050.48</v>
      </c>
    </row>
    <row r="66" spans="1:6">
      <c r="A66" s="200" t="s">
        <v>7595</v>
      </c>
      <c r="B66" s="200" t="s">
        <v>7591</v>
      </c>
      <c r="C66" s="200" t="s">
        <v>7520</v>
      </c>
      <c r="D66" s="200">
        <v>3445.4</v>
      </c>
      <c r="F66" s="200">
        <v>6495.88</v>
      </c>
    </row>
    <row r="67" spans="1:6">
      <c r="A67" s="200" t="s">
        <v>7594</v>
      </c>
      <c r="B67" s="200" t="s">
        <v>7591</v>
      </c>
      <c r="C67" s="200" t="s">
        <v>7590</v>
      </c>
      <c r="E67" s="200">
        <v>2000</v>
      </c>
      <c r="F67" s="200">
        <v>4495.88</v>
      </c>
    </row>
    <row r="68" spans="1:6">
      <c r="A68" s="200" t="s">
        <v>7593</v>
      </c>
      <c r="B68" s="200" t="s">
        <v>7591</v>
      </c>
      <c r="C68" s="200" t="s">
        <v>7590</v>
      </c>
      <c r="E68" s="200">
        <v>2000</v>
      </c>
      <c r="F68" s="200">
        <v>2495.88</v>
      </c>
    </row>
    <row r="69" spans="1:6">
      <c r="A69" s="200" t="s">
        <v>7592</v>
      </c>
      <c r="B69" s="200" t="s">
        <v>7591</v>
      </c>
      <c r="C69" s="200" t="s">
        <v>7590</v>
      </c>
      <c r="E69" s="200">
        <v>1000</v>
      </c>
      <c r="F69" s="200">
        <v>1495.88</v>
      </c>
    </row>
    <row r="70" spans="1:6">
      <c r="A70" s="200" t="s">
        <v>7589</v>
      </c>
      <c r="B70" s="200" t="s">
        <v>7588</v>
      </c>
      <c r="C70" s="200" t="s">
        <v>7520</v>
      </c>
      <c r="D70" s="200">
        <v>3445.4</v>
      </c>
      <c r="F70" s="200">
        <v>4941.28</v>
      </c>
    </row>
    <row r="71" spans="1:6">
      <c r="A71" s="200" t="s">
        <v>7587</v>
      </c>
      <c r="B71" s="200" t="s">
        <v>7585</v>
      </c>
      <c r="C71" s="200" t="s">
        <v>7520</v>
      </c>
      <c r="D71" s="200">
        <v>1710</v>
      </c>
      <c r="F71" s="200">
        <v>6651.28</v>
      </c>
    </row>
    <row r="72" spans="1:6">
      <c r="A72" s="200" t="s">
        <v>7586</v>
      </c>
      <c r="B72" s="200" t="s">
        <v>7585</v>
      </c>
      <c r="C72" s="200" t="s">
        <v>7584</v>
      </c>
      <c r="E72" s="200">
        <v>1710</v>
      </c>
      <c r="F72" s="200">
        <v>4941.28</v>
      </c>
    </row>
    <row r="73" spans="1:6">
      <c r="A73" s="200" t="s">
        <v>7583</v>
      </c>
      <c r="B73" s="200" t="s">
        <v>7582</v>
      </c>
      <c r="C73" s="200" t="s">
        <v>7520</v>
      </c>
      <c r="D73" s="200">
        <v>1710</v>
      </c>
      <c r="F73" s="200">
        <v>6651.28</v>
      </c>
    </row>
    <row r="74" spans="1:6">
      <c r="A74" s="200" t="s">
        <v>7581</v>
      </c>
      <c r="B74" s="200" t="s">
        <v>7580</v>
      </c>
      <c r="C74" s="200" t="s">
        <v>7520</v>
      </c>
      <c r="D74" s="200">
        <v>3445.4</v>
      </c>
      <c r="F74" s="200">
        <v>10096.68</v>
      </c>
    </row>
    <row r="75" spans="1:6">
      <c r="A75" s="200" t="s">
        <v>7579</v>
      </c>
      <c r="B75" s="200" t="s">
        <v>7578</v>
      </c>
      <c r="C75" s="200" t="s">
        <v>7514</v>
      </c>
      <c r="D75" s="200">
        <v>7.12</v>
      </c>
      <c r="F75" s="200">
        <v>10103.799999999999</v>
      </c>
    </row>
    <row r="76" spans="1:6">
      <c r="A76" s="200" t="s">
        <v>7577</v>
      </c>
      <c r="B76" s="200" t="s">
        <v>7576</v>
      </c>
      <c r="C76" s="200" t="s">
        <v>7520</v>
      </c>
      <c r="D76" s="200">
        <v>3445.4</v>
      </c>
      <c r="F76" s="200">
        <v>13549.2</v>
      </c>
    </row>
    <row r="77" spans="1:6">
      <c r="A77" s="200" t="s">
        <v>7575</v>
      </c>
      <c r="B77" s="200" t="s">
        <v>7573</v>
      </c>
      <c r="C77" s="200" t="s">
        <v>7527</v>
      </c>
      <c r="E77" s="200">
        <v>2000</v>
      </c>
      <c r="F77" s="200">
        <v>11549.2</v>
      </c>
    </row>
    <row r="78" spans="1:6">
      <c r="A78" s="200" t="s">
        <v>7574</v>
      </c>
      <c r="B78" s="200" t="s">
        <v>7573</v>
      </c>
      <c r="C78" s="200" t="s">
        <v>7527</v>
      </c>
      <c r="E78" s="200">
        <v>2000</v>
      </c>
      <c r="F78" s="200">
        <v>9549.2000000000007</v>
      </c>
    </row>
    <row r="79" spans="1:6">
      <c r="A79" s="200" t="s">
        <v>7572</v>
      </c>
      <c r="B79" s="200" t="s">
        <v>7571</v>
      </c>
      <c r="C79" s="200" t="s">
        <v>7570</v>
      </c>
      <c r="E79" s="200">
        <v>1100</v>
      </c>
      <c r="F79" s="200">
        <v>8449.2000000000007</v>
      </c>
    </row>
    <row r="80" spans="1:6">
      <c r="A80" s="200" t="s">
        <v>7569</v>
      </c>
      <c r="B80" s="200" t="s">
        <v>7567</v>
      </c>
      <c r="C80" s="200" t="s">
        <v>7544</v>
      </c>
      <c r="E80" s="200">
        <v>2500</v>
      </c>
      <c r="F80" s="200">
        <v>5949.2</v>
      </c>
    </row>
    <row r="81" spans="1:6">
      <c r="A81" s="200" t="s">
        <v>7568</v>
      </c>
      <c r="B81" s="200" t="s">
        <v>7567</v>
      </c>
      <c r="C81" s="200" t="s">
        <v>7544</v>
      </c>
      <c r="E81" s="200">
        <v>2500</v>
      </c>
      <c r="F81" s="200">
        <v>3449.2</v>
      </c>
    </row>
    <row r="82" spans="1:6">
      <c r="A82" s="200" t="s">
        <v>7566</v>
      </c>
      <c r="B82" s="200" t="s">
        <v>7565</v>
      </c>
      <c r="C82" s="200" t="s">
        <v>7520</v>
      </c>
      <c r="D82" s="200">
        <v>3445.4</v>
      </c>
      <c r="F82" s="200">
        <v>6894.6</v>
      </c>
    </row>
    <row r="83" spans="1:6">
      <c r="A83" s="200" t="s">
        <v>7564</v>
      </c>
      <c r="B83" s="200" t="s">
        <v>7562</v>
      </c>
      <c r="C83" s="200" t="s">
        <v>7520</v>
      </c>
      <c r="D83" s="200">
        <v>3445.4</v>
      </c>
      <c r="F83" s="200">
        <v>10340</v>
      </c>
    </row>
    <row r="84" spans="1:6">
      <c r="A84" s="200" t="s">
        <v>7563</v>
      </c>
      <c r="B84" s="200" t="s">
        <v>7562</v>
      </c>
      <c r="C84" s="200" t="s">
        <v>7520</v>
      </c>
      <c r="D84" s="200">
        <v>37513.35</v>
      </c>
      <c r="F84" s="200">
        <v>47853.35</v>
      </c>
    </row>
    <row r="85" spans="1:6">
      <c r="A85" s="200" t="s">
        <v>7561</v>
      </c>
      <c r="B85" s="200" t="s">
        <v>7559</v>
      </c>
      <c r="C85" s="200" t="s">
        <v>7527</v>
      </c>
      <c r="E85" s="200">
        <v>2000</v>
      </c>
      <c r="F85" s="200">
        <v>45853.35</v>
      </c>
    </row>
    <row r="86" spans="1:6">
      <c r="A86" s="200" t="s">
        <v>7560</v>
      </c>
      <c r="B86" s="200" t="s">
        <v>7559</v>
      </c>
      <c r="C86" s="200" t="s">
        <v>7527</v>
      </c>
      <c r="E86" s="200">
        <v>2000</v>
      </c>
      <c r="F86" s="200">
        <v>43853.35</v>
      </c>
    </row>
    <row r="87" spans="1:6">
      <c r="A87" s="200" t="s">
        <v>7558</v>
      </c>
      <c r="B87" s="200" t="s">
        <v>7557</v>
      </c>
      <c r="C87" s="200" t="s">
        <v>7532</v>
      </c>
      <c r="E87" s="200">
        <v>40000</v>
      </c>
      <c r="F87" s="200">
        <v>3853.35</v>
      </c>
    </row>
    <row r="88" spans="1:6">
      <c r="A88" s="200" t="s">
        <v>7556</v>
      </c>
      <c r="B88" s="200" t="s">
        <v>7555</v>
      </c>
      <c r="C88" s="200" t="s">
        <v>7514</v>
      </c>
      <c r="D88" s="200">
        <v>22.93</v>
      </c>
      <c r="F88" s="200">
        <v>3876.28</v>
      </c>
    </row>
    <row r="89" spans="1:6">
      <c r="A89" s="200" t="s">
        <v>7554</v>
      </c>
      <c r="B89" s="200" t="s">
        <v>7551</v>
      </c>
      <c r="C89" s="200" t="s">
        <v>7553</v>
      </c>
      <c r="E89" s="200">
        <v>1000</v>
      </c>
      <c r="F89" s="200">
        <v>2876.28</v>
      </c>
    </row>
    <row r="90" spans="1:6">
      <c r="A90" s="200" t="s">
        <v>7552</v>
      </c>
      <c r="B90" s="200" t="s">
        <v>7551</v>
      </c>
      <c r="C90" s="200" t="s">
        <v>7550</v>
      </c>
      <c r="E90" s="200">
        <v>1000</v>
      </c>
      <c r="F90" s="200">
        <v>1876.28</v>
      </c>
    </row>
    <row r="91" spans="1:6">
      <c r="A91" s="200" t="s">
        <v>7549</v>
      </c>
      <c r="B91" s="200" t="s">
        <v>7548</v>
      </c>
      <c r="C91" s="200" t="s">
        <v>7520</v>
      </c>
      <c r="D91" s="200">
        <v>3445.4</v>
      </c>
      <c r="F91" s="200">
        <v>5321.68</v>
      </c>
    </row>
    <row r="92" spans="1:6">
      <c r="A92" s="200" t="s">
        <v>7547</v>
      </c>
      <c r="B92" s="200" t="s">
        <v>7545</v>
      </c>
      <c r="C92" s="200" t="s">
        <v>7544</v>
      </c>
      <c r="E92" s="200">
        <v>3000</v>
      </c>
      <c r="F92" s="200">
        <v>2321.6799999999998</v>
      </c>
    </row>
    <row r="93" spans="1:6">
      <c r="A93" s="200" t="s">
        <v>7546</v>
      </c>
      <c r="B93" s="200" t="s">
        <v>7545</v>
      </c>
      <c r="C93" s="200" t="s">
        <v>7544</v>
      </c>
      <c r="E93" s="200">
        <v>2000</v>
      </c>
      <c r="F93" s="200">
        <v>321.68</v>
      </c>
    </row>
    <row r="94" spans="1:6">
      <c r="A94" s="200" t="s">
        <v>7543</v>
      </c>
      <c r="B94" s="200" t="s">
        <v>7540</v>
      </c>
      <c r="C94" s="200" t="s">
        <v>7542</v>
      </c>
      <c r="D94" s="200">
        <v>1000.22</v>
      </c>
      <c r="F94" s="200">
        <v>1321.9</v>
      </c>
    </row>
    <row r="95" spans="1:6">
      <c r="A95" s="200" t="s">
        <v>7541</v>
      </c>
      <c r="B95" s="200" t="s">
        <v>7540</v>
      </c>
      <c r="C95" s="200" t="s">
        <v>7539</v>
      </c>
      <c r="D95" s="200">
        <v>1000.22</v>
      </c>
      <c r="F95" s="200">
        <v>2322.12</v>
      </c>
    </row>
    <row r="96" spans="1:6">
      <c r="A96" s="200" t="s">
        <v>7538</v>
      </c>
      <c r="B96" s="200" t="s">
        <v>7537</v>
      </c>
      <c r="C96" s="200" t="s">
        <v>7527</v>
      </c>
      <c r="E96" s="200">
        <v>1000</v>
      </c>
      <c r="F96" s="200">
        <v>1322.12</v>
      </c>
    </row>
    <row r="97" spans="1:6">
      <c r="A97" s="200" t="s">
        <v>7536</v>
      </c>
      <c r="B97" s="200" t="s">
        <v>7535</v>
      </c>
      <c r="C97" s="200" t="s">
        <v>7520</v>
      </c>
      <c r="D97" s="200">
        <v>3513.83</v>
      </c>
      <c r="F97" s="200">
        <v>4835.95</v>
      </c>
    </row>
    <row r="98" spans="1:6">
      <c r="A98" s="200" t="s">
        <v>7534</v>
      </c>
      <c r="B98" s="200" t="s">
        <v>7533</v>
      </c>
      <c r="C98" s="200" t="s">
        <v>7532</v>
      </c>
      <c r="E98" s="200">
        <v>4000</v>
      </c>
      <c r="F98" s="200">
        <v>835.95</v>
      </c>
    </row>
    <row r="99" spans="1:6">
      <c r="A99" s="200" t="s">
        <v>7531</v>
      </c>
      <c r="B99" s="200" t="s">
        <v>7530</v>
      </c>
      <c r="C99" s="200" t="s">
        <v>7520</v>
      </c>
      <c r="D99" s="200">
        <v>3513.83</v>
      </c>
      <c r="F99" s="200">
        <v>4349.78</v>
      </c>
    </row>
    <row r="100" spans="1:6">
      <c r="A100" s="200" t="s">
        <v>7529</v>
      </c>
      <c r="B100" s="200" t="s">
        <v>7528</v>
      </c>
      <c r="C100" s="200" t="s">
        <v>7527</v>
      </c>
      <c r="E100" s="200">
        <v>1000</v>
      </c>
      <c r="F100" s="200">
        <v>3349.78</v>
      </c>
    </row>
    <row r="101" spans="1:6">
      <c r="A101" s="200" t="s">
        <v>7526</v>
      </c>
      <c r="B101" s="200" t="s">
        <v>7525</v>
      </c>
      <c r="C101" s="200" t="s">
        <v>7517</v>
      </c>
      <c r="E101" s="200">
        <v>2000</v>
      </c>
      <c r="F101" s="200">
        <v>1349.78</v>
      </c>
    </row>
    <row r="102" spans="1:6">
      <c r="A102" s="200" t="s">
        <v>7524</v>
      </c>
      <c r="B102" s="200" t="s">
        <v>7523</v>
      </c>
      <c r="C102" s="200" t="s">
        <v>7514</v>
      </c>
      <c r="D102" s="200">
        <v>6.12</v>
      </c>
      <c r="F102" s="200">
        <v>1355.9</v>
      </c>
    </row>
    <row r="103" spans="1:6">
      <c r="A103" s="200" t="s">
        <v>7522</v>
      </c>
      <c r="B103" s="200" t="s">
        <v>7521</v>
      </c>
      <c r="C103" s="200" t="s">
        <v>7520</v>
      </c>
      <c r="D103" s="200">
        <v>1714.3</v>
      </c>
      <c r="F103" s="200">
        <v>3070.2</v>
      </c>
    </row>
    <row r="104" spans="1:6">
      <c r="A104" s="200" t="s">
        <v>7519</v>
      </c>
      <c r="B104" s="200" t="s">
        <v>7518</v>
      </c>
      <c r="C104" s="200" t="s">
        <v>7517</v>
      </c>
      <c r="E104" s="200">
        <v>1000</v>
      </c>
      <c r="F104" s="200">
        <v>2070.1999999999998</v>
      </c>
    </row>
    <row r="105" spans="1:6">
      <c r="A105" s="200" t="s">
        <v>7516</v>
      </c>
      <c r="B105" s="200" t="s">
        <v>7515</v>
      </c>
      <c r="C105" s="200" t="s">
        <v>7514</v>
      </c>
      <c r="D105" s="200">
        <v>4.41</v>
      </c>
      <c r="F105" s="200">
        <v>2074.61</v>
      </c>
    </row>
    <row r="106" spans="1:6">
      <c r="A106" s="200" t="s">
        <v>7513</v>
      </c>
      <c r="B106" s="200" t="s">
        <v>7512</v>
      </c>
      <c r="C106" s="200" t="s">
        <v>7504</v>
      </c>
      <c r="E106" s="200">
        <v>300</v>
      </c>
      <c r="F106" s="200">
        <v>1774.61</v>
      </c>
    </row>
    <row r="107" spans="1:6">
      <c r="A107" s="200" t="s">
        <v>7511</v>
      </c>
      <c r="B107" s="200" t="s">
        <v>7508</v>
      </c>
      <c r="C107" s="200" t="s">
        <v>7510</v>
      </c>
      <c r="E107" s="200">
        <v>500</v>
      </c>
      <c r="F107" s="200">
        <v>1274.6099999999999</v>
      </c>
    </row>
    <row r="108" spans="1:6">
      <c r="A108" s="200" t="s">
        <v>7509</v>
      </c>
      <c r="B108" s="200" t="s">
        <v>7508</v>
      </c>
      <c r="C108" s="200" t="s">
        <v>7507</v>
      </c>
      <c r="E108" s="200">
        <v>2</v>
      </c>
      <c r="F108" s="200">
        <v>1272.6099999999999</v>
      </c>
    </row>
    <row r="109" spans="1:6">
      <c r="A109" s="200" t="s">
        <v>7506</v>
      </c>
      <c r="B109" s="200" t="s">
        <v>7505</v>
      </c>
      <c r="C109" s="200" t="s">
        <v>7504</v>
      </c>
      <c r="E109" s="200">
        <v>1200</v>
      </c>
      <c r="F109" s="200">
        <v>72.61</v>
      </c>
    </row>
    <row r="110" spans="1:6">
      <c r="A110" s="200" t="s">
        <v>7503</v>
      </c>
      <c r="B110" s="200" t="s">
        <v>7502</v>
      </c>
      <c r="C110" s="200" t="s">
        <v>7500</v>
      </c>
      <c r="D110" s="200">
        <v>0.73</v>
      </c>
      <c r="F110" s="200">
        <v>73.34</v>
      </c>
    </row>
    <row r="111" spans="1:6">
      <c r="A111" s="200" t="s">
        <v>7501</v>
      </c>
      <c r="B111" s="200" t="s">
        <v>7366</v>
      </c>
      <c r="C111" s="200" t="s">
        <v>7500</v>
      </c>
      <c r="D111" s="200">
        <v>0.12</v>
      </c>
      <c r="F111" s="200">
        <v>73.459999999999994</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A9175-1BBC-4CC1-8634-EF81E117A32A}">
  <dimension ref="A1:G24"/>
  <sheetViews>
    <sheetView zoomScale="75" zoomScaleNormal="75" workbookViewId="0">
      <selection activeCell="C18" sqref="C18"/>
    </sheetView>
  </sheetViews>
  <sheetFormatPr defaultColWidth="9.25" defaultRowHeight="13.5"/>
  <cols>
    <col min="1" max="1" width="9.25" style="200"/>
    <col min="2" max="2" width="35" style="200" customWidth="1"/>
    <col min="3" max="16384" width="9.25" style="200"/>
  </cols>
  <sheetData>
    <row r="1" spans="1:7">
      <c r="A1" s="200" t="s">
        <v>5803</v>
      </c>
      <c r="B1" s="200" t="s">
        <v>5802</v>
      </c>
      <c r="C1" s="200" t="s">
        <v>5801</v>
      </c>
      <c r="D1" s="200" t="s">
        <v>5800</v>
      </c>
      <c r="E1" s="200" t="s">
        <v>5799</v>
      </c>
      <c r="F1" s="200" t="s">
        <v>5798</v>
      </c>
      <c r="G1" s="200" t="s">
        <v>3827</v>
      </c>
    </row>
    <row r="2" spans="1:7">
      <c r="A2" s="200">
        <v>1</v>
      </c>
      <c r="B2" s="200" t="s">
        <v>5797</v>
      </c>
      <c r="C2" s="200" t="s">
        <v>5746</v>
      </c>
      <c r="D2" s="200" t="s">
        <v>5791</v>
      </c>
      <c r="E2" s="200" t="s">
        <v>5794</v>
      </c>
      <c r="F2" s="200" t="s">
        <v>5796</v>
      </c>
    </row>
    <row r="3" spans="1:7">
      <c r="A3" s="200">
        <v>2</v>
      </c>
      <c r="B3" s="200" t="s">
        <v>5795</v>
      </c>
      <c r="C3" s="200" t="s">
        <v>5746</v>
      </c>
      <c r="D3" s="200" t="s">
        <v>5791</v>
      </c>
      <c r="E3" s="200" t="s">
        <v>5794</v>
      </c>
      <c r="F3" s="200" t="s">
        <v>5793</v>
      </c>
    </row>
    <row r="4" spans="1:7">
      <c r="A4" s="200">
        <v>3</v>
      </c>
      <c r="B4" s="200" t="s">
        <v>5792</v>
      </c>
      <c r="C4" s="200" t="s">
        <v>5746</v>
      </c>
      <c r="D4" s="200" t="s">
        <v>5791</v>
      </c>
      <c r="E4" s="200" t="s">
        <v>5790</v>
      </c>
    </row>
    <row r="5" spans="1:7">
      <c r="A5" s="200">
        <v>4</v>
      </c>
      <c r="B5" s="200" t="s">
        <v>5789</v>
      </c>
      <c r="C5" s="200" t="s">
        <v>5771</v>
      </c>
      <c r="D5" s="200" t="s">
        <v>5785</v>
      </c>
      <c r="E5" s="200" t="s">
        <v>5788</v>
      </c>
      <c r="F5" s="200" t="s">
        <v>5787</v>
      </c>
      <c r="G5" s="200">
        <v>30</v>
      </c>
    </row>
    <row r="6" spans="1:7">
      <c r="A6" s="200">
        <v>5</v>
      </c>
      <c r="B6" s="200" t="s">
        <v>5786</v>
      </c>
      <c r="C6" s="200" t="s">
        <v>5771</v>
      </c>
      <c r="D6" s="200" t="s">
        <v>5785</v>
      </c>
      <c r="E6" s="200" t="s">
        <v>5784</v>
      </c>
      <c r="G6" s="200">
        <v>50</v>
      </c>
    </row>
    <row r="7" spans="1:7" ht="27">
      <c r="A7" s="200">
        <v>6</v>
      </c>
      <c r="B7" s="306" t="s">
        <v>5783</v>
      </c>
      <c r="C7" s="200" t="s">
        <v>5771</v>
      </c>
      <c r="D7" s="200" t="s">
        <v>5779</v>
      </c>
      <c r="E7" s="200" t="s">
        <v>5782</v>
      </c>
      <c r="F7" s="200" t="s">
        <v>5781</v>
      </c>
      <c r="G7" s="200">
        <v>50</v>
      </c>
    </row>
    <row r="8" spans="1:7">
      <c r="A8" s="200">
        <v>7</v>
      </c>
      <c r="B8" s="200" t="s">
        <v>5780</v>
      </c>
      <c r="C8" s="200" t="s">
        <v>5771</v>
      </c>
      <c r="D8" s="200" t="s">
        <v>5779</v>
      </c>
      <c r="E8" s="200" t="s">
        <v>5778</v>
      </c>
      <c r="F8" s="200" t="s">
        <v>5777</v>
      </c>
      <c r="G8" s="200">
        <v>20</v>
      </c>
    </row>
    <row r="9" spans="1:7">
      <c r="A9" s="200">
        <v>8</v>
      </c>
      <c r="B9" s="200" t="s">
        <v>5776</v>
      </c>
      <c r="C9" s="200" t="s">
        <v>5771</v>
      </c>
      <c r="D9" s="200" t="s">
        <v>5775</v>
      </c>
      <c r="E9" s="200" t="s">
        <v>5774</v>
      </c>
      <c r="F9" s="200" t="s">
        <v>5773</v>
      </c>
      <c r="G9" s="200">
        <v>10</v>
      </c>
    </row>
    <row r="10" spans="1:7" ht="135">
      <c r="A10" s="200">
        <v>9</v>
      </c>
      <c r="B10" s="200" t="s">
        <v>5772</v>
      </c>
      <c r="C10" s="200" t="s">
        <v>5771</v>
      </c>
      <c r="D10" s="200" t="s">
        <v>5770</v>
      </c>
      <c r="E10" s="200" t="s">
        <v>5769</v>
      </c>
      <c r="F10" s="306" t="s">
        <v>5768</v>
      </c>
      <c r="G10" s="200">
        <v>50</v>
      </c>
    </row>
    <row r="11" spans="1:7">
      <c r="A11" s="200">
        <v>10</v>
      </c>
      <c r="B11" s="200" t="s">
        <v>5767</v>
      </c>
      <c r="C11" s="200" t="s">
        <v>5752</v>
      </c>
      <c r="D11" s="200" t="s">
        <v>5766</v>
      </c>
      <c r="E11" s="200" t="s">
        <v>400</v>
      </c>
      <c r="F11" s="200" t="s">
        <v>5757</v>
      </c>
      <c r="G11" s="200">
        <v>45</v>
      </c>
    </row>
    <row r="12" spans="1:7">
      <c r="A12" s="200">
        <v>11</v>
      </c>
      <c r="B12" s="200" t="s">
        <v>5765</v>
      </c>
      <c r="C12" s="200" t="s">
        <v>5752</v>
      </c>
      <c r="D12" s="200" t="s">
        <v>5764</v>
      </c>
      <c r="E12" s="200" t="s">
        <v>400</v>
      </c>
      <c r="F12" s="200" t="s">
        <v>5757</v>
      </c>
      <c r="G12" s="200">
        <v>20</v>
      </c>
    </row>
    <row r="13" spans="1:7">
      <c r="A13" s="200">
        <v>12</v>
      </c>
      <c r="B13" s="200" t="s">
        <v>5763</v>
      </c>
      <c r="C13" s="200" t="s">
        <v>5752</v>
      </c>
      <c r="D13" s="200" t="s">
        <v>5762</v>
      </c>
      <c r="E13" s="200" t="s">
        <v>400</v>
      </c>
      <c r="F13" s="200" t="s">
        <v>5757</v>
      </c>
      <c r="G13" s="200">
        <v>60</v>
      </c>
    </row>
    <row r="14" spans="1:7">
      <c r="A14" s="200">
        <v>13</v>
      </c>
      <c r="B14" s="200" t="s">
        <v>5761</v>
      </c>
      <c r="C14" s="200" t="s">
        <v>5752</v>
      </c>
      <c r="D14" s="200" t="s">
        <v>5760</v>
      </c>
      <c r="E14" s="200" t="s">
        <v>400</v>
      </c>
      <c r="F14" s="200" t="s">
        <v>5757</v>
      </c>
      <c r="G14" s="200">
        <v>30</v>
      </c>
    </row>
    <row r="15" spans="1:7">
      <c r="A15" s="200">
        <v>14</v>
      </c>
      <c r="B15" s="200" t="s">
        <v>5759</v>
      </c>
      <c r="C15" s="200" t="s">
        <v>5752</v>
      </c>
      <c r="D15" s="200" t="s">
        <v>5758</v>
      </c>
      <c r="E15" s="200" t="s">
        <v>400</v>
      </c>
      <c r="F15" s="200" t="s">
        <v>5757</v>
      </c>
      <c r="G15" s="200">
        <v>30</v>
      </c>
    </row>
    <row r="16" spans="1:7">
      <c r="A16" s="200">
        <v>15</v>
      </c>
      <c r="B16" s="200" t="s">
        <v>5756</v>
      </c>
      <c r="C16" s="200" t="s">
        <v>5746</v>
      </c>
      <c r="E16" s="200" t="s">
        <v>364</v>
      </c>
      <c r="G16" s="200">
        <v>100</v>
      </c>
    </row>
    <row r="17" spans="1:7">
      <c r="A17" s="200">
        <v>16</v>
      </c>
      <c r="B17" s="200" t="s">
        <v>5755</v>
      </c>
      <c r="C17" s="200" t="s">
        <v>5752</v>
      </c>
      <c r="D17" s="200" t="s">
        <v>5754</v>
      </c>
      <c r="E17" s="200" t="s">
        <v>5748</v>
      </c>
      <c r="F17" s="200" t="s">
        <v>5750</v>
      </c>
      <c r="G17" s="200">
        <v>100</v>
      </c>
    </row>
    <row r="18" spans="1:7">
      <c r="A18" s="200">
        <v>17</v>
      </c>
      <c r="B18" s="200" t="s">
        <v>5753</v>
      </c>
      <c r="C18" s="200" t="s">
        <v>5752</v>
      </c>
      <c r="D18" s="200" t="s">
        <v>5751</v>
      </c>
      <c r="E18" s="200" t="s">
        <v>5748</v>
      </c>
      <c r="F18" s="200" t="s">
        <v>5750</v>
      </c>
      <c r="G18" s="200">
        <v>3</v>
      </c>
    </row>
    <row r="19" spans="1:7">
      <c r="A19" s="200">
        <v>18</v>
      </c>
      <c r="B19" s="200" t="s">
        <v>5749</v>
      </c>
      <c r="C19" s="200" t="s">
        <v>5746</v>
      </c>
      <c r="E19" s="200" t="s">
        <v>5748</v>
      </c>
      <c r="G19" s="200">
        <v>80</v>
      </c>
    </row>
    <row r="20" spans="1:7">
      <c r="A20" s="200">
        <v>19</v>
      </c>
      <c r="B20" s="200" t="s">
        <v>5747</v>
      </c>
      <c r="C20" s="200" t="s">
        <v>5746</v>
      </c>
      <c r="D20" s="200" t="s">
        <v>1473</v>
      </c>
      <c r="E20" s="200" t="s">
        <v>364</v>
      </c>
      <c r="G20" s="200">
        <v>20</v>
      </c>
    </row>
    <row r="21" spans="1:7">
      <c r="A21" s="200">
        <v>20</v>
      </c>
      <c r="B21" s="200" t="s">
        <v>5745</v>
      </c>
      <c r="C21" s="200" t="s">
        <v>5744</v>
      </c>
      <c r="D21" s="200" t="s">
        <v>5743</v>
      </c>
      <c r="E21" s="200" t="s">
        <v>400</v>
      </c>
      <c r="F21" s="200" t="s">
        <v>5742</v>
      </c>
      <c r="G21" s="200">
        <v>300</v>
      </c>
    </row>
    <row r="22" spans="1:7">
      <c r="A22" s="200">
        <v>21</v>
      </c>
      <c r="B22" s="200" t="s">
        <v>5741</v>
      </c>
      <c r="C22" s="200" t="s">
        <v>5740</v>
      </c>
      <c r="E22" s="200" t="s">
        <v>5739</v>
      </c>
      <c r="F22" s="200" t="s">
        <v>7638</v>
      </c>
    </row>
    <row r="23" spans="1:7">
      <c r="B23" s="200" t="s">
        <v>5737</v>
      </c>
      <c r="G23" s="200">
        <f>SUM(G2:G22)</f>
        <v>998</v>
      </c>
    </row>
    <row r="24" spans="1:7">
      <c r="B24" s="200" t="s">
        <v>5736</v>
      </c>
      <c r="G24" s="200">
        <v>500</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F87C7-30A3-4EA9-8E76-EA60950A259E}">
  <dimension ref="A1:M255"/>
  <sheetViews>
    <sheetView zoomScale="75" zoomScaleNormal="75" workbookViewId="0">
      <selection activeCell="C18" sqref="C18"/>
    </sheetView>
  </sheetViews>
  <sheetFormatPr defaultColWidth="9.25" defaultRowHeight="13.5"/>
  <cols>
    <col min="1" max="1" width="9.25" style="200"/>
    <col min="2" max="2" width="15.375" style="200" customWidth="1"/>
    <col min="3" max="16384" width="9.25" style="200"/>
  </cols>
  <sheetData>
    <row r="1" spans="1:6">
      <c r="A1" s="200" t="s">
        <v>5927</v>
      </c>
      <c r="B1" s="200" t="s">
        <v>5926</v>
      </c>
      <c r="C1" s="200" t="s">
        <v>1087</v>
      </c>
      <c r="D1" s="200" t="s">
        <v>1088</v>
      </c>
      <c r="E1" s="200" t="s">
        <v>5984</v>
      </c>
      <c r="F1" s="200" t="s">
        <v>5983</v>
      </c>
    </row>
    <row r="2" spans="1:6">
      <c r="B2" s="200" t="s">
        <v>6030</v>
      </c>
      <c r="E2" s="200">
        <v>12000</v>
      </c>
    </row>
    <row r="3" spans="1:6">
      <c r="B3" s="200" t="s">
        <v>6029</v>
      </c>
      <c r="E3" s="200">
        <v>13600</v>
      </c>
    </row>
    <row r="4" spans="1:6">
      <c r="C4" s="200">
        <v>3</v>
      </c>
      <c r="D4" s="200">
        <v>3</v>
      </c>
      <c r="E4" s="200">
        <f t="shared" ref="E4:E35" si="0">C4*D4</f>
        <v>9</v>
      </c>
    </row>
    <row r="5" spans="1:6">
      <c r="C5" s="200">
        <v>6</v>
      </c>
      <c r="D5" s="200">
        <v>5</v>
      </c>
      <c r="E5" s="200">
        <f t="shared" si="0"/>
        <v>30</v>
      </c>
    </row>
    <row r="6" spans="1:6">
      <c r="C6" s="200">
        <v>5</v>
      </c>
      <c r="D6" s="200">
        <v>6</v>
      </c>
      <c r="E6" s="200">
        <f t="shared" si="0"/>
        <v>30</v>
      </c>
    </row>
    <row r="7" spans="1:6">
      <c r="B7" s="200" t="s">
        <v>6028</v>
      </c>
      <c r="C7" s="200">
        <v>30</v>
      </c>
      <c r="D7" s="200">
        <v>4</v>
      </c>
      <c r="E7" s="200">
        <f t="shared" si="0"/>
        <v>120</v>
      </c>
    </row>
    <row r="8" spans="1:6">
      <c r="B8" s="200" t="s">
        <v>6027</v>
      </c>
      <c r="C8" s="200">
        <v>416</v>
      </c>
      <c r="D8" s="200">
        <v>3</v>
      </c>
      <c r="E8" s="200">
        <f t="shared" si="0"/>
        <v>1248</v>
      </c>
    </row>
    <row r="9" spans="1:6">
      <c r="B9" s="200" t="s">
        <v>6026</v>
      </c>
      <c r="C9" s="200">
        <v>446</v>
      </c>
      <c r="D9" s="200">
        <v>1</v>
      </c>
      <c r="E9" s="200">
        <f t="shared" si="0"/>
        <v>446</v>
      </c>
    </row>
    <row r="10" spans="1:6">
      <c r="B10" s="200" t="s">
        <v>6025</v>
      </c>
      <c r="C10" s="200">
        <v>7</v>
      </c>
      <c r="D10" s="200">
        <v>3</v>
      </c>
      <c r="E10" s="200">
        <f t="shared" si="0"/>
        <v>21</v>
      </c>
    </row>
    <row r="11" spans="1:6">
      <c r="B11" s="200" t="s">
        <v>6024</v>
      </c>
      <c r="C11" s="200">
        <v>146</v>
      </c>
      <c r="D11" s="200">
        <v>1</v>
      </c>
      <c r="E11" s="200">
        <f t="shared" si="0"/>
        <v>146</v>
      </c>
    </row>
    <row r="12" spans="1:6">
      <c r="B12" s="200" t="s">
        <v>6024</v>
      </c>
      <c r="C12" s="200">
        <v>141</v>
      </c>
      <c r="D12" s="200">
        <v>1</v>
      </c>
      <c r="E12" s="200">
        <f t="shared" si="0"/>
        <v>141</v>
      </c>
    </row>
    <row r="13" spans="1:6">
      <c r="B13" s="200" t="s">
        <v>6023</v>
      </c>
      <c r="C13" s="200">
        <v>24</v>
      </c>
      <c r="D13" s="200">
        <v>3</v>
      </c>
      <c r="E13" s="200">
        <f t="shared" si="0"/>
        <v>72</v>
      </c>
    </row>
    <row r="14" spans="1:6">
      <c r="B14" s="200" t="s">
        <v>6022</v>
      </c>
      <c r="C14" s="200">
        <v>30</v>
      </c>
      <c r="D14" s="200">
        <v>3</v>
      </c>
      <c r="E14" s="200">
        <f t="shared" si="0"/>
        <v>90</v>
      </c>
    </row>
    <row r="15" spans="1:6">
      <c r="B15" s="200" t="s">
        <v>6021</v>
      </c>
      <c r="C15" s="200">
        <v>2</v>
      </c>
      <c r="D15" s="200">
        <v>2</v>
      </c>
      <c r="E15" s="200">
        <f t="shared" si="0"/>
        <v>4</v>
      </c>
    </row>
    <row r="16" spans="1:6">
      <c r="C16" s="200">
        <v>5</v>
      </c>
      <c r="D16" s="200">
        <v>1</v>
      </c>
      <c r="E16" s="200">
        <f t="shared" si="0"/>
        <v>5</v>
      </c>
    </row>
    <row r="17" spans="2:5">
      <c r="C17" s="200">
        <v>10</v>
      </c>
      <c r="D17" s="200">
        <v>6</v>
      </c>
      <c r="E17" s="200">
        <f t="shared" si="0"/>
        <v>60</v>
      </c>
    </row>
    <row r="18" spans="2:5">
      <c r="C18" s="200">
        <v>20</v>
      </c>
      <c r="D18" s="200">
        <v>2</v>
      </c>
      <c r="E18" s="200">
        <f t="shared" si="0"/>
        <v>40</v>
      </c>
    </row>
    <row r="19" spans="2:5">
      <c r="C19" s="200">
        <v>50</v>
      </c>
      <c r="D19" s="200">
        <v>4</v>
      </c>
      <c r="E19" s="200">
        <f t="shared" si="0"/>
        <v>200</v>
      </c>
    </row>
    <row r="20" spans="2:5">
      <c r="C20" s="200">
        <v>100</v>
      </c>
      <c r="D20" s="200">
        <v>2</v>
      </c>
      <c r="E20" s="200">
        <f t="shared" si="0"/>
        <v>200</v>
      </c>
    </row>
    <row r="21" spans="2:5">
      <c r="C21" s="200">
        <v>10</v>
      </c>
      <c r="D21" s="200">
        <v>1</v>
      </c>
      <c r="E21" s="200">
        <f t="shared" si="0"/>
        <v>10</v>
      </c>
    </row>
    <row r="22" spans="2:5">
      <c r="C22" s="200">
        <v>20</v>
      </c>
      <c r="D22" s="200">
        <v>1</v>
      </c>
      <c r="E22" s="200">
        <f t="shared" si="0"/>
        <v>20</v>
      </c>
    </row>
    <row r="23" spans="2:5">
      <c r="C23" s="200">
        <v>50</v>
      </c>
      <c r="D23" s="200">
        <v>1</v>
      </c>
      <c r="E23" s="200">
        <f t="shared" si="0"/>
        <v>50</v>
      </c>
    </row>
    <row r="24" spans="2:5">
      <c r="E24" s="200">
        <f t="shared" si="0"/>
        <v>0</v>
      </c>
    </row>
    <row r="25" spans="2:5">
      <c r="E25" s="200">
        <f t="shared" si="0"/>
        <v>0</v>
      </c>
    </row>
    <row r="26" spans="2:5">
      <c r="B26" s="200" t="s">
        <v>6020</v>
      </c>
      <c r="C26" s="200">
        <v>58.5</v>
      </c>
      <c r="D26" s="200">
        <v>2</v>
      </c>
      <c r="E26" s="200">
        <f t="shared" si="0"/>
        <v>117</v>
      </c>
    </row>
    <row r="27" spans="2:5">
      <c r="E27" s="200">
        <f t="shared" si="0"/>
        <v>0</v>
      </c>
    </row>
    <row r="28" spans="2:5">
      <c r="E28" s="200">
        <f t="shared" si="0"/>
        <v>0</v>
      </c>
    </row>
    <row r="29" spans="2:5">
      <c r="E29" s="200">
        <f t="shared" si="0"/>
        <v>0</v>
      </c>
    </row>
    <row r="30" spans="2:5">
      <c r="E30" s="200">
        <f t="shared" si="0"/>
        <v>0</v>
      </c>
    </row>
    <row r="31" spans="2:5">
      <c r="E31" s="200">
        <f t="shared" si="0"/>
        <v>0</v>
      </c>
    </row>
    <row r="32" spans="2:5">
      <c r="B32" s="200" t="s">
        <v>6019</v>
      </c>
      <c r="C32" s="200">
        <v>400</v>
      </c>
      <c r="D32" s="200">
        <v>2</v>
      </c>
      <c r="E32" s="200">
        <f t="shared" si="0"/>
        <v>800</v>
      </c>
    </row>
    <row r="33" spans="2:5">
      <c r="E33" s="200">
        <f t="shared" si="0"/>
        <v>0</v>
      </c>
    </row>
    <row r="34" spans="2:5">
      <c r="E34" s="200">
        <f t="shared" si="0"/>
        <v>0</v>
      </c>
    </row>
    <row r="35" spans="2:5">
      <c r="E35" s="200">
        <f t="shared" si="0"/>
        <v>0</v>
      </c>
    </row>
    <row r="36" spans="2:5">
      <c r="B36" s="200" t="s">
        <v>6013</v>
      </c>
      <c r="C36" s="200">
        <v>20</v>
      </c>
      <c r="D36" s="200">
        <v>5</v>
      </c>
      <c r="E36" s="200">
        <f t="shared" ref="E36:E67" si="1">C36*D36</f>
        <v>100</v>
      </c>
    </row>
    <row r="37" spans="2:5">
      <c r="C37" s="200">
        <v>50</v>
      </c>
      <c r="D37" s="200">
        <v>1</v>
      </c>
      <c r="E37" s="200">
        <f t="shared" si="1"/>
        <v>50</v>
      </c>
    </row>
    <row r="38" spans="2:5">
      <c r="C38" s="200">
        <v>100</v>
      </c>
      <c r="D38" s="200">
        <v>1</v>
      </c>
      <c r="E38" s="200">
        <f t="shared" si="1"/>
        <v>100</v>
      </c>
    </row>
    <row r="39" spans="2:5">
      <c r="D39" s="200">
        <v>1</v>
      </c>
      <c r="E39" s="200">
        <f t="shared" si="1"/>
        <v>0</v>
      </c>
    </row>
    <row r="40" spans="2:5">
      <c r="C40" s="200">
        <v>163</v>
      </c>
      <c r="D40" s="200">
        <v>1</v>
      </c>
      <c r="E40" s="200">
        <f t="shared" si="1"/>
        <v>163</v>
      </c>
    </row>
    <row r="41" spans="2:5">
      <c r="C41" s="200">
        <v>949</v>
      </c>
      <c r="D41" s="200">
        <v>1</v>
      </c>
      <c r="E41" s="200">
        <f t="shared" si="1"/>
        <v>949</v>
      </c>
    </row>
    <row r="42" spans="2:5">
      <c r="D42" s="200">
        <v>1</v>
      </c>
      <c r="E42" s="200">
        <f t="shared" si="1"/>
        <v>0</v>
      </c>
    </row>
    <row r="43" spans="2:5">
      <c r="D43" s="200">
        <v>1</v>
      </c>
      <c r="E43" s="200">
        <f t="shared" si="1"/>
        <v>0</v>
      </c>
    </row>
    <row r="44" spans="2:5">
      <c r="B44" s="200" t="s">
        <v>6018</v>
      </c>
      <c r="C44" s="200">
        <v>10</v>
      </c>
      <c r="D44" s="200">
        <v>9</v>
      </c>
      <c r="E44" s="200">
        <f t="shared" si="1"/>
        <v>90</v>
      </c>
    </row>
    <row r="45" spans="2:5">
      <c r="B45" s="200" t="s">
        <v>6018</v>
      </c>
      <c r="C45" s="200">
        <v>11</v>
      </c>
      <c r="D45" s="200">
        <v>3</v>
      </c>
      <c r="E45" s="200">
        <f t="shared" si="1"/>
        <v>33</v>
      </c>
    </row>
    <row r="46" spans="2:5">
      <c r="C46" s="200">
        <v>12</v>
      </c>
      <c r="D46" s="200">
        <v>1</v>
      </c>
      <c r="E46" s="200">
        <f t="shared" si="1"/>
        <v>12</v>
      </c>
    </row>
    <row r="47" spans="2:5">
      <c r="C47" s="200">
        <v>13</v>
      </c>
      <c r="D47" s="200">
        <v>3</v>
      </c>
      <c r="E47" s="200">
        <f t="shared" si="1"/>
        <v>39</v>
      </c>
    </row>
    <row r="48" spans="2:5">
      <c r="B48" s="200" t="s">
        <v>6018</v>
      </c>
      <c r="C48" s="200">
        <v>15</v>
      </c>
      <c r="D48" s="200">
        <v>3</v>
      </c>
      <c r="E48" s="200">
        <f t="shared" si="1"/>
        <v>45</v>
      </c>
    </row>
    <row r="49" spans="2:5">
      <c r="B49" s="200" t="s">
        <v>6018</v>
      </c>
      <c r="C49" s="200">
        <v>16</v>
      </c>
      <c r="D49" s="200">
        <v>7</v>
      </c>
      <c r="E49" s="200">
        <f t="shared" si="1"/>
        <v>112</v>
      </c>
    </row>
    <row r="50" spans="2:5">
      <c r="C50" s="200">
        <v>17</v>
      </c>
      <c r="D50" s="200">
        <v>5</v>
      </c>
      <c r="E50" s="200">
        <f t="shared" si="1"/>
        <v>85</v>
      </c>
    </row>
    <row r="51" spans="2:5">
      <c r="B51" s="200" t="s">
        <v>6018</v>
      </c>
      <c r="C51" s="200">
        <v>18</v>
      </c>
      <c r="D51" s="200">
        <v>12</v>
      </c>
      <c r="E51" s="200">
        <f t="shared" si="1"/>
        <v>216</v>
      </c>
    </row>
    <row r="52" spans="2:5">
      <c r="B52" s="200" t="s">
        <v>6018</v>
      </c>
      <c r="C52" s="200">
        <v>19</v>
      </c>
      <c r="D52" s="200">
        <v>8</v>
      </c>
      <c r="E52" s="200">
        <f t="shared" si="1"/>
        <v>152</v>
      </c>
    </row>
    <row r="53" spans="2:5">
      <c r="B53" s="200" t="s">
        <v>6018</v>
      </c>
      <c r="C53" s="200">
        <v>20</v>
      </c>
      <c r="D53" s="200">
        <v>14</v>
      </c>
      <c r="E53" s="200">
        <f t="shared" si="1"/>
        <v>280</v>
      </c>
    </row>
    <row r="54" spans="2:5">
      <c r="B54" s="200" t="s">
        <v>6018</v>
      </c>
      <c r="C54" s="200">
        <v>21</v>
      </c>
      <c r="D54" s="200">
        <v>14</v>
      </c>
      <c r="E54" s="200">
        <f t="shared" si="1"/>
        <v>294</v>
      </c>
    </row>
    <row r="55" spans="2:5">
      <c r="B55" s="200" t="s">
        <v>6018</v>
      </c>
      <c r="C55" s="200">
        <v>22</v>
      </c>
      <c r="D55" s="200">
        <v>9</v>
      </c>
      <c r="E55" s="200">
        <f t="shared" si="1"/>
        <v>198</v>
      </c>
    </row>
    <row r="56" spans="2:5">
      <c r="B56" s="200" t="s">
        <v>6018</v>
      </c>
      <c r="C56" s="200">
        <v>23</v>
      </c>
      <c r="D56" s="200">
        <v>3</v>
      </c>
      <c r="E56" s="200">
        <f t="shared" si="1"/>
        <v>69</v>
      </c>
    </row>
    <row r="57" spans="2:5">
      <c r="C57" s="200">
        <v>24</v>
      </c>
      <c r="D57" s="200">
        <v>4</v>
      </c>
      <c r="E57" s="200">
        <f t="shared" si="1"/>
        <v>96</v>
      </c>
    </row>
    <row r="58" spans="2:5">
      <c r="C58" s="200">
        <v>25</v>
      </c>
      <c r="D58" s="200">
        <v>4</v>
      </c>
      <c r="E58" s="200">
        <f t="shared" si="1"/>
        <v>100</v>
      </c>
    </row>
    <row r="59" spans="2:5">
      <c r="C59" s="200">
        <v>26</v>
      </c>
      <c r="D59" s="200">
        <v>2</v>
      </c>
      <c r="E59" s="200">
        <f t="shared" si="1"/>
        <v>52</v>
      </c>
    </row>
    <row r="60" spans="2:5">
      <c r="C60" s="200">
        <v>28</v>
      </c>
      <c r="D60" s="200">
        <v>2</v>
      </c>
      <c r="E60" s="200">
        <f t="shared" si="1"/>
        <v>56</v>
      </c>
    </row>
    <row r="61" spans="2:5">
      <c r="B61" s="200" t="s">
        <v>6018</v>
      </c>
      <c r="C61" s="200">
        <v>29</v>
      </c>
      <c r="D61" s="200">
        <v>2</v>
      </c>
      <c r="E61" s="200">
        <f t="shared" si="1"/>
        <v>58</v>
      </c>
    </row>
    <row r="62" spans="2:5">
      <c r="C62" s="200">
        <v>30</v>
      </c>
      <c r="D62" s="200">
        <v>3</v>
      </c>
      <c r="E62" s="200">
        <f t="shared" si="1"/>
        <v>90</v>
      </c>
    </row>
    <row r="63" spans="2:5">
      <c r="C63" s="200">
        <v>31</v>
      </c>
      <c r="D63" s="200">
        <v>2</v>
      </c>
      <c r="E63" s="200">
        <f t="shared" si="1"/>
        <v>62</v>
      </c>
    </row>
    <row r="64" spans="2:5">
      <c r="B64" s="200" t="s">
        <v>6018</v>
      </c>
      <c r="C64" s="200">
        <v>32</v>
      </c>
      <c r="D64" s="200">
        <v>2</v>
      </c>
      <c r="E64" s="200">
        <f t="shared" si="1"/>
        <v>64</v>
      </c>
    </row>
    <row r="65" spans="2:5">
      <c r="C65" s="200">
        <v>33</v>
      </c>
      <c r="D65" s="200">
        <v>1</v>
      </c>
      <c r="E65" s="200">
        <f t="shared" si="1"/>
        <v>33</v>
      </c>
    </row>
    <row r="66" spans="2:5">
      <c r="B66" s="200" t="s">
        <v>6018</v>
      </c>
      <c r="C66" s="200">
        <v>34</v>
      </c>
      <c r="D66" s="200">
        <v>2</v>
      </c>
      <c r="E66" s="200">
        <f t="shared" si="1"/>
        <v>68</v>
      </c>
    </row>
    <row r="67" spans="2:5">
      <c r="C67" s="200">
        <v>48</v>
      </c>
      <c r="D67" s="200">
        <v>1</v>
      </c>
      <c r="E67" s="200">
        <f t="shared" si="1"/>
        <v>48</v>
      </c>
    </row>
    <row r="68" spans="2:5">
      <c r="C68" s="200">
        <v>52</v>
      </c>
      <c r="D68" s="200">
        <v>1</v>
      </c>
      <c r="E68" s="200">
        <f t="shared" ref="E68:E70" si="2">C68*D68</f>
        <v>52</v>
      </c>
    </row>
    <row r="69" spans="2:5">
      <c r="D69" s="200">
        <v>1</v>
      </c>
      <c r="E69" s="200">
        <f t="shared" si="2"/>
        <v>0</v>
      </c>
    </row>
    <row r="70" spans="2:5">
      <c r="C70" s="200">
        <v>9.1999999999999993</v>
      </c>
      <c r="D70" s="200">
        <v>1</v>
      </c>
      <c r="E70" s="200">
        <f t="shared" si="2"/>
        <v>9.1999999999999993</v>
      </c>
    </row>
    <row r="71" spans="2:5">
      <c r="C71" s="200">
        <v>10.4</v>
      </c>
    </row>
    <row r="72" spans="2:5">
      <c r="C72" s="200">
        <v>13.6</v>
      </c>
      <c r="D72" s="200">
        <v>1</v>
      </c>
      <c r="E72" s="200">
        <f>C72*D72</f>
        <v>13.6</v>
      </c>
    </row>
    <row r="73" spans="2:5">
      <c r="C73" s="200">
        <v>16.8</v>
      </c>
      <c r="D73" s="200">
        <v>1</v>
      </c>
      <c r="E73" s="200">
        <f>C73*D73</f>
        <v>16.8</v>
      </c>
    </row>
    <row r="74" spans="2:5">
      <c r="D74" s="200">
        <v>1</v>
      </c>
      <c r="E74" s="200">
        <f>C74*D74</f>
        <v>0</v>
      </c>
    </row>
    <row r="75" spans="2:5">
      <c r="C75" s="200">
        <v>24</v>
      </c>
      <c r="D75" s="200">
        <v>1</v>
      </c>
      <c r="E75" s="200">
        <f>C75*D75</f>
        <v>24</v>
      </c>
    </row>
    <row r="76" spans="2:5">
      <c r="C76" s="200">
        <v>25.2</v>
      </c>
      <c r="D76" s="200">
        <v>1</v>
      </c>
      <c r="E76" s="200">
        <f>C76*D76</f>
        <v>25.2</v>
      </c>
    </row>
    <row r="77" spans="2:5">
      <c r="C77" s="200">
        <v>33.6</v>
      </c>
    </row>
    <row r="78" spans="2:5">
      <c r="C78" s="200">
        <v>64.400000000000006</v>
      </c>
      <c r="D78" s="200">
        <v>1</v>
      </c>
      <c r="E78" s="200">
        <f t="shared" ref="E78:E109" si="3">C78*D78</f>
        <v>64.400000000000006</v>
      </c>
    </row>
    <row r="79" spans="2:5">
      <c r="D79" s="200">
        <v>1</v>
      </c>
      <c r="E79" s="200">
        <f t="shared" si="3"/>
        <v>0</v>
      </c>
    </row>
    <row r="80" spans="2:5">
      <c r="D80" s="200">
        <v>1</v>
      </c>
      <c r="E80" s="200">
        <f t="shared" si="3"/>
        <v>0</v>
      </c>
    </row>
    <row r="81" spans="2:5">
      <c r="B81" s="200" t="s">
        <v>6017</v>
      </c>
      <c r="C81" s="200">
        <v>1740</v>
      </c>
      <c r="D81" s="200">
        <v>1</v>
      </c>
      <c r="E81" s="200">
        <f t="shared" si="3"/>
        <v>1740</v>
      </c>
    </row>
    <row r="82" spans="2:5">
      <c r="C82" s="200">
        <v>282</v>
      </c>
      <c r="D82" s="200">
        <v>1</v>
      </c>
      <c r="E82" s="200">
        <f t="shared" si="3"/>
        <v>282</v>
      </c>
    </row>
    <row r="83" spans="2:5">
      <c r="C83" s="200">
        <v>194</v>
      </c>
      <c r="D83" s="200">
        <v>1</v>
      </c>
      <c r="E83" s="200">
        <f t="shared" si="3"/>
        <v>194</v>
      </c>
    </row>
    <row r="84" spans="2:5">
      <c r="C84" s="200">
        <v>268</v>
      </c>
      <c r="D84" s="200">
        <v>1</v>
      </c>
      <c r="E84" s="200">
        <f t="shared" si="3"/>
        <v>268</v>
      </c>
    </row>
    <row r="85" spans="2:5">
      <c r="C85" s="200">
        <v>150.1</v>
      </c>
      <c r="D85" s="200">
        <v>1</v>
      </c>
      <c r="E85" s="200">
        <f t="shared" si="3"/>
        <v>150.1</v>
      </c>
    </row>
    <row r="86" spans="2:5">
      <c r="C86" s="200">
        <v>78</v>
      </c>
      <c r="D86" s="200">
        <v>1</v>
      </c>
      <c r="E86" s="200">
        <f t="shared" si="3"/>
        <v>78</v>
      </c>
    </row>
    <row r="87" spans="2:5">
      <c r="C87" s="200">
        <v>108.9</v>
      </c>
      <c r="D87" s="200">
        <v>1</v>
      </c>
      <c r="E87" s="200">
        <f t="shared" si="3"/>
        <v>108.9</v>
      </c>
    </row>
    <row r="88" spans="2:5">
      <c r="C88" s="200">
        <v>142.6</v>
      </c>
      <c r="D88" s="200">
        <v>1</v>
      </c>
      <c r="E88" s="200">
        <f t="shared" si="3"/>
        <v>142.6</v>
      </c>
    </row>
    <row r="89" spans="2:5">
      <c r="D89" s="200">
        <v>1</v>
      </c>
      <c r="E89" s="200">
        <f t="shared" si="3"/>
        <v>0</v>
      </c>
    </row>
    <row r="90" spans="2:5">
      <c r="D90" s="200">
        <v>1</v>
      </c>
      <c r="E90" s="200">
        <f t="shared" si="3"/>
        <v>0</v>
      </c>
    </row>
    <row r="91" spans="2:5">
      <c r="C91" s="200">
        <v>2680</v>
      </c>
      <c r="D91" s="200">
        <v>1</v>
      </c>
      <c r="E91" s="200">
        <f t="shared" si="3"/>
        <v>2680</v>
      </c>
    </row>
    <row r="92" spans="2:5">
      <c r="E92" s="200">
        <f t="shared" si="3"/>
        <v>0</v>
      </c>
    </row>
    <row r="93" spans="2:5">
      <c r="B93" s="200" t="s">
        <v>6016</v>
      </c>
      <c r="C93" s="200">
        <v>200</v>
      </c>
      <c r="D93" s="200">
        <v>2</v>
      </c>
      <c r="E93" s="200">
        <f t="shared" si="3"/>
        <v>400</v>
      </c>
    </row>
    <row r="94" spans="2:5">
      <c r="C94" s="200">
        <v>103.96</v>
      </c>
      <c r="D94" s="200">
        <v>1</v>
      </c>
      <c r="E94" s="200">
        <f t="shared" si="3"/>
        <v>103.96</v>
      </c>
    </row>
    <row r="95" spans="2:5">
      <c r="B95" s="200" t="s">
        <v>6015</v>
      </c>
      <c r="C95" s="200">
        <v>24</v>
      </c>
      <c r="D95" s="200">
        <v>1</v>
      </c>
      <c r="E95" s="200">
        <f t="shared" si="3"/>
        <v>24</v>
      </c>
    </row>
    <row r="96" spans="2:5">
      <c r="C96" s="200">
        <v>14</v>
      </c>
      <c r="D96" s="200">
        <v>1</v>
      </c>
      <c r="E96" s="200">
        <f t="shared" si="3"/>
        <v>14</v>
      </c>
    </row>
    <row r="97" spans="2:5">
      <c r="B97" s="200" t="s">
        <v>6014</v>
      </c>
      <c r="C97" s="200">
        <v>189.3</v>
      </c>
      <c r="D97" s="200">
        <v>1</v>
      </c>
      <c r="E97" s="200">
        <f t="shared" si="3"/>
        <v>189.3</v>
      </c>
    </row>
    <row r="98" spans="2:5">
      <c r="C98" s="200">
        <v>160.75</v>
      </c>
      <c r="D98" s="200">
        <v>1</v>
      </c>
      <c r="E98" s="200">
        <f t="shared" si="3"/>
        <v>160.75</v>
      </c>
    </row>
    <row r="99" spans="2:5">
      <c r="C99" s="200">
        <v>135.30000000000001</v>
      </c>
      <c r="D99" s="200">
        <v>1</v>
      </c>
      <c r="E99" s="200">
        <f t="shared" si="3"/>
        <v>135.30000000000001</v>
      </c>
    </row>
    <row r="100" spans="2:5">
      <c r="C100" s="200">
        <v>120.9</v>
      </c>
      <c r="D100" s="200">
        <v>1</v>
      </c>
      <c r="E100" s="200">
        <f t="shared" si="3"/>
        <v>120.9</v>
      </c>
    </row>
    <row r="101" spans="2:5">
      <c r="C101" s="200">
        <v>124.55</v>
      </c>
      <c r="D101" s="200">
        <v>1</v>
      </c>
      <c r="E101" s="200">
        <f t="shared" si="3"/>
        <v>124.55</v>
      </c>
    </row>
    <row r="102" spans="2:5">
      <c r="C102" s="200">
        <v>163.30000000000001</v>
      </c>
      <c r="D102" s="200">
        <v>1</v>
      </c>
      <c r="E102" s="200">
        <f t="shared" si="3"/>
        <v>163.30000000000001</v>
      </c>
    </row>
    <row r="103" spans="2:5">
      <c r="C103" s="200">
        <v>224.9</v>
      </c>
      <c r="D103" s="200">
        <v>1</v>
      </c>
      <c r="E103" s="200">
        <f t="shared" si="3"/>
        <v>224.9</v>
      </c>
    </row>
    <row r="104" spans="2:5">
      <c r="C104" s="200">
        <v>144.85</v>
      </c>
      <c r="D104" s="200">
        <v>1</v>
      </c>
      <c r="E104" s="200">
        <f t="shared" si="3"/>
        <v>144.85</v>
      </c>
    </row>
    <row r="105" spans="2:5">
      <c r="C105" s="200">
        <v>179.1</v>
      </c>
      <c r="D105" s="200">
        <v>1</v>
      </c>
      <c r="E105" s="200">
        <f t="shared" si="3"/>
        <v>179.1</v>
      </c>
    </row>
    <row r="106" spans="2:5">
      <c r="C106" s="200">
        <v>8</v>
      </c>
      <c r="D106" s="200">
        <v>1</v>
      </c>
      <c r="E106" s="200">
        <f t="shared" si="3"/>
        <v>8</v>
      </c>
    </row>
    <row r="107" spans="2:5">
      <c r="C107" s="200">
        <v>14.4</v>
      </c>
      <c r="D107" s="200">
        <v>1</v>
      </c>
      <c r="E107" s="200">
        <f t="shared" si="3"/>
        <v>14.4</v>
      </c>
    </row>
    <row r="108" spans="2:5">
      <c r="C108" s="200">
        <v>12</v>
      </c>
      <c r="D108" s="200">
        <v>1</v>
      </c>
      <c r="E108" s="200">
        <f t="shared" si="3"/>
        <v>12</v>
      </c>
    </row>
    <row r="109" spans="2:5">
      <c r="C109" s="200">
        <v>23.2</v>
      </c>
      <c r="D109" s="200">
        <v>1</v>
      </c>
      <c r="E109" s="200">
        <f t="shared" si="3"/>
        <v>23.2</v>
      </c>
    </row>
    <row r="110" spans="2:5">
      <c r="C110" s="200">
        <v>22.4</v>
      </c>
      <c r="D110" s="200">
        <v>1</v>
      </c>
      <c r="E110" s="200">
        <f t="shared" ref="E110:E141" si="4">C110*D110</f>
        <v>22.4</v>
      </c>
    </row>
    <row r="111" spans="2:5">
      <c r="C111" s="200">
        <v>60.5</v>
      </c>
      <c r="D111" s="200">
        <v>1</v>
      </c>
      <c r="E111" s="200">
        <f t="shared" si="4"/>
        <v>60.5</v>
      </c>
    </row>
    <row r="112" spans="2:5">
      <c r="C112" s="200">
        <v>57.2</v>
      </c>
      <c r="D112" s="200">
        <v>1</v>
      </c>
      <c r="E112" s="200">
        <f t="shared" si="4"/>
        <v>57.2</v>
      </c>
    </row>
    <row r="113" spans="3:5">
      <c r="C113" s="200">
        <v>38.5</v>
      </c>
      <c r="D113" s="200">
        <v>1</v>
      </c>
      <c r="E113" s="200">
        <f t="shared" si="4"/>
        <v>38.5</v>
      </c>
    </row>
    <row r="114" spans="3:5">
      <c r="C114" s="200">
        <v>31</v>
      </c>
      <c r="D114" s="200">
        <v>1</v>
      </c>
      <c r="E114" s="200">
        <f t="shared" si="4"/>
        <v>31</v>
      </c>
    </row>
    <row r="115" spans="3:5">
      <c r="C115" s="200">
        <v>20.3</v>
      </c>
      <c r="D115" s="200">
        <v>1</v>
      </c>
      <c r="E115" s="200">
        <f t="shared" si="4"/>
        <v>20.3</v>
      </c>
    </row>
    <row r="116" spans="3:5">
      <c r="C116" s="200">
        <v>21.8</v>
      </c>
      <c r="D116" s="200">
        <v>1</v>
      </c>
      <c r="E116" s="200">
        <f t="shared" si="4"/>
        <v>21.8</v>
      </c>
    </row>
    <row r="117" spans="3:5">
      <c r="C117" s="200">
        <v>24</v>
      </c>
      <c r="D117" s="200">
        <v>2</v>
      </c>
      <c r="E117" s="200">
        <f t="shared" si="4"/>
        <v>48</v>
      </c>
    </row>
    <row r="118" spans="3:5">
      <c r="C118" s="200">
        <v>26.5</v>
      </c>
      <c r="D118" s="200">
        <v>1</v>
      </c>
      <c r="E118" s="200">
        <f t="shared" si="4"/>
        <v>26.5</v>
      </c>
    </row>
    <row r="119" spans="3:5">
      <c r="C119" s="200">
        <v>26</v>
      </c>
      <c r="D119" s="200">
        <v>1</v>
      </c>
      <c r="E119" s="200">
        <f t="shared" si="4"/>
        <v>26</v>
      </c>
    </row>
    <row r="120" spans="3:5">
      <c r="C120" s="200">
        <v>26.4</v>
      </c>
      <c r="D120" s="200">
        <v>1</v>
      </c>
      <c r="E120" s="200">
        <f t="shared" si="4"/>
        <v>26.4</v>
      </c>
    </row>
    <row r="121" spans="3:5">
      <c r="C121" s="200">
        <v>19.2</v>
      </c>
      <c r="D121" s="200">
        <v>1</v>
      </c>
      <c r="E121" s="200">
        <f t="shared" si="4"/>
        <v>19.2</v>
      </c>
    </row>
    <row r="122" spans="3:5">
      <c r="C122" s="200">
        <v>18.7</v>
      </c>
      <c r="D122" s="200">
        <v>1</v>
      </c>
      <c r="E122" s="200">
        <f t="shared" si="4"/>
        <v>18.7</v>
      </c>
    </row>
    <row r="123" spans="3:5">
      <c r="C123" s="200">
        <v>18.2</v>
      </c>
      <c r="D123" s="200">
        <v>2</v>
      </c>
      <c r="E123" s="200">
        <f t="shared" si="4"/>
        <v>36.4</v>
      </c>
    </row>
    <row r="124" spans="3:5">
      <c r="C124" s="200">
        <v>18</v>
      </c>
      <c r="D124" s="200">
        <v>3</v>
      </c>
      <c r="E124" s="200">
        <f t="shared" si="4"/>
        <v>54</v>
      </c>
    </row>
    <row r="125" spans="3:5">
      <c r="C125" s="200">
        <v>17.2</v>
      </c>
      <c r="D125" s="200">
        <v>1</v>
      </c>
      <c r="E125" s="200">
        <f t="shared" si="4"/>
        <v>17.2</v>
      </c>
    </row>
    <row r="126" spans="3:5">
      <c r="C126" s="200">
        <v>16.8</v>
      </c>
      <c r="D126" s="200">
        <v>1</v>
      </c>
      <c r="E126" s="200">
        <f t="shared" si="4"/>
        <v>16.8</v>
      </c>
    </row>
    <row r="127" spans="3:5">
      <c r="C127" s="200">
        <v>16.399999999999999</v>
      </c>
      <c r="D127" s="200">
        <v>1</v>
      </c>
      <c r="E127" s="200">
        <f t="shared" si="4"/>
        <v>16.399999999999999</v>
      </c>
    </row>
    <row r="128" spans="3:5">
      <c r="C128" s="200">
        <v>16</v>
      </c>
      <c r="D128" s="200">
        <v>3</v>
      </c>
      <c r="E128" s="200">
        <f t="shared" si="4"/>
        <v>48</v>
      </c>
    </row>
    <row r="129" spans="3:5">
      <c r="C129" s="200">
        <v>15.2</v>
      </c>
      <c r="D129" s="200">
        <v>1</v>
      </c>
      <c r="E129" s="200">
        <f t="shared" si="4"/>
        <v>15.2</v>
      </c>
    </row>
    <row r="130" spans="3:5">
      <c r="C130" s="200">
        <v>15.1</v>
      </c>
      <c r="D130" s="200">
        <v>1</v>
      </c>
      <c r="E130" s="200">
        <f t="shared" si="4"/>
        <v>15.1</v>
      </c>
    </row>
    <row r="131" spans="3:5">
      <c r="C131" s="200">
        <v>14.8</v>
      </c>
      <c r="D131" s="200">
        <v>2</v>
      </c>
      <c r="E131" s="200">
        <f t="shared" si="4"/>
        <v>29.6</v>
      </c>
    </row>
    <row r="132" spans="3:5">
      <c r="C132" s="200">
        <v>14.6</v>
      </c>
      <c r="D132" s="200">
        <v>1</v>
      </c>
      <c r="E132" s="200">
        <f t="shared" si="4"/>
        <v>14.6</v>
      </c>
    </row>
    <row r="133" spans="3:5">
      <c r="C133" s="200">
        <v>14.4</v>
      </c>
      <c r="D133" s="200">
        <v>4</v>
      </c>
      <c r="E133" s="200">
        <f t="shared" si="4"/>
        <v>57.6</v>
      </c>
    </row>
    <row r="134" spans="3:5">
      <c r="C134" s="200">
        <v>14.2</v>
      </c>
      <c r="D134" s="200">
        <v>1</v>
      </c>
      <c r="E134" s="200">
        <f t="shared" si="4"/>
        <v>14.2</v>
      </c>
    </row>
    <row r="135" spans="3:5">
      <c r="C135" s="200">
        <v>14</v>
      </c>
      <c r="D135" s="200">
        <v>8</v>
      </c>
      <c r="E135" s="200">
        <f t="shared" si="4"/>
        <v>112</v>
      </c>
    </row>
    <row r="136" spans="3:5">
      <c r="C136" s="200">
        <v>13.6</v>
      </c>
      <c r="D136" s="200">
        <v>6</v>
      </c>
      <c r="E136" s="200">
        <f t="shared" si="4"/>
        <v>81.599999999999994</v>
      </c>
    </row>
    <row r="137" spans="3:5">
      <c r="C137" s="200">
        <v>13.2</v>
      </c>
      <c r="D137" s="200">
        <v>2</v>
      </c>
      <c r="E137" s="200">
        <f t="shared" si="4"/>
        <v>26.4</v>
      </c>
    </row>
    <row r="138" spans="3:5">
      <c r="C138" s="200">
        <v>12.8</v>
      </c>
      <c r="D138" s="200">
        <v>1</v>
      </c>
      <c r="E138" s="200">
        <f t="shared" si="4"/>
        <v>12.8</v>
      </c>
    </row>
    <row r="139" spans="3:5">
      <c r="C139" s="200">
        <v>12.5</v>
      </c>
      <c r="D139" s="200">
        <v>1</v>
      </c>
      <c r="E139" s="200">
        <f t="shared" si="4"/>
        <v>12.5</v>
      </c>
    </row>
    <row r="140" spans="3:5">
      <c r="C140" s="200">
        <v>12.4</v>
      </c>
      <c r="D140" s="200">
        <v>1</v>
      </c>
      <c r="E140" s="200">
        <f t="shared" si="4"/>
        <v>12.4</v>
      </c>
    </row>
    <row r="141" spans="3:5">
      <c r="C141" s="200">
        <v>12</v>
      </c>
      <c r="D141" s="200">
        <v>1</v>
      </c>
      <c r="E141" s="200">
        <f t="shared" si="4"/>
        <v>12</v>
      </c>
    </row>
    <row r="142" spans="3:5">
      <c r="C142" s="200">
        <v>11.6</v>
      </c>
      <c r="D142" s="200">
        <v>1</v>
      </c>
      <c r="E142" s="200">
        <f t="shared" ref="E142:E166" si="5">C142*D142</f>
        <v>11.6</v>
      </c>
    </row>
    <row r="143" spans="3:5">
      <c r="C143" s="200">
        <v>11.4</v>
      </c>
      <c r="D143" s="200">
        <v>1</v>
      </c>
      <c r="E143" s="200">
        <f t="shared" si="5"/>
        <v>11.4</v>
      </c>
    </row>
    <row r="144" spans="3:5">
      <c r="C144" s="200">
        <v>11.2</v>
      </c>
      <c r="D144" s="200">
        <v>2</v>
      </c>
      <c r="E144" s="200">
        <f t="shared" si="5"/>
        <v>22.4</v>
      </c>
    </row>
    <row r="145" spans="2:5">
      <c r="C145" s="200">
        <v>10.4</v>
      </c>
      <c r="D145" s="200">
        <v>9</v>
      </c>
      <c r="E145" s="200">
        <f t="shared" si="5"/>
        <v>93.600000000000009</v>
      </c>
    </row>
    <row r="146" spans="2:5">
      <c r="C146" s="200">
        <v>9.6</v>
      </c>
      <c r="D146" s="200">
        <v>2</v>
      </c>
      <c r="E146" s="200">
        <f t="shared" si="5"/>
        <v>19.2</v>
      </c>
    </row>
    <row r="147" spans="2:5">
      <c r="C147" s="200">
        <v>9.1999999999999993</v>
      </c>
      <c r="D147" s="200">
        <v>1</v>
      </c>
      <c r="E147" s="200">
        <f t="shared" si="5"/>
        <v>9.1999999999999993</v>
      </c>
    </row>
    <row r="148" spans="2:5">
      <c r="C148" s="200">
        <v>8.4</v>
      </c>
      <c r="D148" s="200">
        <v>2</v>
      </c>
      <c r="E148" s="200">
        <f t="shared" si="5"/>
        <v>16.8</v>
      </c>
    </row>
    <row r="149" spans="2:5">
      <c r="C149" s="200">
        <v>8</v>
      </c>
      <c r="D149" s="200">
        <v>7</v>
      </c>
      <c r="E149" s="200">
        <f t="shared" si="5"/>
        <v>56</v>
      </c>
    </row>
    <row r="150" spans="2:5">
      <c r="D150" s="200">
        <v>1</v>
      </c>
      <c r="E150" s="200">
        <f t="shared" si="5"/>
        <v>0</v>
      </c>
    </row>
    <row r="151" spans="2:5">
      <c r="D151" s="200">
        <v>1</v>
      </c>
      <c r="E151" s="200">
        <f t="shared" si="5"/>
        <v>0</v>
      </c>
    </row>
    <row r="152" spans="2:5">
      <c r="D152" s="200">
        <v>1</v>
      </c>
      <c r="E152" s="200">
        <f t="shared" si="5"/>
        <v>0</v>
      </c>
    </row>
    <row r="153" spans="2:5">
      <c r="D153" s="200">
        <v>1</v>
      </c>
      <c r="E153" s="200">
        <f t="shared" si="5"/>
        <v>0</v>
      </c>
    </row>
    <row r="154" spans="2:5">
      <c r="D154" s="200">
        <v>1</v>
      </c>
      <c r="E154" s="200">
        <f t="shared" si="5"/>
        <v>0</v>
      </c>
    </row>
    <row r="155" spans="2:5">
      <c r="D155" s="200">
        <v>1</v>
      </c>
      <c r="E155" s="200">
        <f t="shared" si="5"/>
        <v>0</v>
      </c>
    </row>
    <row r="156" spans="2:5">
      <c r="D156" s="200">
        <v>1</v>
      </c>
      <c r="E156" s="200">
        <f t="shared" si="5"/>
        <v>0</v>
      </c>
    </row>
    <row r="157" spans="2:5">
      <c r="D157" s="200">
        <v>1</v>
      </c>
      <c r="E157" s="200">
        <f t="shared" si="5"/>
        <v>0</v>
      </c>
    </row>
    <row r="158" spans="2:5">
      <c r="B158" s="200" t="s">
        <v>6013</v>
      </c>
      <c r="C158" s="200">
        <v>20</v>
      </c>
      <c r="D158" s="200">
        <v>2</v>
      </c>
      <c r="E158" s="200">
        <f t="shared" si="5"/>
        <v>40</v>
      </c>
    </row>
    <row r="159" spans="2:5">
      <c r="D159" s="200">
        <v>1</v>
      </c>
      <c r="E159" s="200">
        <f t="shared" si="5"/>
        <v>0</v>
      </c>
    </row>
    <row r="160" spans="2:5">
      <c r="D160" s="200">
        <v>1</v>
      </c>
      <c r="E160" s="200">
        <f t="shared" si="5"/>
        <v>0</v>
      </c>
    </row>
    <row r="161" spans="2:6">
      <c r="B161" s="200" t="s">
        <v>5944</v>
      </c>
      <c r="D161" s="200">
        <v>1</v>
      </c>
      <c r="E161" s="200">
        <f t="shared" si="5"/>
        <v>0</v>
      </c>
      <c r="F161" s="200">
        <v>31320</v>
      </c>
    </row>
    <row r="162" spans="2:6">
      <c r="B162" s="200" t="s">
        <v>6012</v>
      </c>
      <c r="D162" s="200">
        <v>1</v>
      </c>
      <c r="E162" s="200">
        <f t="shared" si="5"/>
        <v>0</v>
      </c>
      <c r="F162" s="200">
        <v>1200</v>
      </c>
    </row>
    <row r="163" spans="2:6">
      <c r="B163" s="200" t="s">
        <v>6011</v>
      </c>
      <c r="D163" s="200">
        <v>1</v>
      </c>
      <c r="E163" s="200">
        <f t="shared" si="5"/>
        <v>0</v>
      </c>
      <c r="F163" s="200">
        <v>46400</v>
      </c>
    </row>
    <row r="164" spans="2:6">
      <c r="B164" s="200" t="s">
        <v>6010</v>
      </c>
      <c r="D164" s="200">
        <v>1</v>
      </c>
      <c r="E164" s="200">
        <f t="shared" si="5"/>
        <v>0</v>
      </c>
      <c r="F164" s="200">
        <v>8680</v>
      </c>
    </row>
    <row r="165" spans="2:6">
      <c r="B165" s="200" t="s">
        <v>5949</v>
      </c>
      <c r="D165" s="200">
        <v>1</v>
      </c>
      <c r="E165" s="200">
        <f t="shared" si="5"/>
        <v>0</v>
      </c>
      <c r="F165" s="200">
        <v>40800</v>
      </c>
    </row>
    <row r="166" spans="2:6">
      <c r="B166" s="200" t="s">
        <v>6009</v>
      </c>
      <c r="D166" s="200">
        <v>1</v>
      </c>
      <c r="E166" s="200">
        <f t="shared" si="5"/>
        <v>0</v>
      </c>
      <c r="F166" s="200">
        <v>9800</v>
      </c>
    </row>
    <row r="168" spans="2:6">
      <c r="D168" s="200">
        <v>1</v>
      </c>
      <c r="E168" s="200">
        <f t="shared" ref="E168:E205" si="6">C168*D168</f>
        <v>0</v>
      </c>
    </row>
    <row r="169" spans="2:6">
      <c r="B169" s="200" t="s">
        <v>5942</v>
      </c>
      <c r="D169" s="200">
        <v>1</v>
      </c>
      <c r="E169" s="200">
        <f t="shared" si="6"/>
        <v>0</v>
      </c>
      <c r="F169" s="200">
        <v>7192</v>
      </c>
    </row>
    <row r="170" spans="2:6">
      <c r="B170" s="200" t="s">
        <v>5942</v>
      </c>
      <c r="D170" s="200">
        <v>1</v>
      </c>
      <c r="E170" s="200">
        <f t="shared" si="6"/>
        <v>0</v>
      </c>
      <c r="F170" s="200">
        <v>3990</v>
      </c>
    </row>
    <row r="171" spans="2:6">
      <c r="D171" s="200">
        <v>1</v>
      </c>
      <c r="E171" s="200">
        <f t="shared" si="6"/>
        <v>0</v>
      </c>
      <c r="F171" s="200">
        <v>30090</v>
      </c>
    </row>
    <row r="172" spans="2:6">
      <c r="D172" s="200">
        <v>1</v>
      </c>
      <c r="E172" s="200">
        <f t="shared" si="6"/>
        <v>0</v>
      </c>
      <c r="F172" s="200">
        <v>2940</v>
      </c>
    </row>
    <row r="173" spans="2:6">
      <c r="D173" s="200">
        <v>1</v>
      </c>
      <c r="E173" s="200">
        <f t="shared" si="6"/>
        <v>0</v>
      </c>
      <c r="F173" s="200">
        <v>14800</v>
      </c>
    </row>
    <row r="174" spans="2:6">
      <c r="D174" s="200">
        <v>1</v>
      </c>
      <c r="E174" s="200">
        <f t="shared" si="6"/>
        <v>0</v>
      </c>
      <c r="F174" s="200">
        <v>15000</v>
      </c>
    </row>
    <row r="175" spans="2:6">
      <c r="D175" s="200">
        <v>1</v>
      </c>
      <c r="E175" s="200">
        <f t="shared" si="6"/>
        <v>0</v>
      </c>
      <c r="F175" s="200">
        <v>11000</v>
      </c>
    </row>
    <row r="176" spans="2:6">
      <c r="D176" s="200">
        <v>1</v>
      </c>
      <c r="E176" s="200">
        <f t="shared" si="6"/>
        <v>0</v>
      </c>
      <c r="F176" s="200">
        <v>2000</v>
      </c>
    </row>
    <row r="177" spans="3:12">
      <c r="D177" s="200">
        <v>1</v>
      </c>
      <c r="E177" s="200">
        <f t="shared" si="6"/>
        <v>0</v>
      </c>
      <c r="F177" s="200">
        <v>18280</v>
      </c>
    </row>
    <row r="178" spans="3:12">
      <c r="D178" s="200">
        <v>1</v>
      </c>
      <c r="E178" s="200">
        <f t="shared" si="6"/>
        <v>0</v>
      </c>
      <c r="F178" s="200">
        <v>18280</v>
      </c>
    </row>
    <row r="179" spans="3:12">
      <c r="D179" s="200">
        <v>1</v>
      </c>
      <c r="E179" s="200">
        <f t="shared" si="6"/>
        <v>0</v>
      </c>
      <c r="F179" s="200">
        <v>1199</v>
      </c>
    </row>
    <row r="180" spans="3:12">
      <c r="D180" s="200">
        <v>1</v>
      </c>
      <c r="E180" s="200">
        <f t="shared" si="6"/>
        <v>0</v>
      </c>
      <c r="F180" s="200">
        <v>666</v>
      </c>
    </row>
    <row r="181" spans="3:12">
      <c r="D181" s="200">
        <v>1</v>
      </c>
      <c r="E181" s="200">
        <f t="shared" si="6"/>
        <v>0</v>
      </c>
      <c r="F181" s="200">
        <v>924</v>
      </c>
    </row>
    <row r="182" spans="3:12">
      <c r="D182" s="200">
        <v>1</v>
      </c>
      <c r="E182" s="200">
        <f t="shared" si="6"/>
        <v>0</v>
      </c>
      <c r="F182" s="200">
        <v>2158</v>
      </c>
      <c r="J182" s="200">
        <v>250850</v>
      </c>
      <c r="K182" s="200">
        <v>16380.504999999999</v>
      </c>
    </row>
    <row r="183" spans="3:12">
      <c r="C183" s="200">
        <v>97.2</v>
      </c>
      <c r="D183" s="200">
        <v>1</v>
      </c>
      <c r="E183" s="200">
        <f t="shared" si="6"/>
        <v>97.2</v>
      </c>
      <c r="J183" s="200">
        <v>242200</v>
      </c>
      <c r="K183" s="200">
        <v>15549.24</v>
      </c>
      <c r="L183" s="200">
        <v>6.42</v>
      </c>
    </row>
    <row r="184" spans="3:12">
      <c r="C184" s="200">
        <v>177</v>
      </c>
      <c r="D184" s="200">
        <v>1</v>
      </c>
      <c r="E184" s="200">
        <f t="shared" si="6"/>
        <v>177</v>
      </c>
      <c r="J184" s="200">
        <v>268150</v>
      </c>
      <c r="K184" s="200">
        <v>17510.195</v>
      </c>
      <c r="L184" s="200">
        <v>6.53</v>
      </c>
    </row>
    <row r="185" spans="3:12">
      <c r="D185" s="200">
        <v>1</v>
      </c>
      <c r="E185" s="200">
        <f t="shared" si="6"/>
        <v>0</v>
      </c>
      <c r="F185" s="200">
        <v>105</v>
      </c>
    </row>
    <row r="186" spans="3:12">
      <c r="D186" s="200">
        <v>1</v>
      </c>
      <c r="E186" s="200">
        <f t="shared" si="6"/>
        <v>0</v>
      </c>
      <c r="F186" s="200">
        <v>156</v>
      </c>
      <c r="J186" s="200">
        <f>SUM(J182:J185)</f>
        <v>761200</v>
      </c>
      <c r="K186" s="200">
        <f>SUM(K182:K185)</f>
        <v>49439.94</v>
      </c>
    </row>
    <row r="187" spans="3:12">
      <c r="D187" s="200">
        <v>1</v>
      </c>
      <c r="E187" s="200">
        <f t="shared" si="6"/>
        <v>0</v>
      </c>
      <c r="F187" s="200">
        <v>1109</v>
      </c>
    </row>
    <row r="188" spans="3:12">
      <c r="D188" s="200">
        <v>1</v>
      </c>
      <c r="E188" s="200">
        <f t="shared" si="6"/>
        <v>0</v>
      </c>
      <c r="F188" s="200">
        <v>1140</v>
      </c>
      <c r="L188" s="200">
        <v>6.53</v>
      </c>
    </row>
    <row r="189" spans="3:12">
      <c r="D189" s="200">
        <v>1</v>
      </c>
      <c r="E189" s="200">
        <f t="shared" si="6"/>
        <v>0</v>
      </c>
      <c r="F189" s="200">
        <v>611</v>
      </c>
      <c r="K189" s="200">
        <f t="shared" ref="K189:K194" si="7">J189*L189/100</f>
        <v>0</v>
      </c>
      <c r="L189" s="200">
        <v>6.53</v>
      </c>
    </row>
    <row r="190" spans="3:12">
      <c r="D190" s="200">
        <v>1</v>
      </c>
      <c r="E190" s="200">
        <f t="shared" si="6"/>
        <v>0</v>
      </c>
      <c r="F190" s="200">
        <v>3225</v>
      </c>
      <c r="J190" s="200">
        <f>400*6</f>
        <v>2400</v>
      </c>
      <c r="K190" s="200">
        <f t="shared" si="7"/>
        <v>156.72</v>
      </c>
      <c r="L190" s="200">
        <v>6.53</v>
      </c>
    </row>
    <row r="191" spans="3:12">
      <c r="D191" s="200">
        <v>1</v>
      </c>
      <c r="E191" s="200">
        <f t="shared" si="6"/>
        <v>0</v>
      </c>
      <c r="F191" s="200">
        <v>691</v>
      </c>
      <c r="K191" s="200">
        <f t="shared" si="7"/>
        <v>0</v>
      </c>
      <c r="L191" s="200">
        <v>6.53</v>
      </c>
    </row>
    <row r="192" spans="3:12">
      <c r="D192" s="200">
        <v>1</v>
      </c>
      <c r="E192" s="200">
        <f t="shared" si="6"/>
        <v>0</v>
      </c>
      <c r="F192" s="200">
        <v>1970</v>
      </c>
      <c r="K192" s="200">
        <f t="shared" si="7"/>
        <v>0</v>
      </c>
      <c r="L192" s="200">
        <v>6.53</v>
      </c>
    </row>
    <row r="193" spans="2:12">
      <c r="D193" s="200">
        <v>1</v>
      </c>
      <c r="E193" s="200">
        <f t="shared" si="6"/>
        <v>0</v>
      </c>
      <c r="F193" s="200">
        <v>3734</v>
      </c>
      <c r="K193" s="200">
        <f t="shared" si="7"/>
        <v>0</v>
      </c>
      <c r="L193" s="200">
        <v>6.53</v>
      </c>
    </row>
    <row r="194" spans="2:12">
      <c r="D194" s="200">
        <v>1</v>
      </c>
      <c r="E194" s="200">
        <f t="shared" si="6"/>
        <v>0</v>
      </c>
      <c r="F194" s="200">
        <v>2172</v>
      </c>
      <c r="J194" s="200">
        <f>960*13</f>
        <v>12480</v>
      </c>
      <c r="K194" s="200">
        <f t="shared" si="7"/>
        <v>814.94400000000007</v>
      </c>
      <c r="L194" s="200">
        <v>6.53</v>
      </c>
    </row>
    <row r="195" spans="2:12">
      <c r="D195" s="200">
        <v>1</v>
      </c>
      <c r="E195" s="200">
        <f t="shared" si="6"/>
        <v>0</v>
      </c>
      <c r="F195" s="200">
        <v>1237</v>
      </c>
      <c r="J195" s="200">
        <f>960*19</f>
        <v>18240</v>
      </c>
      <c r="K195" s="200">
        <v>1171.01</v>
      </c>
      <c r="L195" s="200">
        <v>6.42</v>
      </c>
    </row>
    <row r="196" spans="2:12">
      <c r="D196" s="200">
        <v>1</v>
      </c>
      <c r="E196" s="200">
        <f t="shared" si="6"/>
        <v>0</v>
      </c>
      <c r="F196" s="200">
        <v>1621</v>
      </c>
      <c r="J196" s="200">
        <v>20160</v>
      </c>
      <c r="K196" s="200">
        <f>J196*L196/100</f>
        <v>1316.4480000000001</v>
      </c>
      <c r="L196" s="200">
        <v>6.53</v>
      </c>
    </row>
    <row r="197" spans="2:12">
      <c r="D197" s="200">
        <v>1</v>
      </c>
      <c r="E197" s="200">
        <f t="shared" si="6"/>
        <v>0</v>
      </c>
      <c r="F197" s="200">
        <v>1240</v>
      </c>
      <c r="K197" s="200">
        <f>J197*L197/100</f>
        <v>0</v>
      </c>
      <c r="L197" s="200">
        <v>6.53</v>
      </c>
    </row>
    <row r="198" spans="2:12">
      <c r="D198" s="200">
        <v>1</v>
      </c>
      <c r="E198" s="200">
        <f t="shared" si="6"/>
        <v>0</v>
      </c>
      <c r="F198" s="200">
        <v>4412</v>
      </c>
      <c r="L198" s="200">
        <v>6.53</v>
      </c>
    </row>
    <row r="199" spans="2:12">
      <c r="D199" s="200">
        <v>1</v>
      </c>
      <c r="E199" s="200">
        <f t="shared" si="6"/>
        <v>0</v>
      </c>
      <c r="F199" s="200">
        <v>5617</v>
      </c>
      <c r="J199" s="200">
        <v>1040</v>
      </c>
      <c r="K199" s="200">
        <f>J199*L199/100</f>
        <v>67.911999999999992</v>
      </c>
      <c r="L199" s="200">
        <v>6.53</v>
      </c>
    </row>
    <row r="200" spans="2:12">
      <c r="D200" s="200">
        <v>1</v>
      </c>
      <c r="E200" s="200">
        <f t="shared" si="6"/>
        <v>0</v>
      </c>
      <c r="F200" s="200">
        <v>1644</v>
      </c>
    </row>
    <row r="201" spans="2:12">
      <c r="D201" s="200">
        <v>1</v>
      </c>
      <c r="E201" s="200">
        <f t="shared" si="6"/>
        <v>0</v>
      </c>
      <c r="F201" s="200">
        <v>2100</v>
      </c>
      <c r="J201" s="200">
        <f>SUM(J189:J199)</f>
        <v>54320</v>
      </c>
      <c r="K201" s="200">
        <f>SUM(K188:K199)</f>
        <v>3527.0340000000001</v>
      </c>
    </row>
    <row r="202" spans="2:12">
      <c r="D202" s="200">
        <v>1</v>
      </c>
      <c r="E202" s="200">
        <f t="shared" si="6"/>
        <v>0</v>
      </c>
      <c r="F202" s="200">
        <v>1680</v>
      </c>
    </row>
    <row r="203" spans="2:12">
      <c r="D203" s="200">
        <v>1</v>
      </c>
      <c r="E203" s="200">
        <f t="shared" si="6"/>
        <v>0</v>
      </c>
      <c r="F203" s="200">
        <v>1590</v>
      </c>
      <c r="J203" s="200">
        <f>J201*6.67/100</f>
        <v>3623.1440000000002</v>
      </c>
    </row>
    <row r="204" spans="2:12">
      <c r="D204" s="200">
        <v>1</v>
      </c>
      <c r="E204" s="200">
        <f t="shared" si="6"/>
        <v>0</v>
      </c>
      <c r="F204" s="200">
        <v>1400</v>
      </c>
    </row>
    <row r="205" spans="2:12">
      <c r="D205" s="200">
        <v>1</v>
      </c>
      <c r="E205" s="200">
        <f t="shared" si="6"/>
        <v>0</v>
      </c>
    </row>
    <row r="206" spans="2:12">
      <c r="B206" s="200" t="s">
        <v>5805</v>
      </c>
      <c r="E206" s="200">
        <f>SUM(E2:E205)</f>
        <v>42640.009999999995</v>
      </c>
      <c r="F206" s="200">
        <f>SUM(F2:F205)</f>
        <v>304173</v>
      </c>
      <c r="J206" s="200">
        <f>J186+J201</f>
        <v>815520</v>
      </c>
      <c r="K206" s="200">
        <f>K186+K201</f>
        <v>52966.974000000002</v>
      </c>
    </row>
    <row r="207" spans="2:12">
      <c r="B207" s="200" t="s">
        <v>6008</v>
      </c>
      <c r="E207" s="200">
        <f>E206+F206*G207/100</f>
        <v>62715.427999999993</v>
      </c>
      <c r="G207" s="200">
        <v>6.6</v>
      </c>
      <c r="J207" s="200">
        <f>J206*6.65/100</f>
        <v>54232.08</v>
      </c>
    </row>
    <row r="210" spans="9:10">
      <c r="J210" s="200">
        <f>J182+J190+J194</f>
        <v>265730</v>
      </c>
    </row>
    <row r="214" spans="9:10">
      <c r="J214" s="200">
        <v>18280</v>
      </c>
    </row>
    <row r="215" spans="9:10">
      <c r="J215" s="200">
        <v>18280</v>
      </c>
    </row>
    <row r="216" spans="9:10">
      <c r="J216" s="200">
        <v>11000</v>
      </c>
    </row>
    <row r="217" spans="9:10">
      <c r="J217" s="200">
        <v>2000</v>
      </c>
    </row>
    <row r="218" spans="9:10">
      <c r="J218" s="200">
        <f>SUM(J214:J217)</f>
        <v>49560</v>
      </c>
    </row>
    <row r="219" spans="9:10">
      <c r="J219" s="200">
        <f>J218-J201</f>
        <v>-4760</v>
      </c>
    </row>
    <row r="221" spans="9:10">
      <c r="I221" s="200">
        <v>14313</v>
      </c>
    </row>
    <row r="222" spans="9:10">
      <c r="I222" s="200">
        <v>8764</v>
      </c>
    </row>
    <row r="223" spans="9:10">
      <c r="I223" s="200">
        <v>5886</v>
      </c>
    </row>
    <row r="224" spans="9:10">
      <c r="I224" s="200">
        <v>2870</v>
      </c>
    </row>
    <row r="225" spans="1:13">
      <c r="I225" s="200">
        <v>5680</v>
      </c>
    </row>
    <row r="226" spans="1:13">
      <c r="I226" s="200">
        <v>6510</v>
      </c>
      <c r="K226" s="200">
        <v>141</v>
      </c>
      <c r="M226" s="200">
        <v>25600</v>
      </c>
    </row>
    <row r="227" spans="1:13">
      <c r="I227" s="200">
        <v>26182</v>
      </c>
      <c r="K227" s="200">
        <v>146</v>
      </c>
      <c r="M227" s="200">
        <v>3134</v>
      </c>
    </row>
    <row r="228" spans="1:13">
      <c r="I228" s="200">
        <v>1370</v>
      </c>
      <c r="K228" s="200">
        <v>72</v>
      </c>
      <c r="M228" s="200">
        <v>3125</v>
      </c>
    </row>
    <row r="229" spans="1:13">
      <c r="I229" s="200">
        <v>105680</v>
      </c>
      <c r="K229" s="200">
        <v>800</v>
      </c>
      <c r="M229" s="200">
        <v>325.3</v>
      </c>
    </row>
    <row r="230" spans="1:13">
      <c r="I230" s="200">
        <v>32520</v>
      </c>
      <c r="M230" s="200">
        <v>445.5</v>
      </c>
    </row>
    <row r="231" spans="1:13">
      <c r="I231" s="200">
        <v>47830</v>
      </c>
      <c r="M231" s="200">
        <v>120</v>
      </c>
    </row>
    <row r="232" spans="1:13">
      <c r="I232" s="200">
        <f>SUM(I221:I231)</f>
        <v>257605</v>
      </c>
      <c r="M232" s="200">
        <v>1814</v>
      </c>
    </row>
    <row r="233" spans="1:13">
      <c r="K233" s="200">
        <f>SUM(K226:K232)</f>
        <v>1159</v>
      </c>
      <c r="M233" s="200">
        <v>1159</v>
      </c>
    </row>
    <row r="234" spans="1:13">
      <c r="I234" s="200">
        <f>I232-J186</f>
        <v>-503595</v>
      </c>
      <c r="M234" s="200">
        <v>49</v>
      </c>
    </row>
    <row r="235" spans="1:13">
      <c r="I235" s="200">
        <f>I234*6.65/100</f>
        <v>-33489.067499999997</v>
      </c>
      <c r="M235" s="200">
        <v>400</v>
      </c>
    </row>
    <row r="236" spans="1:13">
      <c r="M236" s="200">
        <v>130</v>
      </c>
    </row>
    <row r="238" spans="1:13">
      <c r="M238" s="200">
        <f>SUM(M226:M237)</f>
        <v>36301.800000000003</v>
      </c>
    </row>
    <row r="240" spans="1:13">
      <c r="A240" s="200">
        <v>39085</v>
      </c>
    </row>
    <row r="241" spans="1:4">
      <c r="A241" s="200">
        <v>39445</v>
      </c>
      <c r="B241" s="200" t="s">
        <v>5982</v>
      </c>
      <c r="C241" s="200" t="s">
        <v>5984</v>
      </c>
      <c r="D241" s="200">
        <v>416</v>
      </c>
    </row>
    <row r="242" spans="1:4">
      <c r="A242" s="200">
        <v>39436</v>
      </c>
      <c r="B242" s="200" t="s">
        <v>6007</v>
      </c>
      <c r="C242" s="200" t="s">
        <v>5984</v>
      </c>
      <c r="D242" s="200">
        <v>7550</v>
      </c>
    </row>
    <row r="243" spans="1:4">
      <c r="A243" s="200">
        <v>39085</v>
      </c>
      <c r="B243" s="200" t="s">
        <v>5941</v>
      </c>
      <c r="C243" s="200" t="s">
        <v>5984</v>
      </c>
      <c r="D243" s="200">
        <v>22.4</v>
      </c>
    </row>
    <row r="244" spans="1:4">
      <c r="A244" s="200">
        <v>39085</v>
      </c>
      <c r="B244" s="200" t="s">
        <v>6006</v>
      </c>
      <c r="C244" s="200" t="s">
        <v>5983</v>
      </c>
      <c r="D244" s="200">
        <v>850</v>
      </c>
    </row>
    <row r="245" spans="1:4">
      <c r="A245" s="200">
        <v>39095</v>
      </c>
      <c r="B245" s="200" t="s">
        <v>6003</v>
      </c>
      <c r="C245" s="200" t="s">
        <v>5983</v>
      </c>
      <c r="D245" s="200">
        <v>129750</v>
      </c>
    </row>
    <row r="249" spans="1:4">
      <c r="A249" s="200">
        <v>39125</v>
      </c>
      <c r="B249" s="200" t="s">
        <v>6003</v>
      </c>
      <c r="C249" s="200" t="s">
        <v>5983</v>
      </c>
      <c r="D249" s="200">
        <v>111000</v>
      </c>
    </row>
    <row r="252" spans="1:4">
      <c r="A252" s="200">
        <v>39144</v>
      </c>
      <c r="B252" s="200" t="s">
        <v>6005</v>
      </c>
      <c r="C252" s="200" t="s">
        <v>5983</v>
      </c>
      <c r="D252" s="200">
        <v>840</v>
      </c>
    </row>
    <row r="253" spans="1:4">
      <c r="A253" s="200">
        <v>39147</v>
      </c>
      <c r="B253" s="200" t="s">
        <v>6004</v>
      </c>
      <c r="C253" s="200" t="s">
        <v>5983</v>
      </c>
      <c r="D253" s="200">
        <v>390</v>
      </c>
    </row>
    <row r="255" spans="1:4">
      <c r="A255" s="200">
        <v>39151</v>
      </c>
      <c r="B255" s="200" t="s">
        <v>6003</v>
      </c>
      <c r="C255" s="200" t="s">
        <v>5983</v>
      </c>
      <c r="D255" s="200">
        <v>70300</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AC141-EABA-45EB-972F-AFCE4BB874E4}">
  <dimension ref="A1:S588"/>
  <sheetViews>
    <sheetView topLeftCell="A4" zoomScale="75" zoomScaleNormal="75" workbookViewId="0">
      <selection activeCell="C18" sqref="C18"/>
    </sheetView>
  </sheetViews>
  <sheetFormatPr defaultColWidth="9.25" defaultRowHeight="14.25"/>
  <cols>
    <col min="1" max="1" width="14.875" style="261" customWidth="1"/>
    <col min="2" max="16384" width="9.25" style="200"/>
  </cols>
  <sheetData>
    <row r="1" spans="1:19">
      <c r="A1" s="261" t="s">
        <v>5927</v>
      </c>
      <c r="B1" s="206" t="s">
        <v>5926</v>
      </c>
      <c r="C1" s="200" t="s">
        <v>5994</v>
      </c>
      <c r="G1" s="200" t="s">
        <v>5993</v>
      </c>
      <c r="K1" s="206" t="s">
        <v>5992</v>
      </c>
      <c r="P1" s="206" t="s">
        <v>5025</v>
      </c>
    </row>
    <row r="2" spans="1:19">
      <c r="C2" s="200" t="s">
        <v>5991</v>
      </c>
      <c r="E2" s="206" t="s">
        <v>5990</v>
      </c>
      <c r="G2" s="200" t="s">
        <v>5991</v>
      </c>
      <c r="I2" s="206" t="s">
        <v>5990</v>
      </c>
      <c r="K2" s="200" t="s">
        <v>5991</v>
      </c>
      <c r="M2" s="206" t="s">
        <v>5990</v>
      </c>
      <c r="O2" s="206" t="s">
        <v>5989</v>
      </c>
      <c r="P2" s="206" t="s">
        <v>5988</v>
      </c>
      <c r="Q2" s="206" t="s">
        <v>5987</v>
      </c>
      <c r="R2" s="206" t="s">
        <v>5986</v>
      </c>
      <c r="S2" s="206" t="s">
        <v>5985</v>
      </c>
    </row>
    <row r="3" spans="1:19">
      <c r="C3" s="200" t="s">
        <v>5984</v>
      </c>
      <c r="D3" s="200" t="s">
        <v>5983</v>
      </c>
      <c r="E3" s="200" t="s">
        <v>5984</v>
      </c>
      <c r="F3" s="200" t="s">
        <v>5983</v>
      </c>
      <c r="G3" s="200" t="s">
        <v>5984</v>
      </c>
      <c r="H3" s="200" t="s">
        <v>5983</v>
      </c>
      <c r="I3" s="200" t="s">
        <v>5984</v>
      </c>
      <c r="J3" s="200" t="s">
        <v>5983</v>
      </c>
      <c r="K3" s="200" t="s">
        <v>5984</v>
      </c>
      <c r="L3" s="200" t="s">
        <v>5983</v>
      </c>
      <c r="M3" s="200" t="s">
        <v>5984</v>
      </c>
      <c r="N3" s="200" t="s">
        <v>5983</v>
      </c>
    </row>
    <row r="4" spans="1:19">
      <c r="B4" s="206" t="s">
        <v>5982</v>
      </c>
      <c r="G4" s="200">
        <v>465</v>
      </c>
      <c r="K4" s="206">
        <f>C4-G4</f>
        <v>-465</v>
      </c>
      <c r="Q4" s="206">
        <f>SUM(K4:N4)</f>
        <v>-465</v>
      </c>
      <c r="R4" s="206">
        <f>SUM(G4:J4)</f>
        <v>465</v>
      </c>
    </row>
    <row r="5" spans="1:19">
      <c r="B5" s="206" t="s">
        <v>5940</v>
      </c>
      <c r="G5" s="206">
        <f>G4</f>
        <v>465</v>
      </c>
    </row>
    <row r="6" spans="1:19">
      <c r="B6" s="206" t="s">
        <v>5973</v>
      </c>
      <c r="K6" s="206">
        <f>K4+C6-G6</f>
        <v>-465</v>
      </c>
    </row>
    <row r="7" spans="1:19">
      <c r="A7" s="261">
        <v>39080</v>
      </c>
      <c r="B7" s="200" t="s">
        <v>5980</v>
      </c>
      <c r="D7" s="200">
        <v>180000</v>
      </c>
      <c r="G7" s="200">
        <v>11881.37</v>
      </c>
      <c r="K7" s="206">
        <f>K6+C7-G7</f>
        <v>-12346.37</v>
      </c>
      <c r="L7" s="206">
        <f>L6+D7-H7</f>
        <v>180000</v>
      </c>
      <c r="O7" s="200">
        <v>6.6600760000000001</v>
      </c>
      <c r="Q7" s="206">
        <f>K7+L7*O7/100+M7+N7*O7/100</f>
        <v>-358.23320000000058</v>
      </c>
    </row>
    <row r="8" spans="1:19">
      <c r="B8" s="206" t="s">
        <v>5940</v>
      </c>
      <c r="C8" s="206">
        <f>C4</f>
        <v>0</v>
      </c>
      <c r="O8" s="200">
        <v>6.6600760000000001</v>
      </c>
      <c r="Q8" s="206">
        <f>K8+L8*O8/10</f>
        <v>0</v>
      </c>
    </row>
    <row r="9" spans="1:19">
      <c r="B9" s="206" t="s">
        <v>5939</v>
      </c>
      <c r="C9" s="206">
        <f t="shared" ref="C9:J9" si="0">C5+C8</f>
        <v>0</v>
      </c>
      <c r="D9" s="206">
        <f t="shared" si="0"/>
        <v>0</v>
      </c>
      <c r="E9" s="206">
        <f t="shared" si="0"/>
        <v>0</v>
      </c>
      <c r="F9" s="206">
        <f t="shared" si="0"/>
        <v>0</v>
      </c>
      <c r="G9" s="206">
        <f t="shared" si="0"/>
        <v>465</v>
      </c>
      <c r="H9" s="206">
        <f t="shared" si="0"/>
        <v>0</v>
      </c>
      <c r="I9" s="206">
        <f t="shared" si="0"/>
        <v>0</v>
      </c>
      <c r="J9" s="206">
        <f t="shared" si="0"/>
        <v>0</v>
      </c>
      <c r="K9" s="206">
        <f>G9+I9+(H9+J9)*O9/100</f>
        <v>465</v>
      </c>
      <c r="N9" s="206">
        <f>C9-G9</f>
        <v>-465</v>
      </c>
      <c r="O9" s="200">
        <v>6.6600760000000001</v>
      </c>
      <c r="P9" s="206">
        <f>SUM(C9:F9)</f>
        <v>0</v>
      </c>
      <c r="Q9" s="206">
        <f t="shared" ref="Q9:Q50" si="1">K9+L9*O9/100+M9+N9*O9/100</f>
        <v>434.03064660000001</v>
      </c>
      <c r="R9" s="206">
        <f>(G9+I9)+(H9+J9)*O9/100</f>
        <v>465</v>
      </c>
      <c r="S9" s="206">
        <f>P9-R9-Q9</f>
        <v>-899.03064659999995</v>
      </c>
    </row>
    <row r="10" spans="1:19">
      <c r="B10" s="206" t="s">
        <v>5973</v>
      </c>
      <c r="K10" s="206">
        <f>K7+C10-G10</f>
        <v>-12346.37</v>
      </c>
      <c r="L10" s="206">
        <f>L7+D10-H10</f>
        <v>180000</v>
      </c>
      <c r="M10" s="206">
        <f>M7+E10-I10</f>
        <v>0</v>
      </c>
      <c r="N10" s="206">
        <f>N7+F10-J10</f>
        <v>0</v>
      </c>
      <c r="O10" s="200">
        <v>6.5758299999999998</v>
      </c>
      <c r="Q10" s="206">
        <f t="shared" si="1"/>
        <v>-509.87600000000202</v>
      </c>
    </row>
    <row r="11" spans="1:19">
      <c r="A11" s="261">
        <v>39081</v>
      </c>
      <c r="B11" s="206" t="s">
        <v>5981</v>
      </c>
      <c r="C11" s="200">
        <v>40000</v>
      </c>
      <c r="K11" s="206">
        <f t="shared" ref="K11:N16" si="2">K10+C11-G11</f>
        <v>27653.629999999997</v>
      </c>
      <c r="L11" s="206">
        <f t="shared" si="2"/>
        <v>180000</v>
      </c>
      <c r="M11" s="206">
        <f t="shared" si="2"/>
        <v>0</v>
      </c>
      <c r="N11" s="206">
        <f t="shared" si="2"/>
        <v>0</v>
      </c>
      <c r="O11" s="200">
        <v>6.5758299999999998</v>
      </c>
      <c r="Q11" s="206">
        <f t="shared" si="1"/>
        <v>39490.123999999996</v>
      </c>
    </row>
    <row r="12" spans="1:19">
      <c r="B12" s="206" t="s">
        <v>5981</v>
      </c>
      <c r="C12" s="200">
        <v>7550</v>
      </c>
      <c r="K12" s="206">
        <f t="shared" si="2"/>
        <v>35203.629999999997</v>
      </c>
      <c r="L12" s="206">
        <f t="shared" si="2"/>
        <v>180000</v>
      </c>
      <c r="M12" s="206">
        <f t="shared" si="2"/>
        <v>0</v>
      </c>
      <c r="N12" s="206">
        <f t="shared" si="2"/>
        <v>0</v>
      </c>
      <c r="O12" s="200">
        <v>6.5758299999999998</v>
      </c>
      <c r="Q12" s="206">
        <f t="shared" si="1"/>
        <v>47040.123999999996</v>
      </c>
    </row>
    <row r="13" spans="1:19">
      <c r="B13" s="200" t="s">
        <v>5980</v>
      </c>
      <c r="D13" s="200">
        <v>230000</v>
      </c>
      <c r="G13" s="200">
        <v>15124.41</v>
      </c>
      <c r="K13" s="206">
        <f t="shared" si="2"/>
        <v>20079.219999999998</v>
      </c>
      <c r="L13" s="206">
        <f t="shared" si="2"/>
        <v>410000</v>
      </c>
      <c r="M13" s="206">
        <f t="shared" si="2"/>
        <v>0</v>
      </c>
      <c r="N13" s="206">
        <f t="shared" si="2"/>
        <v>0</v>
      </c>
      <c r="O13" s="200">
        <v>6.5758299999999998</v>
      </c>
      <c r="Q13" s="206">
        <f t="shared" si="1"/>
        <v>47040.122999999992</v>
      </c>
    </row>
    <row r="14" spans="1:19">
      <c r="B14" s="200" t="s">
        <v>5979</v>
      </c>
      <c r="E14" s="200">
        <v>12800</v>
      </c>
      <c r="F14" s="200">
        <v>100000</v>
      </c>
      <c r="G14" s="200">
        <v>12800</v>
      </c>
      <c r="H14" s="200">
        <v>100000</v>
      </c>
      <c r="K14" s="206">
        <f t="shared" si="2"/>
        <v>7279.2199999999975</v>
      </c>
      <c r="L14" s="206">
        <f t="shared" si="2"/>
        <v>310000</v>
      </c>
      <c r="M14" s="206">
        <f t="shared" si="2"/>
        <v>12800</v>
      </c>
      <c r="N14" s="206">
        <f t="shared" si="2"/>
        <v>100000</v>
      </c>
      <c r="O14" s="200">
        <v>6.5758299999999998</v>
      </c>
      <c r="Q14" s="206">
        <f t="shared" si="1"/>
        <v>47040.123</v>
      </c>
    </row>
    <row r="15" spans="1:19">
      <c r="B15" s="200" t="s">
        <v>5978</v>
      </c>
      <c r="G15" s="200">
        <v>7550</v>
      </c>
      <c r="K15" s="206">
        <f t="shared" si="2"/>
        <v>-270.78000000000247</v>
      </c>
      <c r="L15" s="206">
        <f t="shared" si="2"/>
        <v>310000</v>
      </c>
      <c r="M15" s="206">
        <f t="shared" si="2"/>
        <v>12800</v>
      </c>
      <c r="N15" s="206">
        <f t="shared" si="2"/>
        <v>100000</v>
      </c>
      <c r="O15" s="200">
        <v>6.5758299999999998</v>
      </c>
      <c r="Q15" s="206">
        <f t="shared" si="1"/>
        <v>39490.123</v>
      </c>
    </row>
    <row r="16" spans="1:19">
      <c r="B16" s="200" t="s">
        <v>5977</v>
      </c>
      <c r="G16" s="200">
        <v>320</v>
      </c>
      <c r="K16" s="206">
        <f t="shared" si="2"/>
        <v>-590.78000000000247</v>
      </c>
      <c r="L16" s="206">
        <f t="shared" si="2"/>
        <v>310000</v>
      </c>
      <c r="M16" s="206">
        <f t="shared" si="2"/>
        <v>12800</v>
      </c>
      <c r="N16" s="206">
        <f t="shared" si="2"/>
        <v>100000</v>
      </c>
      <c r="O16" s="200">
        <v>6.5758299999999998</v>
      </c>
      <c r="Q16" s="206">
        <f t="shared" si="1"/>
        <v>39170.123</v>
      </c>
    </row>
    <row r="17" spans="1:19">
      <c r="B17" s="206" t="s">
        <v>5940</v>
      </c>
      <c r="C17" s="206">
        <f>C11+C12</f>
        <v>47550</v>
      </c>
      <c r="G17" s="206">
        <f>G15+G16</f>
        <v>7870</v>
      </c>
      <c r="Q17" s="206">
        <f t="shared" si="1"/>
        <v>0</v>
      </c>
    </row>
    <row r="18" spans="1:19">
      <c r="B18" s="206" t="s">
        <v>5939</v>
      </c>
      <c r="C18" s="206">
        <f t="shared" ref="C18:J18" si="3">C9+C17</f>
        <v>47550</v>
      </c>
      <c r="D18" s="206">
        <f t="shared" si="3"/>
        <v>0</v>
      </c>
      <c r="E18" s="206">
        <f t="shared" si="3"/>
        <v>0</v>
      </c>
      <c r="F18" s="206">
        <f t="shared" si="3"/>
        <v>0</v>
      </c>
      <c r="G18" s="206">
        <f t="shared" si="3"/>
        <v>8335</v>
      </c>
      <c r="H18" s="206">
        <f t="shared" si="3"/>
        <v>0</v>
      </c>
      <c r="I18" s="206">
        <f t="shared" si="3"/>
        <v>0</v>
      </c>
      <c r="J18" s="206">
        <f t="shared" si="3"/>
        <v>0</v>
      </c>
      <c r="K18" s="206">
        <f>G18+I18+(H18+J18)*O18/100</f>
        <v>8335</v>
      </c>
      <c r="N18" s="206">
        <f>K16+M16+(L16+N16)*O18/100</f>
        <v>39170.122999999992</v>
      </c>
      <c r="O18" s="200">
        <v>6.5758299999999998</v>
      </c>
      <c r="P18" s="206">
        <f>SUM(C18:F18)</f>
        <v>47550</v>
      </c>
      <c r="Q18" s="206">
        <f t="shared" si="1"/>
        <v>10910.760699270899</v>
      </c>
      <c r="R18" s="206">
        <f>(G18+I18)+(H18+J18)*O18/100</f>
        <v>8335</v>
      </c>
      <c r="S18" s="206">
        <f>P18-R18-Q18</f>
        <v>28304.239300729103</v>
      </c>
    </row>
    <row r="19" spans="1:19">
      <c r="A19" s="261">
        <v>39085</v>
      </c>
      <c r="B19" s="206" t="s">
        <v>5973</v>
      </c>
      <c r="K19" s="206">
        <f>K16+C19-G19</f>
        <v>-590.78000000000247</v>
      </c>
      <c r="L19" s="206">
        <f>L16+D19-H19</f>
        <v>310000</v>
      </c>
      <c r="M19" s="206">
        <f>M16+E19-I19</f>
        <v>12800</v>
      </c>
      <c r="N19" s="206">
        <f>N16+F19-J19</f>
        <v>100000</v>
      </c>
      <c r="O19" s="200">
        <v>6.5758299999999998</v>
      </c>
      <c r="Q19" s="206">
        <f t="shared" si="1"/>
        <v>39170.123</v>
      </c>
    </row>
    <row r="20" spans="1:19">
      <c r="B20" s="206" t="s">
        <v>5976</v>
      </c>
      <c r="G20" s="200">
        <v>22.4</v>
      </c>
      <c r="K20" s="206">
        <f t="shared" ref="K20:N22" si="4">K19+C20-G20</f>
        <v>-613.18000000000245</v>
      </c>
      <c r="L20" s="206">
        <f t="shared" si="4"/>
        <v>310000</v>
      </c>
      <c r="M20" s="206">
        <f t="shared" si="4"/>
        <v>12800</v>
      </c>
      <c r="N20" s="206">
        <f t="shared" si="4"/>
        <v>100000</v>
      </c>
      <c r="O20" s="200">
        <v>6.5629999999999997</v>
      </c>
      <c r="Q20" s="206">
        <f t="shared" si="1"/>
        <v>39095.119999999995</v>
      </c>
    </row>
    <row r="21" spans="1:19">
      <c r="B21" s="206" t="s">
        <v>5975</v>
      </c>
      <c r="H21" s="200">
        <v>850</v>
      </c>
      <c r="K21" s="206">
        <f t="shared" si="4"/>
        <v>-613.18000000000245</v>
      </c>
      <c r="L21" s="206">
        <f t="shared" si="4"/>
        <v>309150</v>
      </c>
      <c r="M21" s="206">
        <f t="shared" si="4"/>
        <v>12800</v>
      </c>
      <c r="N21" s="206">
        <f t="shared" si="4"/>
        <v>100000</v>
      </c>
      <c r="O21" s="200">
        <v>6.5629999999999997</v>
      </c>
      <c r="Q21" s="206">
        <f t="shared" si="1"/>
        <v>39039.334499999997</v>
      </c>
    </row>
    <row r="22" spans="1:19">
      <c r="B22" s="206" t="s">
        <v>5837</v>
      </c>
      <c r="H22" s="200">
        <v>304</v>
      </c>
      <c r="K22" s="206">
        <f t="shared" si="4"/>
        <v>-613.18000000000245</v>
      </c>
      <c r="L22" s="206">
        <f t="shared" si="4"/>
        <v>308846</v>
      </c>
      <c r="M22" s="206">
        <f t="shared" si="4"/>
        <v>12800</v>
      </c>
      <c r="N22" s="206">
        <f t="shared" si="4"/>
        <v>100000</v>
      </c>
      <c r="O22" s="200">
        <v>6.5629999999999997</v>
      </c>
      <c r="Q22" s="206">
        <f t="shared" si="1"/>
        <v>39019.382979999995</v>
      </c>
    </row>
    <row r="23" spans="1:19">
      <c r="B23" s="206" t="s">
        <v>5940</v>
      </c>
      <c r="C23" s="200">
        <v>0</v>
      </c>
      <c r="G23" s="206">
        <f>SUM(G20:G22)</f>
        <v>22.4</v>
      </c>
      <c r="H23" s="206">
        <f>SUM(H20:H22)</f>
        <v>1154</v>
      </c>
      <c r="I23" s="206">
        <f>SUM(I20:I22)</f>
        <v>0</v>
      </c>
      <c r="J23" s="206">
        <f>SUM(J20:J22)</f>
        <v>0</v>
      </c>
      <c r="Q23" s="206">
        <f t="shared" si="1"/>
        <v>0</v>
      </c>
    </row>
    <row r="24" spans="1:19">
      <c r="B24" s="206" t="s">
        <v>5939</v>
      </c>
      <c r="C24" s="206">
        <f t="shared" ref="C24:J24" si="5">C18+C23</f>
        <v>47550</v>
      </c>
      <c r="D24" s="206">
        <f t="shared" si="5"/>
        <v>0</v>
      </c>
      <c r="E24" s="206">
        <f t="shared" si="5"/>
        <v>0</v>
      </c>
      <c r="F24" s="206">
        <f t="shared" si="5"/>
        <v>0</v>
      </c>
      <c r="G24" s="206">
        <f t="shared" si="5"/>
        <v>8357.4</v>
      </c>
      <c r="H24" s="206">
        <f t="shared" si="5"/>
        <v>1154</v>
      </c>
      <c r="I24" s="206">
        <f t="shared" si="5"/>
        <v>0</v>
      </c>
      <c r="J24" s="206">
        <f t="shared" si="5"/>
        <v>0</v>
      </c>
      <c r="K24" s="206">
        <f>G24+I24+(H24+J24)*O24/100</f>
        <v>8433.1370200000001</v>
      </c>
      <c r="N24" s="206">
        <f>K22+M22+(L22+N22)*O24/100</f>
        <v>39019.382979999995</v>
      </c>
      <c r="O24" s="200">
        <v>6.5629999999999997</v>
      </c>
      <c r="P24" s="206">
        <f>SUM(C24:F24)</f>
        <v>47550</v>
      </c>
      <c r="Q24" s="206">
        <f t="shared" si="1"/>
        <v>10993.979124977399</v>
      </c>
      <c r="R24" s="206">
        <f>(G24+I24)+(H24+J24)*O24/100</f>
        <v>8433.1370200000001</v>
      </c>
      <c r="S24" s="206">
        <f>P24-R24-Q24</f>
        <v>28122.883855022599</v>
      </c>
    </row>
    <row r="25" spans="1:19">
      <c r="A25" s="261">
        <v>39086</v>
      </c>
      <c r="B25" s="206" t="s">
        <v>5973</v>
      </c>
      <c r="K25" s="206">
        <f>K22+C25-G25</f>
        <v>-613.18000000000245</v>
      </c>
      <c r="L25" s="206">
        <f>L22+D25-H25</f>
        <v>308846</v>
      </c>
      <c r="M25" s="206">
        <f>M22+E25-I25</f>
        <v>12800</v>
      </c>
      <c r="N25" s="206">
        <f>N22+F25-J25</f>
        <v>100000</v>
      </c>
      <c r="O25" s="200">
        <v>6.5629999999999997</v>
      </c>
      <c r="Q25" s="206">
        <f t="shared" si="1"/>
        <v>39019.382979999995</v>
      </c>
    </row>
    <row r="26" spans="1:19">
      <c r="A26" s="261">
        <v>39086</v>
      </c>
      <c r="B26" s="206" t="s">
        <v>5974</v>
      </c>
      <c r="H26" s="200">
        <v>1000</v>
      </c>
      <c r="K26" s="206">
        <f t="shared" ref="K26:N32" si="6">K25+C26-G26</f>
        <v>-613.18000000000245</v>
      </c>
      <c r="L26" s="206">
        <f t="shared" si="6"/>
        <v>307846</v>
      </c>
      <c r="M26" s="206">
        <f t="shared" si="6"/>
        <v>12800</v>
      </c>
      <c r="N26" s="206">
        <f t="shared" si="6"/>
        <v>100000</v>
      </c>
      <c r="O26" s="200">
        <v>6.5629999999999997</v>
      </c>
      <c r="Q26" s="206">
        <f t="shared" si="1"/>
        <v>38953.75297999999</v>
      </c>
    </row>
    <row r="27" spans="1:19">
      <c r="A27" s="261">
        <v>39086</v>
      </c>
      <c r="B27" s="206" t="s">
        <v>5908</v>
      </c>
      <c r="H27" s="200">
        <v>500</v>
      </c>
      <c r="K27" s="206">
        <f t="shared" si="6"/>
        <v>-613.18000000000245</v>
      </c>
      <c r="L27" s="206">
        <f t="shared" si="6"/>
        <v>307346</v>
      </c>
      <c r="M27" s="206">
        <f t="shared" si="6"/>
        <v>12800</v>
      </c>
      <c r="N27" s="206">
        <f t="shared" si="6"/>
        <v>100000</v>
      </c>
      <c r="O27" s="200">
        <v>6.5629999999999997</v>
      </c>
      <c r="Q27" s="206">
        <f t="shared" si="1"/>
        <v>38920.937979999995</v>
      </c>
    </row>
    <row r="28" spans="1:19">
      <c r="A28" s="261">
        <v>39086</v>
      </c>
      <c r="B28" s="206" t="s">
        <v>5907</v>
      </c>
      <c r="H28" s="200">
        <v>380</v>
      </c>
      <c r="K28" s="206">
        <f t="shared" si="6"/>
        <v>-613.18000000000245</v>
      </c>
      <c r="L28" s="206">
        <f t="shared" si="6"/>
        <v>306966</v>
      </c>
      <c r="M28" s="206">
        <f t="shared" si="6"/>
        <v>12800</v>
      </c>
      <c r="N28" s="206">
        <f t="shared" si="6"/>
        <v>100000</v>
      </c>
      <c r="O28" s="200">
        <v>6.5629999999999997</v>
      </c>
      <c r="Q28" s="206">
        <f t="shared" si="1"/>
        <v>38895.998579999999</v>
      </c>
    </row>
    <row r="29" spans="1:19">
      <c r="A29" s="261">
        <v>39086</v>
      </c>
      <c r="B29" s="206" t="s">
        <v>5834</v>
      </c>
      <c r="H29" s="200">
        <v>325</v>
      </c>
      <c r="K29" s="206">
        <f t="shared" si="6"/>
        <v>-613.18000000000245</v>
      </c>
      <c r="L29" s="206">
        <f t="shared" si="6"/>
        <v>306641</v>
      </c>
      <c r="M29" s="206">
        <f t="shared" si="6"/>
        <v>12800</v>
      </c>
      <c r="N29" s="206">
        <f t="shared" si="6"/>
        <v>100000</v>
      </c>
      <c r="O29" s="200">
        <v>6.5629999999999997</v>
      </c>
      <c r="Q29" s="206">
        <f t="shared" si="1"/>
        <v>38874.668829999995</v>
      </c>
    </row>
    <row r="30" spans="1:19">
      <c r="A30" s="261">
        <v>39086</v>
      </c>
      <c r="B30" s="206" t="s">
        <v>5837</v>
      </c>
      <c r="H30" s="200">
        <v>90</v>
      </c>
      <c r="K30" s="206">
        <f t="shared" si="6"/>
        <v>-613.18000000000245</v>
      </c>
      <c r="L30" s="206">
        <f t="shared" si="6"/>
        <v>306551</v>
      </c>
      <c r="M30" s="206">
        <f t="shared" si="6"/>
        <v>12800</v>
      </c>
      <c r="N30" s="206">
        <f t="shared" si="6"/>
        <v>100000</v>
      </c>
      <c r="O30" s="200">
        <v>6.5629999999999997</v>
      </c>
      <c r="Q30" s="206">
        <f t="shared" si="1"/>
        <v>38868.762129999996</v>
      </c>
    </row>
    <row r="31" spans="1:19">
      <c r="A31" s="261">
        <v>39086</v>
      </c>
      <c r="B31" s="200" t="s">
        <v>5896</v>
      </c>
      <c r="H31" s="200">
        <v>135</v>
      </c>
      <c r="K31" s="206">
        <f t="shared" si="6"/>
        <v>-613.18000000000245</v>
      </c>
      <c r="L31" s="206">
        <f t="shared" si="6"/>
        <v>306416</v>
      </c>
      <c r="M31" s="206">
        <f t="shared" si="6"/>
        <v>12800</v>
      </c>
      <c r="N31" s="206">
        <f t="shared" si="6"/>
        <v>100000</v>
      </c>
      <c r="O31" s="200">
        <v>6.5629999999999997</v>
      </c>
      <c r="Q31" s="206">
        <f t="shared" si="1"/>
        <v>38859.90208</v>
      </c>
    </row>
    <row r="32" spans="1:19">
      <c r="A32" s="261">
        <v>39086</v>
      </c>
      <c r="B32" s="206" t="s">
        <v>5854</v>
      </c>
      <c r="H32" s="200">
        <v>118</v>
      </c>
      <c r="K32" s="206">
        <f t="shared" si="6"/>
        <v>-613.18000000000245</v>
      </c>
      <c r="L32" s="206">
        <f t="shared" si="6"/>
        <v>306298</v>
      </c>
      <c r="M32" s="206">
        <f t="shared" si="6"/>
        <v>12800</v>
      </c>
      <c r="N32" s="206">
        <f t="shared" si="6"/>
        <v>100000</v>
      </c>
      <c r="O32" s="200">
        <v>6.5629999999999997</v>
      </c>
      <c r="Q32" s="206">
        <f t="shared" si="1"/>
        <v>38852.157739999995</v>
      </c>
    </row>
    <row r="33" spans="1:19">
      <c r="B33" s="206" t="s">
        <v>5940</v>
      </c>
      <c r="C33" s="200">
        <v>0</v>
      </c>
      <c r="G33" s="206">
        <f>G30</f>
        <v>0</v>
      </c>
      <c r="H33" s="206">
        <f>SUM(H26:H32)</f>
        <v>2548</v>
      </c>
      <c r="I33" s="206">
        <f>SUM(I26:I32)</f>
        <v>0</v>
      </c>
      <c r="J33" s="206">
        <f>SUM(J26:J32)</f>
        <v>0</v>
      </c>
      <c r="O33" s="200">
        <v>6.5629999999999997</v>
      </c>
      <c r="Q33" s="206">
        <f t="shared" si="1"/>
        <v>0</v>
      </c>
    </row>
    <row r="34" spans="1:19">
      <c r="B34" s="206" t="s">
        <v>5939</v>
      </c>
      <c r="C34" s="206">
        <f t="shared" ref="C34:J34" si="7">C24+C33</f>
        <v>47550</v>
      </c>
      <c r="D34" s="206">
        <f t="shared" si="7"/>
        <v>0</v>
      </c>
      <c r="E34" s="206">
        <f t="shared" si="7"/>
        <v>0</v>
      </c>
      <c r="F34" s="206">
        <f t="shared" si="7"/>
        <v>0</v>
      </c>
      <c r="G34" s="206">
        <f t="shared" si="7"/>
        <v>8357.4</v>
      </c>
      <c r="H34" s="206">
        <f t="shared" si="7"/>
        <v>3702</v>
      </c>
      <c r="I34" s="206">
        <f t="shared" si="7"/>
        <v>0</v>
      </c>
      <c r="J34" s="206">
        <f t="shared" si="7"/>
        <v>0</v>
      </c>
      <c r="K34" s="206">
        <f>G34+I34+(H34+J34)*O34/100</f>
        <v>8600.3622599999999</v>
      </c>
      <c r="N34" s="206">
        <f>K32+M32+(L32+N32)*O34/100</f>
        <v>38852.157739999995</v>
      </c>
      <c r="O34" s="200">
        <v>6.5629999999999997</v>
      </c>
      <c r="P34" s="206">
        <f>SUM(C34:F34)</f>
        <v>47550</v>
      </c>
      <c r="Q34" s="206">
        <f t="shared" si="1"/>
        <v>11150.229372476198</v>
      </c>
      <c r="R34" s="206">
        <f>(G34+I34)+(H34+J34)*O34/100</f>
        <v>8600.3622599999999</v>
      </c>
      <c r="S34" s="206">
        <f>P34-R34-Q34</f>
        <v>27799.4083675238</v>
      </c>
    </row>
    <row r="35" spans="1:19">
      <c r="A35" s="261">
        <v>39087</v>
      </c>
      <c r="B35" s="206" t="s">
        <v>5973</v>
      </c>
      <c r="K35" s="206">
        <f>K32+C35-G35</f>
        <v>-613.18000000000245</v>
      </c>
      <c r="L35" s="206">
        <f>L32+D35-H35</f>
        <v>306298</v>
      </c>
      <c r="M35" s="206">
        <f>M32+E35-I35</f>
        <v>12800</v>
      </c>
      <c r="N35" s="206">
        <f>N32+F35-J35</f>
        <v>100000</v>
      </c>
      <c r="O35" s="200">
        <v>6.5955000000000004</v>
      </c>
      <c r="Q35" s="206">
        <f t="shared" si="1"/>
        <v>38984.204589999994</v>
      </c>
    </row>
    <row r="36" spans="1:19">
      <c r="A36" s="261">
        <v>39087</v>
      </c>
      <c r="B36" s="206" t="s">
        <v>5854</v>
      </c>
      <c r="H36" s="200">
        <v>138</v>
      </c>
      <c r="K36" s="206">
        <f t="shared" ref="K36:N38" si="8">K35+C36-G36</f>
        <v>-613.18000000000245</v>
      </c>
      <c r="L36" s="206">
        <f t="shared" si="8"/>
        <v>306160</v>
      </c>
      <c r="M36" s="206">
        <f t="shared" si="8"/>
        <v>12800</v>
      </c>
      <c r="N36" s="206">
        <f t="shared" si="8"/>
        <v>100000</v>
      </c>
      <c r="O36" s="200">
        <v>6.5955000000000004</v>
      </c>
      <c r="Q36" s="206">
        <f t="shared" si="1"/>
        <v>38975.102799999993</v>
      </c>
    </row>
    <row r="37" spans="1:19">
      <c r="A37" s="261">
        <v>39087</v>
      </c>
      <c r="B37" s="200" t="s">
        <v>5829</v>
      </c>
      <c r="H37" s="200">
        <v>50</v>
      </c>
      <c r="K37" s="206">
        <f t="shared" si="8"/>
        <v>-613.18000000000245</v>
      </c>
      <c r="L37" s="206">
        <f t="shared" si="8"/>
        <v>306110</v>
      </c>
      <c r="M37" s="206">
        <f t="shared" si="8"/>
        <v>12800</v>
      </c>
      <c r="N37" s="206">
        <f t="shared" si="8"/>
        <v>100000</v>
      </c>
      <c r="O37" s="200">
        <v>6.5955000000000004</v>
      </c>
      <c r="Q37" s="206">
        <f t="shared" si="1"/>
        <v>38971.805049999995</v>
      </c>
    </row>
    <row r="38" spans="1:19">
      <c r="A38" s="261">
        <v>39087</v>
      </c>
      <c r="B38" s="206" t="s">
        <v>5834</v>
      </c>
      <c r="H38" s="200">
        <v>120</v>
      </c>
      <c r="K38" s="206">
        <f t="shared" si="8"/>
        <v>-613.18000000000245</v>
      </c>
      <c r="L38" s="206">
        <f t="shared" si="8"/>
        <v>305990</v>
      </c>
      <c r="M38" s="206">
        <f t="shared" si="8"/>
        <v>12800</v>
      </c>
      <c r="N38" s="206">
        <f t="shared" si="8"/>
        <v>100000</v>
      </c>
      <c r="O38" s="200">
        <v>6.5955000000000004</v>
      </c>
      <c r="Q38" s="206">
        <f t="shared" si="1"/>
        <v>38963.890449999999</v>
      </c>
    </row>
    <row r="39" spans="1:19">
      <c r="B39" s="206" t="s">
        <v>5940</v>
      </c>
      <c r="C39" s="200">
        <v>0</v>
      </c>
      <c r="G39" s="206">
        <f>G35</f>
        <v>0</v>
      </c>
      <c r="H39" s="206">
        <f>SUM(H36:H38)</f>
        <v>308</v>
      </c>
      <c r="I39" s="206">
        <f>SUM(I36:I38)</f>
        <v>0</v>
      </c>
      <c r="J39" s="206">
        <f>SUM(J36:J38)</f>
        <v>0</v>
      </c>
      <c r="O39" s="200">
        <v>6.5955000000000004</v>
      </c>
      <c r="Q39" s="206">
        <f t="shared" si="1"/>
        <v>0</v>
      </c>
    </row>
    <row r="40" spans="1:19">
      <c r="B40" s="206" t="s">
        <v>5939</v>
      </c>
      <c r="C40" s="206">
        <f t="shared" ref="C40:J40" si="9">C34+C39</f>
        <v>47550</v>
      </c>
      <c r="D40" s="206">
        <f t="shared" si="9"/>
        <v>0</v>
      </c>
      <c r="E40" s="206">
        <f t="shared" si="9"/>
        <v>0</v>
      </c>
      <c r="F40" s="206">
        <f t="shared" si="9"/>
        <v>0</v>
      </c>
      <c r="G40" s="206">
        <f t="shared" si="9"/>
        <v>8357.4</v>
      </c>
      <c r="H40" s="206">
        <f t="shared" si="9"/>
        <v>4010</v>
      </c>
      <c r="I40" s="206">
        <f t="shared" si="9"/>
        <v>0</v>
      </c>
      <c r="J40" s="206">
        <f t="shared" si="9"/>
        <v>0</v>
      </c>
      <c r="K40" s="206">
        <f>G40+I40+(H40+J40)*O40/100</f>
        <v>8621.8795499999997</v>
      </c>
      <c r="N40" s="206">
        <f>K38+M38+(L38+N38)*O40/100</f>
        <v>38963.890449999999</v>
      </c>
      <c r="O40" s="200">
        <v>6.5955000000000004</v>
      </c>
      <c r="P40" s="206">
        <f>SUM(C40:F40)</f>
        <v>47550</v>
      </c>
      <c r="Q40" s="206">
        <f t="shared" si="1"/>
        <v>11191.74294462975</v>
      </c>
      <c r="R40" s="206">
        <f>(G40+I40)+(H40+J40)*O40/100</f>
        <v>8621.8795499999997</v>
      </c>
      <c r="S40" s="206">
        <f>P40-R40-Q40</f>
        <v>27736.377505370252</v>
      </c>
    </row>
    <row r="41" spans="1:19">
      <c r="A41" s="261">
        <v>39088</v>
      </c>
      <c r="B41" s="206" t="s">
        <v>5973</v>
      </c>
      <c r="K41" s="206">
        <f>K38+C41-G41</f>
        <v>-613.18000000000245</v>
      </c>
      <c r="L41" s="206">
        <f>L38+D41-H41</f>
        <v>305990</v>
      </c>
      <c r="M41" s="206">
        <f>M38+E41-I41</f>
        <v>12800</v>
      </c>
      <c r="N41" s="206">
        <f>N38+F41-J41</f>
        <v>100000</v>
      </c>
      <c r="O41" s="200">
        <v>6.6336000000000004</v>
      </c>
      <c r="Q41" s="206">
        <f t="shared" si="1"/>
        <v>39118.572639999999</v>
      </c>
    </row>
    <row r="42" spans="1:19">
      <c r="A42" s="261">
        <v>39088</v>
      </c>
      <c r="B42" s="206" t="s">
        <v>5906</v>
      </c>
      <c r="H42" s="200">
        <v>228</v>
      </c>
      <c r="K42" s="206">
        <f t="shared" ref="K42:N43" si="10">K41+C42-G42</f>
        <v>-613.18000000000245</v>
      </c>
      <c r="L42" s="206">
        <f t="shared" si="10"/>
        <v>305762</v>
      </c>
      <c r="M42" s="206">
        <f t="shared" si="10"/>
        <v>12800</v>
      </c>
      <c r="N42" s="206">
        <f t="shared" si="10"/>
        <v>100000</v>
      </c>
      <c r="O42" s="200">
        <v>6.6336000000000004</v>
      </c>
      <c r="Q42" s="206">
        <f t="shared" si="1"/>
        <v>39103.448032</v>
      </c>
    </row>
    <row r="43" spans="1:19">
      <c r="A43" s="261">
        <v>39088</v>
      </c>
      <c r="B43" s="206" t="s">
        <v>5905</v>
      </c>
      <c r="H43" s="200">
        <v>10000</v>
      </c>
      <c r="K43" s="206">
        <f t="shared" si="10"/>
        <v>-613.18000000000245</v>
      </c>
      <c r="L43" s="206">
        <f t="shared" si="10"/>
        <v>295762</v>
      </c>
      <c r="M43" s="206">
        <f t="shared" si="10"/>
        <v>12800</v>
      </c>
      <c r="N43" s="206">
        <f t="shared" si="10"/>
        <v>100000</v>
      </c>
      <c r="O43" s="200">
        <v>6.6336000000000004</v>
      </c>
      <c r="Q43" s="206">
        <f t="shared" si="1"/>
        <v>38440.088032</v>
      </c>
    </row>
    <row r="44" spans="1:19">
      <c r="B44" s="206" t="s">
        <v>5940</v>
      </c>
      <c r="C44" s="200">
        <v>0</v>
      </c>
      <c r="G44" s="206">
        <f>G41</f>
        <v>0</v>
      </c>
      <c r="H44" s="206">
        <f>SUM(H42:H43)</f>
        <v>10228</v>
      </c>
      <c r="I44" s="206">
        <f>SUM(I42:I43)</f>
        <v>0</v>
      </c>
      <c r="J44" s="206">
        <f>SUM(J42:J43)</f>
        <v>0</v>
      </c>
      <c r="O44" s="200">
        <v>6.6336000000000004</v>
      </c>
      <c r="Q44" s="206">
        <f t="shared" si="1"/>
        <v>0</v>
      </c>
    </row>
    <row r="45" spans="1:19">
      <c r="B45" s="206" t="s">
        <v>5939</v>
      </c>
      <c r="C45" s="206">
        <f t="shared" ref="C45:J45" si="11">C40+C44</f>
        <v>47550</v>
      </c>
      <c r="D45" s="206">
        <f t="shared" si="11"/>
        <v>0</v>
      </c>
      <c r="E45" s="206">
        <f t="shared" si="11"/>
        <v>0</v>
      </c>
      <c r="F45" s="206">
        <f t="shared" si="11"/>
        <v>0</v>
      </c>
      <c r="G45" s="206">
        <f t="shared" si="11"/>
        <v>8357.4</v>
      </c>
      <c r="H45" s="206">
        <f t="shared" si="11"/>
        <v>14238</v>
      </c>
      <c r="I45" s="206">
        <f t="shared" si="11"/>
        <v>0</v>
      </c>
      <c r="J45" s="206">
        <f t="shared" si="11"/>
        <v>0</v>
      </c>
      <c r="K45" s="206">
        <f>G45+I45+(H45+J45)*O45/100</f>
        <v>9301.8919679999999</v>
      </c>
      <c r="N45" s="206">
        <f>K43+M43+(L43+N43)*O45/100</f>
        <v>38440.088032</v>
      </c>
      <c r="O45" s="200">
        <v>6.6336000000000004</v>
      </c>
      <c r="P45" s="206">
        <f>SUM(C45:F45)</f>
        <v>47550</v>
      </c>
      <c r="Q45" s="206">
        <f t="shared" si="1"/>
        <v>11851.853647690752</v>
      </c>
      <c r="R45" s="206">
        <f>(G45+I45)+(H45+J45)*O45/100</f>
        <v>9301.8919679999999</v>
      </c>
      <c r="S45" s="206">
        <f>P45-R45-Q45</f>
        <v>26396.25438430925</v>
      </c>
    </row>
    <row r="46" spans="1:19">
      <c r="A46" s="261">
        <v>39089</v>
      </c>
      <c r="B46" s="206" t="s">
        <v>5973</v>
      </c>
      <c r="K46" s="206">
        <f>K43+C46-G46</f>
        <v>-613.18000000000245</v>
      </c>
      <c r="L46" s="206">
        <f>L43+D46-H46</f>
        <v>295762</v>
      </c>
      <c r="M46" s="206">
        <f>M43+E46-I46</f>
        <v>12800</v>
      </c>
      <c r="N46" s="206">
        <f>N43+F46-J46</f>
        <v>100000</v>
      </c>
      <c r="O46" s="200">
        <v>6.6336000000000004</v>
      </c>
      <c r="Q46" s="206">
        <f t="shared" si="1"/>
        <v>38440.088032</v>
      </c>
    </row>
    <row r="47" spans="1:19">
      <c r="A47" s="261">
        <v>39089</v>
      </c>
      <c r="B47" s="200" t="s">
        <v>5904</v>
      </c>
      <c r="H47" s="200">
        <v>149</v>
      </c>
      <c r="K47" s="206">
        <f t="shared" ref="K47:N50" si="12">K46+C47-G47</f>
        <v>-613.18000000000245</v>
      </c>
      <c r="L47" s="206">
        <f t="shared" si="12"/>
        <v>295613</v>
      </c>
      <c r="M47" s="206">
        <f t="shared" si="12"/>
        <v>12800</v>
      </c>
      <c r="N47" s="206">
        <f t="shared" si="12"/>
        <v>100000</v>
      </c>
      <c r="O47" s="200">
        <v>6.6336000000000004</v>
      </c>
      <c r="Q47" s="206">
        <f t="shared" si="1"/>
        <v>38430.203968000002</v>
      </c>
    </row>
    <row r="48" spans="1:19">
      <c r="A48" s="261">
        <v>39089</v>
      </c>
      <c r="B48" s="206" t="s">
        <v>5881</v>
      </c>
      <c r="H48" s="200">
        <v>180</v>
      </c>
      <c r="K48" s="206">
        <f t="shared" si="12"/>
        <v>-613.18000000000245</v>
      </c>
      <c r="L48" s="206">
        <f t="shared" si="12"/>
        <v>295433</v>
      </c>
      <c r="M48" s="206">
        <f t="shared" si="12"/>
        <v>12800</v>
      </c>
      <c r="N48" s="206">
        <f t="shared" si="12"/>
        <v>100000</v>
      </c>
      <c r="O48" s="200">
        <v>6.6336000000000004</v>
      </c>
      <c r="Q48" s="206">
        <f t="shared" si="1"/>
        <v>38418.263487999997</v>
      </c>
    </row>
    <row r="49" spans="1:19">
      <c r="A49" s="261">
        <v>39089</v>
      </c>
      <c r="B49" s="206" t="s">
        <v>5837</v>
      </c>
      <c r="H49" s="200">
        <v>75</v>
      </c>
      <c r="K49" s="206">
        <f t="shared" si="12"/>
        <v>-613.18000000000245</v>
      </c>
      <c r="L49" s="206">
        <f t="shared" si="12"/>
        <v>295358</v>
      </c>
      <c r="M49" s="206">
        <f t="shared" si="12"/>
        <v>12800</v>
      </c>
      <c r="N49" s="206">
        <f t="shared" si="12"/>
        <v>100000</v>
      </c>
      <c r="O49" s="200">
        <v>6.6336000000000004</v>
      </c>
      <c r="Q49" s="206">
        <f t="shared" si="1"/>
        <v>38413.288287999996</v>
      </c>
    </row>
    <row r="50" spans="1:19">
      <c r="A50" s="261">
        <v>39089</v>
      </c>
      <c r="B50" s="206" t="s">
        <v>5834</v>
      </c>
      <c r="H50" s="200">
        <v>399</v>
      </c>
      <c r="K50" s="206">
        <f t="shared" si="12"/>
        <v>-613.18000000000245</v>
      </c>
      <c r="L50" s="206">
        <f t="shared" si="12"/>
        <v>294959</v>
      </c>
      <c r="M50" s="206">
        <f t="shared" si="12"/>
        <v>12800</v>
      </c>
      <c r="N50" s="206">
        <f t="shared" si="12"/>
        <v>100000</v>
      </c>
      <c r="O50" s="200">
        <v>6.6336000000000004</v>
      </c>
      <c r="Q50" s="206">
        <f t="shared" si="1"/>
        <v>38386.820223999996</v>
      </c>
    </row>
    <row r="51" spans="1:19">
      <c r="B51" s="206" t="s">
        <v>5940</v>
      </c>
      <c r="C51" s="200">
        <v>0</v>
      </c>
      <c r="G51" s="206">
        <f>G46</f>
        <v>0</v>
      </c>
      <c r="H51" s="206">
        <f>SUM(H47:H50)</f>
        <v>803</v>
      </c>
      <c r="I51" s="206">
        <f>SUM(I47:I50)</f>
        <v>0</v>
      </c>
      <c r="J51" s="206">
        <f>SUM(J47:J50)</f>
        <v>0</v>
      </c>
      <c r="O51" s="200">
        <v>6.6336000000000004</v>
      </c>
    </row>
    <row r="52" spans="1:19">
      <c r="B52" s="206" t="s">
        <v>5939</v>
      </c>
      <c r="C52" s="206">
        <f t="shared" ref="C52:J52" si="13">C45+C51</f>
        <v>47550</v>
      </c>
      <c r="D52" s="206">
        <f t="shared" si="13"/>
        <v>0</v>
      </c>
      <c r="E52" s="206">
        <f t="shared" si="13"/>
        <v>0</v>
      </c>
      <c r="F52" s="206">
        <f t="shared" si="13"/>
        <v>0</v>
      </c>
      <c r="G52" s="206">
        <f t="shared" si="13"/>
        <v>8357.4</v>
      </c>
      <c r="H52" s="206">
        <f t="shared" si="13"/>
        <v>15041</v>
      </c>
      <c r="I52" s="206">
        <f t="shared" si="13"/>
        <v>0</v>
      </c>
      <c r="J52" s="206">
        <f t="shared" si="13"/>
        <v>0</v>
      </c>
      <c r="K52" s="206">
        <f>G52+I52+(H52+J52)*O52/100</f>
        <v>9355.1597760000004</v>
      </c>
      <c r="N52" s="206">
        <f>K50+M50+(L50+N50)*O52/100</f>
        <v>38386.820224000003</v>
      </c>
      <c r="O52" s="200">
        <v>6.6336000000000004</v>
      </c>
      <c r="P52" s="206">
        <f>SUM(C52:F52)</f>
        <v>47550</v>
      </c>
      <c r="Q52" s="206">
        <f>N52</f>
        <v>38386.820224000003</v>
      </c>
      <c r="R52" s="206">
        <f>(G52+I52)+(H52+J52)*O52/100</f>
        <v>9355.1597760000004</v>
      </c>
      <c r="S52" s="206">
        <f>P52-R52-Q52</f>
        <v>-191.9800000000032</v>
      </c>
    </row>
    <row r="53" spans="1:19">
      <c r="A53" s="261">
        <v>39090</v>
      </c>
      <c r="B53" s="206" t="s">
        <v>5973</v>
      </c>
      <c r="K53" s="206">
        <f>K50+C53-G53</f>
        <v>-613.18000000000245</v>
      </c>
      <c r="L53" s="206">
        <f>L50+D53-H53</f>
        <v>294959</v>
      </c>
      <c r="M53" s="206">
        <f>M50+E53-I53</f>
        <v>12800</v>
      </c>
      <c r="N53" s="206">
        <f>N50+F53-J53</f>
        <v>100000</v>
      </c>
      <c r="O53" s="200">
        <v>6.6336000000000004</v>
      </c>
      <c r="Q53" s="206">
        <f t="shared" ref="Q53:Q60" si="14">K53+L53*O53/100+M53+N53*O53/100</f>
        <v>38386.820223999996</v>
      </c>
    </row>
    <row r="54" spans="1:19">
      <c r="A54" s="261">
        <v>39090</v>
      </c>
      <c r="B54" s="206" t="s">
        <v>5972</v>
      </c>
      <c r="J54" s="200">
        <v>31800</v>
      </c>
      <c r="K54" s="206">
        <f t="shared" ref="K54:N60" si="15">K53+C54-G54</f>
        <v>-613.18000000000245</v>
      </c>
      <c r="L54" s="206">
        <f t="shared" si="15"/>
        <v>294959</v>
      </c>
      <c r="M54" s="206">
        <f t="shared" si="15"/>
        <v>12800</v>
      </c>
      <c r="N54" s="206">
        <f t="shared" si="15"/>
        <v>68200</v>
      </c>
      <c r="O54" s="200">
        <v>6.6336000000000004</v>
      </c>
      <c r="Q54" s="206">
        <f t="shared" si="14"/>
        <v>36277.335423999997</v>
      </c>
    </row>
    <row r="55" spans="1:19">
      <c r="A55" s="261">
        <v>39090</v>
      </c>
      <c r="B55" s="200" t="s">
        <v>5971</v>
      </c>
      <c r="H55" s="200">
        <v>520</v>
      </c>
      <c r="K55" s="206">
        <f t="shared" si="15"/>
        <v>-613.18000000000245</v>
      </c>
      <c r="L55" s="206">
        <f t="shared" si="15"/>
        <v>294439</v>
      </c>
      <c r="M55" s="206">
        <f t="shared" si="15"/>
        <v>12800</v>
      </c>
      <c r="N55" s="206">
        <f t="shared" si="15"/>
        <v>68200</v>
      </c>
      <c r="O55" s="200">
        <v>6.6336000000000004</v>
      </c>
      <c r="Q55" s="206">
        <f t="shared" si="14"/>
        <v>36242.840704000002</v>
      </c>
    </row>
    <row r="56" spans="1:19">
      <c r="A56" s="261">
        <v>39090</v>
      </c>
      <c r="B56" s="200" t="s">
        <v>5903</v>
      </c>
      <c r="J56" s="200">
        <v>191</v>
      </c>
      <c r="K56" s="206">
        <f t="shared" si="15"/>
        <v>-613.18000000000245</v>
      </c>
      <c r="L56" s="206">
        <f t="shared" si="15"/>
        <v>294439</v>
      </c>
      <c r="M56" s="206">
        <f t="shared" si="15"/>
        <v>12800</v>
      </c>
      <c r="N56" s="206">
        <f t="shared" si="15"/>
        <v>68009</v>
      </c>
      <c r="O56" s="200">
        <v>6.6336000000000004</v>
      </c>
      <c r="Q56" s="206">
        <f t="shared" si="14"/>
        <v>36230.170527999995</v>
      </c>
    </row>
    <row r="57" spans="1:19">
      <c r="A57" s="261">
        <v>39090</v>
      </c>
      <c r="B57" s="206" t="s">
        <v>5837</v>
      </c>
      <c r="J57" s="200">
        <v>88</v>
      </c>
      <c r="K57" s="206">
        <f t="shared" si="15"/>
        <v>-613.18000000000245</v>
      </c>
      <c r="L57" s="206">
        <f t="shared" si="15"/>
        <v>294439</v>
      </c>
      <c r="M57" s="206">
        <f t="shared" si="15"/>
        <v>12800</v>
      </c>
      <c r="N57" s="206">
        <f t="shared" si="15"/>
        <v>67921</v>
      </c>
      <c r="O57" s="200">
        <v>6.6336000000000004</v>
      </c>
      <c r="Q57" s="206">
        <f t="shared" si="14"/>
        <v>36224.33296</v>
      </c>
    </row>
    <row r="58" spans="1:19">
      <c r="A58" s="261">
        <v>39090</v>
      </c>
      <c r="B58" s="206" t="s">
        <v>5902</v>
      </c>
      <c r="J58" s="200">
        <v>98</v>
      </c>
      <c r="K58" s="206">
        <f t="shared" si="15"/>
        <v>-613.18000000000245</v>
      </c>
      <c r="L58" s="206">
        <f t="shared" si="15"/>
        <v>294439</v>
      </c>
      <c r="M58" s="206">
        <f t="shared" si="15"/>
        <v>12800</v>
      </c>
      <c r="N58" s="206">
        <f t="shared" si="15"/>
        <v>67823</v>
      </c>
      <c r="O58" s="200">
        <v>6.6336000000000004</v>
      </c>
      <c r="Q58" s="206">
        <f t="shared" si="14"/>
        <v>36217.832031999998</v>
      </c>
    </row>
    <row r="59" spans="1:19">
      <c r="A59" s="261">
        <v>39090</v>
      </c>
      <c r="B59" s="200" t="s">
        <v>5896</v>
      </c>
      <c r="J59" s="200">
        <v>106</v>
      </c>
      <c r="K59" s="206">
        <f t="shared" si="15"/>
        <v>-613.18000000000245</v>
      </c>
      <c r="L59" s="206">
        <f t="shared" si="15"/>
        <v>294439</v>
      </c>
      <c r="M59" s="206">
        <f t="shared" si="15"/>
        <v>12800</v>
      </c>
      <c r="N59" s="206">
        <f t="shared" si="15"/>
        <v>67717</v>
      </c>
      <c r="O59" s="200">
        <v>6.6336000000000004</v>
      </c>
      <c r="Q59" s="206">
        <f t="shared" si="14"/>
        <v>36210.800415999998</v>
      </c>
    </row>
    <row r="60" spans="1:19">
      <c r="A60" s="261">
        <v>39090</v>
      </c>
      <c r="B60" s="206" t="s">
        <v>5834</v>
      </c>
      <c r="J60" s="200">
        <v>250</v>
      </c>
      <c r="K60" s="206">
        <f t="shared" si="15"/>
        <v>-613.18000000000245</v>
      </c>
      <c r="L60" s="206">
        <f t="shared" si="15"/>
        <v>294439</v>
      </c>
      <c r="M60" s="206">
        <f t="shared" si="15"/>
        <v>12800</v>
      </c>
      <c r="N60" s="206">
        <f t="shared" si="15"/>
        <v>67467</v>
      </c>
      <c r="O60" s="200">
        <v>6.6336000000000004</v>
      </c>
      <c r="Q60" s="206">
        <f t="shared" si="14"/>
        <v>36194.216415999996</v>
      </c>
    </row>
    <row r="61" spans="1:19">
      <c r="B61" s="206" t="s">
        <v>5940</v>
      </c>
      <c r="C61" s="200">
        <v>0</v>
      </c>
      <c r="G61" s="206">
        <f>G53</f>
        <v>0</v>
      </c>
      <c r="H61" s="206">
        <f>SUM(H54:H59)</f>
        <v>520</v>
      </c>
      <c r="I61" s="206">
        <f>SUM(I54:I59)</f>
        <v>0</v>
      </c>
      <c r="J61" s="206">
        <f>SUM(J54:J59)</f>
        <v>32283</v>
      </c>
      <c r="O61" s="200">
        <v>6.6336000000000004</v>
      </c>
    </row>
    <row r="62" spans="1:19">
      <c r="B62" s="206" t="s">
        <v>5939</v>
      </c>
      <c r="C62" s="206">
        <f t="shared" ref="C62:J62" si="16">C52+C61</f>
        <v>47550</v>
      </c>
      <c r="D62" s="206">
        <f t="shared" si="16"/>
        <v>0</v>
      </c>
      <c r="E62" s="206">
        <f t="shared" si="16"/>
        <v>0</v>
      </c>
      <c r="F62" s="206">
        <f t="shared" si="16"/>
        <v>0</v>
      </c>
      <c r="G62" s="206">
        <f t="shared" si="16"/>
        <v>8357.4</v>
      </c>
      <c r="H62" s="206">
        <f t="shared" si="16"/>
        <v>15561</v>
      </c>
      <c r="I62" s="206">
        <f t="shared" si="16"/>
        <v>0</v>
      </c>
      <c r="J62" s="206">
        <f t="shared" si="16"/>
        <v>32283</v>
      </c>
      <c r="K62" s="206">
        <f>G62+I62+(H62+J62)*O62/100</f>
        <v>11531.179584</v>
      </c>
      <c r="N62" s="206">
        <f>K60+M60+(L60+N60)*O62/100</f>
        <v>36194.216416000003</v>
      </c>
      <c r="O62" s="200">
        <v>6.6336000000000004</v>
      </c>
      <c r="P62" s="206">
        <f>SUM(C62:F62)</f>
        <v>47550</v>
      </c>
      <c r="Q62" s="206">
        <f>N62</f>
        <v>36194.216416000003</v>
      </c>
      <c r="R62" s="206">
        <f>(G62+I62)+(H62+J62)*O62/100</f>
        <v>11531.179584</v>
      </c>
      <c r="S62" s="206">
        <f>P62-R62-Q62</f>
        <v>-175.39600000000064</v>
      </c>
    </row>
    <row r="63" spans="1:19">
      <c r="A63" s="261">
        <v>39091</v>
      </c>
      <c r="K63" s="206">
        <f>K60+C63-G63</f>
        <v>-613.18000000000245</v>
      </c>
      <c r="L63" s="206">
        <f>L60+D63-H63</f>
        <v>294439</v>
      </c>
      <c r="M63" s="206">
        <f>M60+E63-I63</f>
        <v>12800</v>
      </c>
      <c r="N63" s="206">
        <f>N60+F63-J63</f>
        <v>67467</v>
      </c>
      <c r="O63" s="200">
        <v>6.5778999999999996</v>
      </c>
      <c r="Q63" s="206">
        <f>K63+L63*O63/100+M63+N63*O63/100</f>
        <v>35992.634773999991</v>
      </c>
    </row>
    <row r="64" spans="1:19">
      <c r="A64" s="261">
        <v>39091</v>
      </c>
      <c r="B64" s="206" t="s">
        <v>5890</v>
      </c>
      <c r="H64" s="200">
        <v>380</v>
      </c>
      <c r="K64" s="206">
        <f t="shared" ref="K64:N66" si="17">K63+C64-G64</f>
        <v>-613.18000000000245</v>
      </c>
      <c r="L64" s="206">
        <f t="shared" si="17"/>
        <v>294059</v>
      </c>
      <c r="M64" s="206">
        <f t="shared" si="17"/>
        <v>12800</v>
      </c>
      <c r="N64" s="206">
        <f t="shared" si="17"/>
        <v>67467</v>
      </c>
      <c r="O64" s="200">
        <v>6.5778999999999996</v>
      </c>
      <c r="Q64" s="206">
        <f>K64+L64*O64/100+M64+N64*O64/100</f>
        <v>35967.638753999992</v>
      </c>
    </row>
    <row r="65" spans="1:19">
      <c r="A65" s="261">
        <v>39091</v>
      </c>
      <c r="B65" s="200" t="s">
        <v>5901</v>
      </c>
      <c r="J65" s="200">
        <v>66</v>
      </c>
      <c r="K65" s="206">
        <f t="shared" si="17"/>
        <v>-613.18000000000245</v>
      </c>
      <c r="L65" s="206">
        <f t="shared" si="17"/>
        <v>294059</v>
      </c>
      <c r="M65" s="206">
        <f t="shared" si="17"/>
        <v>12800</v>
      </c>
      <c r="N65" s="206">
        <f t="shared" si="17"/>
        <v>67401</v>
      </c>
      <c r="O65" s="200">
        <v>6.5778999999999996</v>
      </c>
      <c r="Q65" s="206">
        <f>K65+L65*O65/100+M65+N65*O65/100</f>
        <v>35963.29733999999</v>
      </c>
    </row>
    <row r="66" spans="1:19">
      <c r="A66" s="261">
        <v>39091</v>
      </c>
      <c r="B66" s="206" t="s">
        <v>5900</v>
      </c>
      <c r="J66" s="200">
        <v>240</v>
      </c>
      <c r="K66" s="206">
        <f t="shared" si="17"/>
        <v>-613.18000000000245</v>
      </c>
      <c r="L66" s="206">
        <f t="shared" si="17"/>
        <v>294059</v>
      </c>
      <c r="M66" s="206">
        <f t="shared" si="17"/>
        <v>12800</v>
      </c>
      <c r="N66" s="206">
        <f t="shared" si="17"/>
        <v>67161</v>
      </c>
      <c r="O66" s="200">
        <v>6.5778999999999996</v>
      </c>
      <c r="Q66" s="206">
        <f>K66+L66*O66/100+M66+N66*O66/100</f>
        <v>35947.510379999992</v>
      </c>
    </row>
    <row r="67" spans="1:19">
      <c r="B67" s="206" t="s">
        <v>5940</v>
      </c>
      <c r="C67" s="200">
        <v>0</v>
      </c>
      <c r="G67" s="206">
        <f>SUM(G63:G66)</f>
        <v>0</v>
      </c>
      <c r="H67" s="206">
        <f>SUM(H63:H66)</f>
        <v>380</v>
      </c>
      <c r="I67" s="206">
        <f>SUM(I63:I66)</f>
        <v>0</v>
      </c>
      <c r="J67" s="206">
        <f>SUM(J63:J66)</f>
        <v>306</v>
      </c>
      <c r="O67" s="200">
        <v>6.5778999999999996</v>
      </c>
    </row>
    <row r="68" spans="1:19">
      <c r="B68" s="206" t="s">
        <v>5939</v>
      </c>
      <c r="C68" s="206">
        <f t="shared" ref="C68:J68" si="18">C62+C67</f>
        <v>47550</v>
      </c>
      <c r="D68" s="206">
        <f t="shared" si="18"/>
        <v>0</v>
      </c>
      <c r="E68" s="206">
        <f t="shared" si="18"/>
        <v>0</v>
      </c>
      <c r="F68" s="206">
        <f t="shared" si="18"/>
        <v>0</v>
      </c>
      <c r="G68" s="206">
        <f t="shared" si="18"/>
        <v>8357.4</v>
      </c>
      <c r="H68" s="206">
        <f t="shared" si="18"/>
        <v>15941</v>
      </c>
      <c r="I68" s="206">
        <f t="shared" si="18"/>
        <v>0</v>
      </c>
      <c r="J68" s="206">
        <f t="shared" si="18"/>
        <v>32589</v>
      </c>
      <c r="K68" s="206">
        <f>G68+I68+(H68+J68)*O68/100</f>
        <v>11549.654869999998</v>
      </c>
      <c r="N68" s="206">
        <f>K66+M66+(L66+N66)*O68/100</f>
        <v>35947.510379999992</v>
      </c>
      <c r="O68" s="200">
        <v>6.5778999999999996</v>
      </c>
      <c r="P68" s="206">
        <f>SUM(C68:F68)</f>
        <v>47550</v>
      </c>
      <c r="Q68" s="206">
        <f>N68</f>
        <v>35947.510379999992</v>
      </c>
      <c r="R68" s="206">
        <f>(G68+I68)+(H68+J68)*O68/100</f>
        <v>11549.654869999998</v>
      </c>
      <c r="S68" s="206">
        <f>P68-R68-Q68</f>
        <v>52.83475000000908</v>
      </c>
    </row>
    <row r="69" spans="1:19">
      <c r="A69" s="261">
        <v>39092</v>
      </c>
      <c r="K69" s="206">
        <f>K66+C69-G69</f>
        <v>-613.18000000000245</v>
      </c>
      <c r="L69" s="206">
        <f>L66+D69-H69</f>
        <v>294059</v>
      </c>
      <c r="M69" s="206">
        <f>M66+E69-I69</f>
        <v>12800</v>
      </c>
      <c r="N69" s="206">
        <f>N66+F69-J69</f>
        <v>67161</v>
      </c>
      <c r="O69" s="200">
        <v>6.5778999999999996</v>
      </c>
      <c r="Q69" s="206">
        <f t="shared" ref="Q69:Q75" si="19">K69+L69*O69/100+M69+N69*O69/100</f>
        <v>35947.510379999992</v>
      </c>
    </row>
    <row r="70" spans="1:19">
      <c r="A70" s="261">
        <v>39092</v>
      </c>
      <c r="B70" s="206" t="s">
        <v>5899</v>
      </c>
      <c r="J70" s="200">
        <v>398</v>
      </c>
      <c r="K70" s="206">
        <f t="shared" ref="K70:N74" si="20">K69+C70-G70</f>
        <v>-613.18000000000245</v>
      </c>
      <c r="L70" s="206">
        <f t="shared" si="20"/>
        <v>294059</v>
      </c>
      <c r="M70" s="206">
        <f t="shared" si="20"/>
        <v>12800</v>
      </c>
      <c r="N70" s="206">
        <f t="shared" si="20"/>
        <v>66763</v>
      </c>
      <c r="O70" s="200">
        <v>6.5778999999999996</v>
      </c>
      <c r="Q70" s="206">
        <f t="shared" si="19"/>
        <v>35921.330337999992</v>
      </c>
    </row>
    <row r="71" spans="1:19">
      <c r="A71" s="261">
        <v>39092</v>
      </c>
      <c r="B71" s="206" t="s">
        <v>5898</v>
      </c>
      <c r="J71" s="200">
        <v>278</v>
      </c>
      <c r="K71" s="206">
        <f t="shared" si="20"/>
        <v>-613.18000000000245</v>
      </c>
      <c r="L71" s="206">
        <f t="shared" si="20"/>
        <v>294059</v>
      </c>
      <c r="M71" s="206">
        <f t="shared" si="20"/>
        <v>12800</v>
      </c>
      <c r="N71" s="206">
        <f t="shared" si="20"/>
        <v>66485</v>
      </c>
      <c r="O71" s="200">
        <v>6.5778999999999996</v>
      </c>
      <c r="Q71" s="206">
        <f t="shared" si="19"/>
        <v>35903.043775999991</v>
      </c>
    </row>
    <row r="72" spans="1:19">
      <c r="A72" s="261">
        <v>39092</v>
      </c>
      <c r="B72" s="206" t="s">
        <v>5837</v>
      </c>
      <c r="J72" s="200">
        <v>69</v>
      </c>
      <c r="K72" s="206">
        <f t="shared" si="20"/>
        <v>-613.18000000000245</v>
      </c>
      <c r="L72" s="206">
        <f t="shared" si="20"/>
        <v>294059</v>
      </c>
      <c r="M72" s="206">
        <f t="shared" si="20"/>
        <v>12800</v>
      </c>
      <c r="N72" s="206">
        <f t="shared" si="20"/>
        <v>66416</v>
      </c>
      <c r="O72" s="200">
        <v>6.5778999999999996</v>
      </c>
      <c r="Q72" s="206">
        <f t="shared" si="19"/>
        <v>35898.505024999991</v>
      </c>
    </row>
    <row r="73" spans="1:19">
      <c r="A73" s="261">
        <v>39092</v>
      </c>
      <c r="B73" s="206" t="s">
        <v>5859</v>
      </c>
      <c r="J73" s="200">
        <v>148</v>
      </c>
      <c r="K73" s="206">
        <f t="shared" si="20"/>
        <v>-613.18000000000245</v>
      </c>
      <c r="L73" s="206">
        <f t="shared" si="20"/>
        <v>294059</v>
      </c>
      <c r="M73" s="206">
        <f t="shared" si="20"/>
        <v>12800</v>
      </c>
      <c r="N73" s="206">
        <f t="shared" si="20"/>
        <v>66268</v>
      </c>
      <c r="O73" s="200">
        <v>6.5778999999999996</v>
      </c>
      <c r="Q73" s="206">
        <f t="shared" si="19"/>
        <v>35888.769732999994</v>
      </c>
    </row>
    <row r="74" spans="1:19">
      <c r="A74" s="261">
        <v>39092</v>
      </c>
      <c r="B74" s="206" t="s">
        <v>5887</v>
      </c>
      <c r="H74" s="200">
        <v>460</v>
      </c>
      <c r="K74" s="206">
        <f t="shared" si="20"/>
        <v>-613.18000000000245</v>
      </c>
      <c r="L74" s="206">
        <f t="shared" si="20"/>
        <v>293599</v>
      </c>
      <c r="M74" s="206">
        <f t="shared" si="20"/>
        <v>12800</v>
      </c>
      <c r="N74" s="206">
        <f t="shared" si="20"/>
        <v>66268</v>
      </c>
      <c r="O74" s="200">
        <v>6.5778999999999996</v>
      </c>
      <c r="Q74" s="206">
        <f t="shared" si="19"/>
        <v>35858.511392999993</v>
      </c>
    </row>
    <row r="75" spans="1:19">
      <c r="B75" s="206" t="s">
        <v>5940</v>
      </c>
      <c r="C75" s="200">
        <v>0</v>
      </c>
      <c r="G75" s="206">
        <f>G69</f>
        <v>0</v>
      </c>
      <c r="H75" s="206">
        <f>SUM(H70:H74)</f>
        <v>460</v>
      </c>
      <c r="I75" s="206">
        <f>SUM(I70:I74)</f>
        <v>0</v>
      </c>
      <c r="J75" s="206">
        <f>SUM(J70:J74)</f>
        <v>893</v>
      </c>
      <c r="O75" s="200">
        <v>6.5778999999999996</v>
      </c>
      <c r="Q75" s="206">
        <f t="shared" si="19"/>
        <v>0</v>
      </c>
    </row>
    <row r="76" spans="1:19">
      <c r="B76" s="206" t="s">
        <v>5939</v>
      </c>
      <c r="C76" s="206">
        <f t="shared" ref="C76:J76" si="21">C68+C75</f>
        <v>47550</v>
      </c>
      <c r="D76" s="206">
        <f t="shared" si="21"/>
        <v>0</v>
      </c>
      <c r="E76" s="206">
        <f t="shared" si="21"/>
        <v>0</v>
      </c>
      <c r="F76" s="206">
        <f t="shared" si="21"/>
        <v>0</v>
      </c>
      <c r="G76" s="206">
        <f t="shared" si="21"/>
        <v>8357.4</v>
      </c>
      <c r="H76" s="206">
        <f t="shared" si="21"/>
        <v>16401</v>
      </c>
      <c r="I76" s="206">
        <f t="shared" si="21"/>
        <v>0</v>
      </c>
      <c r="J76" s="206">
        <f t="shared" si="21"/>
        <v>33482</v>
      </c>
      <c r="K76" s="206">
        <f>G76+I76+(H76+J76)*O76/100</f>
        <v>11633.216609999999</v>
      </c>
      <c r="N76" s="206">
        <f>K74+M74+(L74+N74)*O76/100</f>
        <v>35819.285889999999</v>
      </c>
      <c r="O76" s="200">
        <v>6.5670000000000002</v>
      </c>
      <c r="P76" s="206">
        <f>SUM(C76:F76)</f>
        <v>47550</v>
      </c>
      <c r="Q76" s="206">
        <f>N76</f>
        <v>35819.285889999999</v>
      </c>
      <c r="R76" s="206">
        <f>(G76+I76)+(H76+J76)*O76/100</f>
        <v>11633.216609999999</v>
      </c>
      <c r="S76" s="206">
        <f>P76-R76-Q76</f>
        <v>97.497499999997672</v>
      </c>
    </row>
    <row r="77" spans="1:19">
      <c r="A77" s="261">
        <v>39093</v>
      </c>
      <c r="K77" s="206">
        <f>K74+C77-G77</f>
        <v>-613.18000000000245</v>
      </c>
      <c r="L77" s="206">
        <f>L74+D77-H77</f>
        <v>293599</v>
      </c>
      <c r="M77" s="206">
        <f>M74+E77-I77</f>
        <v>12800</v>
      </c>
      <c r="N77" s="206">
        <f>N74+F77-J77</f>
        <v>66268</v>
      </c>
      <c r="O77" s="200">
        <v>6.516</v>
      </c>
      <c r="Q77" s="206">
        <f t="shared" ref="Q77:Q82" si="22">K77+L77*O77/100+M77+N77*O77/100</f>
        <v>35635.753719999993</v>
      </c>
    </row>
    <row r="78" spans="1:19">
      <c r="A78" s="261">
        <v>39093</v>
      </c>
      <c r="B78" s="206" t="s">
        <v>5897</v>
      </c>
      <c r="H78" s="200">
        <v>380</v>
      </c>
      <c r="K78" s="206">
        <f t="shared" ref="K78:N81" si="23">K77+C78-G78</f>
        <v>-613.18000000000245</v>
      </c>
      <c r="L78" s="206">
        <f t="shared" si="23"/>
        <v>293219</v>
      </c>
      <c r="M78" s="206">
        <f t="shared" si="23"/>
        <v>12800</v>
      </c>
      <c r="N78" s="206">
        <f t="shared" si="23"/>
        <v>66268</v>
      </c>
      <c r="O78" s="200">
        <v>6.516</v>
      </c>
      <c r="Q78" s="206">
        <f t="shared" si="22"/>
        <v>35610.992919999997</v>
      </c>
    </row>
    <row r="79" spans="1:19">
      <c r="A79" s="261">
        <v>39093</v>
      </c>
      <c r="B79" s="206" t="s">
        <v>5834</v>
      </c>
      <c r="J79" s="200">
        <v>290</v>
      </c>
      <c r="K79" s="206">
        <f t="shared" si="23"/>
        <v>-613.18000000000245</v>
      </c>
      <c r="L79" s="206">
        <f t="shared" si="23"/>
        <v>293219</v>
      </c>
      <c r="M79" s="206">
        <f t="shared" si="23"/>
        <v>12800</v>
      </c>
      <c r="N79" s="206">
        <f t="shared" si="23"/>
        <v>65978</v>
      </c>
      <c r="O79" s="200">
        <v>6.516</v>
      </c>
      <c r="Q79" s="206">
        <f t="shared" si="22"/>
        <v>35592.096519999999</v>
      </c>
    </row>
    <row r="80" spans="1:19">
      <c r="A80" s="261">
        <v>39093</v>
      </c>
      <c r="B80" s="200" t="s">
        <v>5896</v>
      </c>
      <c r="J80" s="200">
        <v>80</v>
      </c>
      <c r="K80" s="206">
        <f t="shared" si="23"/>
        <v>-613.18000000000245</v>
      </c>
      <c r="L80" s="206">
        <f t="shared" si="23"/>
        <v>293219</v>
      </c>
      <c r="M80" s="206">
        <f t="shared" si="23"/>
        <v>12800</v>
      </c>
      <c r="N80" s="206">
        <f t="shared" si="23"/>
        <v>65898</v>
      </c>
      <c r="O80" s="200">
        <v>6.516</v>
      </c>
      <c r="Q80" s="206">
        <f t="shared" si="22"/>
        <v>35586.883719999998</v>
      </c>
    </row>
    <row r="81" spans="1:19">
      <c r="A81" s="261">
        <v>39093</v>
      </c>
      <c r="B81" s="206" t="s">
        <v>5837</v>
      </c>
      <c r="J81" s="200">
        <v>85</v>
      </c>
      <c r="K81" s="206">
        <f t="shared" si="23"/>
        <v>-613.18000000000245</v>
      </c>
      <c r="L81" s="206">
        <f t="shared" si="23"/>
        <v>293219</v>
      </c>
      <c r="M81" s="206">
        <f t="shared" si="23"/>
        <v>12800</v>
      </c>
      <c r="N81" s="206">
        <f t="shared" si="23"/>
        <v>65813</v>
      </c>
      <c r="O81" s="200">
        <v>6.516</v>
      </c>
      <c r="Q81" s="206">
        <f t="shared" si="22"/>
        <v>35581.345119999998</v>
      </c>
    </row>
    <row r="82" spans="1:19">
      <c r="B82" s="206" t="s">
        <v>5940</v>
      </c>
      <c r="C82" s="200">
        <v>0</v>
      </c>
      <c r="G82" s="206">
        <f>SUM(G78:G81)</f>
        <v>0</v>
      </c>
      <c r="H82" s="206">
        <f>SUM(H78:H81)</f>
        <v>380</v>
      </c>
      <c r="I82" s="206">
        <f>SUM(I78:I81)</f>
        <v>0</v>
      </c>
      <c r="J82" s="206">
        <f>SUM(J78:J81)</f>
        <v>455</v>
      </c>
      <c r="O82" s="200">
        <v>6.516</v>
      </c>
      <c r="Q82" s="206">
        <f t="shared" si="22"/>
        <v>0</v>
      </c>
    </row>
    <row r="83" spans="1:19">
      <c r="B83" s="206" t="s">
        <v>5939</v>
      </c>
      <c r="C83" s="206">
        <f t="shared" ref="C83:J83" si="24">C76+C82</f>
        <v>47550</v>
      </c>
      <c r="D83" s="206">
        <f t="shared" si="24"/>
        <v>0</v>
      </c>
      <c r="E83" s="206">
        <f t="shared" si="24"/>
        <v>0</v>
      </c>
      <c r="F83" s="206">
        <f t="shared" si="24"/>
        <v>0</v>
      </c>
      <c r="G83" s="206">
        <f t="shared" si="24"/>
        <v>8357.4</v>
      </c>
      <c r="H83" s="206">
        <f t="shared" si="24"/>
        <v>16781</v>
      </c>
      <c r="I83" s="206">
        <f t="shared" si="24"/>
        <v>0</v>
      </c>
      <c r="J83" s="206">
        <f t="shared" si="24"/>
        <v>33937</v>
      </c>
      <c r="K83" s="206">
        <f>G83+I83+(H83+J83)*O83/100</f>
        <v>11662.184880000001</v>
      </c>
      <c r="N83" s="206">
        <f>K81+M81+(L81+N81)*O83/100</f>
        <v>35581.345119999998</v>
      </c>
      <c r="O83" s="200">
        <v>6.516</v>
      </c>
      <c r="P83" s="206">
        <f>SUM(C83:F83)</f>
        <v>47550</v>
      </c>
      <c r="Q83" s="206">
        <f>N83</f>
        <v>35581.345119999998</v>
      </c>
      <c r="R83" s="206">
        <f>(G83+I83)+(H83+J83)*O83/100</f>
        <v>11662.184880000001</v>
      </c>
      <c r="S83" s="206">
        <f>P83-R83-Q83</f>
        <v>306.47000000000116</v>
      </c>
    </row>
    <row r="84" spans="1:19">
      <c r="A84" s="261">
        <v>39094</v>
      </c>
      <c r="K84" s="206">
        <f>K81+C84-G84</f>
        <v>-613.18000000000245</v>
      </c>
      <c r="L84" s="206">
        <f>L81+D84-H84</f>
        <v>293219</v>
      </c>
      <c r="M84" s="206">
        <f>M81+E84-I84</f>
        <v>12800</v>
      </c>
      <c r="N84" s="206">
        <f>N81+F84-J84</f>
        <v>65813</v>
      </c>
      <c r="O84" s="200">
        <v>6.5778999999999996</v>
      </c>
      <c r="Q84" s="206">
        <f t="shared" ref="Q84:Q89" si="25">K84+L84*O84/100+M84+N84*O84/100</f>
        <v>35803.585927999993</v>
      </c>
    </row>
    <row r="85" spans="1:19">
      <c r="A85" s="261">
        <v>39094</v>
      </c>
      <c r="B85" s="206" t="s">
        <v>5878</v>
      </c>
      <c r="H85" s="200">
        <v>380</v>
      </c>
      <c r="K85" s="206">
        <f t="shared" ref="K85:N88" si="26">K84+C85-G85</f>
        <v>-613.18000000000245</v>
      </c>
      <c r="L85" s="206">
        <f t="shared" si="26"/>
        <v>292839</v>
      </c>
      <c r="M85" s="206">
        <f t="shared" si="26"/>
        <v>12800</v>
      </c>
      <c r="N85" s="206">
        <f t="shared" si="26"/>
        <v>65813</v>
      </c>
      <c r="O85" s="200">
        <v>6.5778999999999996</v>
      </c>
      <c r="Q85" s="206">
        <f t="shared" si="25"/>
        <v>35778.589907999994</v>
      </c>
    </row>
    <row r="86" spans="1:19">
      <c r="A86" s="261">
        <v>39094</v>
      </c>
      <c r="B86" s="206" t="s">
        <v>5834</v>
      </c>
      <c r="J86" s="200">
        <v>225</v>
      </c>
      <c r="K86" s="206">
        <f t="shared" si="26"/>
        <v>-613.18000000000245</v>
      </c>
      <c r="L86" s="206">
        <f t="shared" si="26"/>
        <v>292839</v>
      </c>
      <c r="M86" s="206">
        <f t="shared" si="26"/>
        <v>12800</v>
      </c>
      <c r="N86" s="206">
        <f t="shared" si="26"/>
        <v>65588</v>
      </c>
      <c r="O86" s="200">
        <v>6.5778999999999996</v>
      </c>
      <c r="Q86" s="206">
        <f t="shared" si="25"/>
        <v>35763.789632999993</v>
      </c>
    </row>
    <row r="87" spans="1:19">
      <c r="A87" s="261">
        <v>39094</v>
      </c>
      <c r="B87" s="200" t="s">
        <v>5895</v>
      </c>
      <c r="J87" s="200">
        <v>130</v>
      </c>
      <c r="K87" s="206">
        <f t="shared" si="26"/>
        <v>-613.18000000000245</v>
      </c>
      <c r="L87" s="206">
        <f t="shared" si="26"/>
        <v>292839</v>
      </c>
      <c r="M87" s="206">
        <f t="shared" si="26"/>
        <v>12800</v>
      </c>
      <c r="N87" s="206">
        <f t="shared" si="26"/>
        <v>65458</v>
      </c>
      <c r="O87" s="200">
        <v>6.5778999999999996</v>
      </c>
      <c r="Q87" s="206">
        <f t="shared" si="25"/>
        <v>35755.238362999997</v>
      </c>
    </row>
    <row r="88" spans="1:19">
      <c r="A88" s="261">
        <v>39094</v>
      </c>
      <c r="B88" s="200" t="s">
        <v>5829</v>
      </c>
      <c r="J88" s="200">
        <v>114</v>
      </c>
      <c r="K88" s="206">
        <f t="shared" si="26"/>
        <v>-613.18000000000245</v>
      </c>
      <c r="L88" s="206">
        <f t="shared" si="26"/>
        <v>292839</v>
      </c>
      <c r="M88" s="206">
        <f t="shared" si="26"/>
        <v>12800</v>
      </c>
      <c r="N88" s="206">
        <f t="shared" si="26"/>
        <v>65344</v>
      </c>
      <c r="O88" s="200">
        <v>6.5778999999999996</v>
      </c>
      <c r="Q88" s="206">
        <f t="shared" si="25"/>
        <v>35747.739556999994</v>
      </c>
    </row>
    <row r="89" spans="1:19">
      <c r="B89" s="206" t="s">
        <v>5940</v>
      </c>
      <c r="C89" s="200">
        <v>0</v>
      </c>
      <c r="G89" s="206">
        <f>SUM(G85:G88)</f>
        <v>0</v>
      </c>
      <c r="H89" s="206">
        <f>SUM(H85:H88)</f>
        <v>380</v>
      </c>
      <c r="I89" s="206">
        <f>SUM(I85:I88)</f>
        <v>0</v>
      </c>
      <c r="J89" s="206">
        <f>SUM(J85:J88)</f>
        <v>469</v>
      </c>
      <c r="O89" s="200">
        <v>6.5778999999999996</v>
      </c>
      <c r="Q89" s="206">
        <f t="shared" si="25"/>
        <v>0</v>
      </c>
    </row>
    <row r="90" spans="1:19">
      <c r="B90" s="206" t="s">
        <v>5939</v>
      </c>
      <c r="C90" s="206">
        <f t="shared" ref="C90:J90" si="27">C83+C89</f>
        <v>47550</v>
      </c>
      <c r="D90" s="206">
        <f t="shared" si="27"/>
        <v>0</v>
      </c>
      <c r="E90" s="206">
        <f t="shared" si="27"/>
        <v>0</v>
      </c>
      <c r="F90" s="206">
        <f t="shared" si="27"/>
        <v>0</v>
      </c>
      <c r="G90" s="206">
        <f t="shared" si="27"/>
        <v>8357.4</v>
      </c>
      <c r="H90" s="206">
        <f t="shared" si="27"/>
        <v>17161</v>
      </c>
      <c r="I90" s="206">
        <f t="shared" si="27"/>
        <v>0</v>
      </c>
      <c r="J90" s="206">
        <f t="shared" si="27"/>
        <v>34406</v>
      </c>
      <c r="K90" s="206">
        <f>G90+I90+(H90+J90)*O90/100</f>
        <v>11749.425692999999</v>
      </c>
      <c r="N90" s="206">
        <f>K88+M88+(L88+N88)*O90/100</f>
        <v>35747.739556999994</v>
      </c>
      <c r="O90" s="200">
        <v>6.5778999999999996</v>
      </c>
      <c r="P90" s="206">
        <f>SUM(C90:F90)</f>
        <v>47550</v>
      </c>
      <c r="Q90" s="206">
        <f>N90</f>
        <v>35747.739556999994</v>
      </c>
      <c r="R90" s="206">
        <f>(G90+I90)+(H90+J90)*O90/100</f>
        <v>11749.425692999999</v>
      </c>
      <c r="S90" s="206">
        <f>P90-R90-Q90</f>
        <v>52.83475000000908</v>
      </c>
    </row>
    <row r="91" spans="1:19">
      <c r="A91" s="261">
        <v>39095</v>
      </c>
      <c r="K91" s="206">
        <f>K88+C91-G91</f>
        <v>-613.18000000000245</v>
      </c>
      <c r="L91" s="206">
        <f>L88+D91-H91</f>
        <v>292839</v>
      </c>
      <c r="M91" s="206">
        <f>M88+E91-I91</f>
        <v>12800</v>
      </c>
      <c r="N91" s="206">
        <f>N88+F91-J91</f>
        <v>65344</v>
      </c>
      <c r="O91" s="200">
        <v>6.5019999999999998</v>
      </c>
      <c r="Q91" s="206">
        <f>K91+L91*O91/100+M91+N91*O91/100</f>
        <v>35475.878659999995</v>
      </c>
    </row>
    <row r="92" spans="1:19">
      <c r="A92" s="261">
        <v>39095</v>
      </c>
      <c r="B92" s="206" t="s">
        <v>5970</v>
      </c>
      <c r="J92" s="200">
        <v>33500</v>
      </c>
      <c r="K92" s="206">
        <f t="shared" ref="K92:K103" si="28">K91+C92-G92</f>
        <v>-613.18000000000245</v>
      </c>
      <c r="L92" s="206">
        <f t="shared" ref="L92:L103" si="29">L91+D92-H92</f>
        <v>292839</v>
      </c>
      <c r="M92" s="206">
        <f t="shared" ref="M92:M103" si="30">M91+E92-I92</f>
        <v>12800</v>
      </c>
      <c r="N92" s="206">
        <f t="shared" ref="N92:N103" si="31">N91+F92-J92</f>
        <v>31844</v>
      </c>
      <c r="O92" s="200">
        <v>6.5019999999999998</v>
      </c>
      <c r="Q92" s="206">
        <f>K92+L92*O92/100+M92+N92*O92/100</f>
        <v>33297.708659999997</v>
      </c>
    </row>
    <row r="93" spans="1:19">
      <c r="A93" s="261">
        <v>39095</v>
      </c>
      <c r="B93" s="200" t="s">
        <v>5969</v>
      </c>
      <c r="H93" s="200">
        <v>260</v>
      </c>
      <c r="K93" s="206">
        <f t="shared" si="28"/>
        <v>-613.18000000000245</v>
      </c>
      <c r="L93" s="206">
        <f t="shared" si="29"/>
        <v>292579</v>
      </c>
      <c r="M93" s="206">
        <f t="shared" si="30"/>
        <v>12800</v>
      </c>
      <c r="N93" s="206">
        <f t="shared" si="31"/>
        <v>31844</v>
      </c>
      <c r="O93" s="200">
        <v>6.5019999999999998</v>
      </c>
      <c r="Q93" s="206">
        <f>K93+L93*O93/100+M93+N93*O93/100</f>
        <v>33280.803459999996</v>
      </c>
    </row>
    <row r="94" spans="1:19">
      <c r="A94" s="261">
        <v>39095</v>
      </c>
      <c r="B94" s="206" t="s">
        <v>5968</v>
      </c>
      <c r="H94" s="200">
        <v>129750</v>
      </c>
      <c r="K94" s="206">
        <f t="shared" si="28"/>
        <v>-613.18000000000245</v>
      </c>
      <c r="L94" s="206">
        <f t="shared" si="29"/>
        <v>162829</v>
      </c>
      <c r="M94" s="206">
        <f t="shared" si="30"/>
        <v>12800</v>
      </c>
      <c r="N94" s="206">
        <f t="shared" si="31"/>
        <v>31844</v>
      </c>
      <c r="O94" s="200">
        <v>6.5019999999999998</v>
      </c>
    </row>
    <row r="95" spans="1:19">
      <c r="A95" s="261">
        <v>39095</v>
      </c>
      <c r="B95" s="206" t="s">
        <v>5859</v>
      </c>
      <c r="J95" s="200">
        <v>185</v>
      </c>
      <c r="K95" s="206">
        <f t="shared" si="28"/>
        <v>-613.18000000000245</v>
      </c>
      <c r="L95" s="206">
        <f t="shared" si="29"/>
        <v>162829</v>
      </c>
      <c r="M95" s="206">
        <f t="shared" si="30"/>
        <v>12800</v>
      </c>
      <c r="N95" s="206">
        <f t="shared" si="31"/>
        <v>31659</v>
      </c>
      <c r="O95" s="200">
        <v>6.5019999999999998</v>
      </c>
      <c r="Q95" s="206">
        <f t="shared" ref="Q95:Q104" si="32">K95+L95*O95/100+M95+N95*O95/100</f>
        <v>24832.429759999999</v>
      </c>
    </row>
    <row r="96" spans="1:19">
      <c r="A96" s="261">
        <v>39095</v>
      </c>
      <c r="B96" s="206" t="s">
        <v>2343</v>
      </c>
      <c r="J96" s="200">
        <v>58</v>
      </c>
      <c r="K96" s="206">
        <f t="shared" si="28"/>
        <v>-613.18000000000245</v>
      </c>
      <c r="L96" s="206">
        <f t="shared" si="29"/>
        <v>162829</v>
      </c>
      <c r="M96" s="206">
        <f t="shared" si="30"/>
        <v>12800</v>
      </c>
      <c r="N96" s="206">
        <f t="shared" si="31"/>
        <v>31601</v>
      </c>
      <c r="O96" s="200">
        <v>6.5019999999999998</v>
      </c>
      <c r="Q96" s="206">
        <f t="shared" si="32"/>
        <v>24828.658599999999</v>
      </c>
    </row>
    <row r="97" spans="1:19">
      <c r="A97" s="261">
        <v>39095</v>
      </c>
      <c r="B97" s="206" t="s">
        <v>5894</v>
      </c>
      <c r="J97" s="200">
        <v>348</v>
      </c>
      <c r="K97" s="206">
        <f t="shared" si="28"/>
        <v>-613.18000000000245</v>
      </c>
      <c r="L97" s="206">
        <f t="shared" si="29"/>
        <v>162829</v>
      </c>
      <c r="M97" s="206">
        <f t="shared" si="30"/>
        <v>12800</v>
      </c>
      <c r="N97" s="206">
        <f t="shared" si="31"/>
        <v>31253</v>
      </c>
      <c r="O97" s="200">
        <v>6.5019999999999998</v>
      </c>
      <c r="Q97" s="206">
        <f t="shared" si="32"/>
        <v>24806.031640000001</v>
      </c>
    </row>
    <row r="98" spans="1:19">
      <c r="A98" s="261">
        <v>39095</v>
      </c>
      <c r="B98" s="200" t="s">
        <v>5893</v>
      </c>
      <c r="J98" s="200">
        <v>218</v>
      </c>
      <c r="K98" s="206">
        <f t="shared" si="28"/>
        <v>-613.18000000000245</v>
      </c>
      <c r="L98" s="206">
        <f t="shared" si="29"/>
        <v>162829</v>
      </c>
      <c r="M98" s="206">
        <f t="shared" si="30"/>
        <v>12800</v>
      </c>
      <c r="N98" s="206">
        <f t="shared" si="31"/>
        <v>31035</v>
      </c>
      <c r="O98" s="200">
        <v>6.5019999999999998</v>
      </c>
      <c r="Q98" s="206">
        <f t="shared" si="32"/>
        <v>24791.85728</v>
      </c>
    </row>
    <row r="99" spans="1:19">
      <c r="A99" s="261">
        <v>39095</v>
      </c>
      <c r="B99" s="206" t="s">
        <v>5892</v>
      </c>
      <c r="J99" s="200">
        <v>298</v>
      </c>
      <c r="K99" s="206">
        <f t="shared" si="28"/>
        <v>-613.18000000000245</v>
      </c>
      <c r="L99" s="206">
        <f t="shared" si="29"/>
        <v>162829</v>
      </c>
      <c r="M99" s="206">
        <f t="shared" si="30"/>
        <v>12800</v>
      </c>
      <c r="N99" s="206">
        <f t="shared" si="31"/>
        <v>30737</v>
      </c>
      <c r="O99" s="200">
        <v>6.5019999999999998</v>
      </c>
      <c r="Q99" s="206">
        <f t="shared" si="32"/>
        <v>24772.481319999999</v>
      </c>
    </row>
    <row r="100" spans="1:19">
      <c r="A100" s="261">
        <v>39095</v>
      </c>
      <c r="B100" s="206" t="s">
        <v>5881</v>
      </c>
      <c r="J100" s="200">
        <v>100</v>
      </c>
      <c r="K100" s="206">
        <f t="shared" si="28"/>
        <v>-613.18000000000245</v>
      </c>
      <c r="L100" s="206">
        <f t="shared" si="29"/>
        <v>162829</v>
      </c>
      <c r="M100" s="206">
        <f t="shared" si="30"/>
        <v>12800</v>
      </c>
      <c r="N100" s="206">
        <f t="shared" si="31"/>
        <v>30637</v>
      </c>
      <c r="O100" s="200">
        <v>6.5019999999999998</v>
      </c>
      <c r="Q100" s="206">
        <f t="shared" si="32"/>
        <v>24765.979319999999</v>
      </c>
    </row>
    <row r="101" spans="1:19">
      <c r="A101" s="261">
        <v>39095</v>
      </c>
      <c r="B101" s="206" t="s">
        <v>5891</v>
      </c>
      <c r="J101" s="200">
        <v>111</v>
      </c>
      <c r="K101" s="206">
        <f t="shared" si="28"/>
        <v>-613.18000000000245</v>
      </c>
      <c r="L101" s="206">
        <f t="shared" si="29"/>
        <v>162829</v>
      </c>
      <c r="M101" s="206">
        <f t="shared" si="30"/>
        <v>12800</v>
      </c>
      <c r="N101" s="206">
        <f t="shared" si="31"/>
        <v>30526</v>
      </c>
      <c r="O101" s="200">
        <v>6.5019999999999998</v>
      </c>
      <c r="Q101" s="206">
        <f t="shared" si="32"/>
        <v>24758.7621</v>
      </c>
    </row>
    <row r="102" spans="1:19">
      <c r="A102" s="261">
        <v>39095</v>
      </c>
      <c r="B102" s="206" t="s">
        <v>5863</v>
      </c>
      <c r="J102" s="200">
        <v>60</v>
      </c>
      <c r="K102" s="206">
        <f t="shared" si="28"/>
        <v>-613.18000000000245</v>
      </c>
      <c r="L102" s="206">
        <f t="shared" si="29"/>
        <v>162829</v>
      </c>
      <c r="M102" s="206">
        <f t="shared" si="30"/>
        <v>12800</v>
      </c>
      <c r="N102" s="206">
        <f t="shared" si="31"/>
        <v>30466</v>
      </c>
      <c r="O102" s="200">
        <v>6.5019999999999998</v>
      </c>
      <c r="Q102" s="206">
        <f t="shared" si="32"/>
        <v>24754.8609</v>
      </c>
    </row>
    <row r="103" spans="1:19">
      <c r="A103" s="261">
        <v>39095</v>
      </c>
      <c r="B103" s="206" t="s">
        <v>5866</v>
      </c>
      <c r="J103" s="200">
        <v>780</v>
      </c>
      <c r="K103" s="206">
        <f t="shared" si="28"/>
        <v>-613.18000000000245</v>
      </c>
      <c r="L103" s="206">
        <f t="shared" si="29"/>
        <v>162829</v>
      </c>
      <c r="M103" s="206">
        <f t="shared" si="30"/>
        <v>12800</v>
      </c>
      <c r="N103" s="206">
        <f t="shared" si="31"/>
        <v>29686</v>
      </c>
      <c r="O103" s="200">
        <v>6.5019999999999998</v>
      </c>
      <c r="Q103" s="206">
        <f t="shared" si="32"/>
        <v>24704.1453</v>
      </c>
    </row>
    <row r="104" spans="1:19">
      <c r="B104" s="206" t="s">
        <v>5940</v>
      </c>
      <c r="C104" s="200">
        <v>0</v>
      </c>
      <c r="G104" s="206">
        <f>SUM(G92:G103)</f>
        <v>0</v>
      </c>
      <c r="H104" s="206">
        <f>SUM(H92:H103)</f>
        <v>130010</v>
      </c>
      <c r="I104" s="206">
        <f>SUM(I92:I103)</f>
        <v>0</v>
      </c>
      <c r="J104" s="206">
        <f>SUM(J92:J103)</f>
        <v>35658</v>
      </c>
      <c r="O104" s="200">
        <v>6.5019999999999998</v>
      </c>
      <c r="Q104" s="206">
        <f t="shared" si="32"/>
        <v>0</v>
      </c>
    </row>
    <row r="105" spans="1:19">
      <c r="B105" s="206" t="s">
        <v>5939</v>
      </c>
      <c r="C105" s="206">
        <f t="shared" ref="C105:J105" si="33">C90+C104</f>
        <v>47550</v>
      </c>
      <c r="D105" s="206">
        <f t="shared" si="33"/>
        <v>0</v>
      </c>
      <c r="E105" s="206">
        <f t="shared" si="33"/>
        <v>0</v>
      </c>
      <c r="F105" s="206">
        <f t="shared" si="33"/>
        <v>0</v>
      </c>
      <c r="G105" s="206">
        <f t="shared" si="33"/>
        <v>8357.4</v>
      </c>
      <c r="H105" s="206">
        <f t="shared" si="33"/>
        <v>147171</v>
      </c>
      <c r="I105" s="206">
        <f t="shared" si="33"/>
        <v>0</v>
      </c>
      <c r="J105" s="206">
        <f t="shared" si="33"/>
        <v>70064</v>
      </c>
      <c r="K105" s="206">
        <f>G105+I105+(H105+J105)*O105/100</f>
        <v>22482.019699999997</v>
      </c>
      <c r="N105" s="206">
        <f>K103+M103+(L103+N103)*O105/100</f>
        <v>24704.145299999996</v>
      </c>
      <c r="O105" s="200">
        <v>6.5019999999999998</v>
      </c>
      <c r="P105" s="206">
        <f>SUM(C105:F105)</f>
        <v>47550</v>
      </c>
      <c r="Q105" s="206">
        <f>N105</f>
        <v>24704.145299999996</v>
      </c>
      <c r="R105" s="206">
        <f>(G105+I105)+(H105+J105)*O105/100</f>
        <v>22482.019699999997</v>
      </c>
      <c r="S105" s="206">
        <f>P105-R105-Q105</f>
        <v>363.8350000000064</v>
      </c>
    </row>
    <row r="106" spans="1:19">
      <c r="A106" s="261">
        <v>39096</v>
      </c>
      <c r="K106" s="206">
        <f>K103+C106-G106</f>
        <v>-613.18000000000245</v>
      </c>
      <c r="L106" s="206">
        <f>L103+D106-H106</f>
        <v>162829</v>
      </c>
      <c r="M106" s="206">
        <f>M103+E106-I106</f>
        <v>12800</v>
      </c>
      <c r="N106" s="206">
        <f>N103+F106-J106</f>
        <v>29686</v>
      </c>
      <c r="O106" s="200">
        <v>6.5019999999999998</v>
      </c>
      <c r="Q106" s="206">
        <f>K106+L106*O106/100+M106+N106*O106/100</f>
        <v>24704.1453</v>
      </c>
    </row>
    <row r="107" spans="1:19">
      <c r="A107" s="261" t="s">
        <v>5967</v>
      </c>
      <c r="K107" s="206">
        <f t="shared" ref="K107:N108" si="34">K106+C107-G107</f>
        <v>-613.18000000000245</v>
      </c>
      <c r="L107" s="206">
        <f t="shared" si="34"/>
        <v>162829</v>
      </c>
      <c r="M107" s="206">
        <f t="shared" si="34"/>
        <v>12800</v>
      </c>
      <c r="N107" s="206">
        <f t="shared" si="34"/>
        <v>29686</v>
      </c>
      <c r="O107" s="200">
        <v>6.5019999999999998</v>
      </c>
      <c r="Q107" s="206">
        <f>K107+L107*O107/100+M107+N107*O107/100</f>
        <v>24704.1453</v>
      </c>
    </row>
    <row r="108" spans="1:19">
      <c r="K108" s="206">
        <f t="shared" si="34"/>
        <v>-613.18000000000245</v>
      </c>
      <c r="L108" s="206">
        <f t="shared" si="34"/>
        <v>162829</v>
      </c>
      <c r="M108" s="206">
        <f t="shared" si="34"/>
        <v>12800</v>
      </c>
      <c r="N108" s="206">
        <f t="shared" si="34"/>
        <v>29686</v>
      </c>
      <c r="O108" s="200">
        <v>6.5019999999999998</v>
      </c>
      <c r="Q108" s="206">
        <f>K108+L108*O108/100+M108+N108*O108/100</f>
        <v>24704.1453</v>
      </c>
    </row>
    <row r="109" spans="1:19">
      <c r="B109" s="206" t="s">
        <v>5940</v>
      </c>
      <c r="C109" s="200">
        <v>0</v>
      </c>
      <c r="G109" s="206">
        <f>G106</f>
        <v>0</v>
      </c>
      <c r="H109" s="206">
        <f>SUM(H107:H108)</f>
        <v>0</v>
      </c>
      <c r="O109" s="200">
        <v>6.5019999999999998</v>
      </c>
      <c r="Q109" s="206">
        <f>K109+L109*O109/100+M109+N109*O109/100</f>
        <v>0</v>
      </c>
    </row>
    <row r="110" spans="1:19">
      <c r="B110" s="206" t="s">
        <v>5939</v>
      </c>
      <c r="C110" s="206">
        <f t="shared" ref="C110:J110" si="35">C105+C109</f>
        <v>47550</v>
      </c>
      <c r="D110" s="206">
        <f t="shared" si="35"/>
        <v>0</v>
      </c>
      <c r="E110" s="206">
        <f t="shared" si="35"/>
        <v>0</v>
      </c>
      <c r="F110" s="206">
        <f t="shared" si="35"/>
        <v>0</v>
      </c>
      <c r="G110" s="206">
        <f t="shared" si="35"/>
        <v>8357.4</v>
      </c>
      <c r="H110" s="206">
        <f t="shared" si="35"/>
        <v>147171</v>
      </c>
      <c r="I110" s="206">
        <f t="shared" si="35"/>
        <v>0</v>
      </c>
      <c r="J110" s="206">
        <f t="shared" si="35"/>
        <v>70064</v>
      </c>
      <c r="K110" s="206">
        <f>G110+I110+(H110+J110)*O110/100</f>
        <v>22482.019699999997</v>
      </c>
      <c r="N110" s="206">
        <f>K108+M108+(L108+N108)*O110/100</f>
        <v>24704.145299999996</v>
      </c>
      <c r="O110" s="200">
        <v>6.5019999999999998</v>
      </c>
      <c r="P110" s="206">
        <f>SUM(C110:F110)</f>
        <v>47550</v>
      </c>
      <c r="Q110" s="206">
        <f>N110</f>
        <v>24704.145299999996</v>
      </c>
      <c r="R110" s="206">
        <f>(G110+I110)+(H110+J110)*O110/100</f>
        <v>22482.019699999997</v>
      </c>
      <c r="S110" s="206">
        <f>P110-R110-Q110</f>
        <v>363.8350000000064</v>
      </c>
    </row>
    <row r="111" spans="1:19">
      <c r="A111" s="261">
        <v>39097</v>
      </c>
      <c r="K111" s="206">
        <f>K108+C111-G111</f>
        <v>-613.18000000000245</v>
      </c>
      <c r="L111" s="206">
        <f>L108+D111-H111</f>
        <v>162829</v>
      </c>
      <c r="M111" s="206">
        <f>M108+E111-I111</f>
        <v>12800</v>
      </c>
      <c r="N111" s="206">
        <f>N108+F111-J111</f>
        <v>29686</v>
      </c>
      <c r="O111" s="200">
        <v>6.5069999999999997</v>
      </c>
      <c r="Q111" s="206">
        <f>K111+L111*O111/100+M111+N111*O111/100</f>
        <v>24713.771049999999</v>
      </c>
    </row>
    <row r="112" spans="1:19">
      <c r="A112" s="261">
        <v>39097</v>
      </c>
      <c r="B112" s="206" t="s">
        <v>5882</v>
      </c>
      <c r="H112" s="200">
        <v>320</v>
      </c>
      <c r="K112" s="206">
        <f t="shared" ref="K112:N117" si="36">K111+C112-G112</f>
        <v>-613.18000000000245</v>
      </c>
      <c r="L112" s="206">
        <f t="shared" si="36"/>
        <v>162509</v>
      </c>
      <c r="M112" s="206">
        <f t="shared" si="36"/>
        <v>12800</v>
      </c>
      <c r="N112" s="206">
        <f t="shared" si="36"/>
        <v>29686</v>
      </c>
      <c r="O112" s="200">
        <v>6.5069999999999997</v>
      </c>
    </row>
    <row r="113" spans="1:19">
      <c r="A113" s="261">
        <v>39097</v>
      </c>
      <c r="B113" s="206" t="s">
        <v>5844</v>
      </c>
      <c r="J113" s="200">
        <v>148</v>
      </c>
      <c r="K113" s="206">
        <f t="shared" si="36"/>
        <v>-613.18000000000245</v>
      </c>
      <c r="L113" s="206">
        <f t="shared" si="36"/>
        <v>162509</v>
      </c>
      <c r="M113" s="206">
        <f t="shared" si="36"/>
        <v>12800</v>
      </c>
      <c r="N113" s="206">
        <f t="shared" si="36"/>
        <v>29538</v>
      </c>
      <c r="O113" s="200">
        <v>6.5069999999999997</v>
      </c>
      <c r="Q113" s="206">
        <f>K113+L113*O113/100+M113+N113*O113/100</f>
        <v>24683.318289999996</v>
      </c>
    </row>
    <row r="114" spans="1:19">
      <c r="A114" s="261">
        <v>39097</v>
      </c>
      <c r="B114" s="206" t="s">
        <v>5864</v>
      </c>
      <c r="J114" s="200">
        <v>128</v>
      </c>
      <c r="K114" s="206">
        <f t="shared" si="36"/>
        <v>-613.18000000000245</v>
      </c>
      <c r="L114" s="206">
        <f t="shared" si="36"/>
        <v>162509</v>
      </c>
      <c r="M114" s="206">
        <f t="shared" si="36"/>
        <v>12800</v>
      </c>
      <c r="N114" s="206">
        <f t="shared" si="36"/>
        <v>29410</v>
      </c>
      <c r="O114" s="200">
        <v>6.5069999999999997</v>
      </c>
    </row>
    <row r="115" spans="1:19">
      <c r="A115" s="261">
        <v>39097</v>
      </c>
      <c r="B115" s="206" t="s">
        <v>5854</v>
      </c>
      <c r="J115" s="200">
        <v>136</v>
      </c>
      <c r="K115" s="206">
        <f t="shared" si="36"/>
        <v>-613.18000000000245</v>
      </c>
      <c r="L115" s="206">
        <f t="shared" si="36"/>
        <v>162509</v>
      </c>
      <c r="M115" s="206">
        <f t="shared" si="36"/>
        <v>12800</v>
      </c>
      <c r="N115" s="206">
        <f t="shared" si="36"/>
        <v>29274</v>
      </c>
      <c r="O115" s="200">
        <v>6.5069999999999997</v>
      </c>
      <c r="Q115" s="206">
        <f>K115+L115*O115/100+M115+N115*O115/100</f>
        <v>24666.139809999993</v>
      </c>
    </row>
    <row r="116" spans="1:19">
      <c r="A116" s="261">
        <v>39097</v>
      </c>
      <c r="B116" s="206" t="s">
        <v>5859</v>
      </c>
      <c r="J116" s="200">
        <v>174</v>
      </c>
      <c r="K116" s="206">
        <f t="shared" si="36"/>
        <v>-613.18000000000245</v>
      </c>
      <c r="L116" s="206">
        <f t="shared" si="36"/>
        <v>162509</v>
      </c>
      <c r="M116" s="206">
        <f t="shared" si="36"/>
        <v>12800</v>
      </c>
      <c r="N116" s="206">
        <f t="shared" si="36"/>
        <v>29100</v>
      </c>
      <c r="O116" s="200">
        <v>6.5069999999999997</v>
      </c>
      <c r="Q116" s="206">
        <f>K116+L116*O116/100+M116+N116*O116/100</f>
        <v>24654.817629999994</v>
      </c>
    </row>
    <row r="117" spans="1:19">
      <c r="A117" s="261">
        <v>39097</v>
      </c>
      <c r="B117" s="206" t="s">
        <v>5823</v>
      </c>
      <c r="J117" s="200">
        <v>80</v>
      </c>
      <c r="K117" s="206">
        <f t="shared" si="36"/>
        <v>-613.18000000000245</v>
      </c>
      <c r="L117" s="206">
        <f t="shared" si="36"/>
        <v>162509</v>
      </c>
      <c r="M117" s="206">
        <f t="shared" si="36"/>
        <v>12800</v>
      </c>
      <c r="N117" s="206">
        <f t="shared" si="36"/>
        <v>29020</v>
      </c>
      <c r="O117" s="200">
        <v>6.5069999999999997</v>
      </c>
      <c r="Q117" s="206">
        <f>K117+L117*O117/100+M117+N117*O117/100</f>
        <v>24649.612029999993</v>
      </c>
    </row>
    <row r="118" spans="1:19">
      <c r="A118" s="261" t="s">
        <v>5966</v>
      </c>
      <c r="B118" s="206" t="s">
        <v>5940</v>
      </c>
      <c r="C118" s="200">
        <v>0</v>
      </c>
      <c r="G118" s="206">
        <f>SUM(G113:G117)</f>
        <v>0</v>
      </c>
      <c r="H118" s="206">
        <f>SUM(H113:H117)</f>
        <v>0</v>
      </c>
      <c r="I118" s="206">
        <f>SUM(I113:I117)</f>
        <v>0</v>
      </c>
      <c r="J118" s="206">
        <f>SUM(J113:J117)</f>
        <v>666</v>
      </c>
      <c r="O118" s="200">
        <v>6.5069999999999997</v>
      </c>
      <c r="Q118" s="206">
        <f>K118+L118*O118/100+M118+N118*O118/100</f>
        <v>0</v>
      </c>
    </row>
    <row r="119" spans="1:19">
      <c r="B119" s="206" t="s">
        <v>5939</v>
      </c>
      <c r="C119" s="206">
        <f t="shared" ref="C119:J119" si="37">C110+C118</f>
        <v>47550</v>
      </c>
      <c r="D119" s="206">
        <f t="shared" si="37"/>
        <v>0</v>
      </c>
      <c r="E119" s="206">
        <f t="shared" si="37"/>
        <v>0</v>
      </c>
      <c r="F119" s="206">
        <f t="shared" si="37"/>
        <v>0</v>
      </c>
      <c r="G119" s="206">
        <f t="shared" si="37"/>
        <v>8357.4</v>
      </c>
      <c r="H119" s="206">
        <f t="shared" si="37"/>
        <v>147171</v>
      </c>
      <c r="I119" s="206">
        <f t="shared" si="37"/>
        <v>0</v>
      </c>
      <c r="J119" s="206">
        <f t="shared" si="37"/>
        <v>70730</v>
      </c>
      <c r="K119" s="206">
        <f>G119+I119+(H119+J119)*O119/100</f>
        <v>22536.218070000003</v>
      </c>
      <c r="N119" s="206">
        <f>K117+M117+(L117+N117)*O119/100</f>
        <v>24649.612029999997</v>
      </c>
      <c r="O119" s="200">
        <v>6.5069999999999997</v>
      </c>
      <c r="P119" s="206">
        <f>SUM(C119:F119)</f>
        <v>47550</v>
      </c>
      <c r="Q119" s="206">
        <f>N119</f>
        <v>24649.612029999997</v>
      </c>
      <c r="R119" s="206">
        <f>(G119+I119)+(H119+J119)*O119/100</f>
        <v>22536.218070000003</v>
      </c>
      <c r="S119" s="206">
        <f>P119-R119-Q119</f>
        <v>364.16990000000078</v>
      </c>
    </row>
    <row r="120" spans="1:19">
      <c r="A120" s="261">
        <v>39098</v>
      </c>
      <c r="K120" s="206">
        <f>K117+C120-G120</f>
        <v>-613.18000000000245</v>
      </c>
      <c r="L120" s="206">
        <f>L117+D120-H120</f>
        <v>162509</v>
      </c>
      <c r="M120" s="206">
        <f>M117+E120-I120</f>
        <v>12800</v>
      </c>
      <c r="N120" s="206">
        <f>N117+F120-J120</f>
        <v>29020</v>
      </c>
      <c r="O120" s="200">
        <v>6.5</v>
      </c>
      <c r="Q120" s="206">
        <f>K120+L120*O120/100+M120+N120*O120/100</f>
        <v>24636.204999999998</v>
      </c>
    </row>
    <row r="121" spans="1:19">
      <c r="A121" s="261">
        <v>39098</v>
      </c>
      <c r="B121" s="206" t="s">
        <v>5890</v>
      </c>
      <c r="H121" s="200">
        <v>380</v>
      </c>
      <c r="K121" s="206">
        <f t="shared" ref="K121:N122" si="38">K120+C121-G121</f>
        <v>-613.18000000000245</v>
      </c>
      <c r="L121" s="206">
        <f t="shared" si="38"/>
        <v>162129</v>
      </c>
      <c r="M121" s="206">
        <f t="shared" si="38"/>
        <v>12800</v>
      </c>
      <c r="N121" s="206">
        <f t="shared" si="38"/>
        <v>29020</v>
      </c>
      <c r="O121" s="200">
        <v>6.5</v>
      </c>
      <c r="Q121" s="206">
        <f>K121+L121*O121/100+M121+N121*O121/100</f>
        <v>24611.504999999997</v>
      </c>
    </row>
    <row r="122" spans="1:19">
      <c r="K122" s="206">
        <f t="shared" si="38"/>
        <v>-613.18000000000245</v>
      </c>
      <c r="L122" s="206">
        <f t="shared" si="38"/>
        <v>162129</v>
      </c>
      <c r="M122" s="206">
        <f t="shared" si="38"/>
        <v>12800</v>
      </c>
      <c r="N122" s="206">
        <f t="shared" si="38"/>
        <v>29020</v>
      </c>
      <c r="O122" s="200">
        <v>6.5</v>
      </c>
      <c r="Q122" s="206">
        <f>K122+L122*O122/100+M122+N122*O122/100</f>
        <v>24611.504999999997</v>
      </c>
    </row>
    <row r="123" spans="1:19">
      <c r="B123" s="206" t="s">
        <v>5940</v>
      </c>
      <c r="C123" s="200">
        <v>0</v>
      </c>
      <c r="G123" s="206">
        <f>G120</f>
        <v>0</v>
      </c>
      <c r="H123" s="206">
        <f>SUM(H121:H122)</f>
        <v>380</v>
      </c>
      <c r="O123" s="200">
        <v>6.5</v>
      </c>
      <c r="Q123" s="206">
        <f>K123+L123*O123/100+M123+N123*O123/100</f>
        <v>0</v>
      </c>
    </row>
    <row r="124" spans="1:19">
      <c r="B124" s="206" t="s">
        <v>5939</v>
      </c>
      <c r="C124" s="206">
        <f t="shared" ref="C124:J124" si="39">C119+C123</f>
        <v>47550</v>
      </c>
      <c r="D124" s="206">
        <f t="shared" si="39"/>
        <v>0</v>
      </c>
      <c r="E124" s="206">
        <f t="shared" si="39"/>
        <v>0</v>
      </c>
      <c r="F124" s="206">
        <f t="shared" si="39"/>
        <v>0</v>
      </c>
      <c r="G124" s="206">
        <f t="shared" si="39"/>
        <v>8357.4</v>
      </c>
      <c r="H124" s="206">
        <f t="shared" si="39"/>
        <v>147551</v>
      </c>
      <c r="I124" s="206">
        <f t="shared" si="39"/>
        <v>0</v>
      </c>
      <c r="J124" s="206">
        <f t="shared" si="39"/>
        <v>70730</v>
      </c>
      <c r="K124" s="206">
        <f>G124+I124+(H124+J124)*O124/100</f>
        <v>22545.665000000001</v>
      </c>
      <c r="N124" s="206">
        <f>K122+M122+(L122+N122)*O124/100</f>
        <v>24611.504999999997</v>
      </c>
      <c r="O124" s="200">
        <v>6.5</v>
      </c>
      <c r="P124" s="206">
        <f>SUM(C124:F124)</f>
        <v>47550</v>
      </c>
      <c r="Q124" s="206">
        <f>N124</f>
        <v>24611.504999999997</v>
      </c>
      <c r="R124" s="206">
        <f>(G124+I124)+(H124+J124)*O124/100</f>
        <v>22545.665000000001</v>
      </c>
      <c r="S124" s="206">
        <f>P124-R124-Q124</f>
        <v>392.83000000000175</v>
      </c>
    </row>
    <row r="125" spans="1:19">
      <c r="A125" s="261">
        <v>39099</v>
      </c>
      <c r="K125" s="206">
        <f>K122+C125-G125</f>
        <v>-613.18000000000245</v>
      </c>
      <c r="L125" s="206">
        <f>L122+D125-H125</f>
        <v>162129</v>
      </c>
      <c r="M125" s="206">
        <f>M122+E125-I125</f>
        <v>12800</v>
      </c>
      <c r="N125" s="206">
        <f>N122+F125-J125</f>
        <v>29020</v>
      </c>
      <c r="O125" s="200">
        <v>6.4726999999999997</v>
      </c>
      <c r="Q125" s="206">
        <f t="shared" ref="Q125:Q130" si="40">K125+L125*O125/100+M125+N125*O125/100</f>
        <v>24559.321322999996</v>
      </c>
    </row>
    <row r="126" spans="1:19">
      <c r="A126" s="261">
        <v>39099</v>
      </c>
      <c r="B126" s="206" t="s">
        <v>5889</v>
      </c>
      <c r="H126" s="200">
        <v>430</v>
      </c>
      <c r="K126" s="206">
        <f t="shared" ref="K126:N129" si="41">K125+C126-G126</f>
        <v>-613.18000000000245</v>
      </c>
      <c r="L126" s="206">
        <f t="shared" si="41"/>
        <v>161699</v>
      </c>
      <c r="M126" s="206">
        <f t="shared" si="41"/>
        <v>12800</v>
      </c>
      <c r="N126" s="206">
        <f t="shared" si="41"/>
        <v>29020</v>
      </c>
      <c r="O126" s="200">
        <v>6.4726999999999997</v>
      </c>
      <c r="Q126" s="206">
        <f t="shared" si="40"/>
        <v>24531.488712999999</v>
      </c>
    </row>
    <row r="127" spans="1:19">
      <c r="A127" s="261">
        <v>39099</v>
      </c>
      <c r="B127" s="206" t="s">
        <v>5870</v>
      </c>
      <c r="J127" s="200">
        <v>199</v>
      </c>
      <c r="K127" s="206">
        <f t="shared" si="41"/>
        <v>-613.18000000000245</v>
      </c>
      <c r="L127" s="206">
        <f t="shared" si="41"/>
        <v>161699</v>
      </c>
      <c r="M127" s="206">
        <f t="shared" si="41"/>
        <v>12800</v>
      </c>
      <c r="N127" s="206">
        <f t="shared" si="41"/>
        <v>28821</v>
      </c>
      <c r="O127" s="200">
        <v>6.4726999999999997</v>
      </c>
      <c r="Q127" s="206">
        <f t="shared" si="40"/>
        <v>24518.608039999999</v>
      </c>
    </row>
    <row r="128" spans="1:19">
      <c r="A128" s="261">
        <v>39099</v>
      </c>
      <c r="B128" s="206" t="s">
        <v>5834</v>
      </c>
      <c r="J128" s="200">
        <v>225</v>
      </c>
      <c r="K128" s="206">
        <f t="shared" si="41"/>
        <v>-613.18000000000245</v>
      </c>
      <c r="L128" s="206">
        <f t="shared" si="41"/>
        <v>161699</v>
      </c>
      <c r="M128" s="206">
        <f t="shared" si="41"/>
        <v>12800</v>
      </c>
      <c r="N128" s="206">
        <f t="shared" si="41"/>
        <v>28596</v>
      </c>
      <c r="O128" s="200">
        <v>6.4726999999999997</v>
      </c>
      <c r="Q128" s="206">
        <f t="shared" si="40"/>
        <v>24504.044464999999</v>
      </c>
    </row>
    <row r="129" spans="1:19">
      <c r="A129" s="261">
        <v>39099</v>
      </c>
      <c r="B129" s="206" t="s">
        <v>2343</v>
      </c>
      <c r="J129" s="200">
        <v>98</v>
      </c>
      <c r="K129" s="206">
        <f t="shared" si="41"/>
        <v>-613.18000000000245</v>
      </c>
      <c r="L129" s="206">
        <f t="shared" si="41"/>
        <v>161699</v>
      </c>
      <c r="M129" s="206">
        <f t="shared" si="41"/>
        <v>12800</v>
      </c>
      <c r="N129" s="206">
        <f t="shared" si="41"/>
        <v>28498</v>
      </c>
      <c r="O129" s="200">
        <v>6.4726999999999997</v>
      </c>
      <c r="Q129" s="206">
        <f t="shared" si="40"/>
        <v>24497.701218999999</v>
      </c>
    </row>
    <row r="130" spans="1:19">
      <c r="B130" s="206" t="s">
        <v>5940</v>
      </c>
      <c r="C130" s="200">
        <v>0</v>
      </c>
      <c r="G130" s="206">
        <f>SUM(G126:G129)</f>
        <v>0</v>
      </c>
      <c r="H130" s="206">
        <f>SUM(H126:H129)</f>
        <v>430</v>
      </c>
      <c r="I130" s="206">
        <f>SUM(I126:I129)</f>
        <v>0</v>
      </c>
      <c r="J130" s="206">
        <f>SUM(J126:J129)</f>
        <v>522</v>
      </c>
      <c r="O130" s="200">
        <v>6.4726999999999997</v>
      </c>
      <c r="Q130" s="206">
        <f t="shared" si="40"/>
        <v>0</v>
      </c>
    </row>
    <row r="131" spans="1:19">
      <c r="B131" s="206" t="s">
        <v>5939</v>
      </c>
      <c r="C131" s="206">
        <f t="shared" ref="C131:J131" si="42">C124+C130</f>
        <v>47550</v>
      </c>
      <c r="D131" s="206">
        <f t="shared" si="42"/>
        <v>0</v>
      </c>
      <c r="E131" s="206">
        <f t="shared" si="42"/>
        <v>0</v>
      </c>
      <c r="F131" s="206">
        <f t="shared" si="42"/>
        <v>0</v>
      </c>
      <c r="G131" s="206">
        <f t="shared" si="42"/>
        <v>8357.4</v>
      </c>
      <c r="H131" s="206">
        <f t="shared" si="42"/>
        <v>147981</v>
      </c>
      <c r="I131" s="206">
        <f t="shared" si="42"/>
        <v>0</v>
      </c>
      <c r="J131" s="206">
        <f t="shared" si="42"/>
        <v>71252</v>
      </c>
      <c r="K131" s="206">
        <f>G131+I131+(H131+J131)*O131/100</f>
        <v>22547.694390999997</v>
      </c>
      <c r="N131" s="206">
        <f>K129+M129+(L129+N129)*O131/100</f>
        <v>24497.701218999995</v>
      </c>
      <c r="O131" s="200">
        <v>6.4726999999999997</v>
      </c>
      <c r="P131" s="206">
        <f>SUM(C131:F131)</f>
        <v>47550</v>
      </c>
      <c r="Q131" s="206">
        <f>N131</f>
        <v>24497.701218999995</v>
      </c>
      <c r="R131" s="206">
        <f>(G131+I131)+(H131+J131)*O131/100</f>
        <v>22547.694390999997</v>
      </c>
      <c r="S131" s="206">
        <f>P131-R131-Q131</f>
        <v>504.6043900000077</v>
      </c>
    </row>
    <row r="132" spans="1:19">
      <c r="A132" s="261">
        <v>39100</v>
      </c>
      <c r="K132" s="206">
        <f>K129+C132-G132</f>
        <v>-613.18000000000245</v>
      </c>
      <c r="L132" s="206">
        <f>L129+D132-H132</f>
        <v>161699</v>
      </c>
      <c r="M132" s="206">
        <f>M129+E132-I132</f>
        <v>12800</v>
      </c>
      <c r="N132" s="206">
        <f>N129+F132-J132</f>
        <v>28498</v>
      </c>
      <c r="O132" s="200">
        <v>6.4260000000000002</v>
      </c>
      <c r="Q132" s="206">
        <f>K132+L132*O132/100+M132+N132*O132/100</f>
        <v>24408.879219999999</v>
      </c>
    </row>
    <row r="133" spans="1:19">
      <c r="A133" s="261">
        <v>39100</v>
      </c>
      <c r="B133" s="206" t="s">
        <v>5888</v>
      </c>
      <c r="H133" s="200">
        <v>78</v>
      </c>
      <c r="K133" s="206">
        <f t="shared" ref="K133:N134" si="43">K132+C133-G133</f>
        <v>-613.18000000000245</v>
      </c>
      <c r="L133" s="206">
        <f t="shared" si="43"/>
        <v>161621</v>
      </c>
      <c r="M133" s="206">
        <f t="shared" si="43"/>
        <v>12800</v>
      </c>
      <c r="N133" s="206">
        <f t="shared" si="43"/>
        <v>28498</v>
      </c>
      <c r="O133" s="200">
        <v>6.4260000000000002</v>
      </c>
      <c r="Q133" s="206">
        <f>K133+L133*O133/100+M133+N133*O133/100</f>
        <v>24403.86694</v>
      </c>
    </row>
    <row r="134" spans="1:19">
      <c r="K134" s="206">
        <f t="shared" si="43"/>
        <v>-613.18000000000245</v>
      </c>
      <c r="L134" s="206">
        <f t="shared" si="43"/>
        <v>161621</v>
      </c>
      <c r="M134" s="206">
        <f t="shared" si="43"/>
        <v>12800</v>
      </c>
      <c r="N134" s="206">
        <f t="shared" si="43"/>
        <v>28498</v>
      </c>
      <c r="O134" s="200">
        <v>6.4260000000000002</v>
      </c>
      <c r="Q134" s="206">
        <f>K134+L134*O134/100+M134+N134*O134/100</f>
        <v>24403.86694</v>
      </c>
    </row>
    <row r="135" spans="1:19">
      <c r="B135" s="206" t="s">
        <v>5940</v>
      </c>
      <c r="C135" s="200">
        <v>0</v>
      </c>
      <c r="G135" s="206">
        <f>G132</f>
        <v>0</v>
      </c>
      <c r="H135" s="206">
        <f>SUM(H133:H134)</f>
        <v>78</v>
      </c>
      <c r="O135" s="200">
        <v>6.4260000000000002</v>
      </c>
      <c r="Q135" s="206">
        <f>K135+L135*O135/100+M135+N135*O135/100</f>
        <v>0</v>
      </c>
    </row>
    <row r="136" spans="1:19">
      <c r="B136" s="206" t="s">
        <v>5939</v>
      </c>
      <c r="C136" s="206">
        <f t="shared" ref="C136:J136" si="44">C131+C135</f>
        <v>47550</v>
      </c>
      <c r="D136" s="206">
        <f t="shared" si="44"/>
        <v>0</v>
      </c>
      <c r="E136" s="206">
        <f t="shared" si="44"/>
        <v>0</v>
      </c>
      <c r="F136" s="206">
        <f t="shared" si="44"/>
        <v>0</v>
      </c>
      <c r="G136" s="206">
        <f t="shared" si="44"/>
        <v>8357.4</v>
      </c>
      <c r="H136" s="206">
        <f t="shared" si="44"/>
        <v>148059</v>
      </c>
      <c r="I136" s="206">
        <f t="shared" si="44"/>
        <v>0</v>
      </c>
      <c r="J136" s="206">
        <f t="shared" si="44"/>
        <v>71252</v>
      </c>
      <c r="K136" s="206">
        <f>G136+I136+(H136+J136)*O136/100</f>
        <v>22450.324860000001</v>
      </c>
      <c r="N136" s="206">
        <f>K134+M134+(L134+N134)*O136/100</f>
        <v>24403.86694</v>
      </c>
      <c r="O136" s="200">
        <v>6.4260000000000002</v>
      </c>
      <c r="P136" s="206">
        <f>SUM(C136:F136)</f>
        <v>47550</v>
      </c>
      <c r="Q136" s="206">
        <f>N136</f>
        <v>24403.86694</v>
      </c>
      <c r="R136" s="206">
        <f>(G136+I136)+(H136+J136)*O136/100</f>
        <v>22450.324860000001</v>
      </c>
      <c r="S136" s="206">
        <f>P136-R136-Q136</f>
        <v>695.80819999999949</v>
      </c>
    </row>
    <row r="137" spans="1:19">
      <c r="A137" s="261">
        <v>39101</v>
      </c>
      <c r="K137" s="206">
        <f>K134+C137-G137</f>
        <v>-613.18000000000245</v>
      </c>
      <c r="L137" s="206">
        <f>L134+D137-H137</f>
        <v>161621</v>
      </c>
      <c r="M137" s="206">
        <f>M134+E137-I137</f>
        <v>12800</v>
      </c>
      <c r="N137" s="206">
        <f>N134+F137-J137</f>
        <v>28498</v>
      </c>
      <c r="O137" s="200">
        <v>6.5778999999999996</v>
      </c>
      <c r="Q137" s="206">
        <f t="shared" ref="Q137:Q142" si="45">K137+L137*O137/100+M137+N137*O137/100</f>
        <v>24692.657700999996</v>
      </c>
    </row>
    <row r="138" spans="1:19">
      <c r="A138" s="261">
        <v>39101</v>
      </c>
      <c r="B138" s="206" t="s">
        <v>5887</v>
      </c>
      <c r="H138" s="200">
        <v>460</v>
      </c>
      <c r="K138" s="206">
        <f t="shared" ref="K138:N141" si="46">K137+C138-G138</f>
        <v>-613.18000000000245</v>
      </c>
      <c r="L138" s="206">
        <f t="shared" si="46"/>
        <v>161161</v>
      </c>
      <c r="M138" s="206">
        <f t="shared" si="46"/>
        <v>12800</v>
      </c>
      <c r="N138" s="206">
        <f t="shared" si="46"/>
        <v>28498</v>
      </c>
      <c r="O138" s="200">
        <v>6.5778999999999996</v>
      </c>
      <c r="Q138" s="206">
        <f t="shared" si="45"/>
        <v>24662.399360999996</v>
      </c>
    </row>
    <row r="139" spans="1:19">
      <c r="A139" s="261">
        <v>39101</v>
      </c>
      <c r="B139" s="206" t="s">
        <v>5886</v>
      </c>
      <c r="J139" s="200">
        <v>128</v>
      </c>
      <c r="K139" s="206">
        <f t="shared" si="46"/>
        <v>-613.18000000000245</v>
      </c>
      <c r="L139" s="206">
        <f t="shared" si="46"/>
        <v>161161</v>
      </c>
      <c r="M139" s="206">
        <f t="shared" si="46"/>
        <v>12800</v>
      </c>
      <c r="N139" s="206">
        <f t="shared" si="46"/>
        <v>28370</v>
      </c>
      <c r="O139" s="200">
        <v>6.5778999999999996</v>
      </c>
      <c r="Q139" s="206">
        <f t="shared" si="45"/>
        <v>24653.979648999997</v>
      </c>
    </row>
    <row r="140" spans="1:19">
      <c r="A140" s="261">
        <v>39101</v>
      </c>
      <c r="B140" s="206" t="s">
        <v>5885</v>
      </c>
      <c r="J140" s="200">
        <v>118</v>
      </c>
      <c r="K140" s="206">
        <f t="shared" si="46"/>
        <v>-613.18000000000245</v>
      </c>
      <c r="L140" s="206">
        <f t="shared" si="46"/>
        <v>161161</v>
      </c>
      <c r="M140" s="206">
        <f t="shared" si="46"/>
        <v>12800</v>
      </c>
      <c r="N140" s="206">
        <f t="shared" si="46"/>
        <v>28252</v>
      </c>
      <c r="O140" s="200">
        <v>6.5778999999999996</v>
      </c>
      <c r="Q140" s="206">
        <f t="shared" si="45"/>
        <v>24646.217726999999</v>
      </c>
    </row>
    <row r="141" spans="1:19">
      <c r="A141" s="261">
        <v>39101</v>
      </c>
      <c r="B141" s="206" t="s">
        <v>5859</v>
      </c>
      <c r="J141" s="200">
        <v>262</v>
      </c>
      <c r="K141" s="206">
        <f t="shared" si="46"/>
        <v>-613.18000000000245</v>
      </c>
      <c r="L141" s="206">
        <f t="shared" si="46"/>
        <v>161161</v>
      </c>
      <c r="M141" s="206">
        <f t="shared" si="46"/>
        <v>12800</v>
      </c>
      <c r="N141" s="206">
        <f t="shared" si="46"/>
        <v>27990</v>
      </c>
      <c r="O141" s="200">
        <v>6.5778999999999996</v>
      </c>
      <c r="Q141" s="206">
        <f t="shared" si="45"/>
        <v>24628.983628999998</v>
      </c>
    </row>
    <row r="142" spans="1:19">
      <c r="B142" s="206" t="s">
        <v>5940</v>
      </c>
      <c r="C142" s="200">
        <v>0</v>
      </c>
      <c r="G142" s="206">
        <f>SUM(G138:G141)</f>
        <v>0</v>
      </c>
      <c r="H142" s="206">
        <f>SUM(H138:H141)</f>
        <v>460</v>
      </c>
      <c r="I142" s="206">
        <f>SUM(I138:I141)</f>
        <v>0</v>
      </c>
      <c r="J142" s="206">
        <f>SUM(J138:J141)</f>
        <v>508</v>
      </c>
      <c r="O142" s="200">
        <v>6.5778999999999996</v>
      </c>
      <c r="Q142" s="206">
        <f t="shared" si="45"/>
        <v>0</v>
      </c>
    </row>
    <row r="143" spans="1:19">
      <c r="B143" s="206" t="s">
        <v>5939</v>
      </c>
      <c r="C143" s="206">
        <f t="shared" ref="C143:J143" si="47">C136+C142</f>
        <v>47550</v>
      </c>
      <c r="D143" s="206">
        <f t="shared" si="47"/>
        <v>0</v>
      </c>
      <c r="E143" s="206">
        <f t="shared" si="47"/>
        <v>0</v>
      </c>
      <c r="F143" s="206">
        <f t="shared" si="47"/>
        <v>0</v>
      </c>
      <c r="G143" s="206">
        <f t="shared" si="47"/>
        <v>8357.4</v>
      </c>
      <c r="H143" s="206">
        <f t="shared" si="47"/>
        <v>148519</v>
      </c>
      <c r="I143" s="206">
        <f t="shared" si="47"/>
        <v>0</v>
      </c>
      <c r="J143" s="206">
        <f t="shared" si="47"/>
        <v>71760</v>
      </c>
      <c r="K143" s="206">
        <f>G143+I143+(H143+J143)*O143/100</f>
        <v>22543.367599999998</v>
      </c>
      <c r="N143" s="206">
        <f>K141+M141+(L141+N141)*O143/100</f>
        <v>24368.144399999997</v>
      </c>
      <c r="O143" s="200">
        <v>6.44</v>
      </c>
      <c r="P143" s="206">
        <f>SUM(C143:F143)</f>
        <v>47550</v>
      </c>
      <c r="Q143" s="206">
        <f>N143</f>
        <v>24368.144399999997</v>
      </c>
      <c r="R143" s="206">
        <f>(G143+I143)+(H143+J143)*O143/100</f>
        <v>22543.367599999998</v>
      </c>
      <c r="S143" s="206">
        <f>P143-R143-Q143</f>
        <v>638.48800000000483</v>
      </c>
    </row>
    <row r="144" spans="1:19">
      <c r="A144" s="261">
        <v>39102</v>
      </c>
      <c r="K144" s="206">
        <f>K141+C144-G144</f>
        <v>-613.18000000000245</v>
      </c>
      <c r="L144" s="206">
        <f>L141+D144-H144</f>
        <v>161161</v>
      </c>
      <c r="M144" s="206">
        <f>M141+E144-I144</f>
        <v>12800</v>
      </c>
      <c r="N144" s="206">
        <f>N141+F144-J144</f>
        <v>27990</v>
      </c>
      <c r="O144" s="200">
        <v>6.5778999999999996</v>
      </c>
      <c r="Q144" s="206">
        <f t="shared" ref="Q144:Q149" si="48">K144+L144*O144/100+M144+N144*O144/100</f>
        <v>24628.983628999998</v>
      </c>
    </row>
    <row r="145" spans="1:19">
      <c r="A145" s="261">
        <v>39103</v>
      </c>
      <c r="K145" s="206">
        <f t="shared" ref="K145:N148" si="49">K144+C145-G145</f>
        <v>-613.18000000000245</v>
      </c>
      <c r="L145" s="206">
        <f t="shared" si="49"/>
        <v>161161</v>
      </c>
      <c r="M145" s="206">
        <f t="shared" si="49"/>
        <v>12800</v>
      </c>
      <c r="N145" s="206">
        <f t="shared" si="49"/>
        <v>27990</v>
      </c>
      <c r="O145" s="200">
        <v>6.5778999999999996</v>
      </c>
      <c r="Q145" s="206">
        <f t="shared" si="48"/>
        <v>24628.983628999998</v>
      </c>
    </row>
    <row r="146" spans="1:19">
      <c r="K146" s="206">
        <f t="shared" si="49"/>
        <v>-613.18000000000245</v>
      </c>
      <c r="L146" s="206">
        <f t="shared" si="49"/>
        <v>161161</v>
      </c>
      <c r="M146" s="206">
        <f t="shared" si="49"/>
        <v>12800</v>
      </c>
      <c r="N146" s="206">
        <f t="shared" si="49"/>
        <v>27990</v>
      </c>
      <c r="O146" s="200">
        <v>6.5778999999999996</v>
      </c>
      <c r="Q146" s="206">
        <f t="shared" si="48"/>
        <v>24628.983628999998</v>
      </c>
    </row>
    <row r="147" spans="1:19">
      <c r="K147" s="206">
        <f t="shared" si="49"/>
        <v>-613.18000000000245</v>
      </c>
      <c r="L147" s="206">
        <f t="shared" si="49"/>
        <v>161161</v>
      </c>
      <c r="M147" s="206">
        <f t="shared" si="49"/>
        <v>12800</v>
      </c>
      <c r="N147" s="206">
        <f t="shared" si="49"/>
        <v>27990</v>
      </c>
      <c r="O147" s="200">
        <v>6.5778999999999996</v>
      </c>
      <c r="Q147" s="206">
        <f t="shared" si="48"/>
        <v>24628.983628999998</v>
      </c>
    </row>
    <row r="148" spans="1:19">
      <c r="K148" s="206">
        <f t="shared" si="49"/>
        <v>-613.18000000000245</v>
      </c>
      <c r="L148" s="206">
        <f t="shared" si="49"/>
        <v>161161</v>
      </c>
      <c r="M148" s="206">
        <f t="shared" si="49"/>
        <v>12800</v>
      </c>
      <c r="N148" s="206">
        <f t="shared" si="49"/>
        <v>27990</v>
      </c>
      <c r="O148" s="200">
        <v>6.5778999999999996</v>
      </c>
      <c r="Q148" s="206">
        <f t="shared" si="48"/>
        <v>24628.983628999998</v>
      </c>
    </row>
    <row r="149" spans="1:19">
      <c r="B149" s="206" t="s">
        <v>5940</v>
      </c>
      <c r="C149" s="200">
        <v>0</v>
      </c>
      <c r="G149" s="206">
        <f>G144</f>
        <v>0</v>
      </c>
      <c r="H149" s="206">
        <f>SUM(H145:H148)</f>
        <v>0</v>
      </c>
      <c r="O149" s="200">
        <v>6.5778999999999996</v>
      </c>
      <c r="Q149" s="206">
        <f t="shared" si="48"/>
        <v>0</v>
      </c>
    </row>
    <row r="150" spans="1:19">
      <c r="B150" s="206" t="s">
        <v>5939</v>
      </c>
      <c r="C150" s="206">
        <f t="shared" ref="C150:J150" si="50">C143+C149</f>
        <v>47550</v>
      </c>
      <c r="D150" s="206">
        <f t="shared" si="50"/>
        <v>0</v>
      </c>
      <c r="E150" s="206">
        <f t="shared" si="50"/>
        <v>0</v>
      </c>
      <c r="F150" s="206">
        <f t="shared" si="50"/>
        <v>0</v>
      </c>
      <c r="G150" s="206">
        <f t="shared" si="50"/>
        <v>8357.4</v>
      </c>
      <c r="H150" s="206">
        <f t="shared" si="50"/>
        <v>148519</v>
      </c>
      <c r="I150" s="206">
        <f t="shared" si="50"/>
        <v>0</v>
      </c>
      <c r="J150" s="206">
        <f t="shared" si="50"/>
        <v>71760</v>
      </c>
      <c r="K150" s="206">
        <f>G150+I150+(H150+J150)*O150/100</f>
        <v>22550.196249000001</v>
      </c>
      <c r="N150" s="206">
        <f>K148+M148+(L148+N148)*O150/100</f>
        <v>24374.008081</v>
      </c>
      <c r="O150" s="200">
        <v>6.4431000000000003</v>
      </c>
      <c r="P150" s="206">
        <f>SUM(C150:F150)</f>
        <v>47550</v>
      </c>
      <c r="Q150" s="206">
        <f>N150</f>
        <v>24374.008081</v>
      </c>
      <c r="R150" s="206">
        <f>(G150+I150)+(H150+J150)*O150/100</f>
        <v>22550.196249000001</v>
      </c>
      <c r="S150" s="206">
        <f>P150-R150-Q150</f>
        <v>625.79566999999952</v>
      </c>
    </row>
    <row r="151" spans="1:19">
      <c r="A151" s="261">
        <v>39104</v>
      </c>
      <c r="K151" s="206">
        <f>K148+C151-G151</f>
        <v>-613.18000000000245</v>
      </c>
      <c r="L151" s="206">
        <f>L148+D151-H151</f>
        <v>161161</v>
      </c>
      <c r="M151" s="206">
        <f>M148+E151-I151</f>
        <v>12800</v>
      </c>
      <c r="N151" s="206">
        <f>N148+F151-J151</f>
        <v>27990</v>
      </c>
      <c r="O151" s="200">
        <v>6.5778999999999996</v>
      </c>
      <c r="Q151" s="206">
        <f t="shared" ref="Q151:Q157" si="51">K151+L151*O151/100+M151+N151*O151/100</f>
        <v>24628.983628999998</v>
      </c>
    </row>
    <row r="152" spans="1:19">
      <c r="A152" s="261">
        <v>39104</v>
      </c>
      <c r="B152" s="206" t="s">
        <v>5882</v>
      </c>
      <c r="H152" s="200">
        <v>320</v>
      </c>
      <c r="K152" s="206">
        <f t="shared" ref="K152:N156" si="52">K151+C152-G152</f>
        <v>-613.18000000000245</v>
      </c>
      <c r="L152" s="206">
        <f t="shared" si="52"/>
        <v>160841</v>
      </c>
      <c r="M152" s="206">
        <f t="shared" si="52"/>
        <v>12800</v>
      </c>
      <c r="N152" s="206">
        <f t="shared" si="52"/>
        <v>27990</v>
      </c>
      <c r="O152" s="200">
        <v>6.5778999999999996</v>
      </c>
      <c r="Q152" s="206">
        <f t="shared" si="51"/>
        <v>24607.934348999996</v>
      </c>
    </row>
    <row r="153" spans="1:19">
      <c r="A153" s="261">
        <v>39104</v>
      </c>
      <c r="B153" s="206" t="s">
        <v>5863</v>
      </c>
      <c r="J153" s="200">
        <v>128</v>
      </c>
      <c r="K153" s="206">
        <f t="shared" si="52"/>
        <v>-613.18000000000245</v>
      </c>
      <c r="L153" s="206">
        <f t="shared" si="52"/>
        <v>160841</v>
      </c>
      <c r="M153" s="206">
        <f t="shared" si="52"/>
        <v>12800</v>
      </c>
      <c r="N153" s="206">
        <f t="shared" si="52"/>
        <v>27862</v>
      </c>
      <c r="O153" s="200">
        <v>6.5778999999999996</v>
      </c>
      <c r="Q153" s="206">
        <f t="shared" si="51"/>
        <v>24599.514636999997</v>
      </c>
    </row>
    <row r="154" spans="1:19">
      <c r="A154" s="261">
        <v>39104</v>
      </c>
      <c r="B154" s="206" t="s">
        <v>5884</v>
      </c>
      <c r="J154" s="200">
        <v>190</v>
      </c>
      <c r="K154" s="206">
        <f t="shared" si="52"/>
        <v>-613.18000000000245</v>
      </c>
      <c r="L154" s="206">
        <f t="shared" si="52"/>
        <v>160841</v>
      </c>
      <c r="M154" s="206">
        <f t="shared" si="52"/>
        <v>12800</v>
      </c>
      <c r="N154" s="206">
        <f t="shared" si="52"/>
        <v>27672</v>
      </c>
      <c r="O154" s="200">
        <v>6.5778999999999996</v>
      </c>
      <c r="Q154" s="206">
        <f t="shared" si="51"/>
        <v>24587.016626999994</v>
      </c>
    </row>
    <row r="155" spans="1:19">
      <c r="A155" s="261">
        <v>39104</v>
      </c>
      <c r="B155" s="206" t="s">
        <v>5834</v>
      </c>
      <c r="J155" s="200">
        <v>199</v>
      </c>
      <c r="K155" s="206">
        <f t="shared" si="52"/>
        <v>-613.18000000000245</v>
      </c>
      <c r="L155" s="206">
        <f t="shared" si="52"/>
        <v>160841</v>
      </c>
      <c r="M155" s="206">
        <f t="shared" si="52"/>
        <v>12800</v>
      </c>
      <c r="N155" s="206">
        <f t="shared" si="52"/>
        <v>27473</v>
      </c>
      <c r="O155" s="200">
        <v>6.5778999999999996</v>
      </c>
      <c r="Q155" s="206">
        <f t="shared" si="51"/>
        <v>24573.926605999994</v>
      </c>
    </row>
    <row r="156" spans="1:19">
      <c r="A156" s="261">
        <v>39104</v>
      </c>
      <c r="B156" s="206" t="s">
        <v>5866</v>
      </c>
      <c r="J156" s="200">
        <v>1680</v>
      </c>
      <c r="K156" s="206">
        <f t="shared" si="52"/>
        <v>-613.18000000000245</v>
      </c>
      <c r="L156" s="206">
        <f t="shared" si="52"/>
        <v>160841</v>
      </c>
      <c r="M156" s="206">
        <f t="shared" si="52"/>
        <v>12800</v>
      </c>
      <c r="N156" s="206">
        <f t="shared" si="52"/>
        <v>25793</v>
      </c>
      <c r="O156" s="200">
        <v>6.5778999999999996</v>
      </c>
      <c r="Q156" s="206">
        <f t="shared" si="51"/>
        <v>24463.417885999996</v>
      </c>
    </row>
    <row r="157" spans="1:19">
      <c r="B157" s="206" t="s">
        <v>5940</v>
      </c>
      <c r="C157" s="200">
        <v>0</v>
      </c>
      <c r="G157" s="206">
        <f>G151</f>
        <v>0</v>
      </c>
      <c r="H157" s="206">
        <f>SUM(H152:H156)</f>
        <v>320</v>
      </c>
      <c r="I157" s="206">
        <f>SUM(I152:I156)</f>
        <v>0</v>
      </c>
      <c r="J157" s="206">
        <f>SUM(J152:J156)</f>
        <v>2197</v>
      </c>
      <c r="O157" s="200">
        <v>6.5778999999999996</v>
      </c>
      <c r="Q157" s="206">
        <f t="shared" si="51"/>
        <v>0</v>
      </c>
    </row>
    <row r="158" spans="1:19">
      <c r="B158" s="206" t="s">
        <v>5939</v>
      </c>
      <c r="C158" s="206">
        <f t="shared" ref="C158:J158" si="53">C150+C157</f>
        <v>47550</v>
      </c>
      <c r="D158" s="206">
        <f t="shared" si="53"/>
        <v>0</v>
      </c>
      <c r="E158" s="206">
        <f t="shared" si="53"/>
        <v>0</v>
      </c>
      <c r="F158" s="206">
        <f t="shared" si="53"/>
        <v>0</v>
      </c>
      <c r="G158" s="206">
        <f t="shared" si="53"/>
        <v>8357.4</v>
      </c>
      <c r="H158" s="206">
        <f t="shared" si="53"/>
        <v>148839</v>
      </c>
      <c r="I158" s="206">
        <f t="shared" si="53"/>
        <v>0</v>
      </c>
      <c r="J158" s="206">
        <f t="shared" si="53"/>
        <v>73957</v>
      </c>
      <c r="K158" s="206">
        <f>G158+I158+(H158+J158)*O158/100</f>
        <v>22697.887336</v>
      </c>
      <c r="N158" s="206">
        <f>K156+M156+(L156+N156)*O158/100</f>
        <v>24199.704043999998</v>
      </c>
      <c r="O158" s="200">
        <v>6.4366000000000003</v>
      </c>
      <c r="P158" s="206">
        <f>SUM(C158:F158)</f>
        <v>47550</v>
      </c>
      <c r="Q158" s="206">
        <f>N158</f>
        <v>24199.704043999998</v>
      </c>
      <c r="R158" s="206">
        <f>(G158+I158)+(H158+J158)*O158/100</f>
        <v>22697.887336</v>
      </c>
      <c r="S158" s="206">
        <f>P158-R158-Q158</f>
        <v>652.40862000000197</v>
      </c>
    </row>
    <row r="159" spans="1:19">
      <c r="A159" s="261">
        <v>39105</v>
      </c>
      <c r="K159" s="206">
        <f>K156+C159-G159</f>
        <v>-613.18000000000245</v>
      </c>
      <c r="L159" s="206">
        <f>L156+D159-H159</f>
        <v>160841</v>
      </c>
      <c r="M159" s="206">
        <f>M156+E159-I159</f>
        <v>12800</v>
      </c>
      <c r="N159" s="206">
        <f>N156+F159-J159</f>
        <v>25793</v>
      </c>
      <c r="O159" s="200">
        <v>6.5778999999999996</v>
      </c>
      <c r="Q159" s="206">
        <f t="shared" ref="Q159:Q164" si="54">K159+L159*O159/100+M159+N159*O159/100</f>
        <v>24463.417885999996</v>
      </c>
    </row>
    <row r="160" spans="1:19">
      <c r="K160" s="206">
        <f t="shared" ref="K160:N163" si="55">K159+C160-G160</f>
        <v>-613.18000000000245</v>
      </c>
      <c r="L160" s="206">
        <f t="shared" si="55"/>
        <v>160841</v>
      </c>
      <c r="M160" s="206">
        <f t="shared" si="55"/>
        <v>12800</v>
      </c>
      <c r="N160" s="206">
        <f t="shared" si="55"/>
        <v>25793</v>
      </c>
      <c r="O160" s="200">
        <v>6.5778999999999996</v>
      </c>
      <c r="Q160" s="206">
        <f t="shared" si="54"/>
        <v>24463.417885999996</v>
      </c>
    </row>
    <row r="161" spans="1:19">
      <c r="K161" s="206">
        <f t="shared" si="55"/>
        <v>-613.18000000000245</v>
      </c>
      <c r="L161" s="206">
        <f t="shared" si="55"/>
        <v>160841</v>
      </c>
      <c r="M161" s="206">
        <f t="shared" si="55"/>
        <v>12800</v>
      </c>
      <c r="N161" s="206">
        <f t="shared" si="55"/>
        <v>25793</v>
      </c>
      <c r="O161" s="200">
        <v>6.5778999999999996</v>
      </c>
      <c r="Q161" s="206">
        <f t="shared" si="54"/>
        <v>24463.417885999996</v>
      </c>
    </row>
    <row r="162" spans="1:19">
      <c r="K162" s="206">
        <f t="shared" si="55"/>
        <v>-613.18000000000245</v>
      </c>
      <c r="L162" s="206">
        <f t="shared" si="55"/>
        <v>160841</v>
      </c>
      <c r="M162" s="206">
        <f t="shared" si="55"/>
        <v>12800</v>
      </c>
      <c r="N162" s="206">
        <f t="shared" si="55"/>
        <v>25793</v>
      </c>
      <c r="O162" s="200">
        <v>6.5778999999999996</v>
      </c>
      <c r="Q162" s="206">
        <f t="shared" si="54"/>
        <v>24463.417885999996</v>
      </c>
    </row>
    <row r="163" spans="1:19">
      <c r="K163" s="206">
        <f t="shared" si="55"/>
        <v>-613.18000000000245</v>
      </c>
      <c r="L163" s="206">
        <f t="shared" si="55"/>
        <v>160841</v>
      </c>
      <c r="M163" s="206">
        <f t="shared" si="55"/>
        <v>12800</v>
      </c>
      <c r="N163" s="206">
        <f t="shared" si="55"/>
        <v>25793</v>
      </c>
      <c r="O163" s="200">
        <v>6.5778999999999996</v>
      </c>
      <c r="Q163" s="206">
        <f t="shared" si="54"/>
        <v>24463.417885999996</v>
      </c>
    </row>
    <row r="164" spans="1:19">
      <c r="B164" s="206" t="s">
        <v>5940</v>
      </c>
      <c r="C164" s="200">
        <v>0</v>
      </c>
      <c r="G164" s="206">
        <f>G159</f>
        <v>0</v>
      </c>
      <c r="H164" s="206">
        <f>SUM(H160:H163)</f>
        <v>0</v>
      </c>
      <c r="O164" s="200">
        <v>6.5778999999999996</v>
      </c>
      <c r="Q164" s="206">
        <f t="shared" si="54"/>
        <v>0</v>
      </c>
    </row>
    <row r="165" spans="1:19">
      <c r="B165" s="206" t="s">
        <v>5939</v>
      </c>
      <c r="C165" s="206">
        <f t="shared" ref="C165:J165" si="56">C158+C164</f>
        <v>47550</v>
      </c>
      <c r="D165" s="206">
        <f t="shared" si="56"/>
        <v>0</v>
      </c>
      <c r="E165" s="206">
        <f t="shared" si="56"/>
        <v>0</v>
      </c>
      <c r="F165" s="206">
        <f t="shared" si="56"/>
        <v>0</v>
      </c>
      <c r="G165" s="206">
        <f t="shared" si="56"/>
        <v>8357.4</v>
      </c>
      <c r="H165" s="206">
        <f t="shared" si="56"/>
        <v>148839</v>
      </c>
      <c r="I165" s="206">
        <f t="shared" si="56"/>
        <v>0</v>
      </c>
      <c r="J165" s="206">
        <f t="shared" si="56"/>
        <v>73957</v>
      </c>
      <c r="K165" s="206">
        <f>G165+I165+(H165+J165)*O165/100</f>
        <v>22672.042999999998</v>
      </c>
      <c r="N165" s="206">
        <f>K163+M163+(L163+N163)*O165/100</f>
        <v>24178.054499999998</v>
      </c>
      <c r="O165" s="200">
        <v>6.4249999999999998</v>
      </c>
      <c r="P165" s="206">
        <f>SUM(C165:F165)</f>
        <v>47550</v>
      </c>
      <c r="Q165" s="206">
        <f>N165</f>
        <v>24178.054499999998</v>
      </c>
      <c r="R165" s="206">
        <f>(G165+I165)+(H165+J165)*O165/100</f>
        <v>22672.042999999998</v>
      </c>
      <c r="S165" s="206">
        <f>P165-R165-Q165</f>
        <v>699.90250000000378</v>
      </c>
    </row>
    <row r="166" spans="1:19">
      <c r="A166" s="261">
        <v>39106</v>
      </c>
      <c r="K166" s="206">
        <f>K163+C166-G166</f>
        <v>-613.18000000000245</v>
      </c>
      <c r="L166" s="206">
        <f>L163+D166-H166</f>
        <v>160841</v>
      </c>
      <c r="M166" s="206">
        <f>M163+E166-I166</f>
        <v>12800</v>
      </c>
      <c r="N166" s="206">
        <f>N163+F166-J166</f>
        <v>25793</v>
      </c>
      <c r="O166" s="200">
        <v>6.5778999999999996</v>
      </c>
      <c r="Q166" s="206">
        <f t="shared" ref="Q166:Q171" si="57">K166+L166*O166/100+M166+N166*O166/100</f>
        <v>24463.417885999996</v>
      </c>
    </row>
    <row r="167" spans="1:19">
      <c r="A167" s="261">
        <v>39106</v>
      </c>
      <c r="B167" s="206" t="s">
        <v>5878</v>
      </c>
      <c r="H167" s="200">
        <v>330</v>
      </c>
      <c r="K167" s="206">
        <f t="shared" ref="K167:N170" si="58">K166+C167-G167</f>
        <v>-613.18000000000245</v>
      </c>
      <c r="L167" s="206">
        <f t="shared" si="58"/>
        <v>160511</v>
      </c>
      <c r="M167" s="206">
        <f t="shared" si="58"/>
        <v>12800</v>
      </c>
      <c r="N167" s="206">
        <f t="shared" si="58"/>
        <v>25793</v>
      </c>
      <c r="O167" s="200">
        <v>6.5778999999999996</v>
      </c>
      <c r="Q167" s="206">
        <f t="shared" si="57"/>
        <v>24441.710815999999</v>
      </c>
    </row>
    <row r="168" spans="1:19">
      <c r="A168" s="261">
        <v>39106</v>
      </c>
      <c r="B168" s="206" t="s">
        <v>5883</v>
      </c>
      <c r="H168" s="200">
        <v>18280</v>
      </c>
      <c r="K168" s="206">
        <f t="shared" si="58"/>
        <v>-613.18000000000245</v>
      </c>
      <c r="L168" s="206">
        <f t="shared" si="58"/>
        <v>142231</v>
      </c>
      <c r="M168" s="206">
        <f t="shared" si="58"/>
        <v>12800</v>
      </c>
      <c r="N168" s="206">
        <f t="shared" si="58"/>
        <v>25793</v>
      </c>
      <c r="O168" s="200">
        <v>6.5778999999999996</v>
      </c>
      <c r="Q168" s="206">
        <f t="shared" si="57"/>
        <v>23239.270696</v>
      </c>
    </row>
    <row r="169" spans="1:19">
      <c r="K169" s="206">
        <f t="shared" si="58"/>
        <v>-613.18000000000245</v>
      </c>
      <c r="L169" s="206">
        <f t="shared" si="58"/>
        <v>142231</v>
      </c>
      <c r="M169" s="206">
        <f t="shared" si="58"/>
        <v>12800</v>
      </c>
      <c r="N169" s="206">
        <f t="shared" si="58"/>
        <v>25793</v>
      </c>
      <c r="O169" s="200">
        <v>6.5778999999999996</v>
      </c>
      <c r="Q169" s="206">
        <f t="shared" si="57"/>
        <v>23239.270696</v>
      </c>
    </row>
    <row r="170" spans="1:19">
      <c r="K170" s="206">
        <f t="shared" si="58"/>
        <v>-613.18000000000245</v>
      </c>
      <c r="L170" s="206">
        <f t="shared" si="58"/>
        <v>142231</v>
      </c>
      <c r="M170" s="206">
        <f t="shared" si="58"/>
        <v>12800</v>
      </c>
      <c r="N170" s="206">
        <f t="shared" si="58"/>
        <v>25793</v>
      </c>
      <c r="O170" s="200">
        <v>6.5778999999999996</v>
      </c>
      <c r="Q170" s="206">
        <f t="shared" si="57"/>
        <v>23239.270696</v>
      </c>
    </row>
    <row r="171" spans="1:19">
      <c r="B171" s="206" t="s">
        <v>5940</v>
      </c>
      <c r="C171" s="200">
        <v>0</v>
      </c>
      <c r="G171" s="206">
        <f>G166</f>
        <v>0</v>
      </c>
      <c r="H171" s="206">
        <f>SUM(H167:H170)</f>
        <v>18610</v>
      </c>
      <c r="O171" s="200">
        <v>6.5778999999999996</v>
      </c>
      <c r="Q171" s="206">
        <f t="shared" si="57"/>
        <v>0</v>
      </c>
    </row>
    <row r="172" spans="1:19">
      <c r="B172" s="206" t="s">
        <v>5939</v>
      </c>
      <c r="C172" s="206">
        <f t="shared" ref="C172:J172" si="59">C165+C171</f>
        <v>47550</v>
      </c>
      <c r="D172" s="206">
        <f t="shared" si="59"/>
        <v>0</v>
      </c>
      <c r="E172" s="206">
        <f t="shared" si="59"/>
        <v>0</v>
      </c>
      <c r="F172" s="206">
        <f t="shared" si="59"/>
        <v>0</v>
      </c>
      <c r="G172" s="206">
        <f t="shared" si="59"/>
        <v>8357.4</v>
      </c>
      <c r="H172" s="206">
        <f t="shared" si="59"/>
        <v>167449</v>
      </c>
      <c r="I172" s="206">
        <f t="shared" si="59"/>
        <v>0</v>
      </c>
      <c r="J172" s="206">
        <f t="shared" si="59"/>
        <v>73957</v>
      </c>
      <c r="K172" s="206">
        <f>G172+I172+(H172+J172)*O172/100</f>
        <v>23944.985419999997</v>
      </c>
      <c r="N172" s="206">
        <f>K170+M170+(L170+N170)*O172/100</f>
        <v>23036.129679999998</v>
      </c>
      <c r="O172" s="200">
        <v>6.4569999999999999</v>
      </c>
      <c r="P172" s="206">
        <f>SUM(C172:F172)</f>
        <v>47550</v>
      </c>
      <c r="Q172" s="206">
        <f>N172</f>
        <v>23036.129679999998</v>
      </c>
      <c r="R172" s="206">
        <f>(G172+I172)+(H172+J172)*O172/100</f>
        <v>23944.985419999997</v>
      </c>
      <c r="S172" s="206">
        <f>P172-R172-Q172</f>
        <v>568.88490000000456</v>
      </c>
    </row>
    <row r="173" spans="1:19">
      <c r="K173" s="206">
        <f>K170+C173-G173</f>
        <v>-613.18000000000245</v>
      </c>
      <c r="L173" s="206">
        <f>L170+D173-H173</f>
        <v>142231</v>
      </c>
      <c r="M173" s="206">
        <f>M170+E173-I173</f>
        <v>12800</v>
      </c>
      <c r="N173" s="206">
        <f>N170+F173-J173</f>
        <v>25793</v>
      </c>
      <c r="O173" s="200">
        <v>6.5778999999999996</v>
      </c>
      <c r="Q173" s="206">
        <f t="shared" ref="Q173:Q178" si="60">K173+L173*O173/100+M173+N173*O173/100</f>
        <v>23239.270696</v>
      </c>
    </row>
    <row r="174" spans="1:19">
      <c r="A174" s="261">
        <v>39107</v>
      </c>
      <c r="B174" s="206" t="s">
        <v>5878</v>
      </c>
      <c r="H174" s="200">
        <v>380</v>
      </c>
      <c r="K174" s="206">
        <f t="shared" ref="K174:N177" si="61">K173+C174-G174</f>
        <v>-613.18000000000245</v>
      </c>
      <c r="L174" s="206">
        <f t="shared" si="61"/>
        <v>141851</v>
      </c>
      <c r="M174" s="206">
        <f t="shared" si="61"/>
        <v>12800</v>
      </c>
      <c r="N174" s="206">
        <f t="shared" si="61"/>
        <v>25793</v>
      </c>
      <c r="O174" s="200">
        <v>6.5778999999999996</v>
      </c>
      <c r="Q174" s="206">
        <f t="shared" si="60"/>
        <v>23214.274675999997</v>
      </c>
    </row>
    <row r="175" spans="1:19">
      <c r="K175" s="206">
        <f t="shared" si="61"/>
        <v>-613.18000000000245</v>
      </c>
      <c r="L175" s="206">
        <f t="shared" si="61"/>
        <v>141851</v>
      </c>
      <c r="M175" s="206">
        <f t="shared" si="61"/>
        <v>12800</v>
      </c>
      <c r="N175" s="206">
        <f t="shared" si="61"/>
        <v>25793</v>
      </c>
      <c r="O175" s="200">
        <v>6.5778999999999996</v>
      </c>
      <c r="Q175" s="206">
        <f t="shared" si="60"/>
        <v>23214.274675999997</v>
      </c>
    </row>
    <row r="176" spans="1:19">
      <c r="K176" s="206">
        <f t="shared" si="61"/>
        <v>-613.18000000000245</v>
      </c>
      <c r="L176" s="206">
        <f t="shared" si="61"/>
        <v>141851</v>
      </c>
      <c r="M176" s="206">
        <f t="shared" si="61"/>
        <v>12800</v>
      </c>
      <c r="N176" s="206">
        <f t="shared" si="61"/>
        <v>25793</v>
      </c>
      <c r="O176" s="200">
        <v>6.5778999999999996</v>
      </c>
      <c r="Q176" s="206">
        <f t="shared" si="60"/>
        <v>23214.274675999997</v>
      </c>
    </row>
    <row r="177" spans="1:19">
      <c r="K177" s="206">
        <f t="shared" si="61"/>
        <v>-613.18000000000245</v>
      </c>
      <c r="L177" s="206">
        <f t="shared" si="61"/>
        <v>141851</v>
      </c>
      <c r="M177" s="206">
        <f t="shared" si="61"/>
        <v>12800</v>
      </c>
      <c r="N177" s="206">
        <f t="shared" si="61"/>
        <v>25793</v>
      </c>
      <c r="O177" s="200">
        <v>6.5778999999999996</v>
      </c>
      <c r="Q177" s="206">
        <f t="shared" si="60"/>
        <v>23214.274675999997</v>
      </c>
    </row>
    <row r="178" spans="1:19">
      <c r="B178" s="206" t="s">
        <v>5940</v>
      </c>
      <c r="C178" s="200">
        <v>0</v>
      </c>
      <c r="G178" s="206">
        <f>G173</f>
        <v>0</v>
      </c>
      <c r="H178" s="206">
        <f>SUM(H174:H177)</f>
        <v>380</v>
      </c>
      <c r="O178" s="200">
        <v>6.5778999999999996</v>
      </c>
      <c r="Q178" s="206">
        <f t="shared" si="60"/>
        <v>0</v>
      </c>
    </row>
    <row r="179" spans="1:19">
      <c r="B179" s="206" t="s">
        <v>5939</v>
      </c>
      <c r="C179" s="206">
        <f t="shared" ref="C179:J179" si="62">C172+C178</f>
        <v>47550</v>
      </c>
      <c r="D179" s="206">
        <f t="shared" si="62"/>
        <v>0</v>
      </c>
      <c r="E179" s="206">
        <f t="shared" si="62"/>
        <v>0</v>
      </c>
      <c r="F179" s="206">
        <f t="shared" si="62"/>
        <v>0</v>
      </c>
      <c r="G179" s="206">
        <f t="shared" si="62"/>
        <v>8357.4</v>
      </c>
      <c r="H179" s="206">
        <f t="shared" si="62"/>
        <v>167829</v>
      </c>
      <c r="I179" s="206">
        <f t="shared" si="62"/>
        <v>0</v>
      </c>
      <c r="J179" s="206">
        <f t="shared" si="62"/>
        <v>73957</v>
      </c>
      <c r="K179" s="206">
        <f>G179+I179+(H179+J179)*O179/100</f>
        <v>24030.693878000002</v>
      </c>
      <c r="N179" s="206">
        <f>K177+M177+(L177+N177)*O179/100</f>
        <v>23054.007011999998</v>
      </c>
      <c r="O179" s="200">
        <v>6.4823000000000004</v>
      </c>
      <c r="P179" s="206">
        <f>SUM(C179:F179)</f>
        <v>47550</v>
      </c>
      <c r="Q179" s="206">
        <f>N179</f>
        <v>23054.007011999998</v>
      </c>
      <c r="R179" s="206">
        <f>(G179+I179)+(H179+J179)*O179/100</f>
        <v>24030.693878000002</v>
      </c>
      <c r="S179" s="206">
        <f>P179-R179-Q179</f>
        <v>465.29910999999993</v>
      </c>
    </row>
    <row r="180" spans="1:19">
      <c r="A180" s="261">
        <v>39108</v>
      </c>
      <c r="K180" s="206">
        <f>K177+C180-G180</f>
        <v>-613.18000000000245</v>
      </c>
      <c r="L180" s="206">
        <f>L177+D180-H180</f>
        <v>141851</v>
      </c>
      <c r="M180" s="206">
        <f>M177+E180-I180</f>
        <v>12800</v>
      </c>
      <c r="N180" s="206">
        <f>N177+F180-J180</f>
        <v>25793</v>
      </c>
      <c r="O180" s="200">
        <v>6.5778999999999996</v>
      </c>
      <c r="Q180" s="206">
        <f t="shared" ref="Q180:Q186" si="63">K180+L180*O180/100+M180+N180*O180/100</f>
        <v>23214.274675999997</v>
      </c>
    </row>
    <row r="181" spans="1:19">
      <c r="A181" s="261">
        <v>39108</v>
      </c>
      <c r="B181" s="206" t="s">
        <v>5882</v>
      </c>
      <c r="H181" s="200">
        <v>320</v>
      </c>
      <c r="K181" s="206">
        <f t="shared" ref="K181:N185" si="64">K180+C181-G181</f>
        <v>-613.18000000000245</v>
      </c>
      <c r="L181" s="206">
        <f t="shared" si="64"/>
        <v>141531</v>
      </c>
      <c r="M181" s="206">
        <f t="shared" si="64"/>
        <v>12800</v>
      </c>
      <c r="N181" s="206">
        <f t="shared" si="64"/>
        <v>25793</v>
      </c>
      <c r="O181" s="200">
        <v>6.5778999999999996</v>
      </c>
      <c r="Q181" s="206">
        <f t="shared" si="63"/>
        <v>23193.225395999998</v>
      </c>
    </row>
    <row r="182" spans="1:19">
      <c r="A182" s="261">
        <v>39108</v>
      </c>
      <c r="B182" s="206" t="s">
        <v>5881</v>
      </c>
      <c r="J182" s="200">
        <v>250</v>
      </c>
      <c r="K182" s="206">
        <f t="shared" si="64"/>
        <v>-613.18000000000245</v>
      </c>
      <c r="L182" s="206">
        <f t="shared" si="64"/>
        <v>141531</v>
      </c>
      <c r="M182" s="206">
        <f t="shared" si="64"/>
        <v>12800</v>
      </c>
      <c r="N182" s="206">
        <f t="shared" si="64"/>
        <v>25543</v>
      </c>
      <c r="O182" s="200">
        <v>6.5778999999999996</v>
      </c>
      <c r="Q182" s="206">
        <f t="shared" si="63"/>
        <v>23176.780645999999</v>
      </c>
    </row>
    <row r="183" spans="1:19">
      <c r="A183" s="261">
        <v>39108</v>
      </c>
      <c r="B183" s="206" t="s">
        <v>2343</v>
      </c>
      <c r="J183" s="200">
        <v>98</v>
      </c>
      <c r="K183" s="206">
        <f t="shared" si="64"/>
        <v>-613.18000000000245</v>
      </c>
      <c r="L183" s="206">
        <f t="shared" si="64"/>
        <v>141531</v>
      </c>
      <c r="M183" s="206">
        <f t="shared" si="64"/>
        <v>12800</v>
      </c>
      <c r="N183" s="206">
        <f t="shared" si="64"/>
        <v>25445</v>
      </c>
      <c r="O183" s="200">
        <v>6.5778999999999996</v>
      </c>
      <c r="Q183" s="206">
        <f t="shared" si="63"/>
        <v>23170.334303999996</v>
      </c>
    </row>
    <row r="184" spans="1:19">
      <c r="A184" s="261">
        <v>39108</v>
      </c>
      <c r="B184" s="206" t="s">
        <v>5823</v>
      </c>
      <c r="J184" s="200">
        <v>81</v>
      </c>
      <c r="K184" s="206">
        <f t="shared" si="64"/>
        <v>-613.18000000000245</v>
      </c>
      <c r="L184" s="206">
        <f t="shared" si="64"/>
        <v>141531</v>
      </c>
      <c r="M184" s="206">
        <f t="shared" si="64"/>
        <v>12800</v>
      </c>
      <c r="N184" s="206">
        <f t="shared" si="64"/>
        <v>25364</v>
      </c>
      <c r="O184" s="200">
        <v>6.5778999999999996</v>
      </c>
      <c r="Q184" s="206">
        <f t="shared" si="63"/>
        <v>23165.006204999998</v>
      </c>
    </row>
    <row r="185" spans="1:19">
      <c r="A185" s="261">
        <v>39108</v>
      </c>
      <c r="B185" s="200" t="s">
        <v>5873</v>
      </c>
      <c r="J185" s="200">
        <v>262</v>
      </c>
      <c r="K185" s="206">
        <f t="shared" si="64"/>
        <v>-613.18000000000245</v>
      </c>
      <c r="L185" s="206">
        <f t="shared" si="64"/>
        <v>141531</v>
      </c>
      <c r="M185" s="206">
        <f t="shared" si="64"/>
        <v>12800</v>
      </c>
      <c r="N185" s="206">
        <f t="shared" si="64"/>
        <v>25102</v>
      </c>
      <c r="O185" s="200">
        <v>6.5778999999999996</v>
      </c>
      <c r="Q185" s="206">
        <f t="shared" si="63"/>
        <v>23147.772106999997</v>
      </c>
    </row>
    <row r="186" spans="1:19">
      <c r="B186" s="206" t="s">
        <v>5940</v>
      </c>
      <c r="C186" s="200">
        <v>0</v>
      </c>
      <c r="G186" s="206">
        <f>SUM(G181:G185)</f>
        <v>0</v>
      </c>
      <c r="H186" s="206">
        <f>SUM(H181:H185)</f>
        <v>320</v>
      </c>
      <c r="I186" s="206">
        <f>SUM(I181:I185)</f>
        <v>0</v>
      </c>
      <c r="J186" s="206">
        <f>SUM(J181:J185)</f>
        <v>691</v>
      </c>
      <c r="O186" s="200">
        <v>6.5778999999999996</v>
      </c>
      <c r="Q186" s="206">
        <f t="shared" si="63"/>
        <v>0</v>
      </c>
    </row>
    <row r="187" spans="1:19">
      <c r="B187" s="206" t="s">
        <v>5939</v>
      </c>
      <c r="C187" s="206">
        <f t="shared" ref="C187:J187" si="65">C172+C186</f>
        <v>47550</v>
      </c>
      <c r="D187" s="206">
        <f t="shared" si="65"/>
        <v>0</v>
      </c>
      <c r="E187" s="206">
        <f t="shared" si="65"/>
        <v>0</v>
      </c>
      <c r="F187" s="206">
        <f t="shared" si="65"/>
        <v>0</v>
      </c>
      <c r="G187" s="206">
        <f t="shared" si="65"/>
        <v>8357.4</v>
      </c>
      <c r="H187" s="206">
        <f t="shared" si="65"/>
        <v>167769</v>
      </c>
      <c r="I187" s="206">
        <f t="shared" si="65"/>
        <v>0</v>
      </c>
      <c r="J187" s="206">
        <f t="shared" si="65"/>
        <v>74648</v>
      </c>
      <c r="K187" s="206">
        <f>G187+I187+(H187+J187)*O187/100</f>
        <v>23962.267123999998</v>
      </c>
      <c r="N187" s="206">
        <f>K185+M185+(L185+N185)*O187/100</f>
        <v>22913.319475999997</v>
      </c>
      <c r="O187" s="200">
        <v>6.4371999999999998</v>
      </c>
      <c r="P187" s="206">
        <f>SUM(C187:F187)</f>
        <v>47550</v>
      </c>
      <c r="Q187" s="206">
        <f>N187</f>
        <v>22913.319475999997</v>
      </c>
      <c r="R187" s="206">
        <f>(G187+I187)+(H187+J187)*O187/100</f>
        <v>23962.267123999998</v>
      </c>
      <c r="S187" s="206">
        <f>P187-R187-Q187</f>
        <v>674.41340000000491</v>
      </c>
    </row>
    <row r="188" spans="1:19">
      <c r="A188" s="261">
        <v>39109</v>
      </c>
      <c r="K188" s="206">
        <f>K185+C188-G188</f>
        <v>-613.18000000000245</v>
      </c>
      <c r="L188" s="206">
        <f>L185+D188-H188</f>
        <v>141531</v>
      </c>
      <c r="M188" s="206">
        <f>M185+E188-I188</f>
        <v>12800</v>
      </c>
      <c r="N188" s="206">
        <f>N185+F188-J188</f>
        <v>25102</v>
      </c>
      <c r="O188" s="200">
        <v>6.4276999999999997</v>
      </c>
      <c r="Q188" s="206">
        <f t="shared" ref="Q188:Q193" si="66">K188+L188*O188/100+M188+N188*O188/100</f>
        <v>22897.489340999993</v>
      </c>
    </row>
    <row r="189" spans="1:19">
      <c r="A189" s="261">
        <v>39110</v>
      </c>
      <c r="B189" s="200" t="s">
        <v>5961</v>
      </c>
      <c r="D189" s="200">
        <v>50000</v>
      </c>
      <c r="J189" s="200">
        <v>50000</v>
      </c>
      <c r="K189" s="206">
        <f t="shared" ref="K189:N192" si="67">K188+C189-G189</f>
        <v>-613.18000000000245</v>
      </c>
      <c r="L189" s="206">
        <f t="shared" si="67"/>
        <v>191531</v>
      </c>
      <c r="M189" s="206">
        <f t="shared" si="67"/>
        <v>12800</v>
      </c>
      <c r="N189" s="206">
        <f t="shared" si="67"/>
        <v>-24898</v>
      </c>
      <c r="O189" s="200">
        <v>6.4276999999999997</v>
      </c>
      <c r="Q189" s="206">
        <f t="shared" si="66"/>
        <v>22897.489340999997</v>
      </c>
    </row>
    <row r="190" spans="1:19">
      <c r="A190" s="261">
        <v>39110</v>
      </c>
      <c r="B190" s="206" t="s">
        <v>5932</v>
      </c>
      <c r="H190" s="200">
        <v>46400</v>
      </c>
      <c r="K190" s="206">
        <f t="shared" si="67"/>
        <v>-613.18000000000245</v>
      </c>
      <c r="L190" s="206">
        <f t="shared" si="67"/>
        <v>145131</v>
      </c>
      <c r="M190" s="206">
        <f t="shared" si="67"/>
        <v>12800</v>
      </c>
      <c r="N190" s="206">
        <f t="shared" si="67"/>
        <v>-24898</v>
      </c>
      <c r="O190" s="200">
        <v>6.4276999999999997</v>
      </c>
      <c r="Q190" s="206">
        <f t="shared" si="66"/>
        <v>19915.036540999998</v>
      </c>
    </row>
    <row r="191" spans="1:19">
      <c r="A191" s="261">
        <v>39110</v>
      </c>
      <c r="B191" s="206" t="s">
        <v>5850</v>
      </c>
      <c r="H191" s="200">
        <v>105</v>
      </c>
      <c r="K191" s="206">
        <f t="shared" si="67"/>
        <v>-613.18000000000245</v>
      </c>
      <c r="L191" s="206">
        <f t="shared" si="67"/>
        <v>145026</v>
      </c>
      <c r="M191" s="206">
        <f t="shared" si="67"/>
        <v>12800</v>
      </c>
      <c r="N191" s="206">
        <f t="shared" si="67"/>
        <v>-24898</v>
      </c>
      <c r="O191" s="200">
        <v>6.4276999999999997</v>
      </c>
      <c r="Q191" s="206">
        <f t="shared" si="66"/>
        <v>19908.287455999998</v>
      </c>
    </row>
    <row r="192" spans="1:19">
      <c r="A192" s="261">
        <v>39110</v>
      </c>
      <c r="B192" s="206" t="s">
        <v>5960</v>
      </c>
      <c r="J192" s="200">
        <v>1500</v>
      </c>
      <c r="K192" s="206">
        <f t="shared" si="67"/>
        <v>-613.18000000000245</v>
      </c>
      <c r="L192" s="206">
        <f t="shared" si="67"/>
        <v>145026</v>
      </c>
      <c r="M192" s="206">
        <f t="shared" si="67"/>
        <v>12800</v>
      </c>
      <c r="N192" s="206">
        <f t="shared" si="67"/>
        <v>-26398</v>
      </c>
      <c r="O192" s="200">
        <v>6.4276999999999997</v>
      </c>
      <c r="Q192" s="206">
        <f t="shared" si="66"/>
        <v>19811.871955999999</v>
      </c>
    </row>
    <row r="193" spans="1:19">
      <c r="B193" s="206" t="s">
        <v>5940</v>
      </c>
      <c r="C193" s="206">
        <f t="shared" ref="C193:J193" si="68">SUM(C190:C192)</f>
        <v>0</v>
      </c>
      <c r="D193" s="206">
        <f t="shared" si="68"/>
        <v>0</v>
      </c>
      <c r="E193" s="206">
        <f t="shared" si="68"/>
        <v>0</v>
      </c>
      <c r="F193" s="206">
        <f t="shared" si="68"/>
        <v>0</v>
      </c>
      <c r="G193" s="206">
        <f t="shared" si="68"/>
        <v>0</v>
      </c>
      <c r="H193" s="206">
        <f t="shared" si="68"/>
        <v>46505</v>
      </c>
      <c r="I193" s="206">
        <f t="shared" si="68"/>
        <v>0</v>
      </c>
      <c r="J193" s="206">
        <f t="shared" si="68"/>
        <v>1500</v>
      </c>
      <c r="O193" s="200">
        <v>6.4276999999999997</v>
      </c>
      <c r="Q193" s="206">
        <f t="shared" si="66"/>
        <v>0</v>
      </c>
    </row>
    <row r="194" spans="1:19">
      <c r="B194" s="206" t="s">
        <v>5939</v>
      </c>
      <c r="C194" s="206">
        <f t="shared" ref="C194:J194" si="69">C187+C193</f>
        <v>47550</v>
      </c>
      <c r="D194" s="206">
        <f t="shared" si="69"/>
        <v>0</v>
      </c>
      <c r="E194" s="206">
        <f t="shared" si="69"/>
        <v>0</v>
      </c>
      <c r="F194" s="206">
        <f t="shared" si="69"/>
        <v>0</v>
      </c>
      <c r="G194" s="206">
        <f t="shared" si="69"/>
        <v>8357.4</v>
      </c>
      <c r="H194" s="206">
        <f t="shared" si="69"/>
        <v>214274</v>
      </c>
      <c r="I194" s="206">
        <f t="shared" si="69"/>
        <v>0</v>
      </c>
      <c r="J194" s="206">
        <f t="shared" si="69"/>
        <v>76148</v>
      </c>
      <c r="K194" s="206">
        <f>G194+I194+(H194+J194)*O194/100</f>
        <v>27024.854893999996</v>
      </c>
      <c r="N194" s="206">
        <f>K192+M192+(L192+N192)*O194/100</f>
        <v>19811.871955999995</v>
      </c>
      <c r="O194" s="200">
        <v>6.4276999999999997</v>
      </c>
      <c r="P194" s="206">
        <f>SUM(C194:F194)</f>
        <v>47550</v>
      </c>
      <c r="Q194" s="206">
        <f>N194</f>
        <v>19811.871955999995</v>
      </c>
      <c r="R194" s="206">
        <f>(G194+I194)+(H194+J194)*O194/100</f>
        <v>27024.854893999996</v>
      </c>
      <c r="S194" s="206">
        <f>P194-R194-Q194</f>
        <v>713.27315000000817</v>
      </c>
    </row>
    <row r="195" spans="1:19">
      <c r="A195" s="261">
        <v>39111</v>
      </c>
      <c r="K195" s="206">
        <f>K192+C195-G195</f>
        <v>-613.18000000000245</v>
      </c>
      <c r="L195" s="206">
        <f>L192+D195-H195</f>
        <v>145026</v>
      </c>
      <c r="M195" s="206">
        <f>M192+E195-I195</f>
        <v>12800</v>
      </c>
      <c r="N195" s="206">
        <f>N192+F195-J195</f>
        <v>-26398</v>
      </c>
      <c r="O195" s="200">
        <v>6.5778999999999996</v>
      </c>
      <c r="Q195" s="206">
        <f t="shared" ref="Q195:Q200" si="70">K195+L195*O195/100+M195+N195*O195/100</f>
        <v>19990.051211999998</v>
      </c>
    </row>
    <row r="196" spans="1:19">
      <c r="A196" s="261">
        <v>39111</v>
      </c>
      <c r="B196" s="206" t="s">
        <v>5878</v>
      </c>
      <c r="H196" s="200">
        <v>330</v>
      </c>
      <c r="K196" s="206">
        <f t="shared" ref="K196:N199" si="71">K195+C196-G196</f>
        <v>-613.18000000000245</v>
      </c>
      <c r="L196" s="206">
        <f t="shared" si="71"/>
        <v>144696</v>
      </c>
      <c r="M196" s="206">
        <f t="shared" si="71"/>
        <v>12800</v>
      </c>
      <c r="N196" s="206">
        <f t="shared" si="71"/>
        <v>-26398</v>
      </c>
      <c r="O196" s="200">
        <v>6.5778999999999996</v>
      </c>
      <c r="Q196" s="206">
        <f t="shared" si="70"/>
        <v>19968.344141999994</v>
      </c>
    </row>
    <row r="197" spans="1:19">
      <c r="A197" s="261">
        <v>39111</v>
      </c>
      <c r="B197" s="206" t="s">
        <v>5880</v>
      </c>
      <c r="J197" s="200">
        <v>253</v>
      </c>
      <c r="K197" s="206">
        <f t="shared" si="71"/>
        <v>-613.18000000000245</v>
      </c>
      <c r="L197" s="206">
        <f t="shared" si="71"/>
        <v>144696</v>
      </c>
      <c r="M197" s="206">
        <f t="shared" si="71"/>
        <v>12800</v>
      </c>
      <c r="N197" s="206">
        <f t="shared" si="71"/>
        <v>-26651</v>
      </c>
      <c r="O197" s="200">
        <v>6.5778999999999996</v>
      </c>
      <c r="Q197" s="206">
        <f t="shared" si="70"/>
        <v>19951.702054999994</v>
      </c>
    </row>
    <row r="198" spans="1:19">
      <c r="A198" s="261">
        <v>39111</v>
      </c>
      <c r="B198" s="200" t="s">
        <v>5879</v>
      </c>
      <c r="J198" s="200">
        <v>98</v>
      </c>
      <c r="K198" s="206">
        <f t="shared" si="71"/>
        <v>-613.18000000000245</v>
      </c>
      <c r="L198" s="206">
        <f t="shared" si="71"/>
        <v>144696</v>
      </c>
      <c r="M198" s="206">
        <f t="shared" si="71"/>
        <v>12800</v>
      </c>
      <c r="N198" s="206">
        <f t="shared" si="71"/>
        <v>-26749</v>
      </c>
      <c r="O198" s="200">
        <v>6.5778999999999996</v>
      </c>
      <c r="Q198" s="206">
        <f t="shared" si="70"/>
        <v>19945.255712999995</v>
      </c>
    </row>
    <row r="199" spans="1:19">
      <c r="A199" s="261">
        <v>39111</v>
      </c>
      <c r="B199" s="206" t="s">
        <v>5834</v>
      </c>
      <c r="J199" s="200">
        <v>199</v>
      </c>
      <c r="K199" s="206">
        <f t="shared" si="71"/>
        <v>-613.18000000000245</v>
      </c>
      <c r="L199" s="206">
        <f t="shared" si="71"/>
        <v>144696</v>
      </c>
      <c r="M199" s="206">
        <f t="shared" si="71"/>
        <v>12800</v>
      </c>
      <c r="N199" s="206">
        <f t="shared" si="71"/>
        <v>-26948</v>
      </c>
      <c r="O199" s="200">
        <v>6.5778999999999996</v>
      </c>
      <c r="Q199" s="206">
        <f t="shared" si="70"/>
        <v>19932.165691999995</v>
      </c>
    </row>
    <row r="200" spans="1:19">
      <c r="B200" s="206" t="s">
        <v>5940</v>
      </c>
      <c r="C200" s="200">
        <v>0</v>
      </c>
      <c r="G200" s="206">
        <f>G195</f>
        <v>0</v>
      </c>
      <c r="H200" s="206">
        <f>SUM(H196:H199)</f>
        <v>330</v>
      </c>
      <c r="J200" s="206">
        <f>SUM(J196:J199)</f>
        <v>550</v>
      </c>
      <c r="O200" s="200">
        <v>6.5778999999999996</v>
      </c>
      <c r="Q200" s="206">
        <f t="shared" si="70"/>
        <v>0</v>
      </c>
    </row>
    <row r="201" spans="1:19">
      <c r="B201" s="206" t="s">
        <v>5939</v>
      </c>
      <c r="C201" s="206">
        <f t="shared" ref="C201:J201" si="72">C194+C200</f>
        <v>47550</v>
      </c>
      <c r="D201" s="206">
        <f t="shared" si="72"/>
        <v>0</v>
      </c>
      <c r="E201" s="206">
        <f t="shared" si="72"/>
        <v>0</v>
      </c>
      <c r="F201" s="206">
        <f t="shared" si="72"/>
        <v>0</v>
      </c>
      <c r="G201" s="206">
        <f t="shared" si="72"/>
        <v>8357.4</v>
      </c>
      <c r="H201" s="206">
        <f t="shared" si="72"/>
        <v>214604</v>
      </c>
      <c r="I201" s="206">
        <f t="shared" si="72"/>
        <v>0</v>
      </c>
      <c r="J201" s="206">
        <f t="shared" si="72"/>
        <v>76698</v>
      </c>
      <c r="K201" s="206">
        <f>G201+I201+(H201+J201)*O201/100</f>
        <v>27518.954257999998</v>
      </c>
      <c r="N201" s="206">
        <f>K199+M199+(L199+N199)*O201/100</f>
        <v>19932.165691999995</v>
      </c>
      <c r="O201" s="200">
        <v>6.5778999999999996</v>
      </c>
      <c r="P201" s="206">
        <f>SUM(C201:F201)</f>
        <v>47550</v>
      </c>
      <c r="Q201" s="206">
        <f>N201</f>
        <v>19932.165691999995</v>
      </c>
      <c r="R201" s="206">
        <f>(G201+I201)+(H201+J201)*O201/100</f>
        <v>27518.954257999998</v>
      </c>
      <c r="S201" s="206">
        <f>P201-R201-Q201</f>
        <v>98.880050000007031</v>
      </c>
    </row>
    <row r="202" spans="1:19">
      <c r="A202" s="261">
        <v>39113</v>
      </c>
      <c r="K202" s="206">
        <f>K199+C202-G202</f>
        <v>-613.18000000000245</v>
      </c>
      <c r="L202" s="206">
        <f>L199+D202-H202</f>
        <v>144696</v>
      </c>
      <c r="M202" s="206">
        <f>M199+E202-I202</f>
        <v>12800</v>
      </c>
      <c r="N202" s="206">
        <f>N199+F202-J202</f>
        <v>-26948</v>
      </c>
      <c r="O202" s="200">
        <v>6.4177</v>
      </c>
      <c r="Q202" s="206">
        <f t="shared" ref="Q202:Q207" si="73">K202+L202*O202/100+M202+N202*O202/100</f>
        <v>19743.533395999999</v>
      </c>
    </row>
    <row r="203" spans="1:19">
      <c r="A203" s="261">
        <v>39113</v>
      </c>
      <c r="B203" s="206" t="s">
        <v>5878</v>
      </c>
      <c r="H203" s="200">
        <v>330</v>
      </c>
      <c r="K203" s="206">
        <f t="shared" ref="K203:N206" si="74">K202+C203-G203</f>
        <v>-613.18000000000245</v>
      </c>
      <c r="L203" s="206">
        <f t="shared" si="74"/>
        <v>144366</v>
      </c>
      <c r="M203" s="206">
        <f t="shared" si="74"/>
        <v>12800</v>
      </c>
      <c r="N203" s="206">
        <f t="shared" si="74"/>
        <v>-26948</v>
      </c>
      <c r="O203" s="200">
        <v>6.4177</v>
      </c>
      <c r="Q203" s="206">
        <f t="shared" si="73"/>
        <v>19722.354985999998</v>
      </c>
    </row>
    <row r="204" spans="1:19">
      <c r="A204" s="261">
        <v>39113</v>
      </c>
      <c r="B204" s="206" t="s">
        <v>5965</v>
      </c>
      <c r="F204" s="206">
        <f>I204*100/O208</f>
        <v>22489.053710830984</v>
      </c>
      <c r="I204" s="200">
        <v>1443.28</v>
      </c>
      <c r="K204" s="206">
        <f t="shared" si="74"/>
        <v>-613.18000000000245</v>
      </c>
      <c r="L204" s="206">
        <f t="shared" si="74"/>
        <v>144366</v>
      </c>
      <c r="M204" s="206">
        <f t="shared" si="74"/>
        <v>11356.72</v>
      </c>
      <c r="N204" s="206">
        <f t="shared" si="74"/>
        <v>-4458.9462891690164</v>
      </c>
      <c r="O204" s="200">
        <v>6.4177</v>
      </c>
      <c r="Q204" s="206">
        <f t="shared" si="73"/>
        <v>19722.354985999998</v>
      </c>
    </row>
    <row r="205" spans="1:19">
      <c r="A205" s="261">
        <v>39113</v>
      </c>
      <c r="B205" s="206" t="s">
        <v>5877</v>
      </c>
      <c r="J205" s="200">
        <v>190</v>
      </c>
      <c r="K205" s="206">
        <f t="shared" si="74"/>
        <v>-613.18000000000245</v>
      </c>
      <c r="L205" s="206">
        <f t="shared" si="74"/>
        <v>144366</v>
      </c>
      <c r="M205" s="206">
        <f t="shared" si="74"/>
        <v>11356.72</v>
      </c>
      <c r="N205" s="206">
        <f t="shared" si="74"/>
        <v>-4648.9462891690164</v>
      </c>
      <c r="O205" s="200">
        <v>6.4177</v>
      </c>
      <c r="Q205" s="206">
        <f t="shared" si="73"/>
        <v>19710.161356000001</v>
      </c>
    </row>
    <row r="206" spans="1:19">
      <c r="A206" s="261">
        <v>39113</v>
      </c>
      <c r="B206" s="206" t="s">
        <v>5854</v>
      </c>
      <c r="J206" s="200">
        <v>74</v>
      </c>
      <c r="K206" s="206">
        <f t="shared" si="74"/>
        <v>-613.18000000000245</v>
      </c>
      <c r="L206" s="206">
        <f t="shared" si="74"/>
        <v>144366</v>
      </c>
      <c r="M206" s="206">
        <f t="shared" si="74"/>
        <v>11356.72</v>
      </c>
      <c r="N206" s="206">
        <f t="shared" si="74"/>
        <v>-4722.9462891690164</v>
      </c>
      <c r="O206" s="200">
        <v>6.4177</v>
      </c>
      <c r="Q206" s="206">
        <f t="shared" si="73"/>
        <v>19705.412258</v>
      </c>
    </row>
    <row r="207" spans="1:19">
      <c r="A207" s="261" t="s">
        <v>5964</v>
      </c>
      <c r="B207" s="206" t="s">
        <v>5940</v>
      </c>
      <c r="C207" s="200">
        <v>0</v>
      </c>
      <c r="G207" s="206">
        <f>G202</f>
        <v>0</v>
      </c>
      <c r="H207" s="206">
        <f>SUM(H203:H206)</f>
        <v>330</v>
      </c>
      <c r="I207" s="206">
        <f>SUM(I205:I206)</f>
        <v>0</v>
      </c>
      <c r="J207" s="206">
        <f>SUM(J203:J206)</f>
        <v>264</v>
      </c>
      <c r="O207" s="200">
        <v>6.4177</v>
      </c>
      <c r="Q207" s="206">
        <f t="shared" si="73"/>
        <v>0</v>
      </c>
    </row>
    <row r="208" spans="1:19">
      <c r="B208" s="206" t="s">
        <v>5939</v>
      </c>
      <c r="C208" s="206">
        <f t="shared" ref="C208:J208" si="75">C201+C207</f>
        <v>47550</v>
      </c>
      <c r="D208" s="206">
        <f t="shared" si="75"/>
        <v>0</v>
      </c>
      <c r="E208" s="206">
        <f t="shared" si="75"/>
        <v>0</v>
      </c>
      <c r="F208" s="206">
        <f t="shared" si="75"/>
        <v>0</v>
      </c>
      <c r="G208" s="206">
        <f t="shared" si="75"/>
        <v>8357.4</v>
      </c>
      <c r="H208" s="206">
        <f t="shared" si="75"/>
        <v>214934</v>
      </c>
      <c r="I208" s="206">
        <f t="shared" si="75"/>
        <v>0</v>
      </c>
      <c r="J208" s="206">
        <f t="shared" si="75"/>
        <v>76962</v>
      </c>
      <c r="K208" s="206">
        <f>G208+I208+(H208+J208)*O208/100</f>
        <v>27090.409591999996</v>
      </c>
      <c r="N208" s="206">
        <f>K206+M206+(L206+N206)*O208/100</f>
        <v>19705.412257999997</v>
      </c>
      <c r="O208" s="200">
        <v>6.4177</v>
      </c>
      <c r="P208" s="206">
        <f>SUM(C208:F208)</f>
        <v>47550</v>
      </c>
      <c r="Q208" s="206">
        <f>N208</f>
        <v>19705.412257999997</v>
      </c>
      <c r="R208" s="206">
        <f>(G208+I208)+(H208+J208)*O208/100</f>
        <v>27090.409591999996</v>
      </c>
      <c r="S208" s="206">
        <f>P208-R208-Q208</f>
        <v>754.17815000000701</v>
      </c>
    </row>
    <row r="209" spans="1:19">
      <c r="A209" s="261">
        <v>39115</v>
      </c>
      <c r="K209" s="206">
        <f>K206+C209-G209</f>
        <v>-613.18000000000245</v>
      </c>
      <c r="L209" s="206">
        <f>L206+D209-H209</f>
        <v>144366</v>
      </c>
      <c r="M209" s="206">
        <f>M206+E209-I209</f>
        <v>11356.72</v>
      </c>
      <c r="N209" s="206">
        <f>N206+F209-J209</f>
        <v>-4722.9462891690164</v>
      </c>
      <c r="O209" s="200">
        <v>6.45</v>
      </c>
      <c r="Q209" s="206">
        <f t="shared" ref="Q209:Q214" si="76">K209+L209*O209/100+M209+N209*O209/100</f>
        <v>19750.516964348597</v>
      </c>
    </row>
    <row r="210" spans="1:19">
      <c r="A210" s="261">
        <v>39115</v>
      </c>
      <c r="B210" s="206" t="s">
        <v>5876</v>
      </c>
      <c r="J210" s="200">
        <v>76</v>
      </c>
      <c r="K210" s="206">
        <f t="shared" ref="K210:N213" si="77">K209+C210-G210</f>
        <v>-613.18000000000245</v>
      </c>
      <c r="L210" s="206">
        <f t="shared" si="77"/>
        <v>144366</v>
      </c>
      <c r="M210" s="206">
        <f t="shared" si="77"/>
        <v>11356.72</v>
      </c>
      <c r="N210" s="206">
        <f t="shared" si="77"/>
        <v>-4798.9462891690164</v>
      </c>
      <c r="O210" s="200">
        <v>6.45</v>
      </c>
      <c r="Q210" s="206">
        <f t="shared" si="76"/>
        <v>19745.614964348595</v>
      </c>
    </row>
    <row r="211" spans="1:19">
      <c r="A211" s="261">
        <v>39115</v>
      </c>
      <c r="B211" s="206" t="s">
        <v>5859</v>
      </c>
      <c r="J211" s="200">
        <v>323</v>
      </c>
      <c r="K211" s="206">
        <f t="shared" si="77"/>
        <v>-613.18000000000245</v>
      </c>
      <c r="L211" s="206">
        <f t="shared" si="77"/>
        <v>144366</v>
      </c>
      <c r="M211" s="206">
        <f t="shared" si="77"/>
        <v>11356.72</v>
      </c>
      <c r="N211" s="206">
        <f t="shared" si="77"/>
        <v>-5121.9462891690164</v>
      </c>
      <c r="O211" s="200">
        <v>6.45</v>
      </c>
      <c r="Q211" s="206">
        <f t="shared" si="76"/>
        <v>19724.781464348594</v>
      </c>
    </row>
    <row r="212" spans="1:19">
      <c r="A212" s="261">
        <v>39115</v>
      </c>
      <c r="B212" s="200" t="s">
        <v>5875</v>
      </c>
      <c r="J212" s="200">
        <v>294</v>
      </c>
      <c r="K212" s="206">
        <f t="shared" si="77"/>
        <v>-613.18000000000245</v>
      </c>
      <c r="L212" s="206">
        <f t="shared" si="77"/>
        <v>144366</v>
      </c>
      <c r="M212" s="206">
        <f t="shared" si="77"/>
        <v>11356.72</v>
      </c>
      <c r="N212" s="206">
        <f t="shared" si="77"/>
        <v>-5415.9462891690164</v>
      </c>
      <c r="O212" s="200">
        <v>6.45</v>
      </c>
      <c r="Q212" s="206">
        <f t="shared" si="76"/>
        <v>19705.818464348595</v>
      </c>
    </row>
    <row r="213" spans="1:19">
      <c r="K213" s="206">
        <f t="shared" si="77"/>
        <v>-613.18000000000245</v>
      </c>
      <c r="L213" s="206">
        <f t="shared" si="77"/>
        <v>144366</v>
      </c>
      <c r="M213" s="206">
        <f t="shared" si="77"/>
        <v>11356.72</v>
      </c>
      <c r="N213" s="206">
        <f t="shared" si="77"/>
        <v>-5415.9462891690164</v>
      </c>
      <c r="O213" s="200">
        <v>6.45</v>
      </c>
      <c r="Q213" s="206">
        <f t="shared" si="76"/>
        <v>19705.818464348595</v>
      </c>
    </row>
    <row r="214" spans="1:19">
      <c r="B214" s="206" t="s">
        <v>5940</v>
      </c>
      <c r="C214" s="200">
        <v>0</v>
      </c>
      <c r="G214" s="206">
        <f>G209</f>
        <v>0</v>
      </c>
      <c r="H214" s="206">
        <f>SUM(H210:H213)</f>
        <v>0</v>
      </c>
      <c r="I214" s="206">
        <f>SUM(I210:I213)</f>
        <v>0</v>
      </c>
      <c r="J214" s="206">
        <f>SUM(J210:J213)</f>
        <v>693</v>
      </c>
      <c r="O214" s="200">
        <v>6.45</v>
      </c>
      <c r="Q214" s="206">
        <f t="shared" si="76"/>
        <v>0</v>
      </c>
    </row>
    <row r="215" spans="1:19">
      <c r="B215" s="206" t="s">
        <v>5939</v>
      </c>
      <c r="C215" s="206">
        <f t="shared" ref="C215:J215" si="78">C208+C214</f>
        <v>47550</v>
      </c>
      <c r="D215" s="206">
        <f t="shared" si="78"/>
        <v>0</v>
      </c>
      <c r="E215" s="206">
        <f t="shared" si="78"/>
        <v>0</v>
      </c>
      <c r="F215" s="206">
        <f t="shared" si="78"/>
        <v>0</v>
      </c>
      <c r="G215" s="206">
        <f t="shared" si="78"/>
        <v>8357.4</v>
      </c>
      <c r="H215" s="206">
        <f t="shared" si="78"/>
        <v>214934</v>
      </c>
      <c r="I215" s="206">
        <f t="shared" si="78"/>
        <v>0</v>
      </c>
      <c r="J215" s="206">
        <f t="shared" si="78"/>
        <v>77655</v>
      </c>
      <c r="K215" s="206">
        <f>G215+I215+(H215+J215)*O215/100</f>
        <v>27229.390500000001</v>
      </c>
      <c r="N215" s="206">
        <f>K213+M213+(L213+N213)*O215/100</f>
        <v>19705.818464348595</v>
      </c>
      <c r="O215" s="200">
        <v>6.45</v>
      </c>
      <c r="P215" s="206">
        <f>SUM(C215:F215)</f>
        <v>47550</v>
      </c>
      <c r="Q215" s="206">
        <f>N215</f>
        <v>19705.818464348595</v>
      </c>
      <c r="R215" s="206">
        <f>(G215+I215)+(H215+J215)*O215/100</f>
        <v>27229.390500000001</v>
      </c>
      <c r="S215" s="206">
        <f>P215-R215-Q215</f>
        <v>614.79103565140394</v>
      </c>
    </row>
    <row r="216" spans="1:19">
      <c r="A216" s="261">
        <v>39117</v>
      </c>
      <c r="K216" s="206">
        <f>K213+C216-G216</f>
        <v>-613.18000000000245</v>
      </c>
      <c r="L216" s="206">
        <f>L213+D216-H216</f>
        <v>144366</v>
      </c>
      <c r="M216" s="206">
        <f>M213+E216-I216</f>
        <v>11356.72</v>
      </c>
      <c r="N216" s="206">
        <f>N213+F216-J216</f>
        <v>-5415.9462891690164</v>
      </c>
      <c r="O216" s="200">
        <v>6.45</v>
      </c>
      <c r="Q216" s="206">
        <f t="shared" ref="Q216:Q222" si="79">K216+L216*O216/100+M216+N216*O216/100</f>
        <v>19705.818464348595</v>
      </c>
    </row>
    <row r="217" spans="1:19">
      <c r="A217" s="261">
        <v>39117</v>
      </c>
      <c r="B217" s="206" t="s">
        <v>5874</v>
      </c>
      <c r="J217" s="200">
        <v>118</v>
      </c>
      <c r="K217" s="206">
        <f t="shared" ref="K217:N221" si="80">K216+C217-G217</f>
        <v>-613.18000000000245</v>
      </c>
      <c r="L217" s="206">
        <f t="shared" si="80"/>
        <v>144366</v>
      </c>
      <c r="M217" s="206">
        <f t="shared" si="80"/>
        <v>11356.72</v>
      </c>
      <c r="N217" s="206">
        <f t="shared" si="80"/>
        <v>-5533.9462891690164</v>
      </c>
      <c r="O217" s="200">
        <v>6.45</v>
      </c>
      <c r="Q217" s="206">
        <f t="shared" si="79"/>
        <v>19698.207464348594</v>
      </c>
    </row>
    <row r="218" spans="1:19">
      <c r="A218" s="261">
        <v>39117</v>
      </c>
      <c r="B218" s="206" t="s">
        <v>5844</v>
      </c>
      <c r="J218" s="200">
        <v>95</v>
      </c>
      <c r="K218" s="206">
        <f t="shared" si="80"/>
        <v>-613.18000000000245</v>
      </c>
      <c r="L218" s="206">
        <f t="shared" si="80"/>
        <v>144366</v>
      </c>
      <c r="M218" s="206">
        <f t="shared" si="80"/>
        <v>11356.72</v>
      </c>
      <c r="N218" s="206">
        <f t="shared" si="80"/>
        <v>-5628.9462891690164</v>
      </c>
      <c r="O218" s="200">
        <v>6.45</v>
      </c>
      <c r="Q218" s="206">
        <f t="shared" si="79"/>
        <v>19692.079964348595</v>
      </c>
    </row>
    <row r="219" spans="1:19">
      <c r="A219" s="261">
        <v>39117</v>
      </c>
      <c r="B219" s="206" t="s">
        <v>2343</v>
      </c>
      <c r="J219" s="200">
        <v>105</v>
      </c>
      <c r="K219" s="206">
        <f t="shared" si="80"/>
        <v>-613.18000000000245</v>
      </c>
      <c r="L219" s="206">
        <f t="shared" si="80"/>
        <v>144366</v>
      </c>
      <c r="M219" s="206">
        <f t="shared" si="80"/>
        <v>11356.72</v>
      </c>
      <c r="N219" s="206">
        <f t="shared" si="80"/>
        <v>-5733.9462891690164</v>
      </c>
      <c r="O219" s="200">
        <v>6.45</v>
      </c>
      <c r="Q219" s="206">
        <f t="shared" si="79"/>
        <v>19685.307464348596</v>
      </c>
    </row>
    <row r="220" spans="1:19">
      <c r="A220" s="261">
        <v>39117</v>
      </c>
      <c r="B220" s="200" t="s">
        <v>5873</v>
      </c>
      <c r="J220" s="200">
        <v>95</v>
      </c>
      <c r="K220" s="206">
        <f t="shared" si="80"/>
        <v>-613.18000000000245</v>
      </c>
      <c r="L220" s="206">
        <f t="shared" si="80"/>
        <v>144366</v>
      </c>
      <c r="M220" s="206">
        <f t="shared" si="80"/>
        <v>11356.72</v>
      </c>
      <c r="N220" s="206">
        <f t="shared" si="80"/>
        <v>-5828.9462891690164</v>
      </c>
      <c r="O220" s="200">
        <v>6.45</v>
      </c>
      <c r="Q220" s="206">
        <f t="shared" si="79"/>
        <v>19679.179964348594</v>
      </c>
    </row>
    <row r="221" spans="1:19">
      <c r="A221" s="261">
        <v>39117</v>
      </c>
      <c r="B221" s="206" t="s">
        <v>2430</v>
      </c>
      <c r="J221" s="200">
        <v>50</v>
      </c>
      <c r="K221" s="206">
        <f t="shared" si="80"/>
        <v>-613.18000000000245</v>
      </c>
      <c r="L221" s="206">
        <f t="shared" si="80"/>
        <v>144366</v>
      </c>
      <c r="M221" s="206">
        <f t="shared" si="80"/>
        <v>11356.72</v>
      </c>
      <c r="N221" s="206">
        <f t="shared" si="80"/>
        <v>-5878.9462891690164</v>
      </c>
      <c r="O221" s="200">
        <v>6.45</v>
      </c>
      <c r="Q221" s="206">
        <f t="shared" si="79"/>
        <v>19675.954964348595</v>
      </c>
    </row>
    <row r="222" spans="1:19">
      <c r="B222" s="206" t="s">
        <v>5940</v>
      </c>
      <c r="C222" s="200">
        <v>0</v>
      </c>
      <c r="G222" s="206">
        <f>SUM(G217:G221)</f>
        <v>0</v>
      </c>
      <c r="H222" s="206">
        <f>SUM(H217:H221)</f>
        <v>0</v>
      </c>
      <c r="I222" s="206">
        <f>SUM(I217:I221)</f>
        <v>0</v>
      </c>
      <c r="J222" s="206">
        <f>SUM(J217:J221)</f>
        <v>463</v>
      </c>
      <c r="O222" s="200">
        <v>6.45</v>
      </c>
      <c r="Q222" s="206">
        <f t="shared" si="79"/>
        <v>0</v>
      </c>
    </row>
    <row r="223" spans="1:19">
      <c r="B223" s="206" t="s">
        <v>5939</v>
      </c>
      <c r="C223" s="206">
        <f t="shared" ref="C223:J223" si="81">C215+C222</f>
        <v>47550</v>
      </c>
      <c r="D223" s="206">
        <f t="shared" si="81"/>
        <v>0</v>
      </c>
      <c r="E223" s="206">
        <f t="shared" si="81"/>
        <v>0</v>
      </c>
      <c r="F223" s="206">
        <f t="shared" si="81"/>
        <v>0</v>
      </c>
      <c r="G223" s="206">
        <f t="shared" si="81"/>
        <v>8357.4</v>
      </c>
      <c r="H223" s="206">
        <f t="shared" si="81"/>
        <v>214934</v>
      </c>
      <c r="I223" s="206">
        <f t="shared" si="81"/>
        <v>0</v>
      </c>
      <c r="J223" s="206">
        <f t="shared" si="81"/>
        <v>78118</v>
      </c>
      <c r="K223" s="206">
        <f>G223+I223+(H223+J223)*O223/100</f>
        <v>27259.254000000001</v>
      </c>
      <c r="N223" s="206">
        <f>K220+M220+(L220+N220)*O223/100</f>
        <v>19679.179964348594</v>
      </c>
      <c r="O223" s="200">
        <v>6.45</v>
      </c>
      <c r="P223" s="206">
        <f>SUM(C223:F223)</f>
        <v>47550</v>
      </c>
      <c r="Q223" s="206">
        <f>N223</f>
        <v>19679.179964348594</v>
      </c>
      <c r="R223" s="206">
        <f>(G223+I223)+(H223+J223)*O223/100</f>
        <v>27259.254000000001</v>
      </c>
      <c r="S223" s="206">
        <f>P223-R223-Q223</f>
        <v>611.5660356514054</v>
      </c>
    </row>
    <row r="224" spans="1:19">
      <c r="A224" s="261">
        <v>39118</v>
      </c>
      <c r="K224" s="206">
        <f>K221+C224-G224</f>
        <v>-613.18000000000245</v>
      </c>
      <c r="L224" s="206">
        <f>L221+D224-H224</f>
        <v>144366</v>
      </c>
      <c r="M224" s="206">
        <f>M221+E224-I224</f>
        <v>11356.72</v>
      </c>
      <c r="N224" s="206">
        <f>N221+F224-J224</f>
        <v>-5878.9462891690164</v>
      </c>
      <c r="O224" s="200">
        <v>6.5778999999999996</v>
      </c>
      <c r="Q224" s="206">
        <f t="shared" ref="Q224:Q229" si="82">K224+L224*O224/100+M224+N224*O224/100</f>
        <v>19853.079906044746</v>
      </c>
    </row>
    <row r="225" spans="1:19">
      <c r="A225" s="261">
        <v>39118</v>
      </c>
      <c r="B225" s="206" t="s">
        <v>5834</v>
      </c>
      <c r="J225" s="200">
        <v>262</v>
      </c>
      <c r="K225" s="206">
        <f t="shared" ref="K225:N228" si="83">K224+C225-G225</f>
        <v>-613.18000000000245</v>
      </c>
      <c r="L225" s="206">
        <f t="shared" si="83"/>
        <v>144366</v>
      </c>
      <c r="M225" s="206">
        <f t="shared" si="83"/>
        <v>11356.72</v>
      </c>
      <c r="N225" s="206">
        <f t="shared" si="83"/>
        <v>-6140.9462891690164</v>
      </c>
      <c r="O225" s="200">
        <v>6.5778999999999996</v>
      </c>
      <c r="Q225" s="206">
        <f t="shared" si="82"/>
        <v>19835.845808044749</v>
      </c>
    </row>
    <row r="226" spans="1:19">
      <c r="A226" s="261">
        <v>39118</v>
      </c>
      <c r="B226" s="200" t="s">
        <v>5829</v>
      </c>
      <c r="J226" s="200">
        <v>80</v>
      </c>
      <c r="K226" s="206">
        <f t="shared" si="83"/>
        <v>-613.18000000000245</v>
      </c>
      <c r="L226" s="206">
        <f t="shared" si="83"/>
        <v>144366</v>
      </c>
      <c r="M226" s="206">
        <f t="shared" si="83"/>
        <v>11356.72</v>
      </c>
      <c r="N226" s="206">
        <f t="shared" si="83"/>
        <v>-6220.9462891690164</v>
      </c>
      <c r="O226" s="200">
        <v>6.5778999999999996</v>
      </c>
      <c r="Q226" s="206">
        <f t="shared" si="82"/>
        <v>19830.583488044747</v>
      </c>
    </row>
    <row r="227" spans="1:19">
      <c r="K227" s="206">
        <f t="shared" si="83"/>
        <v>-613.18000000000245</v>
      </c>
      <c r="L227" s="206">
        <f t="shared" si="83"/>
        <v>144366</v>
      </c>
      <c r="M227" s="206">
        <f t="shared" si="83"/>
        <v>11356.72</v>
      </c>
      <c r="N227" s="206">
        <f t="shared" si="83"/>
        <v>-6220.9462891690164</v>
      </c>
      <c r="O227" s="200">
        <v>6.5778999999999996</v>
      </c>
      <c r="Q227" s="206">
        <f t="shared" si="82"/>
        <v>19830.583488044747</v>
      </c>
    </row>
    <row r="228" spans="1:19">
      <c r="K228" s="206">
        <f t="shared" si="83"/>
        <v>-613.18000000000245</v>
      </c>
      <c r="L228" s="206">
        <f t="shared" si="83"/>
        <v>144366</v>
      </c>
      <c r="M228" s="206">
        <f t="shared" si="83"/>
        <v>11356.72</v>
      </c>
      <c r="N228" s="206">
        <f t="shared" si="83"/>
        <v>-6220.9462891690164</v>
      </c>
      <c r="O228" s="200">
        <v>6.5778999999999996</v>
      </c>
      <c r="Q228" s="206">
        <f t="shared" si="82"/>
        <v>19830.583488044747</v>
      </c>
    </row>
    <row r="229" spans="1:19">
      <c r="B229" s="206" t="s">
        <v>5940</v>
      </c>
      <c r="C229" s="200">
        <v>0</v>
      </c>
      <c r="G229" s="206">
        <f>G224</f>
        <v>0</v>
      </c>
      <c r="H229" s="206">
        <f>SUM(H225:H228)</f>
        <v>0</v>
      </c>
      <c r="J229" s="206">
        <f>SUM(J225:J228)</f>
        <v>342</v>
      </c>
      <c r="O229" s="200">
        <v>6.5778999999999996</v>
      </c>
      <c r="Q229" s="206">
        <f t="shared" si="82"/>
        <v>0</v>
      </c>
    </row>
    <row r="230" spans="1:19">
      <c r="B230" s="206" t="s">
        <v>5939</v>
      </c>
      <c r="C230" s="206">
        <f t="shared" ref="C230:J230" si="84">C223+C229</f>
        <v>47550</v>
      </c>
      <c r="D230" s="206">
        <f t="shared" si="84"/>
        <v>0</v>
      </c>
      <c r="E230" s="206">
        <f t="shared" si="84"/>
        <v>0</v>
      </c>
      <c r="F230" s="206">
        <f t="shared" si="84"/>
        <v>0</v>
      </c>
      <c r="G230" s="206">
        <f t="shared" si="84"/>
        <v>8357.4</v>
      </c>
      <c r="H230" s="206">
        <f t="shared" si="84"/>
        <v>214934</v>
      </c>
      <c r="I230" s="206">
        <f t="shared" si="84"/>
        <v>0</v>
      </c>
      <c r="J230" s="206">
        <f t="shared" si="84"/>
        <v>78460</v>
      </c>
      <c r="K230" s="206">
        <f>G230+I230+(H230+J230)*O230/100</f>
        <v>27281.313000000002</v>
      </c>
      <c r="N230" s="206">
        <f>K228+M228+(L228+N228)*O230/100</f>
        <v>19653.895964348594</v>
      </c>
      <c r="O230" s="200">
        <v>6.45</v>
      </c>
      <c r="P230" s="206">
        <f>SUM(C230:F230)</f>
        <v>47550</v>
      </c>
      <c r="Q230" s="206">
        <f>N230</f>
        <v>19653.895964348594</v>
      </c>
      <c r="R230" s="206">
        <f>(G230+I230)+(H230+J230)*O230/100</f>
        <v>27281.313000000002</v>
      </c>
      <c r="S230" s="206">
        <f>P230-R230-Q230</f>
        <v>614.79103565140394</v>
      </c>
    </row>
    <row r="231" spans="1:19">
      <c r="A231" s="261">
        <v>39119</v>
      </c>
      <c r="K231" s="206">
        <f>K228+C231-G231</f>
        <v>-613.18000000000245</v>
      </c>
      <c r="L231" s="206">
        <f>L228+D231-H231</f>
        <v>144366</v>
      </c>
      <c r="M231" s="206">
        <f>M228+E231-I231</f>
        <v>11356.72</v>
      </c>
      <c r="N231" s="206">
        <f>N228+F231-J231</f>
        <v>-6220.9462891690164</v>
      </c>
      <c r="O231" s="200">
        <v>6.45</v>
      </c>
      <c r="Q231" s="206">
        <f t="shared" ref="Q231:Q236" si="85">K231+L231*O231/100+M231+N231*O231/100</f>
        <v>19653.895964348594</v>
      </c>
    </row>
    <row r="232" spans="1:19">
      <c r="A232" s="261">
        <v>39120</v>
      </c>
      <c r="B232" s="206" t="s">
        <v>5846</v>
      </c>
      <c r="J232" s="200">
        <v>38</v>
      </c>
      <c r="K232" s="206">
        <f t="shared" ref="K232:N235" si="86">K231+C232-G232</f>
        <v>-613.18000000000245</v>
      </c>
      <c r="L232" s="206">
        <f t="shared" si="86"/>
        <v>144366</v>
      </c>
      <c r="M232" s="206">
        <f t="shared" si="86"/>
        <v>11356.72</v>
      </c>
      <c r="N232" s="206">
        <f t="shared" si="86"/>
        <v>-6258.9462891690164</v>
      </c>
      <c r="O232" s="200">
        <v>6.5778999999999996</v>
      </c>
      <c r="Q232" s="206">
        <f t="shared" si="85"/>
        <v>19828.083886044747</v>
      </c>
    </row>
    <row r="233" spans="1:19">
      <c r="A233" s="261">
        <v>39120</v>
      </c>
      <c r="B233" s="200" t="s">
        <v>5829</v>
      </c>
      <c r="J233" s="200">
        <v>75</v>
      </c>
      <c r="K233" s="206">
        <f t="shared" si="86"/>
        <v>-613.18000000000245</v>
      </c>
      <c r="L233" s="206">
        <f t="shared" si="86"/>
        <v>144366</v>
      </c>
      <c r="M233" s="206">
        <f t="shared" si="86"/>
        <v>11356.72</v>
      </c>
      <c r="N233" s="206">
        <f t="shared" si="86"/>
        <v>-6333.9462891690164</v>
      </c>
      <c r="O233" s="200">
        <v>6.5778999999999996</v>
      </c>
      <c r="Q233" s="206">
        <f t="shared" si="85"/>
        <v>19823.150461044748</v>
      </c>
    </row>
    <row r="234" spans="1:19">
      <c r="A234" s="261">
        <v>39120</v>
      </c>
      <c r="B234" s="200" t="s">
        <v>5872</v>
      </c>
      <c r="J234" s="200">
        <v>290</v>
      </c>
      <c r="K234" s="206">
        <f t="shared" si="86"/>
        <v>-613.18000000000245</v>
      </c>
      <c r="L234" s="206">
        <f t="shared" si="86"/>
        <v>144366</v>
      </c>
      <c r="M234" s="206">
        <f t="shared" si="86"/>
        <v>11356.72</v>
      </c>
      <c r="N234" s="206">
        <f t="shared" si="86"/>
        <v>-6623.9462891690164</v>
      </c>
      <c r="O234" s="200">
        <v>6.5778999999999996</v>
      </c>
      <c r="Q234" s="206">
        <f t="shared" si="85"/>
        <v>19804.074551044749</v>
      </c>
    </row>
    <row r="235" spans="1:19">
      <c r="K235" s="206">
        <f t="shared" si="86"/>
        <v>-613.18000000000245</v>
      </c>
      <c r="L235" s="206">
        <f t="shared" si="86"/>
        <v>144366</v>
      </c>
      <c r="M235" s="206">
        <f t="shared" si="86"/>
        <v>11356.72</v>
      </c>
      <c r="N235" s="206">
        <f t="shared" si="86"/>
        <v>-6623.9462891690164</v>
      </c>
      <c r="O235" s="200">
        <v>6.5778999999999996</v>
      </c>
      <c r="Q235" s="206">
        <f t="shared" si="85"/>
        <v>19804.074551044749</v>
      </c>
    </row>
    <row r="236" spans="1:19">
      <c r="B236" s="206" t="s">
        <v>5940</v>
      </c>
      <c r="C236" s="200">
        <v>0</v>
      </c>
      <c r="G236" s="206">
        <f>G231</f>
        <v>0</v>
      </c>
      <c r="H236" s="206">
        <f>SUM(H232:H235)</f>
        <v>0</v>
      </c>
      <c r="J236" s="206">
        <f>SUM(J232:J235)</f>
        <v>403</v>
      </c>
      <c r="O236" s="200">
        <v>6.5778999999999996</v>
      </c>
      <c r="Q236" s="206">
        <f t="shared" si="85"/>
        <v>0</v>
      </c>
    </row>
    <row r="237" spans="1:19">
      <c r="B237" s="206" t="s">
        <v>5939</v>
      </c>
      <c r="C237" s="206">
        <f t="shared" ref="C237:J237" si="87">C230+C236</f>
        <v>47550</v>
      </c>
      <c r="D237" s="206">
        <f t="shared" si="87"/>
        <v>0</v>
      </c>
      <c r="E237" s="206">
        <f t="shared" si="87"/>
        <v>0</v>
      </c>
      <c r="F237" s="206">
        <f t="shared" si="87"/>
        <v>0</v>
      </c>
      <c r="G237" s="206">
        <f t="shared" si="87"/>
        <v>8357.4</v>
      </c>
      <c r="H237" s="206">
        <f t="shared" si="87"/>
        <v>214934</v>
      </c>
      <c r="I237" s="206">
        <f t="shared" si="87"/>
        <v>0</v>
      </c>
      <c r="J237" s="206">
        <f t="shared" si="87"/>
        <v>78863</v>
      </c>
      <c r="K237" s="206">
        <f>G237+I237+(H237+J237)*O237/100</f>
        <v>27366.065900000001</v>
      </c>
      <c r="N237" s="206">
        <f>K235+M235+(L235+N235)*O237/100</f>
        <v>19655.450875090763</v>
      </c>
      <c r="O237" s="200">
        <v>6.47</v>
      </c>
      <c r="P237" s="206">
        <f>SUM(C237:F237)</f>
        <v>47550</v>
      </c>
      <c r="Q237" s="206">
        <f>N237</f>
        <v>19655.450875090763</v>
      </c>
      <c r="R237" s="206">
        <f>(G237+I237)+(H237+J237)*O237/100</f>
        <v>27366.065900000001</v>
      </c>
      <c r="S237" s="206">
        <f>P237-R237-Q237</f>
        <v>528.48322490923601</v>
      </c>
    </row>
    <row r="238" spans="1:19">
      <c r="K238" s="206">
        <f>K235+C238-G238</f>
        <v>-613.18000000000245</v>
      </c>
      <c r="L238" s="206">
        <f>L235+D238-H238</f>
        <v>144366</v>
      </c>
      <c r="M238" s="206">
        <f>M235+E238-I238</f>
        <v>11356.72</v>
      </c>
      <c r="N238" s="206">
        <f>N235+F238-J238</f>
        <v>-6623.9462891690164</v>
      </c>
      <c r="O238" s="200">
        <v>6.4473000000000003</v>
      </c>
      <c r="Q238" s="206">
        <f t="shared" ref="Q238:Q243" si="88">K238+L238*O238/100+M238+N238*O238/100</f>
        <v>19624.183428898406</v>
      </c>
    </row>
    <row r="239" spans="1:19">
      <c r="A239" s="261">
        <v>39121</v>
      </c>
      <c r="B239" s="206" t="s">
        <v>5963</v>
      </c>
      <c r="F239" s="200">
        <v>4730</v>
      </c>
      <c r="I239" s="200">
        <v>304.95999999999998</v>
      </c>
      <c r="K239" s="206">
        <f t="shared" ref="K239:N242" si="89">K238+C239-G239</f>
        <v>-613.18000000000245</v>
      </c>
      <c r="L239" s="206">
        <f t="shared" si="89"/>
        <v>144366</v>
      </c>
      <c r="M239" s="206">
        <f t="shared" si="89"/>
        <v>11051.76</v>
      </c>
      <c r="N239" s="206">
        <f t="shared" si="89"/>
        <v>-1893.9462891690164</v>
      </c>
      <c r="O239" s="200">
        <v>6.4473000000000003</v>
      </c>
      <c r="P239" s="200">
        <v>47550</v>
      </c>
      <c r="Q239" s="206">
        <f t="shared" si="88"/>
        <v>19624.180718898406</v>
      </c>
      <c r="R239" s="200">
        <v>27172.813482000001</v>
      </c>
      <c r="S239" s="206">
        <f>P239-R239-Q239</f>
        <v>753.00579910159286</v>
      </c>
    </row>
    <row r="240" spans="1:19">
      <c r="K240" s="206">
        <f t="shared" si="89"/>
        <v>-613.18000000000245</v>
      </c>
      <c r="L240" s="206">
        <f t="shared" si="89"/>
        <v>144366</v>
      </c>
      <c r="M240" s="206">
        <f t="shared" si="89"/>
        <v>11051.76</v>
      </c>
      <c r="N240" s="206">
        <f t="shared" si="89"/>
        <v>-1893.9462891690164</v>
      </c>
      <c r="O240" s="200">
        <v>6.4473000000000003</v>
      </c>
      <c r="Q240" s="206">
        <f t="shared" si="88"/>
        <v>19624.180718898406</v>
      </c>
    </row>
    <row r="241" spans="1:19">
      <c r="K241" s="206">
        <f t="shared" si="89"/>
        <v>-613.18000000000245</v>
      </c>
      <c r="L241" s="206">
        <f t="shared" si="89"/>
        <v>144366</v>
      </c>
      <c r="M241" s="206">
        <f t="shared" si="89"/>
        <v>11051.76</v>
      </c>
      <c r="N241" s="206">
        <f t="shared" si="89"/>
        <v>-1893.9462891690164</v>
      </c>
      <c r="O241" s="200">
        <v>6.4473000000000003</v>
      </c>
      <c r="Q241" s="206">
        <f t="shared" si="88"/>
        <v>19624.180718898406</v>
      </c>
    </row>
    <row r="242" spans="1:19">
      <c r="K242" s="206">
        <f t="shared" si="89"/>
        <v>-613.18000000000245</v>
      </c>
      <c r="L242" s="206">
        <f t="shared" si="89"/>
        <v>144366</v>
      </c>
      <c r="M242" s="206">
        <f t="shared" si="89"/>
        <v>11051.76</v>
      </c>
      <c r="N242" s="206">
        <f t="shared" si="89"/>
        <v>-1893.9462891690164</v>
      </c>
      <c r="O242" s="200">
        <v>6.4473000000000003</v>
      </c>
      <c r="Q242" s="206">
        <f t="shared" si="88"/>
        <v>19624.180718898406</v>
      </c>
    </row>
    <row r="243" spans="1:19">
      <c r="B243" s="206" t="s">
        <v>5940</v>
      </c>
      <c r="C243" s="200">
        <v>0</v>
      </c>
      <c r="G243" s="206">
        <f>G238</f>
        <v>0</v>
      </c>
      <c r="H243" s="206">
        <f>SUM(H239:H242)</f>
        <v>0</v>
      </c>
      <c r="O243" s="200">
        <v>6.4473000000000003</v>
      </c>
      <c r="Q243" s="206">
        <f t="shared" si="88"/>
        <v>0</v>
      </c>
    </row>
    <row r="244" spans="1:19">
      <c r="B244" s="206" t="s">
        <v>5939</v>
      </c>
      <c r="C244" s="206">
        <f t="shared" ref="C244:J244" si="90">C237+C243</f>
        <v>47550</v>
      </c>
      <c r="D244" s="206">
        <f t="shared" si="90"/>
        <v>0</v>
      </c>
      <c r="E244" s="206">
        <f t="shared" si="90"/>
        <v>0</v>
      </c>
      <c r="F244" s="206">
        <f t="shared" si="90"/>
        <v>0</v>
      </c>
      <c r="G244" s="206">
        <f t="shared" si="90"/>
        <v>8357.4</v>
      </c>
      <c r="H244" s="206">
        <f t="shared" si="90"/>
        <v>214934</v>
      </c>
      <c r="I244" s="206">
        <f t="shared" si="90"/>
        <v>0</v>
      </c>
      <c r="J244" s="206">
        <f t="shared" si="90"/>
        <v>78863</v>
      </c>
      <c r="K244" s="206">
        <f>G244+I244+(H244+J244)*O244/100</f>
        <v>27299.373981000004</v>
      </c>
      <c r="N244" s="206">
        <f>K242+M242+(L242+N242)*O244/100</f>
        <v>19624.180718898402</v>
      </c>
      <c r="O244" s="200">
        <v>6.4473000000000003</v>
      </c>
      <c r="P244" s="206">
        <f>SUM(C244:F244)</f>
        <v>47550</v>
      </c>
      <c r="Q244" s="206">
        <f>N244</f>
        <v>19624.180718898402</v>
      </c>
      <c r="R244" s="206">
        <f>(G244+I244)+(H244+J244)*O244/100</f>
        <v>27299.373981000004</v>
      </c>
      <c r="S244" s="206">
        <f>P244-R244-Q244</f>
        <v>626.4453001015936</v>
      </c>
    </row>
    <row r="245" spans="1:19">
      <c r="A245" s="261">
        <v>39122</v>
      </c>
      <c r="K245" s="206">
        <f>K242+C245-G245</f>
        <v>-613.18000000000245</v>
      </c>
      <c r="L245" s="206">
        <f>L242+D245-H245</f>
        <v>144366</v>
      </c>
      <c r="M245" s="206">
        <f>M242+E245-I245</f>
        <v>11051.76</v>
      </c>
      <c r="N245" s="206">
        <f>N242+F245-J245</f>
        <v>-1893.9462891690164</v>
      </c>
      <c r="O245" s="200">
        <v>6.41</v>
      </c>
      <c r="Q245" s="206">
        <f t="shared" ref="Q245:Q250" si="91">K245+L245*O245/100+M245+N245*O245/100</f>
        <v>19571.038642864263</v>
      </c>
    </row>
    <row r="246" spans="1:19">
      <c r="A246" s="261">
        <v>39122</v>
      </c>
      <c r="B246" s="200" t="s">
        <v>5871</v>
      </c>
      <c r="J246" s="200">
        <v>96</v>
      </c>
      <c r="K246" s="206">
        <f t="shared" ref="K246:N249" si="92">K245+C246-G246</f>
        <v>-613.18000000000245</v>
      </c>
      <c r="L246" s="206">
        <f t="shared" si="92"/>
        <v>144366</v>
      </c>
      <c r="M246" s="206">
        <f t="shared" si="92"/>
        <v>11051.76</v>
      </c>
      <c r="N246" s="206">
        <f t="shared" si="92"/>
        <v>-1989.9462891690164</v>
      </c>
      <c r="O246" s="200">
        <v>6.41</v>
      </c>
      <c r="Q246" s="206">
        <f t="shared" si="91"/>
        <v>19564.885042864265</v>
      </c>
    </row>
    <row r="247" spans="1:19">
      <c r="A247" s="261">
        <v>39122</v>
      </c>
      <c r="B247" s="206" t="s">
        <v>5870</v>
      </c>
      <c r="J247" s="200">
        <v>170</v>
      </c>
      <c r="K247" s="206">
        <f t="shared" si="92"/>
        <v>-613.18000000000245</v>
      </c>
      <c r="L247" s="206">
        <f t="shared" si="92"/>
        <v>144366</v>
      </c>
      <c r="M247" s="206">
        <f t="shared" si="92"/>
        <v>11051.76</v>
      </c>
      <c r="N247" s="206">
        <f t="shared" si="92"/>
        <v>-2159.9462891690164</v>
      </c>
      <c r="O247" s="200">
        <v>6.41</v>
      </c>
      <c r="Q247" s="206">
        <f t="shared" si="91"/>
        <v>19553.988042864265</v>
      </c>
    </row>
    <row r="248" spans="1:19">
      <c r="K248" s="206">
        <f t="shared" si="92"/>
        <v>-613.18000000000245</v>
      </c>
      <c r="L248" s="206">
        <f t="shared" si="92"/>
        <v>144366</v>
      </c>
      <c r="M248" s="206">
        <f t="shared" si="92"/>
        <v>11051.76</v>
      </c>
      <c r="N248" s="206">
        <f t="shared" si="92"/>
        <v>-2159.9462891690164</v>
      </c>
      <c r="O248" s="200">
        <v>6.41</v>
      </c>
      <c r="Q248" s="206">
        <f t="shared" si="91"/>
        <v>19553.988042864265</v>
      </c>
    </row>
    <row r="249" spans="1:19">
      <c r="K249" s="206">
        <f t="shared" si="92"/>
        <v>-613.18000000000245</v>
      </c>
      <c r="L249" s="206">
        <f t="shared" si="92"/>
        <v>144366</v>
      </c>
      <c r="M249" s="206">
        <f t="shared" si="92"/>
        <v>11051.76</v>
      </c>
      <c r="N249" s="206">
        <f t="shared" si="92"/>
        <v>-2159.9462891690164</v>
      </c>
      <c r="O249" s="200">
        <v>6.41</v>
      </c>
      <c r="Q249" s="206">
        <f t="shared" si="91"/>
        <v>19553.988042864265</v>
      </c>
    </row>
    <row r="250" spans="1:19">
      <c r="B250" s="206" t="s">
        <v>5940</v>
      </c>
      <c r="C250" s="200">
        <v>0</v>
      </c>
      <c r="G250" s="206">
        <f>SUM(G246:G249)</f>
        <v>0</v>
      </c>
      <c r="H250" s="206">
        <f>SUM(H246:H249)</f>
        <v>0</v>
      </c>
      <c r="I250" s="206">
        <f>SUM(I246:I249)</f>
        <v>0</v>
      </c>
      <c r="J250" s="206">
        <f>SUM(J246:J249)</f>
        <v>266</v>
      </c>
      <c r="O250" s="200">
        <v>6.41</v>
      </c>
      <c r="Q250" s="206">
        <f t="shared" si="91"/>
        <v>0</v>
      </c>
    </row>
    <row r="251" spans="1:19">
      <c r="B251" s="206" t="s">
        <v>5939</v>
      </c>
      <c r="C251" s="206">
        <f t="shared" ref="C251:J251" si="93">C244+C250</f>
        <v>47550</v>
      </c>
      <c r="D251" s="206">
        <f t="shared" si="93"/>
        <v>0</v>
      </c>
      <c r="E251" s="206">
        <f t="shared" si="93"/>
        <v>0</v>
      </c>
      <c r="F251" s="206">
        <f t="shared" si="93"/>
        <v>0</v>
      </c>
      <c r="G251" s="206">
        <f t="shared" si="93"/>
        <v>8357.4</v>
      </c>
      <c r="H251" s="206">
        <f t="shared" si="93"/>
        <v>214934</v>
      </c>
      <c r="I251" s="206">
        <f t="shared" si="93"/>
        <v>0</v>
      </c>
      <c r="J251" s="206">
        <f t="shared" si="93"/>
        <v>79129</v>
      </c>
      <c r="K251" s="206">
        <f>G251+I251+(H251+J251)*O251/100</f>
        <v>27206.838300000003</v>
      </c>
      <c r="N251" s="206">
        <f>K249+M249+(L249+N249)*O251/100</f>
        <v>19553.988042864265</v>
      </c>
      <c r="O251" s="200">
        <v>6.41</v>
      </c>
      <c r="P251" s="206">
        <f>SUM(C251:F251)</f>
        <v>47550</v>
      </c>
      <c r="Q251" s="206">
        <f>N251</f>
        <v>19553.988042864265</v>
      </c>
      <c r="R251" s="206">
        <f>(G251+I251)+(H251+J251)*O251/100</f>
        <v>27206.838300000003</v>
      </c>
      <c r="S251" s="206">
        <f>P251-R251-Q251</f>
        <v>789.17365713573236</v>
      </c>
    </row>
    <row r="252" spans="1:19">
      <c r="A252" s="261">
        <v>39123</v>
      </c>
      <c r="K252" s="206">
        <f>K249+C252-G252</f>
        <v>-613.18000000000245</v>
      </c>
      <c r="L252" s="206">
        <f>L249+D252-H252</f>
        <v>144366</v>
      </c>
      <c r="M252" s="206">
        <f>M249+E252-I252</f>
        <v>11051.76</v>
      </c>
      <c r="N252" s="206">
        <f>N249+F252-J252</f>
        <v>-2159.9462891690164</v>
      </c>
      <c r="O252" s="200">
        <v>6.4</v>
      </c>
      <c r="Q252" s="206">
        <f t="shared" ref="Q252:Q258" si="94">K252+L252*O252/100+M252+N252*O252/100</f>
        <v>19539.767437493185</v>
      </c>
    </row>
    <row r="253" spans="1:19">
      <c r="A253" s="261">
        <v>39123</v>
      </c>
      <c r="B253" s="206" t="s">
        <v>5854</v>
      </c>
      <c r="J253" s="200">
        <v>99</v>
      </c>
      <c r="K253" s="206">
        <f t="shared" ref="K253:N257" si="95">K252+C253-G253</f>
        <v>-613.18000000000245</v>
      </c>
      <c r="L253" s="206">
        <f t="shared" si="95"/>
        <v>144366</v>
      </c>
      <c r="M253" s="206">
        <f t="shared" si="95"/>
        <v>11051.76</v>
      </c>
      <c r="N253" s="206">
        <f t="shared" si="95"/>
        <v>-2258.9462891690164</v>
      </c>
      <c r="O253" s="200">
        <v>6.4</v>
      </c>
      <c r="Q253" s="206">
        <f t="shared" si="94"/>
        <v>19533.431437493186</v>
      </c>
    </row>
    <row r="254" spans="1:19">
      <c r="A254" s="261">
        <v>39123</v>
      </c>
      <c r="B254" s="206" t="s">
        <v>5854</v>
      </c>
      <c r="J254" s="200">
        <v>79</v>
      </c>
      <c r="K254" s="206">
        <f t="shared" si="95"/>
        <v>-613.18000000000245</v>
      </c>
      <c r="L254" s="206">
        <f t="shared" si="95"/>
        <v>144366</v>
      </c>
      <c r="M254" s="206">
        <f t="shared" si="95"/>
        <v>11051.76</v>
      </c>
      <c r="N254" s="206">
        <f t="shared" si="95"/>
        <v>-2337.9462891690164</v>
      </c>
      <c r="O254" s="200">
        <v>6.4</v>
      </c>
      <c r="Q254" s="206">
        <f t="shared" si="94"/>
        <v>19528.375437493185</v>
      </c>
    </row>
    <row r="255" spans="1:19">
      <c r="A255" s="261">
        <v>39123</v>
      </c>
      <c r="B255" s="206" t="s">
        <v>5859</v>
      </c>
      <c r="J255" s="200">
        <v>199</v>
      </c>
      <c r="K255" s="206">
        <f t="shared" si="95"/>
        <v>-613.18000000000245</v>
      </c>
      <c r="L255" s="206">
        <f t="shared" si="95"/>
        <v>144366</v>
      </c>
      <c r="M255" s="206">
        <f t="shared" si="95"/>
        <v>11051.76</v>
      </c>
      <c r="N255" s="206">
        <f t="shared" si="95"/>
        <v>-2536.9462891690164</v>
      </c>
      <c r="O255" s="200">
        <v>6.4</v>
      </c>
      <c r="Q255" s="206">
        <f t="shared" si="94"/>
        <v>19515.639437493184</v>
      </c>
    </row>
    <row r="256" spans="1:19">
      <c r="A256" s="261">
        <v>39123</v>
      </c>
      <c r="B256" s="206" t="s">
        <v>5869</v>
      </c>
      <c r="J256" s="200">
        <v>222</v>
      </c>
      <c r="K256" s="206">
        <f t="shared" si="95"/>
        <v>-613.18000000000245</v>
      </c>
      <c r="L256" s="206">
        <f t="shared" si="95"/>
        <v>144366</v>
      </c>
      <c r="M256" s="206">
        <f t="shared" si="95"/>
        <v>11051.76</v>
      </c>
      <c r="N256" s="206">
        <f t="shared" si="95"/>
        <v>-2758.9462891690164</v>
      </c>
      <c r="O256" s="200">
        <v>6.4</v>
      </c>
      <c r="Q256" s="206">
        <f t="shared" si="94"/>
        <v>19501.431437493186</v>
      </c>
    </row>
    <row r="257" spans="1:19">
      <c r="A257" s="261">
        <v>39123</v>
      </c>
      <c r="B257" s="200" t="s">
        <v>5868</v>
      </c>
      <c r="J257" s="200">
        <v>298</v>
      </c>
      <c r="K257" s="206">
        <f t="shared" si="95"/>
        <v>-613.18000000000245</v>
      </c>
      <c r="L257" s="206">
        <f t="shared" si="95"/>
        <v>144366</v>
      </c>
      <c r="M257" s="206">
        <f t="shared" si="95"/>
        <v>11051.76</v>
      </c>
      <c r="N257" s="206">
        <f t="shared" si="95"/>
        <v>-3056.9462891690164</v>
      </c>
      <c r="O257" s="200">
        <v>6.4</v>
      </c>
      <c r="Q257" s="206">
        <f t="shared" si="94"/>
        <v>19482.359437493185</v>
      </c>
    </row>
    <row r="258" spans="1:19">
      <c r="B258" s="206" t="s">
        <v>5940</v>
      </c>
      <c r="C258" s="200">
        <v>0</v>
      </c>
      <c r="G258" s="206">
        <f>SUM(G253:G257)</f>
        <v>0</v>
      </c>
      <c r="H258" s="206">
        <f>SUM(H253:H257)</f>
        <v>0</v>
      </c>
      <c r="I258" s="206">
        <f>SUM(I253:I257)</f>
        <v>0</v>
      </c>
      <c r="J258" s="206">
        <f>SUM(J253:J257)</f>
        <v>897</v>
      </c>
      <c r="O258" s="200">
        <v>6.4</v>
      </c>
      <c r="Q258" s="206">
        <f t="shared" si="94"/>
        <v>0</v>
      </c>
    </row>
    <row r="259" spans="1:19">
      <c r="B259" s="206" t="s">
        <v>5939</v>
      </c>
      <c r="C259" s="206">
        <f t="shared" ref="C259:J259" si="96">C251+C258</f>
        <v>47550</v>
      </c>
      <c r="D259" s="206">
        <f t="shared" si="96"/>
        <v>0</v>
      </c>
      <c r="E259" s="206">
        <f t="shared" si="96"/>
        <v>0</v>
      </c>
      <c r="F259" s="206">
        <f t="shared" si="96"/>
        <v>0</v>
      </c>
      <c r="G259" s="206">
        <f t="shared" si="96"/>
        <v>8357.4</v>
      </c>
      <c r="H259" s="206">
        <f t="shared" si="96"/>
        <v>214934</v>
      </c>
      <c r="I259" s="206">
        <f t="shared" si="96"/>
        <v>0</v>
      </c>
      <c r="J259" s="206">
        <f t="shared" si="96"/>
        <v>80026</v>
      </c>
      <c r="K259" s="206">
        <f>G259+I259+(H259+J259)*O259/100</f>
        <v>27234.839999999997</v>
      </c>
      <c r="N259" s="206">
        <f>K257+M257+(L257+N257)*O259/100</f>
        <v>19482.359437493182</v>
      </c>
      <c r="O259" s="200">
        <v>6.4</v>
      </c>
      <c r="P259" s="206">
        <f>SUM(C259:F259)</f>
        <v>47550</v>
      </c>
      <c r="Q259" s="206">
        <f>N259</f>
        <v>19482.359437493182</v>
      </c>
      <c r="R259" s="206">
        <f>(G259+I259)+(H259+J259)*O259/100</f>
        <v>27234.839999999997</v>
      </c>
      <c r="S259" s="206">
        <f>P259-R259-Q259</f>
        <v>832.80056250682173</v>
      </c>
    </row>
    <row r="260" spans="1:19">
      <c r="A260" s="261">
        <v>39124</v>
      </c>
      <c r="K260" s="206">
        <f>K257+C260-G260</f>
        <v>-613.18000000000245</v>
      </c>
      <c r="L260" s="206">
        <f>L257+D260-H260</f>
        <v>144366</v>
      </c>
      <c r="M260" s="206">
        <f>M257+E260-I260</f>
        <v>11051.76</v>
      </c>
      <c r="N260" s="206">
        <f>N257+F260-J260</f>
        <v>-3056.9462891690164</v>
      </c>
      <c r="O260" s="200">
        <v>6.4</v>
      </c>
      <c r="Q260" s="206">
        <f t="shared" ref="Q260:Q265" si="97">K260+L260*O260/100+M260+N260*O260/100</f>
        <v>19482.359437493185</v>
      </c>
    </row>
    <row r="261" spans="1:19">
      <c r="A261" s="261">
        <v>39124</v>
      </c>
      <c r="B261" s="206" t="s">
        <v>5867</v>
      </c>
      <c r="H261" s="200">
        <v>15000</v>
      </c>
      <c r="K261" s="206">
        <f t="shared" ref="K261:N264" si="98">K260+C261-G261</f>
        <v>-613.18000000000245</v>
      </c>
      <c r="L261" s="206">
        <f t="shared" si="98"/>
        <v>129366</v>
      </c>
      <c r="M261" s="206">
        <f t="shared" si="98"/>
        <v>11051.76</v>
      </c>
      <c r="N261" s="206">
        <f t="shared" si="98"/>
        <v>-3056.9462891690164</v>
      </c>
      <c r="O261" s="200">
        <v>6.4</v>
      </c>
      <c r="Q261" s="206">
        <f t="shared" si="97"/>
        <v>18522.359437493185</v>
      </c>
    </row>
    <row r="262" spans="1:19">
      <c r="K262" s="206">
        <f t="shared" si="98"/>
        <v>-613.18000000000245</v>
      </c>
      <c r="L262" s="206">
        <f t="shared" si="98"/>
        <v>129366</v>
      </c>
      <c r="M262" s="206">
        <f t="shared" si="98"/>
        <v>11051.76</v>
      </c>
      <c r="N262" s="206">
        <f t="shared" si="98"/>
        <v>-3056.9462891690164</v>
      </c>
      <c r="O262" s="200">
        <v>6.4</v>
      </c>
      <c r="Q262" s="206">
        <f t="shared" si="97"/>
        <v>18522.359437493185</v>
      </c>
    </row>
    <row r="263" spans="1:19">
      <c r="K263" s="206">
        <f t="shared" si="98"/>
        <v>-613.18000000000245</v>
      </c>
      <c r="L263" s="206">
        <f t="shared" si="98"/>
        <v>129366</v>
      </c>
      <c r="M263" s="206">
        <f t="shared" si="98"/>
        <v>11051.76</v>
      </c>
      <c r="N263" s="206">
        <f t="shared" si="98"/>
        <v>-3056.9462891690164</v>
      </c>
      <c r="O263" s="200">
        <v>6.4</v>
      </c>
      <c r="Q263" s="206">
        <f t="shared" si="97"/>
        <v>18522.359437493185</v>
      </c>
    </row>
    <row r="264" spans="1:19">
      <c r="K264" s="206">
        <f t="shared" si="98"/>
        <v>-613.18000000000245</v>
      </c>
      <c r="L264" s="206">
        <f t="shared" si="98"/>
        <v>129366</v>
      </c>
      <c r="M264" s="206">
        <f t="shared" si="98"/>
        <v>11051.76</v>
      </c>
      <c r="N264" s="206">
        <f t="shared" si="98"/>
        <v>-3056.9462891690164</v>
      </c>
      <c r="O264" s="200">
        <v>6.4</v>
      </c>
      <c r="Q264" s="206">
        <f t="shared" si="97"/>
        <v>18522.359437493185</v>
      </c>
    </row>
    <row r="265" spans="1:19">
      <c r="B265" s="206" t="s">
        <v>5940</v>
      </c>
      <c r="C265" s="200">
        <v>0</v>
      </c>
      <c r="G265" s="206">
        <f>G260</f>
        <v>0</v>
      </c>
      <c r="H265" s="206">
        <f>SUM(H261:H264)</f>
        <v>15000</v>
      </c>
      <c r="I265" s="206">
        <f>SUM(I261:I264)</f>
        <v>0</v>
      </c>
      <c r="J265" s="206">
        <f>SUM(J261:J264)</f>
        <v>0</v>
      </c>
      <c r="O265" s="200">
        <v>6.4</v>
      </c>
      <c r="Q265" s="206">
        <f t="shared" si="97"/>
        <v>0</v>
      </c>
    </row>
    <row r="266" spans="1:19">
      <c r="B266" s="206" t="s">
        <v>5939</v>
      </c>
      <c r="C266" s="206">
        <f t="shared" ref="C266:J266" si="99">C259+C265</f>
        <v>47550</v>
      </c>
      <c r="D266" s="206">
        <f t="shared" si="99"/>
        <v>0</v>
      </c>
      <c r="E266" s="206">
        <f t="shared" si="99"/>
        <v>0</v>
      </c>
      <c r="F266" s="206">
        <f t="shared" si="99"/>
        <v>0</v>
      </c>
      <c r="G266" s="206">
        <f t="shared" si="99"/>
        <v>8357.4</v>
      </c>
      <c r="H266" s="206">
        <f t="shared" si="99"/>
        <v>229934</v>
      </c>
      <c r="I266" s="206">
        <f t="shared" si="99"/>
        <v>0</v>
      </c>
      <c r="J266" s="206">
        <f t="shared" si="99"/>
        <v>80026</v>
      </c>
      <c r="K266" s="206">
        <f>G266+I266+(H266+J266)*O266/100</f>
        <v>28194.839999999997</v>
      </c>
      <c r="N266" s="206">
        <f>K264+M264+(L264+N264)*O266/100</f>
        <v>18522.359437493182</v>
      </c>
      <c r="O266" s="200">
        <v>6.4</v>
      </c>
      <c r="P266" s="206">
        <f>SUM(C266:F266)</f>
        <v>47550</v>
      </c>
      <c r="Q266" s="206">
        <f>N266</f>
        <v>18522.359437493182</v>
      </c>
      <c r="R266" s="206">
        <f>(G266+I266)+(H266+J266)*O266/100</f>
        <v>28194.839999999997</v>
      </c>
      <c r="S266" s="206">
        <f>P266-R266-Q266</f>
        <v>832.80056250682173</v>
      </c>
    </row>
    <row r="267" spans="1:19">
      <c r="A267" s="261">
        <v>39125</v>
      </c>
      <c r="K267" s="206">
        <f>K264+C267-G267</f>
        <v>-613.18000000000245</v>
      </c>
      <c r="L267" s="206">
        <f>L264+D267-H267</f>
        <v>129366</v>
      </c>
      <c r="M267" s="206">
        <f>M264+E267-I267</f>
        <v>11051.76</v>
      </c>
      <c r="N267" s="206">
        <f>N264+F267-J267</f>
        <v>-3056.9462891690164</v>
      </c>
      <c r="O267" s="200">
        <v>6.39</v>
      </c>
      <c r="Q267" s="206">
        <f t="shared" ref="Q267:Q274" si="100">K267+L267*O267/100+M267+N267*O267/100</f>
        <v>18509.728532122099</v>
      </c>
    </row>
    <row r="268" spans="1:19">
      <c r="A268" s="261">
        <v>39125</v>
      </c>
      <c r="B268" s="206" t="s">
        <v>5866</v>
      </c>
      <c r="J268" s="200">
        <v>1490</v>
      </c>
      <c r="K268" s="206">
        <f t="shared" ref="K268:N273" si="101">K267+C268-G268</f>
        <v>-613.18000000000245</v>
      </c>
      <c r="L268" s="206">
        <f t="shared" si="101"/>
        <v>129366</v>
      </c>
      <c r="M268" s="206">
        <f t="shared" si="101"/>
        <v>11051.76</v>
      </c>
      <c r="N268" s="206">
        <f t="shared" si="101"/>
        <v>-4546.9462891690164</v>
      </c>
      <c r="O268" s="200">
        <v>6.39</v>
      </c>
      <c r="Q268" s="206">
        <f t="shared" si="100"/>
        <v>18414.5175321221</v>
      </c>
    </row>
    <row r="269" spans="1:19">
      <c r="A269" s="261">
        <v>39125</v>
      </c>
      <c r="B269" s="206" t="s">
        <v>5865</v>
      </c>
      <c r="J269" s="200">
        <v>138</v>
      </c>
      <c r="K269" s="206">
        <f t="shared" si="101"/>
        <v>-613.18000000000245</v>
      </c>
      <c r="L269" s="206">
        <f t="shared" si="101"/>
        <v>129366</v>
      </c>
      <c r="M269" s="206">
        <f t="shared" si="101"/>
        <v>11051.76</v>
      </c>
      <c r="N269" s="206">
        <f t="shared" si="101"/>
        <v>-4684.9462891690164</v>
      </c>
      <c r="O269" s="200">
        <v>6.39</v>
      </c>
      <c r="Q269" s="206">
        <f t="shared" si="100"/>
        <v>18405.699332122098</v>
      </c>
    </row>
    <row r="270" spans="1:19">
      <c r="A270" s="261">
        <v>39125</v>
      </c>
      <c r="B270" s="206" t="s">
        <v>2340</v>
      </c>
      <c r="J270" s="200">
        <v>198</v>
      </c>
      <c r="K270" s="206">
        <f t="shared" si="101"/>
        <v>-613.18000000000245</v>
      </c>
      <c r="L270" s="206">
        <f t="shared" si="101"/>
        <v>129366</v>
      </c>
      <c r="M270" s="206">
        <f t="shared" si="101"/>
        <v>11051.76</v>
      </c>
      <c r="N270" s="206">
        <f t="shared" si="101"/>
        <v>-4882.9462891690164</v>
      </c>
      <c r="O270" s="200">
        <v>6.39</v>
      </c>
      <c r="Q270" s="206">
        <f t="shared" si="100"/>
        <v>18393.047132122101</v>
      </c>
    </row>
    <row r="271" spans="1:19">
      <c r="A271" s="261">
        <v>39125</v>
      </c>
      <c r="B271" s="206" t="s">
        <v>5962</v>
      </c>
      <c r="H271" s="200">
        <v>111000</v>
      </c>
      <c r="K271" s="206">
        <f t="shared" si="101"/>
        <v>-613.18000000000245</v>
      </c>
      <c r="L271" s="206">
        <f t="shared" si="101"/>
        <v>18366</v>
      </c>
      <c r="M271" s="206">
        <f t="shared" si="101"/>
        <v>11051.76</v>
      </c>
      <c r="N271" s="206">
        <f t="shared" si="101"/>
        <v>-4882.9462891690164</v>
      </c>
      <c r="O271" s="200">
        <v>6.39</v>
      </c>
      <c r="Q271" s="206">
        <f t="shared" si="100"/>
        <v>11300.147132122098</v>
      </c>
    </row>
    <row r="272" spans="1:19">
      <c r="A272" s="261">
        <v>39125</v>
      </c>
      <c r="B272" s="200" t="s">
        <v>5961</v>
      </c>
      <c r="D272" s="200">
        <v>36000</v>
      </c>
      <c r="J272" s="200">
        <v>36000</v>
      </c>
      <c r="K272" s="206">
        <f t="shared" si="101"/>
        <v>-613.18000000000245</v>
      </c>
      <c r="L272" s="206">
        <f t="shared" si="101"/>
        <v>54366</v>
      </c>
      <c r="M272" s="206">
        <f t="shared" si="101"/>
        <v>11051.76</v>
      </c>
      <c r="N272" s="206">
        <f t="shared" si="101"/>
        <v>-40882.94628916902</v>
      </c>
      <c r="O272" s="200">
        <v>6.39</v>
      </c>
      <c r="Q272" s="206">
        <f t="shared" si="100"/>
        <v>11300.147132122098</v>
      </c>
    </row>
    <row r="273" spans="1:19">
      <c r="A273" s="261">
        <v>39125</v>
      </c>
      <c r="B273" s="206" t="s">
        <v>5960</v>
      </c>
      <c r="J273" s="200">
        <v>1080</v>
      </c>
      <c r="K273" s="206">
        <f t="shared" si="101"/>
        <v>-613.18000000000245</v>
      </c>
      <c r="L273" s="206">
        <f t="shared" si="101"/>
        <v>54366</v>
      </c>
      <c r="M273" s="206">
        <f t="shared" si="101"/>
        <v>11051.76</v>
      </c>
      <c r="N273" s="206">
        <f t="shared" si="101"/>
        <v>-41962.94628916902</v>
      </c>
      <c r="O273" s="200">
        <v>6.39</v>
      </c>
      <c r="Q273" s="206">
        <f t="shared" si="100"/>
        <v>11231.135132122097</v>
      </c>
    </row>
    <row r="274" spans="1:19">
      <c r="B274" s="206" t="s">
        <v>5940</v>
      </c>
      <c r="C274" s="200">
        <v>0</v>
      </c>
      <c r="G274" s="206">
        <f>SUM(G268:G271)</f>
        <v>0</v>
      </c>
      <c r="H274" s="206">
        <f>SUM(H268:H271)</f>
        <v>111000</v>
      </c>
      <c r="I274" s="206">
        <f>SUM(I268:I271)</f>
        <v>0</v>
      </c>
      <c r="J274" s="206">
        <f>SUM(J268:J271)+J273</f>
        <v>2906</v>
      </c>
      <c r="O274" s="200">
        <v>6.39</v>
      </c>
      <c r="Q274" s="206">
        <f t="shared" si="100"/>
        <v>0</v>
      </c>
    </row>
    <row r="275" spans="1:19">
      <c r="B275" s="206" t="s">
        <v>5939</v>
      </c>
      <c r="C275" s="206">
        <f t="shared" ref="C275:J275" si="102">C266+C274</f>
        <v>47550</v>
      </c>
      <c r="D275" s="206">
        <f t="shared" si="102"/>
        <v>0</v>
      </c>
      <c r="E275" s="206">
        <f t="shared" si="102"/>
        <v>0</v>
      </c>
      <c r="F275" s="206">
        <f t="shared" si="102"/>
        <v>0</v>
      </c>
      <c r="G275" s="206">
        <f t="shared" si="102"/>
        <v>8357.4</v>
      </c>
      <c r="H275" s="206">
        <f t="shared" si="102"/>
        <v>340934</v>
      </c>
      <c r="I275" s="206">
        <f t="shared" si="102"/>
        <v>0</v>
      </c>
      <c r="J275" s="206">
        <f t="shared" si="102"/>
        <v>82932</v>
      </c>
      <c r="K275" s="206">
        <f>G275+I275+(H275+J275)*O275/100</f>
        <v>35442.437399999995</v>
      </c>
      <c r="N275" s="206">
        <f>K271+M271+(L271+N271)*O275/100</f>
        <v>11300.147132122098</v>
      </c>
      <c r="O275" s="200">
        <v>6.39</v>
      </c>
      <c r="P275" s="206">
        <f>SUM(C275:F275)</f>
        <v>47550</v>
      </c>
      <c r="Q275" s="206">
        <f>N275</f>
        <v>11300.147132122098</v>
      </c>
      <c r="R275" s="206">
        <f>(G275+I275)+(H275+J275)*O275/100</f>
        <v>35442.437399999995</v>
      </c>
      <c r="S275" s="206">
        <f>P275-R275-Q275</f>
        <v>807.41546787790685</v>
      </c>
    </row>
    <row r="276" spans="1:19">
      <c r="A276" s="261">
        <v>39126</v>
      </c>
      <c r="K276" s="206">
        <f>K273+C276-G276</f>
        <v>-613.18000000000245</v>
      </c>
      <c r="L276" s="206">
        <f>L273+D276-H276</f>
        <v>54366</v>
      </c>
      <c r="M276" s="206">
        <f>M273+E276-I276</f>
        <v>11051.76</v>
      </c>
      <c r="N276" s="206">
        <f>N273+F276-J276</f>
        <v>-41962.94628916902</v>
      </c>
      <c r="O276" s="200">
        <v>6.5778999999999996</v>
      </c>
      <c r="Q276" s="206">
        <f t="shared" ref="Q276:Q281" si="103">K276+L276*O276/100+M276+N276*O276/100</f>
        <v>11254.440470044749</v>
      </c>
    </row>
    <row r="277" spans="1:19">
      <c r="A277" s="261">
        <v>39127</v>
      </c>
      <c r="B277" s="206" t="s">
        <v>2968</v>
      </c>
      <c r="J277" s="200">
        <v>28</v>
      </c>
      <c r="K277" s="206">
        <f t="shared" ref="K277:N280" si="104">K276+C277-G277</f>
        <v>-613.18000000000245</v>
      </c>
      <c r="L277" s="206">
        <f t="shared" si="104"/>
        <v>54366</v>
      </c>
      <c r="M277" s="206">
        <f t="shared" si="104"/>
        <v>11051.76</v>
      </c>
      <c r="N277" s="206">
        <f t="shared" si="104"/>
        <v>-41990.94628916902</v>
      </c>
      <c r="O277" s="200">
        <v>6.5778999999999996</v>
      </c>
      <c r="Q277" s="206">
        <f t="shared" si="103"/>
        <v>11252.59865804475</v>
      </c>
    </row>
    <row r="278" spans="1:19">
      <c r="A278" s="261">
        <v>39128</v>
      </c>
      <c r="B278" s="206" t="s">
        <v>5959</v>
      </c>
      <c r="F278" s="200">
        <v>37108</v>
      </c>
      <c r="I278" s="200">
        <v>2404.04178</v>
      </c>
      <c r="K278" s="206">
        <f t="shared" si="104"/>
        <v>-613.18000000000245</v>
      </c>
      <c r="L278" s="206">
        <f t="shared" si="104"/>
        <v>54366</v>
      </c>
      <c r="M278" s="206">
        <f t="shared" si="104"/>
        <v>8647.7182200000007</v>
      </c>
      <c r="N278" s="206">
        <f t="shared" si="104"/>
        <v>-4882.94628916902</v>
      </c>
      <c r="O278" s="200">
        <v>6.4785000000000004</v>
      </c>
      <c r="P278" s="200">
        <v>47550</v>
      </c>
      <c r="Q278" s="206">
        <f t="shared" si="103"/>
        <v>11240.297854656184</v>
      </c>
    </row>
    <row r="279" spans="1:19">
      <c r="K279" s="206">
        <f t="shared" si="104"/>
        <v>-613.18000000000245</v>
      </c>
      <c r="L279" s="206">
        <f t="shared" si="104"/>
        <v>54366</v>
      </c>
      <c r="M279" s="206">
        <f t="shared" si="104"/>
        <v>8647.7182200000007</v>
      </c>
      <c r="N279" s="206">
        <f t="shared" si="104"/>
        <v>-4882.94628916902</v>
      </c>
      <c r="O279" s="200">
        <v>6.5778999999999996</v>
      </c>
      <c r="Q279" s="206">
        <f t="shared" si="103"/>
        <v>11289.484010044749</v>
      </c>
    </row>
    <row r="280" spans="1:19">
      <c r="K280" s="206">
        <f t="shared" si="104"/>
        <v>-613.18000000000245</v>
      </c>
      <c r="L280" s="206">
        <f t="shared" si="104"/>
        <v>54366</v>
      </c>
      <c r="M280" s="206">
        <f t="shared" si="104"/>
        <v>8647.7182200000007</v>
      </c>
      <c r="N280" s="206">
        <f t="shared" si="104"/>
        <v>-4882.94628916902</v>
      </c>
      <c r="O280" s="200">
        <v>6.5778999999999996</v>
      </c>
      <c r="Q280" s="206">
        <f t="shared" si="103"/>
        <v>11289.484010044749</v>
      </c>
    </row>
    <row r="281" spans="1:19">
      <c r="B281" s="206" t="s">
        <v>5940</v>
      </c>
      <c r="C281" s="200">
        <v>0</v>
      </c>
      <c r="G281" s="206">
        <f>G276</f>
        <v>0</v>
      </c>
      <c r="H281" s="206">
        <f>SUM(H277:H280)</f>
        <v>0</v>
      </c>
      <c r="J281" s="206">
        <f>SUM(J277:J280)</f>
        <v>28</v>
      </c>
      <c r="O281" s="200">
        <v>6.5778999999999996</v>
      </c>
      <c r="Q281" s="206">
        <f t="shared" si="103"/>
        <v>0</v>
      </c>
    </row>
    <row r="282" spans="1:19">
      <c r="B282" s="206" t="s">
        <v>5939</v>
      </c>
      <c r="C282" s="206">
        <f t="shared" ref="C282:J282" si="105">C275+C281</f>
        <v>47550</v>
      </c>
      <c r="D282" s="206">
        <f t="shared" si="105"/>
        <v>0</v>
      </c>
      <c r="E282" s="206">
        <f t="shared" si="105"/>
        <v>0</v>
      </c>
      <c r="F282" s="206">
        <f t="shared" si="105"/>
        <v>0</v>
      </c>
      <c r="G282" s="206">
        <f t="shared" si="105"/>
        <v>8357.4</v>
      </c>
      <c r="H282" s="206">
        <f t="shared" si="105"/>
        <v>340934</v>
      </c>
      <c r="I282" s="206">
        <f t="shared" si="105"/>
        <v>0</v>
      </c>
      <c r="J282" s="206">
        <f t="shared" si="105"/>
        <v>82960</v>
      </c>
      <c r="K282" s="206">
        <f>G282+I282+(H282+J282)*O282/100</f>
        <v>35659.564751999998</v>
      </c>
      <c r="N282" s="206">
        <f>K280+M280+(L280+N280)*O282/100</f>
        <v>11221.642743407199</v>
      </c>
      <c r="O282" s="200">
        <v>6.4408000000000003</v>
      </c>
      <c r="P282" s="206">
        <f>SUM(C282:F282)</f>
        <v>47550</v>
      </c>
      <c r="Q282" s="206">
        <f>N282</f>
        <v>11221.642743407199</v>
      </c>
      <c r="R282" s="206">
        <f>(G282+I282)+(H282+J282)*O282/100</f>
        <v>35659.564751999998</v>
      </c>
      <c r="S282" s="206">
        <f>P282-R282-Q282</f>
        <v>668.79250459280229</v>
      </c>
    </row>
    <row r="283" spans="1:19">
      <c r="A283" s="261">
        <v>39129</v>
      </c>
      <c r="K283" s="206">
        <f>K280+C283-G283</f>
        <v>-613.18000000000245</v>
      </c>
      <c r="L283" s="206">
        <f>L280+D283-H283</f>
        <v>54366</v>
      </c>
      <c r="M283" s="206">
        <f>M280+E283-I283</f>
        <v>8647.7182200000007</v>
      </c>
      <c r="N283" s="206">
        <f>N280+F283-J283</f>
        <v>-4882.94628916902</v>
      </c>
      <c r="O283" s="200">
        <v>6.5778999999999996</v>
      </c>
      <c r="Q283" s="206">
        <f>K283+L283*O283/100+M283+N283*O283/100</f>
        <v>11289.484010044749</v>
      </c>
    </row>
    <row r="284" spans="1:19">
      <c r="A284" s="261">
        <v>39131</v>
      </c>
      <c r="B284" s="200" t="s">
        <v>2335</v>
      </c>
      <c r="J284" s="200">
        <v>298</v>
      </c>
      <c r="K284" s="206">
        <f t="shared" ref="K284:N288" si="106">K283+C284-G284</f>
        <v>-613.18000000000245</v>
      </c>
      <c r="L284" s="206">
        <f t="shared" si="106"/>
        <v>54366</v>
      </c>
      <c r="M284" s="206">
        <f t="shared" si="106"/>
        <v>8647.7182200000007</v>
      </c>
      <c r="N284" s="206">
        <f t="shared" si="106"/>
        <v>-5180.94628916902</v>
      </c>
      <c r="O284" s="200">
        <v>6.5778999999999996</v>
      </c>
      <c r="Q284" s="206">
        <f>K284+L284*O284/100+M284+N284*O284/100</f>
        <v>11269.881868044749</v>
      </c>
    </row>
    <row r="285" spans="1:19">
      <c r="A285" s="261">
        <v>39131</v>
      </c>
      <c r="B285" s="206" t="s">
        <v>5864</v>
      </c>
      <c r="J285" s="200">
        <v>128</v>
      </c>
      <c r="K285" s="206">
        <f t="shared" si="106"/>
        <v>-613.18000000000245</v>
      </c>
      <c r="L285" s="206">
        <f t="shared" si="106"/>
        <v>54366</v>
      </c>
      <c r="M285" s="206">
        <f t="shared" si="106"/>
        <v>8647.7182200000007</v>
      </c>
      <c r="N285" s="206">
        <f t="shared" si="106"/>
        <v>-5308.94628916902</v>
      </c>
      <c r="O285" s="200">
        <v>6.5778999999999996</v>
      </c>
      <c r="Q285" s="206">
        <f>K285+L285*O285/100+M285+N285*O285/100</f>
        <v>11261.46215604475</v>
      </c>
    </row>
    <row r="286" spans="1:19">
      <c r="A286" s="261">
        <v>39131</v>
      </c>
      <c r="B286" s="206" t="s">
        <v>5823</v>
      </c>
      <c r="J286" s="200">
        <v>82</v>
      </c>
      <c r="K286" s="206">
        <f t="shared" si="106"/>
        <v>-613.18000000000245</v>
      </c>
      <c r="L286" s="206">
        <f t="shared" si="106"/>
        <v>54366</v>
      </c>
      <c r="M286" s="206">
        <f t="shared" si="106"/>
        <v>8647.7182200000007</v>
      </c>
      <c r="N286" s="206">
        <f t="shared" si="106"/>
        <v>-5390.94628916902</v>
      </c>
      <c r="O286" s="200">
        <v>6.5778999999999996</v>
      </c>
      <c r="Q286" s="206">
        <f>K286+L286*O286/100+M286+N286*O286/100</f>
        <v>11256.06827804475</v>
      </c>
    </row>
    <row r="287" spans="1:19">
      <c r="A287" s="261">
        <v>39131</v>
      </c>
      <c r="B287" s="206" t="s">
        <v>5863</v>
      </c>
      <c r="J287" s="200">
        <v>128</v>
      </c>
      <c r="K287" s="206">
        <f t="shared" si="106"/>
        <v>-613.18000000000245</v>
      </c>
      <c r="L287" s="206">
        <f t="shared" si="106"/>
        <v>54366</v>
      </c>
      <c r="M287" s="206">
        <f t="shared" si="106"/>
        <v>8647.7182200000007</v>
      </c>
      <c r="N287" s="206">
        <f t="shared" si="106"/>
        <v>-5518.94628916902</v>
      </c>
    </row>
    <row r="288" spans="1:19">
      <c r="A288" s="261">
        <v>39131</v>
      </c>
      <c r="B288" s="200" t="s">
        <v>5862</v>
      </c>
      <c r="J288" s="200">
        <v>298</v>
      </c>
      <c r="K288" s="206">
        <f t="shared" si="106"/>
        <v>-613.18000000000245</v>
      </c>
      <c r="L288" s="206">
        <f t="shared" si="106"/>
        <v>54366</v>
      </c>
      <c r="M288" s="206">
        <f t="shared" si="106"/>
        <v>8647.7182200000007</v>
      </c>
      <c r="N288" s="206">
        <f t="shared" si="106"/>
        <v>-5816.94628916902</v>
      </c>
      <c r="O288" s="200">
        <v>6.5778999999999996</v>
      </c>
      <c r="Q288" s="206">
        <f>K288+L288*O288/100+M288+N288*O288/100</f>
        <v>11228.046424044749</v>
      </c>
    </row>
    <row r="289" spans="1:19">
      <c r="B289" s="206" t="s">
        <v>5940</v>
      </c>
      <c r="C289" s="200">
        <v>0</v>
      </c>
      <c r="G289" s="206">
        <f>G283</f>
        <v>0</v>
      </c>
      <c r="H289" s="206">
        <f>SUM(H284:H288)</f>
        <v>0</v>
      </c>
      <c r="J289" s="206">
        <f>SUM(J284:J288)</f>
        <v>934</v>
      </c>
      <c r="O289" s="200">
        <v>6.5778999999999996</v>
      </c>
      <c r="Q289" s="206">
        <f>K289+L289*O289/100+M289+N289*O289/100</f>
        <v>0</v>
      </c>
    </row>
    <row r="290" spans="1:19">
      <c r="B290" s="206" t="s">
        <v>5939</v>
      </c>
      <c r="C290" s="206">
        <f t="shared" ref="C290:J290" si="107">C282+C289</f>
        <v>47550</v>
      </c>
      <c r="D290" s="206">
        <f t="shared" si="107"/>
        <v>0</v>
      </c>
      <c r="E290" s="206">
        <f t="shared" si="107"/>
        <v>0</v>
      </c>
      <c r="F290" s="206">
        <f t="shared" si="107"/>
        <v>0</v>
      </c>
      <c r="G290" s="206">
        <f t="shared" si="107"/>
        <v>8357.4</v>
      </c>
      <c r="H290" s="206">
        <f t="shared" si="107"/>
        <v>340934</v>
      </c>
      <c r="I290" s="206">
        <f t="shared" si="107"/>
        <v>0</v>
      </c>
      <c r="J290" s="206">
        <f t="shared" si="107"/>
        <v>83894</v>
      </c>
      <c r="K290" s="206">
        <f>G290+I290+(H290+J290)*O290/100</f>
        <v>36302.161011999997</v>
      </c>
      <c r="N290" s="206">
        <f>K288+M288+(L288+N288)*O290/100</f>
        <v>11228.046424044749</v>
      </c>
      <c r="O290" s="200">
        <v>6.5778999999999996</v>
      </c>
      <c r="P290" s="206">
        <f>SUM(C290:F290)</f>
        <v>47550</v>
      </c>
      <c r="Q290" s="206">
        <f>N290</f>
        <v>11228.046424044749</v>
      </c>
      <c r="R290" s="206">
        <f>(G290+I290)+(H290+J290)*O290/100</f>
        <v>36302.161011999997</v>
      </c>
      <c r="S290" s="206">
        <f>P290-R290-Q290</f>
        <v>19.792563955254082</v>
      </c>
    </row>
    <row r="291" spans="1:19">
      <c r="A291" s="261">
        <v>39132</v>
      </c>
      <c r="K291" s="206">
        <f>K288+C291-G291</f>
        <v>-613.18000000000245</v>
      </c>
      <c r="L291" s="206">
        <f>L288+D291-H291</f>
        <v>54366</v>
      </c>
      <c r="M291" s="206">
        <f>M288+E291-I291</f>
        <v>8647.7182200000007</v>
      </c>
      <c r="N291" s="206">
        <f>N288+F291-J291</f>
        <v>-5816.94628916902</v>
      </c>
      <c r="O291" s="200">
        <v>6.5778999999999996</v>
      </c>
      <c r="Q291" s="206">
        <f t="shared" ref="Q291:Q296" si="108">K291+L291*O291/100+M291+N291*O291/100</f>
        <v>11228.046424044749</v>
      </c>
    </row>
    <row r="292" spans="1:19">
      <c r="A292" s="261">
        <v>39132</v>
      </c>
      <c r="B292" s="206" t="s">
        <v>2416</v>
      </c>
      <c r="J292" s="200">
        <v>149</v>
      </c>
      <c r="K292" s="206">
        <f t="shared" ref="K292:N295" si="109">K291+C292-G292</f>
        <v>-613.18000000000245</v>
      </c>
      <c r="L292" s="206">
        <f t="shared" si="109"/>
        <v>54366</v>
      </c>
      <c r="M292" s="206">
        <f t="shared" si="109"/>
        <v>8647.7182200000007</v>
      </c>
      <c r="N292" s="206">
        <f t="shared" si="109"/>
        <v>-5965.94628916902</v>
      </c>
      <c r="O292" s="200">
        <v>6.5778999999999996</v>
      </c>
      <c r="Q292" s="206">
        <f t="shared" si="108"/>
        <v>11218.245353044749</v>
      </c>
    </row>
    <row r="293" spans="1:19">
      <c r="A293" s="261">
        <v>39132</v>
      </c>
      <c r="B293" s="200" t="s">
        <v>5829</v>
      </c>
      <c r="J293" s="200">
        <v>50</v>
      </c>
      <c r="K293" s="206">
        <f t="shared" si="109"/>
        <v>-613.18000000000245</v>
      </c>
      <c r="L293" s="206">
        <f t="shared" si="109"/>
        <v>54366</v>
      </c>
      <c r="M293" s="206">
        <f t="shared" si="109"/>
        <v>8647.7182200000007</v>
      </c>
      <c r="N293" s="206">
        <f t="shared" si="109"/>
        <v>-6015.94628916902</v>
      </c>
      <c r="O293" s="200">
        <v>6.5778999999999996</v>
      </c>
      <c r="Q293" s="206">
        <f t="shared" si="108"/>
        <v>11214.956403044749</v>
      </c>
    </row>
    <row r="294" spans="1:19">
      <c r="A294" s="261">
        <v>39132</v>
      </c>
      <c r="B294" s="206" t="s">
        <v>2330</v>
      </c>
      <c r="J294" s="200">
        <v>38</v>
      </c>
      <c r="K294" s="206">
        <f t="shared" si="109"/>
        <v>-613.18000000000245</v>
      </c>
      <c r="L294" s="206">
        <f t="shared" si="109"/>
        <v>54366</v>
      </c>
      <c r="M294" s="206">
        <f t="shared" si="109"/>
        <v>8647.7182200000007</v>
      </c>
      <c r="N294" s="206">
        <f t="shared" si="109"/>
        <v>-6053.94628916902</v>
      </c>
      <c r="O294" s="200">
        <v>6.5778999999999996</v>
      </c>
      <c r="Q294" s="206">
        <f t="shared" si="108"/>
        <v>11212.456801044749</v>
      </c>
    </row>
    <row r="295" spans="1:19">
      <c r="K295" s="206">
        <f t="shared" si="109"/>
        <v>-613.18000000000245</v>
      </c>
      <c r="L295" s="206">
        <f t="shared" si="109"/>
        <v>54366</v>
      </c>
      <c r="M295" s="206">
        <f t="shared" si="109"/>
        <v>8647.7182200000007</v>
      </c>
      <c r="N295" s="206">
        <f t="shared" si="109"/>
        <v>-6053.94628916902</v>
      </c>
      <c r="O295" s="200">
        <v>6.5778999999999996</v>
      </c>
      <c r="Q295" s="206">
        <f t="shared" si="108"/>
        <v>11212.456801044749</v>
      </c>
    </row>
    <row r="296" spans="1:19">
      <c r="B296" s="206" t="s">
        <v>5940</v>
      </c>
      <c r="C296" s="200">
        <v>0</v>
      </c>
      <c r="G296" s="206">
        <f>G291</f>
        <v>0</v>
      </c>
      <c r="H296" s="206">
        <f>SUM(H292:H295)</f>
        <v>0</v>
      </c>
      <c r="J296" s="206">
        <f>SUM(J292:J295)</f>
        <v>237</v>
      </c>
      <c r="O296" s="200">
        <v>6.5778999999999996</v>
      </c>
      <c r="Q296" s="206">
        <f t="shared" si="108"/>
        <v>0</v>
      </c>
    </row>
    <row r="297" spans="1:19">
      <c r="B297" s="206" t="s">
        <v>5939</v>
      </c>
      <c r="C297" s="206">
        <f t="shared" ref="C297:J297" si="110">C290+C296</f>
        <v>47550</v>
      </c>
      <c r="D297" s="206">
        <f t="shared" si="110"/>
        <v>0</v>
      </c>
      <c r="E297" s="206">
        <f t="shared" si="110"/>
        <v>0</v>
      </c>
      <c r="F297" s="206">
        <f t="shared" si="110"/>
        <v>0</v>
      </c>
      <c r="G297" s="206">
        <f t="shared" si="110"/>
        <v>8357.4</v>
      </c>
      <c r="H297" s="206">
        <f t="shared" si="110"/>
        <v>340934</v>
      </c>
      <c r="I297" s="206">
        <f t="shared" si="110"/>
        <v>0</v>
      </c>
      <c r="J297" s="206">
        <f t="shared" si="110"/>
        <v>84131</v>
      </c>
      <c r="K297" s="206">
        <f>G297+I297+(H297+J297)*O297/100</f>
        <v>35887.159790000005</v>
      </c>
      <c r="N297" s="206">
        <f>K295+M295+(L295+N295)*O297/100</f>
        <v>11163.516690635679</v>
      </c>
      <c r="O297" s="200">
        <v>6.4766000000000004</v>
      </c>
      <c r="P297" s="206">
        <f>SUM(C297:F297)</f>
        <v>47550</v>
      </c>
      <c r="Q297" s="206">
        <f>N297</f>
        <v>11163.516690635679</v>
      </c>
      <c r="R297" s="206">
        <f>(G297+I297)+(H297+J297)*O297/100</f>
        <v>35887.159790000005</v>
      </c>
      <c r="S297" s="206">
        <f>P297-R297-Q297</f>
        <v>499.32351936431587</v>
      </c>
    </row>
    <row r="298" spans="1:19">
      <c r="A298" s="261">
        <v>39134</v>
      </c>
      <c r="K298" s="206">
        <f>K295+C298-G298</f>
        <v>-613.18000000000245</v>
      </c>
      <c r="L298" s="206">
        <f>L295+D298-H298</f>
        <v>54366</v>
      </c>
      <c r="M298" s="206">
        <f>M295+E298-I298</f>
        <v>8647.7182200000007</v>
      </c>
      <c r="N298" s="206">
        <f>N295+F298-J298</f>
        <v>-6053.94628916902</v>
      </c>
      <c r="O298" s="200">
        <v>6.4766000000000004</v>
      </c>
      <c r="Q298" s="206">
        <f t="shared" ref="Q298:Q303" si="111">K298+L298*O298/100+M298+N298*O298/100</f>
        <v>11163.516690635677</v>
      </c>
    </row>
    <row r="299" spans="1:19">
      <c r="A299" s="261">
        <v>39134</v>
      </c>
      <c r="B299" s="206" t="s">
        <v>5861</v>
      </c>
      <c r="J299" s="200">
        <v>98</v>
      </c>
      <c r="K299" s="206">
        <f t="shared" ref="K299:N302" si="112">K298+C299-G299</f>
        <v>-613.18000000000245</v>
      </c>
      <c r="L299" s="206">
        <f t="shared" si="112"/>
        <v>54366</v>
      </c>
      <c r="M299" s="206">
        <f t="shared" si="112"/>
        <v>8647.7182200000007</v>
      </c>
      <c r="N299" s="206">
        <f t="shared" si="112"/>
        <v>-6151.94628916902</v>
      </c>
      <c r="O299" s="200">
        <v>6.4766000000000004</v>
      </c>
      <c r="Q299" s="206">
        <f t="shared" si="111"/>
        <v>11157.169622635678</v>
      </c>
    </row>
    <row r="300" spans="1:19">
      <c r="K300" s="206">
        <f t="shared" si="112"/>
        <v>-613.18000000000245</v>
      </c>
      <c r="L300" s="206">
        <f t="shared" si="112"/>
        <v>54366</v>
      </c>
      <c r="M300" s="206">
        <f t="shared" si="112"/>
        <v>8647.7182200000007</v>
      </c>
      <c r="N300" s="206">
        <f t="shared" si="112"/>
        <v>-6151.94628916902</v>
      </c>
      <c r="O300" s="200">
        <v>6.4766000000000004</v>
      </c>
      <c r="Q300" s="206">
        <f t="shared" si="111"/>
        <v>11157.169622635678</v>
      </c>
    </row>
    <row r="301" spans="1:19">
      <c r="K301" s="206">
        <f t="shared" si="112"/>
        <v>-613.18000000000245</v>
      </c>
      <c r="L301" s="206">
        <f t="shared" si="112"/>
        <v>54366</v>
      </c>
      <c r="M301" s="206">
        <f t="shared" si="112"/>
        <v>8647.7182200000007</v>
      </c>
      <c r="N301" s="206">
        <f t="shared" si="112"/>
        <v>-6151.94628916902</v>
      </c>
      <c r="O301" s="200">
        <v>6.4766000000000004</v>
      </c>
      <c r="Q301" s="206">
        <f t="shared" si="111"/>
        <v>11157.169622635678</v>
      </c>
    </row>
    <row r="302" spans="1:19">
      <c r="K302" s="206">
        <f t="shared" si="112"/>
        <v>-613.18000000000245</v>
      </c>
      <c r="L302" s="206">
        <f t="shared" si="112"/>
        <v>54366</v>
      </c>
      <c r="M302" s="206">
        <f t="shared" si="112"/>
        <v>8647.7182200000007</v>
      </c>
      <c r="N302" s="206">
        <f t="shared" si="112"/>
        <v>-6151.94628916902</v>
      </c>
      <c r="O302" s="200">
        <v>6.4766000000000004</v>
      </c>
      <c r="Q302" s="206">
        <f t="shared" si="111"/>
        <v>11157.169622635678</v>
      </c>
    </row>
    <row r="303" spans="1:19">
      <c r="B303" s="206" t="s">
        <v>5940</v>
      </c>
      <c r="C303" s="200">
        <v>0</v>
      </c>
      <c r="G303" s="206">
        <f>G298</f>
        <v>0</v>
      </c>
      <c r="H303" s="206">
        <f>SUM(H299:H302)</f>
        <v>0</v>
      </c>
      <c r="J303" s="206">
        <f>SUM(J299:J302)</f>
        <v>98</v>
      </c>
      <c r="O303" s="200">
        <v>6.4766000000000004</v>
      </c>
      <c r="Q303" s="206">
        <f t="shared" si="111"/>
        <v>0</v>
      </c>
    </row>
    <row r="304" spans="1:19">
      <c r="B304" s="206" t="s">
        <v>5939</v>
      </c>
      <c r="C304" s="206">
        <f t="shared" ref="C304:J304" si="113">C297+C303</f>
        <v>47550</v>
      </c>
      <c r="D304" s="206">
        <f t="shared" si="113"/>
        <v>0</v>
      </c>
      <c r="E304" s="206">
        <f t="shared" si="113"/>
        <v>0</v>
      </c>
      <c r="F304" s="206">
        <f t="shared" si="113"/>
        <v>0</v>
      </c>
      <c r="G304" s="206">
        <f t="shared" si="113"/>
        <v>8357.4</v>
      </c>
      <c r="H304" s="206">
        <f t="shared" si="113"/>
        <v>340934</v>
      </c>
      <c r="I304" s="206">
        <f t="shared" si="113"/>
        <v>0</v>
      </c>
      <c r="J304" s="206">
        <f t="shared" si="113"/>
        <v>84229</v>
      </c>
      <c r="K304" s="206">
        <f>G304+I304+(H304+J304)*O304/100</f>
        <v>35893.506858000001</v>
      </c>
      <c r="N304" s="206">
        <f>K302+M302+(L302+N302)*O304/100</f>
        <v>11157.169622635678</v>
      </c>
      <c r="O304" s="200">
        <v>6.4766000000000004</v>
      </c>
      <c r="P304" s="206">
        <f>SUM(C304:F304)</f>
        <v>47550</v>
      </c>
      <c r="Q304" s="206">
        <f>N304</f>
        <v>11157.169622635678</v>
      </c>
      <c r="R304" s="206">
        <f>(G304+I304)+(H304+J304)*O304/100</f>
        <v>35893.506858000001</v>
      </c>
      <c r="S304" s="206">
        <f>P304-R304-Q304</f>
        <v>499.32351936432133</v>
      </c>
    </row>
    <row r="305" spans="1:19">
      <c r="K305" s="206">
        <f>K302+C305-G305</f>
        <v>-613.18000000000245</v>
      </c>
      <c r="L305" s="206">
        <f>L302+D305-H305</f>
        <v>54366</v>
      </c>
      <c r="M305" s="206">
        <f>M302+E305-I305</f>
        <v>8647.7182200000007</v>
      </c>
      <c r="N305" s="206">
        <f>N302+F305-J305</f>
        <v>-6151.94628916902</v>
      </c>
      <c r="O305" s="200">
        <v>6.4766000000000004</v>
      </c>
      <c r="Q305" s="206">
        <f t="shared" ref="Q305:Q310" si="114">K305+L305*O305/100+M305+N305*O305/100</f>
        <v>11157.169622635678</v>
      </c>
    </row>
    <row r="306" spans="1:19">
      <c r="A306" s="261">
        <v>39135</v>
      </c>
      <c r="B306" s="200" t="s">
        <v>5860</v>
      </c>
      <c r="D306" s="200">
        <v>29</v>
      </c>
      <c r="J306" s="200">
        <v>129</v>
      </c>
      <c r="K306" s="206">
        <f t="shared" ref="K306:N309" si="115">K305+C306-G306</f>
        <v>-613.18000000000245</v>
      </c>
      <c r="L306" s="206">
        <f t="shared" si="115"/>
        <v>54395</v>
      </c>
      <c r="M306" s="206">
        <f t="shared" si="115"/>
        <v>8647.7182200000007</v>
      </c>
      <c r="N306" s="206">
        <f t="shared" si="115"/>
        <v>-6280.94628916902</v>
      </c>
      <c r="O306" s="200">
        <v>6.4766000000000004</v>
      </c>
      <c r="Q306" s="206">
        <f t="shared" si="114"/>
        <v>11150.693022635678</v>
      </c>
    </row>
    <row r="307" spans="1:19">
      <c r="A307" s="261">
        <v>39135</v>
      </c>
      <c r="B307" s="206" t="s">
        <v>5859</v>
      </c>
      <c r="J307" s="200">
        <v>134</v>
      </c>
      <c r="K307" s="206">
        <f t="shared" si="115"/>
        <v>-613.18000000000245</v>
      </c>
      <c r="L307" s="206">
        <f t="shared" si="115"/>
        <v>54395</v>
      </c>
      <c r="M307" s="206">
        <f t="shared" si="115"/>
        <v>8647.7182200000007</v>
      </c>
      <c r="N307" s="206">
        <f t="shared" si="115"/>
        <v>-6414.94628916902</v>
      </c>
      <c r="O307" s="200">
        <v>6.4766000000000004</v>
      </c>
      <c r="Q307" s="206">
        <f t="shared" si="114"/>
        <v>11142.014378635678</v>
      </c>
    </row>
    <row r="308" spans="1:19">
      <c r="A308" s="261">
        <v>39135</v>
      </c>
      <c r="B308" s="200" t="s">
        <v>5858</v>
      </c>
      <c r="J308" s="200">
        <v>120</v>
      </c>
      <c r="K308" s="206">
        <f t="shared" si="115"/>
        <v>-613.18000000000245</v>
      </c>
      <c r="L308" s="206">
        <f t="shared" si="115"/>
        <v>54395</v>
      </c>
      <c r="M308" s="206">
        <f t="shared" si="115"/>
        <v>8647.7182200000007</v>
      </c>
      <c r="N308" s="206">
        <f t="shared" si="115"/>
        <v>-6534.94628916902</v>
      </c>
      <c r="O308" s="200">
        <v>6.4766000000000004</v>
      </c>
      <c r="Q308" s="206">
        <f t="shared" si="114"/>
        <v>11134.242458635677</v>
      </c>
    </row>
    <row r="309" spans="1:19">
      <c r="K309" s="206">
        <f t="shared" si="115"/>
        <v>-613.18000000000245</v>
      </c>
      <c r="L309" s="206">
        <f t="shared" si="115"/>
        <v>54395</v>
      </c>
      <c r="M309" s="206">
        <f t="shared" si="115"/>
        <v>8647.7182200000007</v>
      </c>
      <c r="N309" s="206">
        <f t="shared" si="115"/>
        <v>-6534.94628916902</v>
      </c>
      <c r="O309" s="200">
        <v>6.4766000000000004</v>
      </c>
      <c r="Q309" s="206">
        <f t="shared" si="114"/>
        <v>11134.242458635677</v>
      </c>
    </row>
    <row r="310" spans="1:19">
      <c r="B310" s="206" t="s">
        <v>5940</v>
      </c>
      <c r="C310" s="200">
        <v>0</v>
      </c>
      <c r="G310" s="206">
        <f>G305</f>
        <v>0</v>
      </c>
      <c r="H310" s="206">
        <f>SUM(H306:H309)</f>
        <v>0</v>
      </c>
      <c r="J310" s="206">
        <f>SUM(J306:J309)</f>
        <v>383</v>
      </c>
      <c r="O310" s="200">
        <v>6.4766000000000004</v>
      </c>
      <c r="Q310" s="206">
        <f t="shared" si="114"/>
        <v>0</v>
      </c>
    </row>
    <row r="311" spans="1:19">
      <c r="B311" s="206" t="s">
        <v>5939</v>
      </c>
      <c r="C311" s="206">
        <f t="shared" ref="C311:J311" si="116">C304+C310</f>
        <v>47550</v>
      </c>
      <c r="D311" s="206">
        <f t="shared" si="116"/>
        <v>0</v>
      </c>
      <c r="E311" s="206">
        <f t="shared" si="116"/>
        <v>0</v>
      </c>
      <c r="F311" s="206">
        <f t="shared" si="116"/>
        <v>0</v>
      </c>
      <c r="G311" s="206">
        <f t="shared" si="116"/>
        <v>8357.4</v>
      </c>
      <c r="H311" s="206">
        <f t="shared" si="116"/>
        <v>340934</v>
      </c>
      <c r="I311" s="206">
        <f t="shared" si="116"/>
        <v>0</v>
      </c>
      <c r="J311" s="206">
        <f t="shared" si="116"/>
        <v>84612</v>
      </c>
      <c r="K311" s="206">
        <f>G311+I311+(H311+J311)*O311/100</f>
        <v>35918.312235999998</v>
      </c>
      <c r="N311" s="206">
        <f>K309+M309+(L309+N309)*O311/100</f>
        <v>11134.242458635677</v>
      </c>
      <c r="O311" s="200">
        <v>6.4766000000000004</v>
      </c>
      <c r="P311" s="206">
        <f>SUM(C311:F311)</f>
        <v>47550</v>
      </c>
      <c r="Q311" s="206">
        <f>N311</f>
        <v>11134.242458635677</v>
      </c>
      <c r="R311" s="206">
        <f>(G311+I311)+(H311+J311)*O311/100</f>
        <v>35918.312235999998</v>
      </c>
      <c r="S311" s="206">
        <f>P311-R311-Q311</f>
        <v>497.44530536432467</v>
      </c>
    </row>
    <row r="312" spans="1:19">
      <c r="A312" s="261">
        <v>39136</v>
      </c>
      <c r="K312" s="206">
        <f>K309+C312-G312</f>
        <v>-613.18000000000245</v>
      </c>
      <c r="L312" s="206">
        <f>L309+D312-H312</f>
        <v>54395</v>
      </c>
      <c r="M312" s="206">
        <f>M309+E312-I312</f>
        <v>8647.7182200000007</v>
      </c>
      <c r="N312" s="206">
        <f>N309+F312-J312</f>
        <v>-6534.94628916902</v>
      </c>
      <c r="O312" s="200">
        <v>6.4766000000000004</v>
      </c>
      <c r="Q312" s="206">
        <f t="shared" ref="Q312:Q317" si="117">K312+L312*O312/100+M312+N312*O312/100</f>
        <v>11134.242458635677</v>
      </c>
    </row>
    <row r="313" spans="1:19">
      <c r="A313" s="261">
        <v>39136</v>
      </c>
      <c r="B313" s="206" t="s">
        <v>5854</v>
      </c>
      <c r="J313" s="200">
        <v>124</v>
      </c>
      <c r="K313" s="206">
        <f t="shared" ref="K313:N316" si="118">K312+C313-G313</f>
        <v>-613.18000000000245</v>
      </c>
      <c r="L313" s="206">
        <f t="shared" si="118"/>
        <v>54395</v>
      </c>
      <c r="M313" s="206">
        <f t="shared" si="118"/>
        <v>8647.7182200000007</v>
      </c>
      <c r="N313" s="206">
        <f t="shared" si="118"/>
        <v>-6658.94628916902</v>
      </c>
      <c r="O313" s="200">
        <v>6.4766000000000004</v>
      </c>
      <c r="Q313" s="206">
        <f t="shared" si="117"/>
        <v>11126.211474635678</v>
      </c>
    </row>
    <row r="314" spans="1:19">
      <c r="A314" s="261">
        <v>39136</v>
      </c>
      <c r="B314" s="206" t="s">
        <v>5857</v>
      </c>
      <c r="J314" s="200">
        <v>398</v>
      </c>
      <c r="K314" s="206">
        <f t="shared" si="118"/>
        <v>-613.18000000000245</v>
      </c>
      <c r="L314" s="206">
        <f t="shared" si="118"/>
        <v>54395</v>
      </c>
      <c r="M314" s="206">
        <f t="shared" si="118"/>
        <v>8647.7182200000007</v>
      </c>
      <c r="N314" s="206">
        <f t="shared" si="118"/>
        <v>-7056.94628916902</v>
      </c>
      <c r="O314" s="200">
        <v>6.4766000000000004</v>
      </c>
      <c r="Q314" s="206">
        <f t="shared" si="117"/>
        <v>11100.434606635677</v>
      </c>
    </row>
    <row r="315" spans="1:19">
      <c r="K315" s="206">
        <f t="shared" si="118"/>
        <v>-613.18000000000245</v>
      </c>
      <c r="L315" s="206">
        <f t="shared" si="118"/>
        <v>54395</v>
      </c>
      <c r="M315" s="206">
        <f t="shared" si="118"/>
        <v>8647.7182200000007</v>
      </c>
      <c r="N315" s="206">
        <f t="shared" si="118"/>
        <v>-7056.94628916902</v>
      </c>
      <c r="O315" s="200">
        <v>6.4766000000000004</v>
      </c>
      <c r="Q315" s="206">
        <f t="shared" si="117"/>
        <v>11100.434606635677</v>
      </c>
    </row>
    <row r="316" spans="1:19">
      <c r="K316" s="206">
        <f t="shared" si="118"/>
        <v>-613.18000000000245</v>
      </c>
      <c r="L316" s="206">
        <f t="shared" si="118"/>
        <v>54395</v>
      </c>
      <c r="M316" s="206">
        <f t="shared" si="118"/>
        <v>8647.7182200000007</v>
      </c>
      <c r="N316" s="206">
        <f t="shared" si="118"/>
        <v>-7056.94628916902</v>
      </c>
      <c r="O316" s="200">
        <v>6.4766000000000004</v>
      </c>
      <c r="Q316" s="206">
        <f t="shared" si="117"/>
        <v>11100.434606635677</v>
      </c>
    </row>
    <row r="317" spans="1:19">
      <c r="B317" s="206" t="s">
        <v>5940</v>
      </c>
      <c r="C317" s="200">
        <v>0</v>
      </c>
      <c r="G317" s="206">
        <f>G312</f>
        <v>0</v>
      </c>
      <c r="H317" s="206">
        <f>SUM(H313:H316)</f>
        <v>0</v>
      </c>
      <c r="J317" s="206">
        <f>SUM(J313:J316)</f>
        <v>522</v>
      </c>
      <c r="O317" s="200">
        <v>6.4766000000000004</v>
      </c>
      <c r="Q317" s="206">
        <f t="shared" si="117"/>
        <v>0</v>
      </c>
    </row>
    <row r="318" spans="1:19">
      <c r="B318" s="206" t="s">
        <v>5939</v>
      </c>
      <c r="C318" s="206">
        <f t="shared" ref="C318:J318" si="119">C311+C317</f>
        <v>47550</v>
      </c>
      <c r="D318" s="206">
        <f t="shared" si="119"/>
        <v>0</v>
      </c>
      <c r="E318" s="206">
        <f t="shared" si="119"/>
        <v>0</v>
      </c>
      <c r="F318" s="206">
        <f t="shared" si="119"/>
        <v>0</v>
      </c>
      <c r="G318" s="206">
        <f t="shared" si="119"/>
        <v>8357.4</v>
      </c>
      <c r="H318" s="206">
        <f t="shared" si="119"/>
        <v>340934</v>
      </c>
      <c r="I318" s="206">
        <f t="shared" si="119"/>
        <v>0</v>
      </c>
      <c r="J318" s="206">
        <f t="shared" si="119"/>
        <v>85134</v>
      </c>
      <c r="K318" s="206">
        <f>G318+I318+(H318+J318)*O318/100</f>
        <v>35952.120087999996</v>
      </c>
      <c r="N318" s="206">
        <f>K316+M316+(L316+N316)*O318/100</f>
        <v>11100.434606635677</v>
      </c>
      <c r="O318" s="200">
        <v>6.4766000000000004</v>
      </c>
      <c r="P318" s="206">
        <f>SUM(C318:F318)</f>
        <v>47550</v>
      </c>
      <c r="Q318" s="206">
        <f>N318</f>
        <v>11100.434606635677</v>
      </c>
      <c r="R318" s="206">
        <f>(G318+I318)+(H318+J318)*O318/100</f>
        <v>35952.120087999996</v>
      </c>
      <c r="S318" s="206">
        <f>P318-R318-Q318</f>
        <v>497.44530536432649</v>
      </c>
    </row>
    <row r="319" spans="1:19">
      <c r="A319" s="261">
        <v>39137</v>
      </c>
      <c r="K319" s="206">
        <f>K316+C319-G319</f>
        <v>-613.18000000000245</v>
      </c>
      <c r="L319" s="206">
        <f>L316+D319-H319</f>
        <v>54395</v>
      </c>
      <c r="M319" s="206">
        <f>M316+E319-I319</f>
        <v>8647.7182200000007</v>
      </c>
      <c r="N319" s="206">
        <f>N316+F319-J319</f>
        <v>-7056.94628916902</v>
      </c>
      <c r="O319" s="200">
        <v>6.4766000000000004</v>
      </c>
      <c r="Q319" s="206">
        <f>K319+L319*O319/100+M319+N319*O319/100</f>
        <v>11100.434606635677</v>
      </c>
    </row>
    <row r="320" spans="1:19">
      <c r="A320" s="261">
        <v>39137</v>
      </c>
      <c r="B320" s="206" t="s">
        <v>5856</v>
      </c>
      <c r="J320" s="200">
        <v>1000</v>
      </c>
      <c r="K320" s="206">
        <f t="shared" ref="K320:N324" si="120">K319+C320-G320</f>
        <v>-613.18000000000245</v>
      </c>
      <c r="L320" s="206">
        <f t="shared" si="120"/>
        <v>54395</v>
      </c>
      <c r="M320" s="206">
        <f t="shared" si="120"/>
        <v>8647.7182200000007</v>
      </c>
      <c r="N320" s="206">
        <f t="shared" si="120"/>
        <v>-8056.94628916902</v>
      </c>
      <c r="O320" s="200">
        <v>6.4766000000000004</v>
      </c>
      <c r="Q320" s="206">
        <f>K320+L320*O320/100+M320+N320*O320/100</f>
        <v>11035.668606635678</v>
      </c>
    </row>
    <row r="321" spans="1:19">
      <c r="A321" s="261">
        <v>39137</v>
      </c>
      <c r="B321" s="200" t="s">
        <v>5855</v>
      </c>
      <c r="J321" s="200">
        <v>90</v>
      </c>
      <c r="K321" s="206">
        <f t="shared" si="120"/>
        <v>-613.18000000000245</v>
      </c>
      <c r="L321" s="206">
        <f t="shared" si="120"/>
        <v>54395</v>
      </c>
      <c r="M321" s="206">
        <f t="shared" si="120"/>
        <v>8647.7182200000007</v>
      </c>
      <c r="N321" s="206">
        <f t="shared" si="120"/>
        <v>-8146.94628916902</v>
      </c>
      <c r="O321" s="200">
        <v>6.4766000000000004</v>
      </c>
      <c r="Q321" s="206">
        <f>K321+L321*O321/100+M321+N321*O321/100</f>
        <v>11029.839666635678</v>
      </c>
    </row>
    <row r="322" spans="1:19">
      <c r="A322" s="261">
        <v>39137</v>
      </c>
      <c r="B322" s="206" t="s">
        <v>5854</v>
      </c>
      <c r="J322" s="200">
        <v>49</v>
      </c>
      <c r="K322" s="206">
        <f t="shared" si="120"/>
        <v>-613.18000000000245</v>
      </c>
      <c r="L322" s="206">
        <f t="shared" si="120"/>
        <v>54395</v>
      </c>
      <c r="M322" s="206">
        <f t="shared" si="120"/>
        <v>8647.7182200000007</v>
      </c>
      <c r="N322" s="206">
        <f t="shared" si="120"/>
        <v>-8195.94628916902</v>
      </c>
      <c r="O322" s="200">
        <v>6.4766000000000004</v>
      </c>
      <c r="Q322" s="206">
        <f>K322+L322*O322/100+M322+N322*O322/100</f>
        <v>11026.666132635677</v>
      </c>
    </row>
    <row r="323" spans="1:19">
      <c r="A323" s="261">
        <v>39137</v>
      </c>
      <c r="B323" s="206" t="s">
        <v>5853</v>
      </c>
      <c r="J323" s="200">
        <v>98</v>
      </c>
      <c r="K323" s="206">
        <f t="shared" si="120"/>
        <v>-613.18000000000245</v>
      </c>
      <c r="L323" s="206">
        <f t="shared" si="120"/>
        <v>54395</v>
      </c>
      <c r="M323" s="206">
        <f t="shared" si="120"/>
        <v>8647.7182200000007</v>
      </c>
      <c r="N323" s="206">
        <f t="shared" si="120"/>
        <v>-8293.94628916902</v>
      </c>
      <c r="O323" s="200">
        <v>6.4766000000000004</v>
      </c>
      <c r="Q323" s="206">
        <f>K323+L323*O323/100+M323+N323*O323/100</f>
        <v>11020.319064635678</v>
      </c>
    </row>
    <row r="324" spans="1:19">
      <c r="A324" s="261">
        <v>39137</v>
      </c>
      <c r="B324" s="206" t="s">
        <v>5852</v>
      </c>
      <c r="J324" s="200">
        <v>3990</v>
      </c>
      <c r="K324" s="206">
        <f t="shared" si="120"/>
        <v>-613.18000000000245</v>
      </c>
      <c r="L324" s="206">
        <f t="shared" si="120"/>
        <v>54395</v>
      </c>
      <c r="M324" s="206">
        <f t="shared" si="120"/>
        <v>8647.7182200000007</v>
      </c>
      <c r="N324" s="206">
        <f t="shared" si="120"/>
        <v>-12283.94628916902</v>
      </c>
      <c r="O324" s="200">
        <v>6.4766000000000004</v>
      </c>
    </row>
    <row r="325" spans="1:19">
      <c r="B325" s="206" t="s">
        <v>5940</v>
      </c>
      <c r="C325" s="200">
        <v>0</v>
      </c>
      <c r="G325" s="206">
        <f>G319</f>
        <v>0</v>
      </c>
      <c r="H325" s="206">
        <f>SUM(H320:H323)</f>
        <v>0</v>
      </c>
      <c r="J325" s="206">
        <f>SUM(J320:J324)</f>
        <v>5227</v>
      </c>
      <c r="O325" s="200">
        <v>6.4766000000000004</v>
      </c>
      <c r="Q325" s="206">
        <f>K325+L325*O325/100+M325+N325*O325/100</f>
        <v>0</v>
      </c>
    </row>
    <row r="326" spans="1:19">
      <c r="B326" s="206" t="s">
        <v>5939</v>
      </c>
      <c r="C326" s="206">
        <f t="shared" ref="C326:J326" si="121">C318+C325</f>
        <v>47550</v>
      </c>
      <c r="D326" s="206">
        <f t="shared" si="121"/>
        <v>0</v>
      </c>
      <c r="E326" s="206">
        <f t="shared" si="121"/>
        <v>0</v>
      </c>
      <c r="F326" s="206">
        <f t="shared" si="121"/>
        <v>0</v>
      </c>
      <c r="G326" s="206">
        <f t="shared" si="121"/>
        <v>8357.4</v>
      </c>
      <c r="H326" s="206">
        <f t="shared" si="121"/>
        <v>340934</v>
      </c>
      <c r="I326" s="206">
        <f t="shared" si="121"/>
        <v>0</v>
      </c>
      <c r="J326" s="206">
        <f t="shared" si="121"/>
        <v>90361</v>
      </c>
      <c r="K326" s="206">
        <f>G326+I326+(H326+J326)*O326/100</f>
        <v>36290.651969999999</v>
      </c>
      <c r="N326" s="206">
        <f>K324+M324+(L324+N324)*O326/100</f>
        <v>10761.902724635678</v>
      </c>
      <c r="O326" s="200">
        <v>6.4766000000000004</v>
      </c>
      <c r="P326" s="206">
        <f>SUM(C326:F326)</f>
        <v>47550</v>
      </c>
      <c r="Q326" s="206">
        <f>N326</f>
        <v>10761.902724635678</v>
      </c>
      <c r="R326" s="206">
        <f>(G326+I326)+(H326+J326)*O326/100</f>
        <v>36290.651969999999</v>
      </c>
      <c r="S326" s="206">
        <f>P326-R326-Q326</f>
        <v>497.44530536432285</v>
      </c>
    </row>
    <row r="327" spans="1:19">
      <c r="K327" s="206">
        <f>K324+C327-G327</f>
        <v>-613.18000000000245</v>
      </c>
      <c r="L327" s="206">
        <f>L324+D327-H327</f>
        <v>54395</v>
      </c>
      <c r="M327" s="206">
        <f>M324+E327-I327</f>
        <v>8647.7182200000007</v>
      </c>
      <c r="N327" s="206">
        <f>N324+F327-J327</f>
        <v>-12283.94628916902</v>
      </c>
      <c r="O327" s="200">
        <v>6.4766000000000004</v>
      </c>
      <c r="Q327" s="206">
        <f t="shared" ref="Q327:Q334" si="122">K327+L327*O327/100+M327+N327*O327/100</f>
        <v>10761.902724635678</v>
      </c>
    </row>
    <row r="328" spans="1:19">
      <c r="A328" s="261">
        <v>39138</v>
      </c>
      <c r="B328" s="206" t="s">
        <v>5851</v>
      </c>
      <c r="H328" s="200">
        <v>18280</v>
      </c>
      <c r="K328" s="206">
        <f t="shared" ref="K328:N333" si="123">K327+C328-G328</f>
        <v>-613.18000000000245</v>
      </c>
      <c r="L328" s="206">
        <f t="shared" si="123"/>
        <v>36115</v>
      </c>
      <c r="M328" s="206">
        <f t="shared" si="123"/>
        <v>8647.7182200000007</v>
      </c>
      <c r="N328" s="206">
        <f t="shared" si="123"/>
        <v>-12283.94628916902</v>
      </c>
      <c r="O328" s="200">
        <v>6.4766000000000004</v>
      </c>
      <c r="Q328" s="206">
        <f t="shared" si="122"/>
        <v>9577.9802446356771</v>
      </c>
    </row>
    <row r="329" spans="1:19">
      <c r="A329" s="261">
        <v>39138</v>
      </c>
      <c r="B329" s="206" t="s">
        <v>5850</v>
      </c>
      <c r="J329" s="200">
        <v>50</v>
      </c>
      <c r="K329" s="206">
        <f t="shared" si="123"/>
        <v>-613.18000000000245</v>
      </c>
      <c r="L329" s="206">
        <f t="shared" si="123"/>
        <v>36115</v>
      </c>
      <c r="M329" s="206">
        <f t="shared" si="123"/>
        <v>8647.7182200000007</v>
      </c>
      <c r="N329" s="206">
        <f t="shared" si="123"/>
        <v>-12333.94628916902</v>
      </c>
      <c r="O329" s="200">
        <v>6.4766000000000004</v>
      </c>
      <c r="Q329" s="206">
        <f t="shared" si="122"/>
        <v>9574.7419446356762</v>
      </c>
    </row>
    <row r="330" spans="1:19">
      <c r="A330" s="261">
        <v>39138</v>
      </c>
      <c r="B330" s="206" t="s">
        <v>5849</v>
      </c>
      <c r="J330" s="200">
        <v>50</v>
      </c>
      <c r="K330" s="206">
        <f t="shared" si="123"/>
        <v>-613.18000000000245</v>
      </c>
      <c r="L330" s="206">
        <f t="shared" si="123"/>
        <v>36115</v>
      </c>
      <c r="M330" s="206">
        <f t="shared" si="123"/>
        <v>8647.7182200000007</v>
      </c>
      <c r="N330" s="206">
        <f t="shared" si="123"/>
        <v>-12383.94628916902</v>
      </c>
      <c r="O330" s="200">
        <v>6.4766000000000004</v>
      </c>
      <c r="Q330" s="206">
        <f t="shared" si="122"/>
        <v>9571.5036446356771</v>
      </c>
    </row>
    <row r="331" spans="1:19">
      <c r="A331" s="261">
        <v>39138</v>
      </c>
      <c r="B331" s="206" t="s">
        <v>5848</v>
      </c>
      <c r="J331" s="200">
        <v>150</v>
      </c>
      <c r="K331" s="206">
        <f t="shared" si="123"/>
        <v>-613.18000000000245</v>
      </c>
      <c r="L331" s="206">
        <f t="shared" si="123"/>
        <v>36115</v>
      </c>
      <c r="M331" s="206">
        <f t="shared" si="123"/>
        <v>8647.7182200000007</v>
      </c>
      <c r="N331" s="206">
        <f t="shared" si="123"/>
        <v>-12533.94628916902</v>
      </c>
      <c r="O331" s="200">
        <v>6.4766000000000004</v>
      </c>
      <c r="Q331" s="206">
        <f t="shared" si="122"/>
        <v>9561.7887446356763</v>
      </c>
    </row>
    <row r="332" spans="1:19">
      <c r="A332" s="261">
        <v>39138</v>
      </c>
      <c r="B332" s="200" t="s">
        <v>5954</v>
      </c>
      <c r="D332" s="200">
        <v>36000</v>
      </c>
      <c r="J332" s="200">
        <v>36000</v>
      </c>
      <c r="K332" s="206">
        <f t="shared" si="123"/>
        <v>-613.18000000000245</v>
      </c>
      <c r="L332" s="206">
        <f t="shared" si="123"/>
        <v>72115</v>
      </c>
      <c r="M332" s="206">
        <f t="shared" si="123"/>
        <v>8647.7182200000007</v>
      </c>
      <c r="N332" s="206">
        <f t="shared" si="123"/>
        <v>-48533.94628916902</v>
      </c>
      <c r="O332" s="200">
        <v>6.4766000000000004</v>
      </c>
      <c r="Q332" s="206">
        <f t="shared" si="122"/>
        <v>9561.7887446356781</v>
      </c>
    </row>
    <row r="333" spans="1:19">
      <c r="A333" s="261">
        <v>39138</v>
      </c>
      <c r="B333" s="206" t="s">
        <v>5958</v>
      </c>
      <c r="J333" s="200">
        <v>1080</v>
      </c>
      <c r="K333" s="206">
        <f t="shared" si="123"/>
        <v>-613.18000000000245</v>
      </c>
      <c r="L333" s="206">
        <f t="shared" si="123"/>
        <v>72115</v>
      </c>
      <c r="M333" s="206">
        <f t="shared" si="123"/>
        <v>8647.7182200000007</v>
      </c>
      <c r="N333" s="206">
        <f t="shared" si="123"/>
        <v>-49613.94628916902</v>
      </c>
      <c r="O333" s="200">
        <v>6.4766000000000004</v>
      </c>
      <c r="Q333" s="206">
        <f t="shared" si="122"/>
        <v>9491.8414646356778</v>
      </c>
    </row>
    <row r="334" spans="1:19">
      <c r="B334" s="206" t="s">
        <v>5940</v>
      </c>
      <c r="C334" s="200">
        <v>0</v>
      </c>
      <c r="G334" s="206">
        <f>G327</f>
        <v>0</v>
      </c>
      <c r="H334" s="206">
        <f>SUM(H328:H331)</f>
        <v>18280</v>
      </c>
      <c r="J334" s="206">
        <f>SUM(J329:J331)</f>
        <v>250</v>
      </c>
      <c r="O334" s="200">
        <v>6.4766000000000004</v>
      </c>
      <c r="Q334" s="206">
        <f t="shared" si="122"/>
        <v>0</v>
      </c>
    </row>
    <row r="335" spans="1:19">
      <c r="B335" s="206" t="s">
        <v>5939</v>
      </c>
      <c r="C335" s="206">
        <f t="shared" ref="C335:J335" si="124">C326+C334</f>
        <v>47550</v>
      </c>
      <c r="D335" s="206">
        <f t="shared" si="124"/>
        <v>0</v>
      </c>
      <c r="E335" s="206">
        <f t="shared" si="124"/>
        <v>0</v>
      </c>
      <c r="F335" s="206">
        <f t="shared" si="124"/>
        <v>0</v>
      </c>
      <c r="G335" s="206">
        <f t="shared" si="124"/>
        <v>8357.4</v>
      </c>
      <c r="H335" s="206">
        <f t="shared" si="124"/>
        <v>359214</v>
      </c>
      <c r="I335" s="206">
        <f t="shared" si="124"/>
        <v>0</v>
      </c>
      <c r="J335" s="206">
        <f t="shared" si="124"/>
        <v>90611</v>
      </c>
      <c r="K335" s="206">
        <f>G335+I335+(H335+J335)*O335/100</f>
        <v>37490.765950000001</v>
      </c>
      <c r="N335" s="206">
        <f>K331+M331+(L331+N331)*O335/100</f>
        <v>9561.7887446356781</v>
      </c>
      <c r="O335" s="200">
        <v>6.4766000000000004</v>
      </c>
      <c r="P335" s="206">
        <f>SUM(C335:F335)</f>
        <v>47550</v>
      </c>
      <c r="Q335" s="206">
        <f>N335</f>
        <v>9561.7887446356781</v>
      </c>
      <c r="R335" s="206">
        <f>(G335+I335)+(H335+J335)*O335/100</f>
        <v>37490.765950000001</v>
      </c>
      <c r="S335" s="206">
        <f>P335-R335-Q335</f>
        <v>497.44530536432103</v>
      </c>
    </row>
    <row r="336" spans="1:19">
      <c r="K336" s="206">
        <f>K333+C336-G336</f>
        <v>-613.18000000000245</v>
      </c>
      <c r="L336" s="206">
        <f>L333+D336-H336</f>
        <v>72115</v>
      </c>
      <c r="M336" s="206">
        <f>M333+E336-I336</f>
        <v>8647.7182200000007</v>
      </c>
      <c r="N336" s="206">
        <f>N333+F336-J336</f>
        <v>-49613.94628916902</v>
      </c>
      <c r="O336" s="200">
        <v>6.5778999999999996</v>
      </c>
      <c r="Q336" s="206">
        <f t="shared" ref="Q336:Q341" si="125">K336+L336*O336/100+M336+N336*O336/100</f>
        <v>9514.6350320447491</v>
      </c>
    </row>
    <row r="337" spans="1:19">
      <c r="A337" s="261">
        <v>39139</v>
      </c>
      <c r="B337" s="206" t="s">
        <v>5847</v>
      </c>
      <c r="H337" s="200">
        <v>2000</v>
      </c>
      <c r="K337" s="206">
        <f t="shared" ref="K337:N340" si="126">K336+C337-G337</f>
        <v>-613.18000000000245</v>
      </c>
      <c r="L337" s="206">
        <f t="shared" si="126"/>
        <v>70115</v>
      </c>
      <c r="M337" s="206">
        <f t="shared" si="126"/>
        <v>8647.7182200000007</v>
      </c>
      <c r="N337" s="206">
        <f t="shared" si="126"/>
        <v>-49613.94628916902</v>
      </c>
      <c r="O337" s="200">
        <v>6.5778999999999996</v>
      </c>
      <c r="Q337" s="206">
        <f t="shared" si="125"/>
        <v>9383.0770320447482</v>
      </c>
    </row>
    <row r="338" spans="1:19">
      <c r="K338" s="206">
        <f t="shared" si="126"/>
        <v>-613.18000000000245</v>
      </c>
      <c r="L338" s="206">
        <f t="shared" si="126"/>
        <v>70115</v>
      </c>
      <c r="M338" s="206">
        <f t="shared" si="126"/>
        <v>8647.7182200000007</v>
      </c>
      <c r="N338" s="206">
        <f t="shared" si="126"/>
        <v>-49613.94628916902</v>
      </c>
      <c r="O338" s="200">
        <v>6.5778999999999996</v>
      </c>
      <c r="Q338" s="206">
        <f t="shared" si="125"/>
        <v>9383.0770320447482</v>
      </c>
    </row>
    <row r="339" spans="1:19">
      <c r="K339" s="206">
        <f t="shared" si="126"/>
        <v>-613.18000000000245</v>
      </c>
      <c r="L339" s="206">
        <f t="shared" si="126"/>
        <v>70115</v>
      </c>
      <c r="M339" s="206">
        <f t="shared" si="126"/>
        <v>8647.7182200000007</v>
      </c>
      <c r="N339" s="206">
        <f t="shared" si="126"/>
        <v>-49613.94628916902</v>
      </c>
      <c r="O339" s="200">
        <v>6.5778999999999996</v>
      </c>
      <c r="Q339" s="206">
        <f t="shared" si="125"/>
        <v>9383.0770320447482</v>
      </c>
    </row>
    <row r="340" spans="1:19">
      <c r="K340" s="206">
        <f t="shared" si="126"/>
        <v>-613.18000000000245</v>
      </c>
      <c r="L340" s="206">
        <f t="shared" si="126"/>
        <v>70115</v>
      </c>
      <c r="M340" s="206">
        <f t="shared" si="126"/>
        <v>8647.7182200000007</v>
      </c>
      <c r="N340" s="206">
        <f t="shared" si="126"/>
        <v>-49613.94628916902</v>
      </c>
      <c r="O340" s="200">
        <v>6.5778999999999996</v>
      </c>
      <c r="Q340" s="206">
        <f t="shared" si="125"/>
        <v>9383.0770320447482</v>
      </c>
    </row>
    <row r="341" spans="1:19">
      <c r="B341" s="206" t="s">
        <v>5940</v>
      </c>
      <c r="C341" s="200">
        <v>0</v>
      </c>
      <c r="G341" s="206">
        <f>SUM(G337:G340)</f>
        <v>0</v>
      </c>
      <c r="H341" s="206">
        <f>SUM(H337:H340)</f>
        <v>2000</v>
      </c>
      <c r="I341" s="206">
        <f>SUM(I337:I340)</f>
        <v>0</v>
      </c>
      <c r="J341" s="206">
        <f>SUM(J337:J340)</f>
        <v>0</v>
      </c>
      <c r="O341" s="200">
        <v>6.5778999999999996</v>
      </c>
      <c r="Q341" s="206">
        <f t="shared" si="125"/>
        <v>0</v>
      </c>
    </row>
    <row r="342" spans="1:19">
      <c r="B342" s="206" t="s">
        <v>5939</v>
      </c>
      <c r="C342" s="206">
        <f t="shared" ref="C342:J342" si="127">C335+C341</f>
        <v>47550</v>
      </c>
      <c r="D342" s="206">
        <f t="shared" si="127"/>
        <v>0</v>
      </c>
      <c r="E342" s="206">
        <f t="shared" si="127"/>
        <v>0</v>
      </c>
      <c r="F342" s="206">
        <f t="shared" si="127"/>
        <v>0</v>
      </c>
      <c r="G342" s="206">
        <f t="shared" si="127"/>
        <v>8357.4</v>
      </c>
      <c r="H342" s="206">
        <f t="shared" si="127"/>
        <v>361214</v>
      </c>
      <c r="I342" s="206">
        <f t="shared" si="127"/>
        <v>0</v>
      </c>
      <c r="J342" s="206">
        <f t="shared" si="127"/>
        <v>90611</v>
      </c>
      <c r="K342" s="206">
        <f>G342+I342+(H342+J342)*O342/100</f>
        <v>38077.996675000002</v>
      </c>
      <c r="N342" s="206">
        <f>K340+M340+(L340+N340)*O342/100</f>
        <v>9383.07703204475</v>
      </c>
      <c r="O342" s="200">
        <v>6.5778999999999996</v>
      </c>
      <c r="P342" s="206">
        <f>SUM(C342:F342)</f>
        <v>47550</v>
      </c>
      <c r="Q342" s="206">
        <f>N342</f>
        <v>9383.07703204475</v>
      </c>
      <c r="R342" s="206">
        <f>(G342+I342)+(H342+J342)*O342/100</f>
        <v>38077.996675000002</v>
      </c>
      <c r="S342" s="206">
        <f>P342-R342-Q342</f>
        <v>88.926292955247845</v>
      </c>
    </row>
    <row r="343" spans="1:19">
      <c r="A343" s="261">
        <v>39141</v>
      </c>
      <c r="K343" s="206">
        <f>K340+C343-G343</f>
        <v>-613.18000000000245</v>
      </c>
      <c r="L343" s="206">
        <f>L340+D343-H343</f>
        <v>70115</v>
      </c>
      <c r="M343" s="206">
        <f>M340+E343-I343</f>
        <v>8647.7182200000007</v>
      </c>
      <c r="N343" s="206">
        <f>N340+F343-J343</f>
        <v>-49613.94628916902</v>
      </c>
      <c r="O343" s="200">
        <v>6.5849000000000002</v>
      </c>
      <c r="Q343" s="206">
        <f t="shared" ref="Q343:Q348" si="128">K343+L343*O343/100+M343+N343*O343/100</f>
        <v>9384.5121058045061</v>
      </c>
    </row>
    <row r="344" spans="1:19">
      <c r="A344" s="261">
        <v>39141</v>
      </c>
      <c r="B344" s="206" t="s">
        <v>5957</v>
      </c>
      <c r="F344" s="200">
        <v>41970</v>
      </c>
      <c r="I344" s="200">
        <v>2763.68</v>
      </c>
      <c r="K344" s="206">
        <f t="shared" ref="K344:N347" si="129">K343+C344-G344</f>
        <v>-613.18000000000245</v>
      </c>
      <c r="L344" s="206">
        <f t="shared" si="129"/>
        <v>70115</v>
      </c>
      <c r="M344" s="206">
        <f t="shared" si="129"/>
        <v>5884.0382200000004</v>
      </c>
      <c r="N344" s="206">
        <f t="shared" si="129"/>
        <v>-7643.94628916902</v>
      </c>
      <c r="O344" s="200">
        <v>6.5778999999999996</v>
      </c>
      <c r="Q344" s="206">
        <f t="shared" si="128"/>
        <v>9380.141662044749</v>
      </c>
    </row>
    <row r="345" spans="1:19">
      <c r="A345" s="261">
        <v>39141</v>
      </c>
      <c r="B345" s="206" t="s">
        <v>5834</v>
      </c>
      <c r="J345" s="200">
        <v>225</v>
      </c>
      <c r="K345" s="206">
        <f t="shared" si="129"/>
        <v>-613.18000000000245</v>
      </c>
      <c r="L345" s="206">
        <f t="shared" si="129"/>
        <v>70115</v>
      </c>
      <c r="M345" s="206">
        <f t="shared" si="129"/>
        <v>5884.0382200000004</v>
      </c>
      <c r="N345" s="206">
        <f t="shared" si="129"/>
        <v>-7868.94628916902</v>
      </c>
      <c r="O345" s="200">
        <v>6.5778999999999996</v>
      </c>
      <c r="Q345" s="206">
        <f t="shared" si="128"/>
        <v>9365.3413870447475</v>
      </c>
    </row>
    <row r="346" spans="1:19">
      <c r="K346" s="206">
        <f t="shared" si="129"/>
        <v>-613.18000000000245</v>
      </c>
      <c r="L346" s="206">
        <f t="shared" si="129"/>
        <v>70115</v>
      </c>
      <c r="M346" s="206">
        <f t="shared" si="129"/>
        <v>5884.0382200000004</v>
      </c>
      <c r="N346" s="206">
        <f t="shared" si="129"/>
        <v>-7868.94628916902</v>
      </c>
      <c r="O346" s="200">
        <v>6.5778999999999996</v>
      </c>
      <c r="Q346" s="206">
        <f t="shared" si="128"/>
        <v>9365.3413870447475</v>
      </c>
    </row>
    <row r="347" spans="1:19">
      <c r="K347" s="206">
        <f t="shared" si="129"/>
        <v>-613.18000000000245</v>
      </c>
      <c r="L347" s="206">
        <f t="shared" si="129"/>
        <v>70115</v>
      </c>
      <c r="M347" s="206">
        <f t="shared" si="129"/>
        <v>5884.0382200000004</v>
      </c>
      <c r="N347" s="206">
        <f t="shared" si="129"/>
        <v>-7868.94628916902</v>
      </c>
      <c r="O347" s="200">
        <v>6.5778999999999996</v>
      </c>
      <c r="Q347" s="206">
        <f t="shared" si="128"/>
        <v>9365.3413870447475</v>
      </c>
    </row>
    <row r="348" spans="1:19">
      <c r="B348" s="206" t="s">
        <v>5940</v>
      </c>
      <c r="C348" s="200">
        <v>0</v>
      </c>
      <c r="G348" s="206">
        <f>SUM(G344:G347)</f>
        <v>0</v>
      </c>
      <c r="H348" s="206">
        <f>SUM(H344:H347)</f>
        <v>0</v>
      </c>
      <c r="I348" s="206">
        <f>SUM(I345:I347)</f>
        <v>0</v>
      </c>
      <c r="J348" s="206">
        <f>SUM(J344:J347)</f>
        <v>225</v>
      </c>
      <c r="O348" s="200">
        <v>6.5778999999999996</v>
      </c>
      <c r="Q348" s="206">
        <f t="shared" si="128"/>
        <v>0</v>
      </c>
    </row>
    <row r="349" spans="1:19">
      <c r="B349" s="206" t="s">
        <v>5939</v>
      </c>
      <c r="C349" s="206">
        <f t="shared" ref="C349:J349" si="130">C342+C348</f>
        <v>47550</v>
      </c>
      <c r="D349" s="206">
        <f t="shared" si="130"/>
        <v>0</v>
      </c>
      <c r="E349" s="206">
        <f t="shared" si="130"/>
        <v>0</v>
      </c>
      <c r="F349" s="206">
        <f t="shared" si="130"/>
        <v>0</v>
      </c>
      <c r="G349" s="206">
        <f t="shared" si="130"/>
        <v>8357.4</v>
      </c>
      <c r="H349" s="206">
        <f t="shared" si="130"/>
        <v>361214</v>
      </c>
      <c r="I349" s="206">
        <f t="shared" si="130"/>
        <v>0</v>
      </c>
      <c r="J349" s="206">
        <f t="shared" si="130"/>
        <v>90836</v>
      </c>
      <c r="K349" s="206">
        <f>G349+I349+(H349+J349)*O349/100</f>
        <v>38124.440450000002</v>
      </c>
      <c r="N349" s="206">
        <f>K347+M347+(L347+N347)*O349/100</f>
        <v>9369.6986108045076</v>
      </c>
      <c r="O349" s="200">
        <v>6.5849000000000002</v>
      </c>
      <c r="P349" s="206">
        <f>SUM(C349:F349)</f>
        <v>47550</v>
      </c>
      <c r="Q349" s="206">
        <f>N349</f>
        <v>9369.6986108045076</v>
      </c>
      <c r="R349" s="206">
        <f>(G349+I349)+(H349+J349)*O349/100</f>
        <v>38124.440450000002</v>
      </c>
      <c r="S349" s="206">
        <f>P349-R349-Q349</f>
        <v>55.860939195490573</v>
      </c>
    </row>
    <row r="350" spans="1:19">
      <c r="K350" s="206">
        <f>K347+C350-G350</f>
        <v>-613.18000000000245</v>
      </c>
      <c r="L350" s="206">
        <f>L347+D350-H350</f>
        <v>70115</v>
      </c>
      <c r="M350" s="206">
        <f>M347+E350-I350</f>
        <v>5884.0382200000004</v>
      </c>
      <c r="N350" s="206">
        <f>N347+F350-J350</f>
        <v>-7868.94628916902</v>
      </c>
      <c r="O350" s="200">
        <v>6.5778999999999996</v>
      </c>
      <c r="Q350" s="206">
        <f t="shared" ref="Q350:Q355" si="131">K350+L350*O350/100+M350+N350*O350/100</f>
        <v>9365.3413870447475</v>
      </c>
    </row>
    <row r="351" spans="1:19">
      <c r="A351" s="261">
        <v>39142</v>
      </c>
      <c r="B351" s="206" t="s">
        <v>5846</v>
      </c>
      <c r="J351" s="200">
        <v>38</v>
      </c>
      <c r="K351" s="206">
        <f t="shared" ref="K351:N354" si="132">K350+C351-G351</f>
        <v>-613.18000000000245</v>
      </c>
      <c r="L351" s="206">
        <f t="shared" si="132"/>
        <v>70115</v>
      </c>
      <c r="M351" s="206">
        <f t="shared" si="132"/>
        <v>5884.0382200000004</v>
      </c>
      <c r="N351" s="206">
        <f t="shared" si="132"/>
        <v>-7906.94628916902</v>
      </c>
      <c r="O351" s="200">
        <v>6.5778999999999996</v>
      </c>
      <c r="Q351" s="206">
        <f t="shared" si="131"/>
        <v>9362.8417850447477</v>
      </c>
    </row>
    <row r="352" spans="1:19">
      <c r="A352" s="261">
        <v>39142</v>
      </c>
      <c r="B352" s="200" t="s">
        <v>5845</v>
      </c>
      <c r="J352" s="200">
        <v>256</v>
      </c>
      <c r="K352" s="206">
        <f t="shared" si="132"/>
        <v>-613.18000000000245</v>
      </c>
      <c r="L352" s="206">
        <f t="shared" si="132"/>
        <v>70115</v>
      </c>
      <c r="M352" s="206">
        <f t="shared" si="132"/>
        <v>5884.0382200000004</v>
      </c>
      <c r="N352" s="206">
        <f t="shared" si="132"/>
        <v>-8162.94628916902</v>
      </c>
      <c r="O352" s="200">
        <v>6.5778999999999996</v>
      </c>
      <c r="Q352" s="206">
        <f t="shared" si="131"/>
        <v>9346.0023610447479</v>
      </c>
    </row>
    <row r="353" spans="1:19">
      <c r="K353" s="206">
        <f t="shared" si="132"/>
        <v>-613.18000000000245</v>
      </c>
      <c r="L353" s="206">
        <f t="shared" si="132"/>
        <v>70115</v>
      </c>
      <c r="M353" s="206">
        <f t="shared" si="132"/>
        <v>5884.0382200000004</v>
      </c>
      <c r="N353" s="206">
        <f t="shared" si="132"/>
        <v>-8162.94628916902</v>
      </c>
      <c r="O353" s="200">
        <v>6.5778999999999996</v>
      </c>
      <c r="Q353" s="206">
        <f t="shared" si="131"/>
        <v>9346.0023610447479</v>
      </c>
    </row>
    <row r="354" spans="1:19">
      <c r="K354" s="206">
        <f t="shared" si="132"/>
        <v>-613.18000000000245</v>
      </c>
      <c r="L354" s="206">
        <f t="shared" si="132"/>
        <v>70115</v>
      </c>
      <c r="M354" s="206">
        <f t="shared" si="132"/>
        <v>5884.0382200000004</v>
      </c>
      <c r="N354" s="206">
        <f t="shared" si="132"/>
        <v>-8162.94628916902</v>
      </c>
      <c r="O354" s="200">
        <v>6.5778999999999996</v>
      </c>
      <c r="Q354" s="206">
        <f t="shared" si="131"/>
        <v>9346.0023610447479</v>
      </c>
    </row>
    <row r="355" spans="1:19">
      <c r="B355" s="206" t="s">
        <v>5940</v>
      </c>
      <c r="C355" s="200">
        <v>0</v>
      </c>
      <c r="G355" s="206">
        <f>SUM(G351:G354)</f>
        <v>0</v>
      </c>
      <c r="H355" s="206">
        <f>SUM(H351:H354)</f>
        <v>0</v>
      </c>
      <c r="I355" s="206">
        <f>SUM(I351:I354)</f>
        <v>0</v>
      </c>
      <c r="J355" s="206">
        <f>SUM(J351:J354)</f>
        <v>294</v>
      </c>
      <c r="O355" s="200">
        <v>6.5778999999999996</v>
      </c>
      <c r="Q355" s="206">
        <f t="shared" si="131"/>
        <v>0</v>
      </c>
    </row>
    <row r="356" spans="1:19">
      <c r="B356" s="206" t="s">
        <v>5939</v>
      </c>
      <c r="C356" s="206">
        <f t="shared" ref="C356:J356" si="133">C349+C355</f>
        <v>47550</v>
      </c>
      <c r="D356" s="206">
        <f t="shared" si="133"/>
        <v>0</v>
      </c>
      <c r="E356" s="206">
        <f t="shared" si="133"/>
        <v>0</v>
      </c>
      <c r="F356" s="206">
        <f t="shared" si="133"/>
        <v>0</v>
      </c>
      <c r="G356" s="206">
        <f t="shared" si="133"/>
        <v>8357.4</v>
      </c>
      <c r="H356" s="206">
        <f t="shared" si="133"/>
        <v>361214</v>
      </c>
      <c r="I356" s="206">
        <f t="shared" si="133"/>
        <v>0</v>
      </c>
      <c r="J356" s="206">
        <f t="shared" si="133"/>
        <v>91130</v>
      </c>
      <c r="K356" s="206">
        <f>G356+I356+(H356+J356)*O356/100</f>
        <v>38112.135975999998</v>
      </c>
      <c r="N356" s="206">
        <f>K354+M354+(L354+N354)*O356/100</f>
        <v>9346.0023610447497</v>
      </c>
      <c r="O356" s="200">
        <v>6.5778999999999996</v>
      </c>
      <c r="P356" s="206">
        <f>SUM(C356:F356)</f>
        <v>47550</v>
      </c>
      <c r="Q356" s="206">
        <f>N356</f>
        <v>9346.0023610447497</v>
      </c>
      <c r="R356" s="206">
        <f>(G356+I356)+(H356+J356)*O356/100</f>
        <v>38112.135975999998</v>
      </c>
      <c r="S356" s="206">
        <f>P356-R356-Q356</f>
        <v>91.861662955252541</v>
      </c>
    </row>
    <row r="357" spans="1:19">
      <c r="K357" s="206">
        <f>K354+C357-G357</f>
        <v>-613.18000000000245</v>
      </c>
      <c r="L357" s="206">
        <f>L354+D357-H357</f>
        <v>70115</v>
      </c>
      <c r="M357" s="206">
        <f>M354+E357-I357</f>
        <v>5884.0382200000004</v>
      </c>
      <c r="N357" s="206">
        <f>N354+F357-J357</f>
        <v>-8162.94628916902</v>
      </c>
      <c r="O357" s="200">
        <v>6.5778999999999996</v>
      </c>
      <c r="Q357" s="206">
        <f t="shared" ref="Q357:Q362" si="134">K357+L357*O357/100+M357+N357*O357/100</f>
        <v>9346.0023610447479</v>
      </c>
    </row>
    <row r="358" spans="1:19">
      <c r="A358" s="261">
        <v>39144</v>
      </c>
      <c r="B358" s="206" t="s">
        <v>5844</v>
      </c>
      <c r="J358" s="200">
        <v>129</v>
      </c>
      <c r="K358" s="206">
        <f t="shared" ref="K358:N361" si="135">K357+C358-G358</f>
        <v>-613.18000000000245</v>
      </c>
      <c r="L358" s="206">
        <f t="shared" si="135"/>
        <v>70115</v>
      </c>
      <c r="M358" s="206">
        <f t="shared" si="135"/>
        <v>5884.0382200000004</v>
      </c>
      <c r="N358" s="206">
        <f t="shared" si="135"/>
        <v>-8291.94628916902</v>
      </c>
      <c r="O358" s="200">
        <v>6.5778999999999996</v>
      </c>
      <c r="Q358" s="206">
        <f t="shared" si="134"/>
        <v>9337.5168700447484</v>
      </c>
    </row>
    <row r="359" spans="1:19">
      <c r="A359" s="261">
        <v>39144</v>
      </c>
      <c r="B359" s="206" t="s">
        <v>5823</v>
      </c>
      <c r="J359" s="200">
        <v>70</v>
      </c>
      <c r="K359" s="206">
        <f t="shared" si="135"/>
        <v>-613.18000000000245</v>
      </c>
      <c r="L359" s="206">
        <f t="shared" si="135"/>
        <v>70115</v>
      </c>
      <c r="M359" s="206">
        <f t="shared" si="135"/>
        <v>5884.0382200000004</v>
      </c>
      <c r="N359" s="206">
        <f t="shared" si="135"/>
        <v>-8361.94628916902</v>
      </c>
      <c r="O359" s="200">
        <v>6.5778999999999996</v>
      </c>
      <c r="Q359" s="206">
        <f t="shared" si="134"/>
        <v>9332.9123400447479</v>
      </c>
    </row>
    <row r="360" spans="1:19">
      <c r="A360" s="261">
        <v>39144</v>
      </c>
      <c r="B360" s="206" t="s">
        <v>5956</v>
      </c>
      <c r="H360" s="200">
        <v>840</v>
      </c>
      <c r="K360" s="206">
        <f t="shared" si="135"/>
        <v>-613.18000000000245</v>
      </c>
      <c r="L360" s="206">
        <f t="shared" si="135"/>
        <v>69275</v>
      </c>
      <c r="M360" s="206">
        <f t="shared" si="135"/>
        <v>5884.0382200000004</v>
      </c>
      <c r="N360" s="206">
        <f t="shared" si="135"/>
        <v>-8361.94628916902</v>
      </c>
      <c r="O360" s="200">
        <v>6.5778999999999996</v>
      </c>
      <c r="Q360" s="206">
        <f t="shared" si="134"/>
        <v>9277.6579800447489</v>
      </c>
    </row>
    <row r="361" spans="1:19">
      <c r="K361" s="206">
        <f t="shared" si="135"/>
        <v>-613.18000000000245</v>
      </c>
      <c r="L361" s="206">
        <f t="shared" si="135"/>
        <v>69275</v>
      </c>
      <c r="M361" s="206">
        <f t="shared" si="135"/>
        <v>5884.0382200000004</v>
      </c>
      <c r="N361" s="206">
        <f t="shared" si="135"/>
        <v>-8361.94628916902</v>
      </c>
      <c r="O361" s="200">
        <v>6.5778999999999996</v>
      </c>
      <c r="Q361" s="206">
        <f t="shared" si="134"/>
        <v>9277.6579800447489</v>
      </c>
    </row>
    <row r="362" spans="1:19">
      <c r="B362" s="206" t="s">
        <v>5940</v>
      </c>
      <c r="C362" s="200">
        <v>0</v>
      </c>
      <c r="G362" s="206">
        <f>SUM(G358:G361)</f>
        <v>0</v>
      </c>
      <c r="H362" s="206">
        <f>SUM(H358:H361)</f>
        <v>840</v>
      </c>
      <c r="I362" s="206">
        <f>SUM(I358:I361)</f>
        <v>0</v>
      </c>
      <c r="J362" s="206">
        <f>SUM(J358:J361)</f>
        <v>199</v>
      </c>
      <c r="O362" s="200">
        <v>6.5778999999999996</v>
      </c>
      <c r="Q362" s="206">
        <f t="shared" si="134"/>
        <v>0</v>
      </c>
    </row>
    <row r="363" spans="1:19">
      <c r="B363" s="206" t="s">
        <v>5939</v>
      </c>
      <c r="C363" s="206">
        <f t="shared" ref="C363:J363" si="136">C356+C362</f>
        <v>47550</v>
      </c>
      <c r="D363" s="206">
        <f t="shared" si="136"/>
        <v>0</v>
      </c>
      <c r="E363" s="206">
        <f t="shared" si="136"/>
        <v>0</v>
      </c>
      <c r="F363" s="206">
        <f t="shared" si="136"/>
        <v>0</v>
      </c>
      <c r="G363" s="206">
        <f t="shared" si="136"/>
        <v>8357.4</v>
      </c>
      <c r="H363" s="206">
        <f t="shared" si="136"/>
        <v>362054</v>
      </c>
      <c r="I363" s="206">
        <f t="shared" si="136"/>
        <v>0</v>
      </c>
      <c r="J363" s="206">
        <f t="shared" si="136"/>
        <v>91329</v>
      </c>
      <c r="K363" s="206">
        <f>G363+I363+(H363+J363)*O363/100</f>
        <v>38180.480357</v>
      </c>
      <c r="N363" s="206">
        <f>K361+M361+(L361+N361)*O363/100</f>
        <v>9277.6579800447489</v>
      </c>
      <c r="O363" s="200">
        <v>6.5778999999999996</v>
      </c>
      <c r="P363" s="206">
        <f>SUM(C363:F363)</f>
        <v>47550</v>
      </c>
      <c r="Q363" s="206">
        <f>N363</f>
        <v>9277.6579800447489</v>
      </c>
      <c r="R363" s="206">
        <f>(G363+I363)+(H363+J363)*O363/100</f>
        <v>38180.480357</v>
      </c>
      <c r="S363" s="206">
        <f>P363-R363-Q363</f>
        <v>91.861662955250722</v>
      </c>
    </row>
    <row r="364" spans="1:19">
      <c r="K364" s="206">
        <f>K361+C364-G364</f>
        <v>-613.18000000000245</v>
      </c>
      <c r="L364" s="206">
        <f>L361+D364-H364</f>
        <v>69275</v>
      </c>
      <c r="M364" s="206">
        <f>M361+E364-I364</f>
        <v>5884.0382200000004</v>
      </c>
      <c r="N364" s="206">
        <f>N361+F364-J364</f>
        <v>-8361.94628916902</v>
      </c>
      <c r="O364" s="200">
        <v>6.5778999999999996</v>
      </c>
      <c r="Q364" s="206">
        <f t="shared" ref="Q364:Q370" si="137">K364+L364*O364/100+M364+N364*O364/100</f>
        <v>9277.6579800447489</v>
      </c>
    </row>
    <row r="365" spans="1:19">
      <c r="A365" s="261">
        <v>39145</v>
      </c>
      <c r="B365" s="206" t="s">
        <v>5837</v>
      </c>
      <c r="J365" s="200">
        <v>31</v>
      </c>
      <c r="K365" s="206">
        <f t="shared" ref="K365:N369" si="138">K364+C365-G365</f>
        <v>-613.18000000000245</v>
      </c>
      <c r="L365" s="206">
        <f t="shared" si="138"/>
        <v>69275</v>
      </c>
      <c r="M365" s="206">
        <f t="shared" si="138"/>
        <v>5884.0382200000004</v>
      </c>
      <c r="N365" s="206">
        <f t="shared" si="138"/>
        <v>-8392.94628916902</v>
      </c>
      <c r="O365" s="200">
        <v>6.5778999999999996</v>
      </c>
      <c r="Q365" s="206">
        <f t="shared" si="137"/>
        <v>9275.6188310447487</v>
      </c>
    </row>
    <row r="366" spans="1:19">
      <c r="A366" s="261">
        <v>39145</v>
      </c>
      <c r="B366" s="206" t="s">
        <v>5837</v>
      </c>
      <c r="J366" s="200">
        <v>22</v>
      </c>
      <c r="K366" s="206">
        <f t="shared" si="138"/>
        <v>-613.18000000000245</v>
      </c>
      <c r="L366" s="206">
        <f t="shared" si="138"/>
        <v>69275</v>
      </c>
      <c r="M366" s="206">
        <f t="shared" si="138"/>
        <v>5884.0382200000004</v>
      </c>
      <c r="N366" s="206">
        <f t="shared" si="138"/>
        <v>-8414.94628916902</v>
      </c>
      <c r="O366" s="200">
        <v>6.5778999999999996</v>
      </c>
      <c r="Q366" s="206">
        <f t="shared" si="137"/>
        <v>9274.1716930447492</v>
      </c>
    </row>
    <row r="367" spans="1:19">
      <c r="A367" s="261">
        <v>39145</v>
      </c>
      <c r="B367" s="206" t="s">
        <v>5837</v>
      </c>
      <c r="J367" s="200">
        <v>24</v>
      </c>
      <c r="K367" s="206">
        <f t="shared" si="138"/>
        <v>-613.18000000000245</v>
      </c>
      <c r="L367" s="206">
        <f t="shared" si="138"/>
        <v>69275</v>
      </c>
      <c r="M367" s="206">
        <f t="shared" si="138"/>
        <v>5884.0382200000004</v>
      </c>
      <c r="N367" s="206">
        <f t="shared" si="138"/>
        <v>-8438.94628916902</v>
      </c>
      <c r="O367" s="200">
        <v>6.5778999999999996</v>
      </c>
      <c r="Q367" s="206">
        <f t="shared" si="137"/>
        <v>9272.5929970447487</v>
      </c>
    </row>
    <row r="368" spans="1:19">
      <c r="A368" s="261">
        <v>39145</v>
      </c>
      <c r="B368" s="206" t="s">
        <v>5837</v>
      </c>
      <c r="J368" s="200">
        <v>26</v>
      </c>
      <c r="K368" s="206">
        <f t="shared" si="138"/>
        <v>-613.18000000000245</v>
      </c>
      <c r="L368" s="206">
        <f t="shared" si="138"/>
        <v>69275</v>
      </c>
      <c r="M368" s="206">
        <f t="shared" si="138"/>
        <v>5884.0382200000004</v>
      </c>
      <c r="N368" s="206">
        <f t="shared" si="138"/>
        <v>-8464.94628916902</v>
      </c>
      <c r="O368" s="200">
        <v>6.5778999999999996</v>
      </c>
      <c r="Q368" s="206">
        <f t="shared" si="137"/>
        <v>9270.8827430447491</v>
      </c>
    </row>
    <row r="369" spans="1:19">
      <c r="A369" s="261">
        <v>39145</v>
      </c>
      <c r="B369" s="206" t="s">
        <v>5837</v>
      </c>
      <c r="J369" s="200">
        <v>73</v>
      </c>
      <c r="K369" s="206">
        <f t="shared" si="138"/>
        <v>-613.18000000000245</v>
      </c>
      <c r="L369" s="206">
        <f t="shared" si="138"/>
        <v>69275</v>
      </c>
      <c r="M369" s="206">
        <f t="shared" si="138"/>
        <v>5884.0382200000004</v>
      </c>
      <c r="N369" s="206">
        <f t="shared" si="138"/>
        <v>-8537.94628916902</v>
      </c>
      <c r="O369" s="200">
        <v>6.5778999999999996</v>
      </c>
      <c r="Q369" s="206">
        <f t="shared" si="137"/>
        <v>9266.0808760447489</v>
      </c>
    </row>
    <row r="370" spans="1:19">
      <c r="B370" s="206" t="s">
        <v>5940</v>
      </c>
      <c r="C370" s="200">
        <v>0</v>
      </c>
      <c r="G370" s="206">
        <f>SUM(G365:G369)</f>
        <v>0</v>
      </c>
      <c r="H370" s="206">
        <f>SUM(H365:H369)</f>
        <v>0</v>
      </c>
      <c r="I370" s="206">
        <f>SUM(I365:I369)</f>
        <v>0</v>
      </c>
      <c r="J370" s="206">
        <f>SUM(J365:J369)</f>
        <v>176</v>
      </c>
      <c r="O370" s="200">
        <v>6.5778999999999996</v>
      </c>
      <c r="Q370" s="206">
        <f t="shared" si="137"/>
        <v>0</v>
      </c>
    </row>
    <row r="371" spans="1:19">
      <c r="B371" s="206" t="s">
        <v>5939</v>
      </c>
      <c r="C371" s="206">
        <f t="shared" ref="C371:J371" si="139">C363+C370</f>
        <v>47550</v>
      </c>
      <c r="D371" s="206">
        <f t="shared" si="139"/>
        <v>0</v>
      </c>
      <c r="E371" s="206">
        <f t="shared" si="139"/>
        <v>0</v>
      </c>
      <c r="F371" s="206">
        <f t="shared" si="139"/>
        <v>0</v>
      </c>
      <c r="G371" s="206">
        <f t="shared" si="139"/>
        <v>8357.4</v>
      </c>
      <c r="H371" s="206">
        <f t="shared" si="139"/>
        <v>362054</v>
      </c>
      <c r="I371" s="206">
        <f t="shared" si="139"/>
        <v>0</v>
      </c>
      <c r="J371" s="206">
        <f t="shared" si="139"/>
        <v>91505</v>
      </c>
      <c r="K371" s="206">
        <f>G371+I371+(H371+J371)*O371/100</f>
        <v>38192.057460999997</v>
      </c>
      <c r="N371" s="206">
        <f>K369+M369+(L369+N369)*O371/100</f>
        <v>9266.0808760447489</v>
      </c>
      <c r="O371" s="200">
        <v>6.5778999999999996</v>
      </c>
      <c r="P371" s="206">
        <f>SUM(C371:F371)</f>
        <v>47550</v>
      </c>
      <c r="Q371" s="206">
        <f>N371</f>
        <v>9266.0808760447489</v>
      </c>
      <c r="R371" s="206">
        <f>(G371+I371)+(H371+J371)*O371/100</f>
        <v>38192.057460999997</v>
      </c>
      <c r="S371" s="206">
        <f>P371-R371-Q371</f>
        <v>91.86166295525436</v>
      </c>
    </row>
    <row r="372" spans="1:19">
      <c r="K372" s="206">
        <f>K369+C372-G372</f>
        <v>-613.18000000000245</v>
      </c>
      <c r="L372" s="206">
        <f>L369+D372-H372</f>
        <v>69275</v>
      </c>
      <c r="M372" s="206">
        <f>M369+E372-I372</f>
        <v>5884.0382200000004</v>
      </c>
      <c r="N372" s="206">
        <f>N369+F372-J372</f>
        <v>-8537.94628916902</v>
      </c>
      <c r="O372" s="200">
        <v>6.5778999999999996</v>
      </c>
      <c r="Q372" s="206">
        <f t="shared" ref="Q372:Q377" si="140">K372+L372*O372/100+M372+N372*O372/100</f>
        <v>9266.0808760447489</v>
      </c>
    </row>
    <row r="373" spans="1:19">
      <c r="A373" s="261">
        <v>39146</v>
      </c>
      <c r="B373" s="206" t="s">
        <v>5834</v>
      </c>
      <c r="J373" s="200">
        <v>249</v>
      </c>
      <c r="K373" s="206">
        <f t="shared" ref="K373:N376" si="141">K372+C373-G373</f>
        <v>-613.18000000000245</v>
      </c>
      <c r="L373" s="206">
        <f t="shared" si="141"/>
        <v>69275</v>
      </c>
      <c r="M373" s="206">
        <f t="shared" si="141"/>
        <v>5884.0382200000004</v>
      </c>
      <c r="N373" s="206">
        <f t="shared" si="141"/>
        <v>-8786.94628916902</v>
      </c>
      <c r="O373" s="200">
        <v>6.5778999999999996</v>
      </c>
      <c r="Q373" s="206">
        <f t="shared" si="140"/>
        <v>9249.7019050447489</v>
      </c>
    </row>
    <row r="374" spans="1:19">
      <c r="A374" s="261">
        <v>39146</v>
      </c>
      <c r="B374" s="200" t="s">
        <v>5843</v>
      </c>
      <c r="J374" s="200">
        <v>228</v>
      </c>
      <c r="K374" s="206">
        <f t="shared" si="141"/>
        <v>-613.18000000000245</v>
      </c>
      <c r="L374" s="206">
        <f t="shared" si="141"/>
        <v>69275</v>
      </c>
      <c r="M374" s="206">
        <f t="shared" si="141"/>
        <v>5884.0382200000004</v>
      </c>
      <c r="N374" s="206">
        <f t="shared" si="141"/>
        <v>-9014.94628916902</v>
      </c>
      <c r="O374" s="200">
        <v>6.5778999999999996</v>
      </c>
      <c r="Q374" s="206">
        <f t="shared" si="140"/>
        <v>9234.7042930447496</v>
      </c>
    </row>
    <row r="375" spans="1:19">
      <c r="A375" s="261">
        <v>39146</v>
      </c>
      <c r="B375" s="206" t="s">
        <v>5842</v>
      </c>
      <c r="H375" s="200">
        <v>1400</v>
      </c>
      <c r="K375" s="206">
        <f t="shared" si="141"/>
        <v>-613.18000000000245</v>
      </c>
      <c r="L375" s="206">
        <f t="shared" si="141"/>
        <v>67875</v>
      </c>
      <c r="M375" s="206">
        <f t="shared" si="141"/>
        <v>5884.0382200000004</v>
      </c>
      <c r="N375" s="206">
        <f t="shared" si="141"/>
        <v>-9014.94628916902</v>
      </c>
      <c r="O375" s="200">
        <v>6.5778999999999996</v>
      </c>
      <c r="Q375" s="206">
        <f t="shared" si="140"/>
        <v>9142.6136930447483</v>
      </c>
    </row>
    <row r="376" spans="1:19">
      <c r="K376" s="206">
        <f t="shared" si="141"/>
        <v>-613.18000000000245</v>
      </c>
      <c r="L376" s="206">
        <f t="shared" si="141"/>
        <v>67875</v>
      </c>
      <c r="M376" s="206">
        <f t="shared" si="141"/>
        <v>5884.0382200000004</v>
      </c>
      <c r="N376" s="206">
        <f t="shared" si="141"/>
        <v>-9014.94628916902</v>
      </c>
      <c r="O376" s="200">
        <v>6.5778999999999996</v>
      </c>
      <c r="Q376" s="206">
        <f t="shared" si="140"/>
        <v>9142.6136930447483</v>
      </c>
    </row>
    <row r="377" spans="1:19">
      <c r="B377" s="206" t="s">
        <v>5940</v>
      </c>
      <c r="C377" s="200">
        <v>0</v>
      </c>
      <c r="G377" s="206">
        <f>SUM(G373:G376)</f>
        <v>0</v>
      </c>
      <c r="H377" s="206">
        <f>SUM(H373:H376)</f>
        <v>1400</v>
      </c>
      <c r="I377" s="206">
        <f>SUM(I373:I376)</f>
        <v>0</v>
      </c>
      <c r="J377" s="206">
        <f>SUM(J373:J376)</f>
        <v>477</v>
      </c>
      <c r="O377" s="200">
        <v>6.5778999999999996</v>
      </c>
      <c r="Q377" s="206">
        <f t="shared" si="140"/>
        <v>0</v>
      </c>
    </row>
    <row r="378" spans="1:19">
      <c r="B378" s="206" t="s">
        <v>5939</v>
      </c>
      <c r="C378" s="206">
        <f t="shared" ref="C378:J378" si="142">C371+C377</f>
        <v>47550</v>
      </c>
      <c r="D378" s="206">
        <f t="shared" si="142"/>
        <v>0</v>
      </c>
      <c r="E378" s="206">
        <f t="shared" si="142"/>
        <v>0</v>
      </c>
      <c r="F378" s="206">
        <f t="shared" si="142"/>
        <v>0</v>
      </c>
      <c r="G378" s="206">
        <f t="shared" si="142"/>
        <v>8357.4</v>
      </c>
      <c r="H378" s="206">
        <f t="shared" si="142"/>
        <v>363454</v>
      </c>
      <c r="I378" s="206">
        <f t="shared" si="142"/>
        <v>0</v>
      </c>
      <c r="J378" s="206">
        <f t="shared" si="142"/>
        <v>91982</v>
      </c>
      <c r="K378" s="206">
        <f>G378+I378+(H378+J378)*O378/100</f>
        <v>38315.524643999997</v>
      </c>
      <c r="N378" s="206">
        <f>K376+M376+(L376+N376)*O378/100</f>
        <v>9142.6136930447501</v>
      </c>
      <c r="O378" s="200">
        <v>6.5778999999999996</v>
      </c>
      <c r="P378" s="206">
        <f>SUM(C378:F378)</f>
        <v>47550</v>
      </c>
      <c r="Q378" s="206">
        <f>N378</f>
        <v>9142.6136930447501</v>
      </c>
      <c r="R378" s="206">
        <f>(G378+I378)+(H378+J378)*O378/100</f>
        <v>38315.524643999997</v>
      </c>
      <c r="S378" s="206">
        <f>P378-R378-Q378</f>
        <v>91.861662955252541</v>
      </c>
    </row>
    <row r="379" spans="1:19">
      <c r="K379" s="206">
        <f>K376+C379-G379</f>
        <v>-613.18000000000245</v>
      </c>
      <c r="L379" s="206">
        <f>L376+D379-H379</f>
        <v>67875</v>
      </c>
      <c r="M379" s="206">
        <f>M376+E379-I379</f>
        <v>5884.0382200000004</v>
      </c>
      <c r="N379" s="206">
        <f>N376+F379-J379</f>
        <v>-9014.94628916902</v>
      </c>
      <c r="O379" s="200">
        <v>6.5778999999999996</v>
      </c>
      <c r="Q379" s="206">
        <f t="shared" ref="Q379:Q386" si="143">K379+L379*O379/100+M379+N379*O379/100</f>
        <v>9142.6136930447483</v>
      </c>
    </row>
    <row r="380" spans="1:19">
      <c r="A380" s="261">
        <v>39147</v>
      </c>
      <c r="B380" s="206" t="s">
        <v>5955</v>
      </c>
      <c r="H380" s="200">
        <v>390</v>
      </c>
      <c r="K380" s="206">
        <f t="shared" ref="K380:N385" si="144">K379+C380-G380</f>
        <v>-613.18000000000245</v>
      </c>
      <c r="L380" s="206">
        <f t="shared" si="144"/>
        <v>67485</v>
      </c>
      <c r="M380" s="206">
        <f t="shared" si="144"/>
        <v>5884.0382200000004</v>
      </c>
      <c r="N380" s="206">
        <f t="shared" si="144"/>
        <v>-9014.94628916902</v>
      </c>
      <c r="O380" s="200">
        <v>6.5778999999999996</v>
      </c>
      <c r="Q380" s="206">
        <f t="shared" si="143"/>
        <v>9116.9598830447485</v>
      </c>
    </row>
    <row r="381" spans="1:19">
      <c r="A381" s="261">
        <v>39147</v>
      </c>
      <c r="B381" s="206" t="s">
        <v>5837</v>
      </c>
      <c r="J381" s="200">
        <v>24</v>
      </c>
      <c r="K381" s="206">
        <f t="shared" si="144"/>
        <v>-613.18000000000245</v>
      </c>
      <c r="L381" s="206">
        <f t="shared" si="144"/>
        <v>67485</v>
      </c>
      <c r="M381" s="206">
        <f t="shared" si="144"/>
        <v>5884.0382200000004</v>
      </c>
      <c r="N381" s="206">
        <f t="shared" si="144"/>
        <v>-9038.94628916902</v>
      </c>
      <c r="O381" s="200">
        <v>6.5778999999999996</v>
      </c>
      <c r="Q381" s="206">
        <f t="shared" si="143"/>
        <v>9115.381187044748</v>
      </c>
    </row>
    <row r="382" spans="1:19">
      <c r="A382" s="261">
        <v>39147</v>
      </c>
      <c r="B382" s="206" t="s">
        <v>5837</v>
      </c>
      <c r="J382" s="200">
        <v>24</v>
      </c>
      <c r="K382" s="206">
        <f t="shared" si="144"/>
        <v>-613.18000000000245</v>
      </c>
      <c r="L382" s="206">
        <f t="shared" si="144"/>
        <v>67485</v>
      </c>
      <c r="M382" s="206">
        <f t="shared" si="144"/>
        <v>5884.0382200000004</v>
      </c>
      <c r="N382" s="206">
        <f t="shared" si="144"/>
        <v>-9062.94628916902</v>
      </c>
      <c r="O382" s="200">
        <v>6.5778999999999996</v>
      </c>
      <c r="Q382" s="206">
        <f t="shared" si="143"/>
        <v>9113.8024910447475</v>
      </c>
    </row>
    <row r="383" spans="1:19">
      <c r="A383" s="261">
        <v>39147</v>
      </c>
      <c r="B383" s="206" t="s">
        <v>5837</v>
      </c>
      <c r="J383" s="200">
        <v>24</v>
      </c>
      <c r="K383" s="206">
        <f t="shared" si="144"/>
        <v>-613.18000000000245</v>
      </c>
      <c r="L383" s="206">
        <f t="shared" si="144"/>
        <v>67485</v>
      </c>
      <c r="M383" s="206">
        <f t="shared" si="144"/>
        <v>5884.0382200000004</v>
      </c>
      <c r="N383" s="206">
        <f t="shared" si="144"/>
        <v>-9086.94628916902</v>
      </c>
      <c r="O383" s="200">
        <v>6.5778999999999996</v>
      </c>
      <c r="Q383" s="206">
        <f t="shared" si="143"/>
        <v>9112.2237950447488</v>
      </c>
    </row>
    <row r="384" spans="1:19">
      <c r="A384" s="261">
        <v>39147</v>
      </c>
      <c r="B384" s="206" t="s">
        <v>5841</v>
      </c>
      <c r="J384" s="200">
        <v>80</v>
      </c>
      <c r="K384" s="206">
        <f t="shared" si="144"/>
        <v>-613.18000000000245</v>
      </c>
      <c r="L384" s="206">
        <f t="shared" si="144"/>
        <v>67485</v>
      </c>
      <c r="M384" s="206">
        <f t="shared" si="144"/>
        <v>5884.0382200000004</v>
      </c>
      <c r="N384" s="206">
        <f t="shared" si="144"/>
        <v>-9166.94628916902</v>
      </c>
      <c r="O384" s="200">
        <v>6.5778999999999996</v>
      </c>
      <c r="Q384" s="206">
        <f t="shared" si="143"/>
        <v>9106.9614750447472</v>
      </c>
    </row>
    <row r="385" spans="1:19">
      <c r="A385" s="261">
        <v>39147</v>
      </c>
      <c r="B385" s="200" t="s">
        <v>5840</v>
      </c>
      <c r="J385" s="200">
        <v>120</v>
      </c>
      <c r="K385" s="206">
        <f t="shared" si="144"/>
        <v>-613.18000000000245</v>
      </c>
      <c r="L385" s="206">
        <f t="shared" si="144"/>
        <v>67485</v>
      </c>
      <c r="M385" s="206">
        <f t="shared" si="144"/>
        <v>5884.0382200000004</v>
      </c>
      <c r="N385" s="206">
        <f t="shared" si="144"/>
        <v>-9286.94628916902</v>
      </c>
      <c r="O385" s="200">
        <v>6.5778999999999996</v>
      </c>
      <c r="Q385" s="206">
        <f t="shared" si="143"/>
        <v>9099.0679950447484</v>
      </c>
    </row>
    <row r="386" spans="1:19">
      <c r="B386" s="206" t="s">
        <v>5940</v>
      </c>
      <c r="C386" s="200">
        <v>0</v>
      </c>
      <c r="G386" s="206">
        <f>SUM(G380:G385)</f>
        <v>0</v>
      </c>
      <c r="H386" s="206">
        <f>SUM(H380:H385)</f>
        <v>390</v>
      </c>
      <c r="I386" s="206">
        <f>SUM(I380:I385)</f>
        <v>0</v>
      </c>
      <c r="J386" s="206">
        <f>SUM(J381:J385)</f>
        <v>272</v>
      </c>
      <c r="O386" s="200">
        <v>6.5778999999999996</v>
      </c>
      <c r="Q386" s="206">
        <f t="shared" si="143"/>
        <v>0</v>
      </c>
    </row>
    <row r="387" spans="1:19">
      <c r="B387" s="206" t="s">
        <v>5939</v>
      </c>
      <c r="C387" s="206">
        <f t="shared" ref="C387:J387" si="145">C378+C386</f>
        <v>47550</v>
      </c>
      <c r="D387" s="206">
        <f t="shared" si="145"/>
        <v>0</v>
      </c>
      <c r="E387" s="206">
        <f t="shared" si="145"/>
        <v>0</v>
      </c>
      <c r="F387" s="206">
        <f t="shared" si="145"/>
        <v>0</v>
      </c>
      <c r="G387" s="206">
        <f t="shared" si="145"/>
        <v>8357.4</v>
      </c>
      <c r="H387" s="206">
        <f t="shared" si="145"/>
        <v>363844</v>
      </c>
      <c r="I387" s="206">
        <f t="shared" si="145"/>
        <v>0</v>
      </c>
      <c r="J387" s="206">
        <f t="shared" si="145"/>
        <v>92254</v>
      </c>
      <c r="K387" s="206">
        <f>G387+I387+(H387+J387)*O387/100</f>
        <v>38359.070341999999</v>
      </c>
      <c r="N387" s="206">
        <f>K385+M385+(L385+N385)*O387/100</f>
        <v>9099.0679950447484</v>
      </c>
      <c r="O387" s="200">
        <v>6.5778999999999996</v>
      </c>
      <c r="P387" s="206">
        <f>SUM(C387:F387)</f>
        <v>47550</v>
      </c>
      <c r="Q387" s="206">
        <f>N387</f>
        <v>9099.0679950447484</v>
      </c>
      <c r="R387" s="206">
        <f>(G387+I387)+(H387+J387)*O387/100</f>
        <v>38359.070341999999</v>
      </c>
      <c r="S387" s="206">
        <f>P387-R387-Q387</f>
        <v>91.861662955252541</v>
      </c>
    </row>
    <row r="388" spans="1:19">
      <c r="K388" s="206">
        <f>K385+C388-G388</f>
        <v>-613.18000000000245</v>
      </c>
      <c r="L388" s="206">
        <f>L385+D388-H388</f>
        <v>67485</v>
      </c>
      <c r="M388" s="206">
        <f>M385+E388-I388</f>
        <v>5884.0382200000004</v>
      </c>
      <c r="N388" s="206">
        <f>N385+F388-J388</f>
        <v>-9286.94628916902</v>
      </c>
      <c r="O388" s="200">
        <v>6.5778999999999996</v>
      </c>
      <c r="Q388" s="206">
        <f t="shared" ref="Q388:Q393" si="146">K388+L388*O388/100+M388+N388*O388/100</f>
        <v>9099.0679950447484</v>
      </c>
    </row>
    <row r="389" spans="1:19">
      <c r="A389" s="261">
        <v>39151</v>
      </c>
      <c r="B389" s="200" t="s">
        <v>5954</v>
      </c>
      <c r="D389" s="200">
        <v>36000</v>
      </c>
      <c r="J389" s="200">
        <v>36000</v>
      </c>
      <c r="K389" s="206">
        <f t="shared" ref="K389:N392" si="147">K388+C389-G389</f>
        <v>-613.18000000000245</v>
      </c>
      <c r="L389" s="206">
        <f t="shared" si="147"/>
        <v>103485</v>
      </c>
      <c r="M389" s="206">
        <f t="shared" si="147"/>
        <v>5884.0382200000004</v>
      </c>
      <c r="N389" s="206">
        <f t="shared" si="147"/>
        <v>-45286.94628916902</v>
      </c>
      <c r="O389" s="200">
        <v>6.5778999999999996</v>
      </c>
      <c r="Q389" s="206">
        <f t="shared" si="146"/>
        <v>9099.0679950447484</v>
      </c>
    </row>
    <row r="390" spans="1:19">
      <c r="A390" s="261">
        <v>39151</v>
      </c>
      <c r="B390" s="200" t="s">
        <v>5953</v>
      </c>
      <c r="H390" s="200">
        <v>70300</v>
      </c>
      <c r="K390" s="206">
        <f t="shared" si="147"/>
        <v>-613.18000000000245</v>
      </c>
      <c r="L390" s="206">
        <f t="shared" si="147"/>
        <v>33185</v>
      </c>
      <c r="M390" s="206">
        <f t="shared" si="147"/>
        <v>5884.0382200000004</v>
      </c>
      <c r="N390" s="206">
        <f t="shared" si="147"/>
        <v>-45286.94628916902</v>
      </c>
      <c r="O390" s="200">
        <v>6.5778999999999996</v>
      </c>
      <c r="Q390" s="206">
        <f t="shared" si="146"/>
        <v>4474.8042950447489</v>
      </c>
    </row>
    <row r="391" spans="1:19">
      <c r="B391" s="206" t="s">
        <v>5952</v>
      </c>
      <c r="J391" s="200">
        <v>1080</v>
      </c>
      <c r="K391" s="206">
        <f t="shared" si="147"/>
        <v>-613.18000000000245</v>
      </c>
      <c r="L391" s="206">
        <f t="shared" si="147"/>
        <v>33185</v>
      </c>
      <c r="M391" s="206">
        <f t="shared" si="147"/>
        <v>5884.0382200000004</v>
      </c>
      <c r="N391" s="206">
        <f t="shared" si="147"/>
        <v>-46366.94628916902</v>
      </c>
      <c r="O391" s="200">
        <v>6.5778999999999996</v>
      </c>
      <c r="Q391" s="206">
        <f t="shared" si="146"/>
        <v>4403.7629750447486</v>
      </c>
    </row>
    <row r="392" spans="1:19">
      <c r="K392" s="206">
        <f t="shared" si="147"/>
        <v>-613.18000000000245</v>
      </c>
      <c r="L392" s="206">
        <f t="shared" si="147"/>
        <v>33185</v>
      </c>
      <c r="M392" s="206">
        <f t="shared" si="147"/>
        <v>5884.0382200000004</v>
      </c>
      <c r="N392" s="206">
        <f t="shared" si="147"/>
        <v>-46366.94628916902</v>
      </c>
      <c r="O392" s="200">
        <v>6.5778999999999996</v>
      </c>
      <c r="Q392" s="206">
        <f t="shared" si="146"/>
        <v>4403.7629750447486</v>
      </c>
    </row>
    <row r="393" spans="1:19">
      <c r="B393" s="206" t="s">
        <v>5940</v>
      </c>
      <c r="C393" s="200">
        <v>0</v>
      </c>
      <c r="G393" s="206">
        <f>SUM(G389:G392)</f>
        <v>0</v>
      </c>
      <c r="H393" s="206">
        <f>SUM(H389:H392)</f>
        <v>70300</v>
      </c>
      <c r="I393" s="206">
        <f>SUM(I389:I392)</f>
        <v>0</v>
      </c>
      <c r="J393" s="206">
        <f>SUM(J390:J392)</f>
        <v>1080</v>
      </c>
      <c r="O393" s="200">
        <v>6.5778999999999996</v>
      </c>
      <c r="Q393" s="206">
        <f t="shared" si="146"/>
        <v>0</v>
      </c>
    </row>
    <row r="394" spans="1:19">
      <c r="B394" s="206" t="s">
        <v>5939</v>
      </c>
      <c r="C394" s="206">
        <f t="shared" ref="C394:J394" si="148">C387+C393</f>
        <v>47550</v>
      </c>
      <c r="D394" s="206">
        <f t="shared" si="148"/>
        <v>0</v>
      </c>
      <c r="E394" s="206">
        <f t="shared" si="148"/>
        <v>0</v>
      </c>
      <c r="F394" s="206">
        <f t="shared" si="148"/>
        <v>0</v>
      </c>
      <c r="G394" s="206">
        <f t="shared" si="148"/>
        <v>8357.4</v>
      </c>
      <c r="H394" s="206">
        <f t="shared" si="148"/>
        <v>434144</v>
      </c>
      <c r="I394" s="206">
        <f t="shared" si="148"/>
        <v>0</v>
      </c>
      <c r="J394" s="206">
        <f t="shared" si="148"/>
        <v>93334</v>
      </c>
      <c r="K394" s="206">
        <f>G394+I394+(H394+J394)*O394/100</f>
        <v>43054.375361999999</v>
      </c>
      <c r="N394" s="206">
        <f>K392+M392+(L392+N392)*O394/100</f>
        <v>4403.7629750447495</v>
      </c>
      <c r="O394" s="200">
        <v>6.5778999999999996</v>
      </c>
      <c r="P394" s="206">
        <f>SUM(C394:F394)</f>
        <v>47550</v>
      </c>
      <c r="Q394" s="206">
        <f>N394</f>
        <v>4403.7629750447495</v>
      </c>
      <c r="R394" s="206">
        <f>(G394+I394)+(H394+J394)*O394/100</f>
        <v>43054.375361999999</v>
      </c>
      <c r="S394" s="206">
        <f>P394-R394-Q394</f>
        <v>91.861662955251632</v>
      </c>
    </row>
    <row r="395" spans="1:19">
      <c r="A395" s="261">
        <v>39152</v>
      </c>
      <c r="K395" s="206">
        <f>K392+C395-G395</f>
        <v>-613.18000000000245</v>
      </c>
      <c r="L395" s="206">
        <f>L392+D395-H395</f>
        <v>33185</v>
      </c>
      <c r="M395" s="206">
        <f>M392+E395-I395</f>
        <v>5884.0382200000004</v>
      </c>
      <c r="N395" s="206">
        <f>N392+F395-J395</f>
        <v>-46366.94628916902</v>
      </c>
      <c r="O395" s="200">
        <v>6.5778999999999996</v>
      </c>
      <c r="Q395" s="206">
        <f t="shared" ref="Q395:Q400" si="149">K395+L395*O395/100+M395+N395*O395/100</f>
        <v>4403.7629750447486</v>
      </c>
    </row>
    <row r="396" spans="1:19">
      <c r="A396" s="261">
        <v>39152</v>
      </c>
      <c r="B396" s="206" t="s">
        <v>5834</v>
      </c>
      <c r="J396" s="200">
        <v>199</v>
      </c>
      <c r="K396" s="206">
        <f t="shared" ref="K396:N399" si="150">K395+C396-G396</f>
        <v>-613.18000000000245</v>
      </c>
      <c r="L396" s="206">
        <f t="shared" si="150"/>
        <v>33185</v>
      </c>
      <c r="M396" s="206">
        <f t="shared" si="150"/>
        <v>5884.0382200000004</v>
      </c>
      <c r="N396" s="206">
        <f t="shared" si="150"/>
        <v>-46565.94628916902</v>
      </c>
      <c r="O396" s="200">
        <v>6.5778999999999996</v>
      </c>
      <c r="Q396" s="206">
        <f t="shared" si="149"/>
        <v>4390.6729540447486</v>
      </c>
    </row>
    <row r="397" spans="1:19">
      <c r="A397" s="261">
        <v>39152</v>
      </c>
      <c r="B397" s="206" t="s">
        <v>5839</v>
      </c>
      <c r="J397" s="200">
        <v>149</v>
      </c>
      <c r="K397" s="206">
        <f t="shared" si="150"/>
        <v>-613.18000000000245</v>
      </c>
      <c r="L397" s="206">
        <f t="shared" si="150"/>
        <v>33185</v>
      </c>
      <c r="M397" s="206">
        <f t="shared" si="150"/>
        <v>5884.0382200000004</v>
      </c>
      <c r="N397" s="206">
        <f t="shared" si="150"/>
        <v>-46714.94628916902</v>
      </c>
      <c r="O397" s="200">
        <v>6.5778999999999996</v>
      </c>
      <c r="Q397" s="206">
        <f t="shared" si="149"/>
        <v>4380.8718830447488</v>
      </c>
    </row>
    <row r="398" spans="1:19">
      <c r="A398" s="261">
        <v>39152</v>
      </c>
      <c r="B398" s="200" t="s">
        <v>5838</v>
      </c>
      <c r="J398" s="200">
        <v>81</v>
      </c>
      <c r="K398" s="206">
        <f t="shared" si="150"/>
        <v>-613.18000000000245</v>
      </c>
      <c r="L398" s="206">
        <f t="shared" si="150"/>
        <v>33185</v>
      </c>
      <c r="M398" s="206">
        <f t="shared" si="150"/>
        <v>5884.0382200000004</v>
      </c>
      <c r="N398" s="206">
        <f t="shared" si="150"/>
        <v>-46795.94628916902</v>
      </c>
      <c r="O398" s="200">
        <v>6.5778999999999996</v>
      </c>
      <c r="Q398" s="206">
        <f t="shared" si="149"/>
        <v>4375.5437840447485</v>
      </c>
    </row>
    <row r="399" spans="1:19">
      <c r="K399" s="206">
        <f t="shared" si="150"/>
        <v>-613.18000000000245</v>
      </c>
      <c r="L399" s="206">
        <f t="shared" si="150"/>
        <v>33185</v>
      </c>
      <c r="M399" s="206">
        <f t="shared" si="150"/>
        <v>5884.0382200000004</v>
      </c>
      <c r="N399" s="206">
        <f t="shared" si="150"/>
        <v>-46795.94628916902</v>
      </c>
      <c r="O399" s="200">
        <v>6.5778999999999996</v>
      </c>
      <c r="Q399" s="206">
        <f t="shared" si="149"/>
        <v>4375.5437840447485</v>
      </c>
    </row>
    <row r="400" spans="1:19">
      <c r="B400" s="206" t="s">
        <v>5940</v>
      </c>
      <c r="C400" s="200">
        <v>0</v>
      </c>
      <c r="G400" s="206">
        <f>SUM(G396:G399)</f>
        <v>0</v>
      </c>
      <c r="H400" s="206">
        <f>SUM(H396:H399)</f>
        <v>0</v>
      </c>
      <c r="I400" s="206">
        <f>SUM(I396:I399)</f>
        <v>0</v>
      </c>
      <c r="J400" s="206">
        <f>SUM(J396:J399)</f>
        <v>429</v>
      </c>
      <c r="O400" s="200">
        <v>6.5778999999999996</v>
      </c>
      <c r="Q400" s="206">
        <f t="shared" si="149"/>
        <v>0</v>
      </c>
    </row>
    <row r="401" spans="1:19">
      <c r="B401" s="206" t="s">
        <v>5939</v>
      </c>
      <c r="C401" s="206">
        <f t="shared" ref="C401:J401" si="151">C394+C400</f>
        <v>47550</v>
      </c>
      <c r="D401" s="206">
        <f t="shared" si="151"/>
        <v>0</v>
      </c>
      <c r="E401" s="206">
        <f t="shared" si="151"/>
        <v>0</v>
      </c>
      <c r="F401" s="206">
        <f t="shared" si="151"/>
        <v>0</v>
      </c>
      <c r="G401" s="206">
        <f t="shared" si="151"/>
        <v>8357.4</v>
      </c>
      <c r="H401" s="206">
        <f t="shared" si="151"/>
        <v>434144</v>
      </c>
      <c r="I401" s="206">
        <f t="shared" si="151"/>
        <v>0</v>
      </c>
      <c r="J401" s="206">
        <f t="shared" si="151"/>
        <v>93763</v>
      </c>
      <c r="K401" s="206">
        <f>G401+I401+(H401+J401)*O401/100</f>
        <v>43082.594553000003</v>
      </c>
      <c r="N401" s="206">
        <f>K399+M399+(L399+N399)*O401/100</f>
        <v>4375.5437840447494</v>
      </c>
      <c r="O401" s="200">
        <v>6.5778999999999996</v>
      </c>
      <c r="P401" s="206">
        <f>SUM(C401:F401)</f>
        <v>47550</v>
      </c>
      <c r="Q401" s="206">
        <f>N401</f>
        <v>4375.5437840447494</v>
      </c>
      <c r="R401" s="206">
        <f>(G401+I401)+(H401+J401)*O401/100</f>
        <v>43082.594553000003</v>
      </c>
      <c r="S401" s="206">
        <f>P401-R401-Q401</f>
        <v>91.861662955247994</v>
      </c>
    </row>
    <row r="402" spans="1:19">
      <c r="K402" s="206">
        <f>K399+C402-G402</f>
        <v>-613.18000000000245</v>
      </c>
      <c r="L402" s="206">
        <f>L399+D402-H402</f>
        <v>33185</v>
      </c>
      <c r="M402" s="206">
        <f>M399+E402-I402</f>
        <v>5884.0382200000004</v>
      </c>
      <c r="N402" s="206">
        <f>N399+F402-J402</f>
        <v>-46795.94628916902</v>
      </c>
      <c r="O402" s="200">
        <v>6.5778999999999996</v>
      </c>
      <c r="Q402" s="206">
        <f t="shared" ref="Q402:Q408" si="152">K402+L402*O402/100+M402+N402*O402/100</f>
        <v>4375.5437840447485</v>
      </c>
    </row>
    <row r="403" spans="1:19">
      <c r="A403" s="261">
        <v>39153</v>
      </c>
      <c r="B403" s="206" t="s">
        <v>5837</v>
      </c>
      <c r="J403" s="200">
        <v>20</v>
      </c>
      <c r="K403" s="206">
        <f t="shared" ref="K403:N407" si="153">K402+C403-G403</f>
        <v>-613.18000000000245</v>
      </c>
      <c r="L403" s="206">
        <f t="shared" si="153"/>
        <v>33185</v>
      </c>
      <c r="M403" s="206">
        <f t="shared" si="153"/>
        <v>5884.0382200000004</v>
      </c>
      <c r="N403" s="206">
        <f t="shared" si="153"/>
        <v>-46815.94628916902</v>
      </c>
      <c r="O403" s="200">
        <v>6.5778999999999996</v>
      </c>
      <c r="Q403" s="206">
        <f t="shared" si="152"/>
        <v>4374.2282040447481</v>
      </c>
    </row>
    <row r="404" spans="1:19">
      <c r="A404" s="261">
        <v>39153</v>
      </c>
      <c r="B404" s="206" t="s">
        <v>5837</v>
      </c>
      <c r="J404" s="200">
        <v>27</v>
      </c>
      <c r="K404" s="206">
        <f t="shared" si="153"/>
        <v>-613.18000000000245</v>
      </c>
      <c r="L404" s="206">
        <f t="shared" si="153"/>
        <v>33185</v>
      </c>
      <c r="M404" s="206">
        <f t="shared" si="153"/>
        <v>5884.0382200000004</v>
      </c>
      <c r="N404" s="206">
        <f t="shared" si="153"/>
        <v>-46842.94628916902</v>
      </c>
      <c r="O404" s="200">
        <v>6.5778999999999996</v>
      </c>
      <c r="Q404" s="206">
        <f t="shared" si="152"/>
        <v>4372.4521710447489</v>
      </c>
    </row>
    <row r="405" spans="1:19">
      <c r="A405" s="261">
        <v>39153</v>
      </c>
      <c r="B405" s="206" t="s">
        <v>5837</v>
      </c>
      <c r="J405" s="200">
        <v>48</v>
      </c>
      <c r="K405" s="206">
        <f t="shared" si="153"/>
        <v>-613.18000000000245</v>
      </c>
      <c r="L405" s="206">
        <f t="shared" si="153"/>
        <v>33185</v>
      </c>
      <c r="M405" s="206">
        <f t="shared" si="153"/>
        <v>5884.0382200000004</v>
      </c>
      <c r="N405" s="206">
        <f t="shared" si="153"/>
        <v>-46890.94628916902</v>
      </c>
      <c r="O405" s="200">
        <v>6.5778999999999996</v>
      </c>
      <c r="Q405" s="206">
        <f t="shared" si="152"/>
        <v>4369.2947790447488</v>
      </c>
    </row>
    <row r="406" spans="1:19">
      <c r="A406" s="261">
        <v>39153</v>
      </c>
      <c r="B406" s="206" t="s">
        <v>5837</v>
      </c>
      <c r="J406" s="200">
        <v>20</v>
      </c>
      <c r="K406" s="206">
        <f t="shared" si="153"/>
        <v>-613.18000000000245</v>
      </c>
      <c r="L406" s="206">
        <f t="shared" si="153"/>
        <v>33185</v>
      </c>
      <c r="M406" s="206">
        <f t="shared" si="153"/>
        <v>5884.0382200000004</v>
      </c>
      <c r="N406" s="206">
        <f t="shared" si="153"/>
        <v>-46910.94628916902</v>
      </c>
      <c r="O406" s="200">
        <v>6.5778999999999996</v>
      </c>
      <c r="Q406" s="206">
        <f t="shared" si="152"/>
        <v>4367.9791990447484</v>
      </c>
    </row>
    <row r="407" spans="1:19">
      <c r="A407" s="261">
        <v>39153</v>
      </c>
      <c r="B407" s="206" t="s">
        <v>5836</v>
      </c>
      <c r="J407" s="200">
        <v>98</v>
      </c>
      <c r="K407" s="206">
        <f t="shared" si="153"/>
        <v>-613.18000000000245</v>
      </c>
      <c r="L407" s="206">
        <f t="shared" si="153"/>
        <v>33185</v>
      </c>
      <c r="M407" s="206">
        <f t="shared" si="153"/>
        <v>5884.0382200000004</v>
      </c>
      <c r="N407" s="206">
        <f t="shared" si="153"/>
        <v>-47008.94628916902</v>
      </c>
      <c r="O407" s="200">
        <v>6.5778999999999996</v>
      </c>
      <c r="Q407" s="206">
        <f t="shared" si="152"/>
        <v>4361.5328570447491</v>
      </c>
    </row>
    <row r="408" spans="1:19">
      <c r="B408" s="206" t="s">
        <v>5940</v>
      </c>
      <c r="C408" s="200">
        <v>0</v>
      </c>
      <c r="G408" s="206">
        <f>SUM(G403:G407)</f>
        <v>0</v>
      </c>
      <c r="H408" s="206">
        <f>SUM(H403:H407)</f>
        <v>0</v>
      </c>
      <c r="I408" s="206">
        <f>SUM(I403:I407)</f>
        <v>0</v>
      </c>
      <c r="J408" s="206">
        <f>SUM(J403:J407)</f>
        <v>213</v>
      </c>
      <c r="O408" s="200">
        <v>6.5778999999999996</v>
      </c>
      <c r="Q408" s="206">
        <f t="shared" si="152"/>
        <v>0</v>
      </c>
    </row>
    <row r="409" spans="1:19">
      <c r="B409" s="206" t="s">
        <v>5939</v>
      </c>
      <c r="C409" s="206">
        <f t="shared" ref="C409:J409" si="154">C401+C408</f>
        <v>47550</v>
      </c>
      <c r="D409" s="206">
        <f t="shared" si="154"/>
        <v>0</v>
      </c>
      <c r="E409" s="206">
        <f t="shared" si="154"/>
        <v>0</v>
      </c>
      <c r="F409" s="206">
        <f t="shared" si="154"/>
        <v>0</v>
      </c>
      <c r="G409" s="206">
        <f t="shared" si="154"/>
        <v>8357.4</v>
      </c>
      <c r="H409" s="206">
        <f t="shared" si="154"/>
        <v>434144</v>
      </c>
      <c r="I409" s="206">
        <f t="shared" si="154"/>
        <v>0</v>
      </c>
      <c r="J409" s="206">
        <f t="shared" si="154"/>
        <v>93976</v>
      </c>
      <c r="K409" s="206">
        <f>G409+I409+(H409+J409)*O409/100</f>
        <v>43096.605479999998</v>
      </c>
      <c r="N409" s="206">
        <f>K407+M407+(L407+N407)*O409/100</f>
        <v>4361.5328570447491</v>
      </c>
      <c r="O409" s="200">
        <v>6.5778999999999996</v>
      </c>
      <c r="P409" s="206">
        <f>SUM(C409:F409)</f>
        <v>47550</v>
      </c>
      <c r="Q409" s="206">
        <f>N409</f>
        <v>4361.5328570447491</v>
      </c>
      <c r="R409" s="206">
        <f>(G409+I409)+(H409+J409)*O409/100</f>
        <v>43096.605479999998</v>
      </c>
      <c r="S409" s="206">
        <f>P409-R409-Q409</f>
        <v>91.861662955252541</v>
      </c>
    </row>
    <row r="410" spans="1:19">
      <c r="A410" s="261">
        <v>39154</v>
      </c>
      <c r="K410" s="206">
        <f>K407+C410-G410</f>
        <v>-613.18000000000245</v>
      </c>
      <c r="L410" s="206">
        <f>L407+D410-H410</f>
        <v>33185</v>
      </c>
      <c r="M410" s="206">
        <f>M407+E410-I410</f>
        <v>5884.0382200000004</v>
      </c>
      <c r="N410" s="206">
        <f>N407+F410-J410</f>
        <v>-47008.94628916902</v>
      </c>
      <c r="O410" s="200">
        <v>6.5778999999999996</v>
      </c>
      <c r="Q410" s="206">
        <f t="shared" ref="Q410:Q415" si="155">K410+L410*O410/100+M410+N410*O410/100</f>
        <v>4361.5328570447491</v>
      </c>
    </row>
    <row r="411" spans="1:19">
      <c r="A411" s="261">
        <v>39154</v>
      </c>
      <c r="B411" s="200" t="s">
        <v>5951</v>
      </c>
      <c r="E411" s="200">
        <v>2000</v>
      </c>
      <c r="K411" s="206">
        <f t="shared" ref="K411:N414" si="156">K410+C411-G411</f>
        <v>-613.18000000000245</v>
      </c>
      <c r="L411" s="206">
        <f t="shared" si="156"/>
        <v>33185</v>
      </c>
      <c r="M411" s="206">
        <f t="shared" si="156"/>
        <v>7884.0382200000004</v>
      </c>
      <c r="N411" s="206">
        <f t="shared" si="156"/>
        <v>-47008.94628916902</v>
      </c>
      <c r="O411" s="200">
        <v>6.5778999999999996</v>
      </c>
      <c r="Q411" s="206">
        <f t="shared" si="155"/>
        <v>6361.5328570447491</v>
      </c>
    </row>
    <row r="412" spans="1:19">
      <c r="K412" s="206">
        <f t="shared" si="156"/>
        <v>-613.18000000000245</v>
      </c>
      <c r="L412" s="206">
        <f t="shared" si="156"/>
        <v>33185</v>
      </c>
      <c r="M412" s="206">
        <f t="shared" si="156"/>
        <v>7884.0382200000004</v>
      </c>
      <c r="N412" s="206">
        <f t="shared" si="156"/>
        <v>-47008.94628916902</v>
      </c>
      <c r="O412" s="200">
        <v>6.5778999999999996</v>
      </c>
      <c r="Q412" s="206">
        <f t="shared" si="155"/>
        <v>6361.5328570447491</v>
      </c>
    </row>
    <row r="413" spans="1:19">
      <c r="K413" s="206">
        <f t="shared" si="156"/>
        <v>-613.18000000000245</v>
      </c>
      <c r="L413" s="206">
        <f t="shared" si="156"/>
        <v>33185</v>
      </c>
      <c r="M413" s="206">
        <f t="shared" si="156"/>
        <v>7884.0382200000004</v>
      </c>
      <c r="N413" s="206">
        <f t="shared" si="156"/>
        <v>-47008.94628916902</v>
      </c>
      <c r="O413" s="200">
        <v>6.5778999999999996</v>
      </c>
      <c r="Q413" s="206">
        <f t="shared" si="155"/>
        <v>6361.5328570447491</v>
      </c>
    </row>
    <row r="414" spans="1:19">
      <c r="K414" s="206">
        <f t="shared" si="156"/>
        <v>-613.18000000000245</v>
      </c>
      <c r="L414" s="206">
        <f t="shared" si="156"/>
        <v>33185</v>
      </c>
      <c r="M414" s="206">
        <f t="shared" si="156"/>
        <v>7884.0382200000004</v>
      </c>
      <c r="N414" s="206">
        <f t="shared" si="156"/>
        <v>-47008.94628916902</v>
      </c>
      <c r="O414" s="200">
        <v>6.5778999999999996</v>
      </c>
      <c r="Q414" s="206">
        <f t="shared" si="155"/>
        <v>6361.5328570447491</v>
      </c>
    </row>
    <row r="415" spans="1:19">
      <c r="B415" s="206" t="s">
        <v>5940</v>
      </c>
      <c r="C415" s="206">
        <f t="shared" ref="C415:J415" si="157">SUM(C411:C414)</f>
        <v>0</v>
      </c>
      <c r="D415" s="206">
        <f t="shared" si="157"/>
        <v>0</v>
      </c>
      <c r="E415" s="206">
        <f t="shared" si="157"/>
        <v>2000</v>
      </c>
      <c r="F415" s="206">
        <f t="shared" si="157"/>
        <v>0</v>
      </c>
      <c r="G415" s="206">
        <f t="shared" si="157"/>
        <v>0</v>
      </c>
      <c r="H415" s="206">
        <f t="shared" si="157"/>
        <v>0</v>
      </c>
      <c r="I415" s="206">
        <f t="shared" si="157"/>
        <v>0</v>
      </c>
      <c r="J415" s="206">
        <f t="shared" si="157"/>
        <v>0</v>
      </c>
      <c r="O415" s="200">
        <v>6.5778999999999996</v>
      </c>
      <c r="Q415" s="206">
        <f t="shared" si="155"/>
        <v>0</v>
      </c>
    </row>
    <row r="416" spans="1:19">
      <c r="B416" s="206" t="s">
        <v>5939</v>
      </c>
      <c r="C416" s="206">
        <f t="shared" ref="C416:J416" si="158">C409+C415</f>
        <v>47550</v>
      </c>
      <c r="D416" s="206">
        <f t="shared" si="158"/>
        <v>0</v>
      </c>
      <c r="E416" s="206">
        <f t="shared" si="158"/>
        <v>2000</v>
      </c>
      <c r="F416" s="206">
        <f t="shared" si="158"/>
        <v>0</v>
      </c>
      <c r="G416" s="206">
        <f t="shared" si="158"/>
        <v>8357.4</v>
      </c>
      <c r="H416" s="206">
        <f t="shared" si="158"/>
        <v>434144</v>
      </c>
      <c r="I416" s="206">
        <f t="shared" si="158"/>
        <v>0</v>
      </c>
      <c r="J416" s="206">
        <f t="shared" si="158"/>
        <v>93976</v>
      </c>
      <c r="K416" s="206">
        <f>G416+I416+(H416+J416)*O416/100</f>
        <v>43096.605479999998</v>
      </c>
      <c r="N416" s="206">
        <f>K414+M414+(L414+N414)*O416/100</f>
        <v>6361.5328570447491</v>
      </c>
      <c r="O416" s="200">
        <v>6.5778999999999996</v>
      </c>
      <c r="P416" s="206">
        <f>SUM(C416:F416)</f>
        <v>49550</v>
      </c>
      <c r="Q416" s="206">
        <f>N416</f>
        <v>6361.5328570447491</v>
      </c>
      <c r="R416" s="206">
        <f>(G416+I416)+(H416+J416)*O416/100</f>
        <v>43096.605479999998</v>
      </c>
      <c r="S416" s="206">
        <f>P416-R416-Q416</f>
        <v>91.861662955252541</v>
      </c>
    </row>
    <row r="417" spans="1:19">
      <c r="A417" s="261">
        <v>39155</v>
      </c>
      <c r="K417" s="206">
        <f>K414+C417-G417</f>
        <v>-613.18000000000245</v>
      </c>
      <c r="L417" s="206">
        <f>L414+D417-H417</f>
        <v>33185</v>
      </c>
      <c r="M417" s="206">
        <f>M414+E417-I417</f>
        <v>7884.0382200000004</v>
      </c>
      <c r="N417" s="206">
        <f>N414+F417-J417</f>
        <v>-47008.94628916902</v>
      </c>
      <c r="O417" s="200">
        <v>6.5778999999999996</v>
      </c>
      <c r="Q417" s="206">
        <f t="shared" ref="Q417:Q422" si="159">K417+L417*O417/100+M417+N417*O417/100</f>
        <v>6361.5328570447491</v>
      </c>
    </row>
    <row r="418" spans="1:19">
      <c r="A418" s="261">
        <v>39155</v>
      </c>
      <c r="B418" s="200" t="s">
        <v>5835</v>
      </c>
      <c r="J418" s="200">
        <v>62</v>
      </c>
      <c r="K418" s="206">
        <f t="shared" ref="K418:N421" si="160">K417+C418-G418</f>
        <v>-613.18000000000245</v>
      </c>
      <c r="L418" s="206">
        <f t="shared" si="160"/>
        <v>33185</v>
      </c>
      <c r="M418" s="206">
        <f t="shared" si="160"/>
        <v>7884.0382200000004</v>
      </c>
      <c r="N418" s="206">
        <f t="shared" si="160"/>
        <v>-47070.94628916902</v>
      </c>
      <c r="O418" s="200">
        <v>6.5778999999999996</v>
      </c>
      <c r="Q418" s="206">
        <f t="shared" si="159"/>
        <v>6357.4545590447487</v>
      </c>
    </row>
    <row r="419" spans="1:19">
      <c r="B419" s="206" t="s">
        <v>2968</v>
      </c>
      <c r="J419" s="200">
        <v>36</v>
      </c>
      <c r="K419" s="206">
        <f t="shared" si="160"/>
        <v>-613.18000000000245</v>
      </c>
      <c r="L419" s="206">
        <f t="shared" si="160"/>
        <v>33185</v>
      </c>
      <c r="M419" s="206">
        <f t="shared" si="160"/>
        <v>7884.0382200000004</v>
      </c>
      <c r="N419" s="206">
        <f t="shared" si="160"/>
        <v>-47106.94628916902</v>
      </c>
      <c r="O419" s="200">
        <v>6.5778999999999996</v>
      </c>
      <c r="Q419" s="206">
        <f t="shared" si="159"/>
        <v>6355.086515044748</v>
      </c>
    </row>
    <row r="420" spans="1:19">
      <c r="K420" s="206">
        <f t="shared" si="160"/>
        <v>-613.18000000000245</v>
      </c>
      <c r="L420" s="206">
        <f t="shared" si="160"/>
        <v>33185</v>
      </c>
      <c r="M420" s="206">
        <f t="shared" si="160"/>
        <v>7884.0382200000004</v>
      </c>
      <c r="N420" s="206">
        <f t="shared" si="160"/>
        <v>-47106.94628916902</v>
      </c>
      <c r="O420" s="200">
        <v>6.5778999999999996</v>
      </c>
      <c r="Q420" s="206">
        <f t="shared" si="159"/>
        <v>6355.086515044748</v>
      </c>
    </row>
    <row r="421" spans="1:19">
      <c r="K421" s="206">
        <f t="shared" si="160"/>
        <v>-613.18000000000245</v>
      </c>
      <c r="L421" s="206">
        <f t="shared" si="160"/>
        <v>33185</v>
      </c>
      <c r="M421" s="206">
        <f t="shared" si="160"/>
        <v>7884.0382200000004</v>
      </c>
      <c r="N421" s="206">
        <f t="shared" si="160"/>
        <v>-47106.94628916902</v>
      </c>
      <c r="O421" s="200">
        <v>6.5778999999999996</v>
      </c>
      <c r="Q421" s="206">
        <f t="shared" si="159"/>
        <v>6355.086515044748</v>
      </c>
    </row>
    <row r="422" spans="1:19">
      <c r="B422" s="206" t="s">
        <v>5940</v>
      </c>
      <c r="C422" s="200">
        <v>0</v>
      </c>
      <c r="G422" s="206">
        <f>SUM(G418:G421)</f>
        <v>0</v>
      </c>
      <c r="H422" s="206">
        <f>SUM(H418:H421)</f>
        <v>0</v>
      </c>
      <c r="I422" s="206">
        <f>SUM(I418:I421)</f>
        <v>0</v>
      </c>
      <c r="J422" s="206">
        <f>SUM(J418:J421)</f>
        <v>98</v>
      </c>
      <c r="O422" s="200">
        <v>6.5778999999999996</v>
      </c>
      <c r="Q422" s="206">
        <f t="shared" si="159"/>
        <v>0</v>
      </c>
    </row>
    <row r="423" spans="1:19">
      <c r="B423" s="206" t="s">
        <v>5939</v>
      </c>
      <c r="C423" s="206">
        <f t="shared" ref="C423:J423" si="161">C416+C422</f>
        <v>47550</v>
      </c>
      <c r="D423" s="206">
        <f t="shared" si="161"/>
        <v>0</v>
      </c>
      <c r="E423" s="206">
        <f t="shared" si="161"/>
        <v>2000</v>
      </c>
      <c r="F423" s="206">
        <f t="shared" si="161"/>
        <v>0</v>
      </c>
      <c r="G423" s="206">
        <f t="shared" si="161"/>
        <v>8357.4</v>
      </c>
      <c r="H423" s="206">
        <f t="shared" si="161"/>
        <v>434144</v>
      </c>
      <c r="I423" s="206">
        <f t="shared" si="161"/>
        <v>0</v>
      </c>
      <c r="J423" s="206">
        <f t="shared" si="161"/>
        <v>94074</v>
      </c>
      <c r="K423" s="206">
        <f>G423+I423+(H423+J423)*O423/100</f>
        <v>43103.051822000001</v>
      </c>
      <c r="N423" s="206">
        <f>K421+M421+(L421+N421)*O423/100</f>
        <v>6355.0865150447498</v>
      </c>
      <c r="O423" s="200">
        <v>6.5778999999999996</v>
      </c>
      <c r="P423" s="206">
        <f>SUM(C423:F423)</f>
        <v>49550</v>
      </c>
      <c r="Q423" s="206">
        <f>N423</f>
        <v>6355.0865150447498</v>
      </c>
      <c r="R423" s="206">
        <f>(G423+I423)+(H423+J423)*O423/100</f>
        <v>43103.051822000001</v>
      </c>
      <c r="S423" s="206">
        <f>P423-R423-Q423</f>
        <v>91.861662955248903</v>
      </c>
    </row>
    <row r="424" spans="1:19">
      <c r="K424" s="206">
        <f>K421+C424-G424</f>
        <v>-613.18000000000245</v>
      </c>
      <c r="L424" s="206">
        <f>L421+D424-H424</f>
        <v>33185</v>
      </c>
      <c r="M424" s="206">
        <f>M421+E424-I424</f>
        <v>7884.0382200000004</v>
      </c>
      <c r="N424" s="206">
        <f>N421+F424-J424</f>
        <v>-47106.94628916902</v>
      </c>
      <c r="O424" s="200">
        <v>6.5778999999999996</v>
      </c>
      <c r="Q424" s="206">
        <f t="shared" ref="Q424:Q429" si="162">K424+L424*O424/100+M424+N424*O424/100</f>
        <v>6355.086515044748</v>
      </c>
    </row>
    <row r="425" spans="1:19">
      <c r="A425" s="261">
        <v>39156</v>
      </c>
      <c r="B425" s="206" t="s">
        <v>5950</v>
      </c>
      <c r="F425" s="200">
        <v>44990</v>
      </c>
      <c r="I425" s="200">
        <v>2982.93</v>
      </c>
      <c r="K425" s="206">
        <f t="shared" ref="K425:N428" si="163">K424+C425-G425</f>
        <v>-613.18000000000245</v>
      </c>
      <c r="L425" s="206">
        <f t="shared" si="163"/>
        <v>33185</v>
      </c>
      <c r="M425" s="206">
        <f t="shared" si="163"/>
        <v>4901.1082200000001</v>
      </c>
      <c r="N425" s="206">
        <f t="shared" si="163"/>
        <v>-2116.94628916902</v>
      </c>
      <c r="O425" s="200">
        <v>6.6302000000000003</v>
      </c>
      <c r="Q425" s="206">
        <f t="shared" si="162"/>
        <v>6347.8023171355135</v>
      </c>
    </row>
    <row r="426" spans="1:19">
      <c r="A426" s="261">
        <v>39156</v>
      </c>
      <c r="B426" s="206" t="s">
        <v>5834</v>
      </c>
      <c r="J426" s="200">
        <v>168</v>
      </c>
      <c r="K426" s="206">
        <f t="shared" si="163"/>
        <v>-613.18000000000245</v>
      </c>
      <c r="L426" s="206">
        <f t="shared" si="163"/>
        <v>33185</v>
      </c>
      <c r="M426" s="206">
        <f t="shared" si="163"/>
        <v>4901.1082200000001</v>
      </c>
      <c r="N426" s="206">
        <f t="shared" si="163"/>
        <v>-2284.94628916902</v>
      </c>
      <c r="O426" s="200">
        <v>6.5778999999999996</v>
      </c>
      <c r="Q426" s="206">
        <f t="shared" si="162"/>
        <v>6320.502853044748</v>
      </c>
    </row>
    <row r="427" spans="1:19">
      <c r="A427" s="261">
        <v>39156</v>
      </c>
      <c r="B427" s="206" t="s">
        <v>5827</v>
      </c>
      <c r="J427" s="200">
        <v>96</v>
      </c>
      <c r="K427" s="206">
        <f t="shared" si="163"/>
        <v>-613.18000000000245</v>
      </c>
      <c r="L427" s="206">
        <f t="shared" si="163"/>
        <v>33185</v>
      </c>
      <c r="M427" s="206">
        <f t="shared" si="163"/>
        <v>4901.1082200000001</v>
      </c>
      <c r="N427" s="206">
        <f t="shared" si="163"/>
        <v>-2380.94628916902</v>
      </c>
      <c r="O427" s="200">
        <v>6.5778999999999996</v>
      </c>
      <c r="Q427" s="206">
        <f t="shared" si="162"/>
        <v>6314.1880690447479</v>
      </c>
    </row>
    <row r="428" spans="1:19">
      <c r="A428" s="261">
        <v>39157</v>
      </c>
      <c r="B428" s="206" t="s">
        <v>5833</v>
      </c>
      <c r="H428" s="200">
        <v>4000</v>
      </c>
      <c r="K428" s="206">
        <f t="shared" si="163"/>
        <v>-613.18000000000245</v>
      </c>
      <c r="L428" s="206">
        <f t="shared" si="163"/>
        <v>29185</v>
      </c>
      <c r="M428" s="206">
        <f t="shared" si="163"/>
        <v>4901.1082200000001</v>
      </c>
      <c r="N428" s="206">
        <f t="shared" si="163"/>
        <v>-2380.94628916902</v>
      </c>
      <c r="O428" s="200">
        <v>6.5778999999999996</v>
      </c>
      <c r="Q428" s="206">
        <f t="shared" si="162"/>
        <v>6051.0720690447479</v>
      </c>
    </row>
    <row r="429" spans="1:19">
      <c r="B429" s="206" t="s">
        <v>5940</v>
      </c>
      <c r="C429" s="200">
        <v>0</v>
      </c>
      <c r="G429" s="206">
        <f>SUM(G425:G428)</f>
        <v>0</v>
      </c>
      <c r="H429" s="206">
        <f>SUM(H425:H428)</f>
        <v>4000</v>
      </c>
      <c r="I429" s="206">
        <f>SUM(I426:I428)</f>
        <v>0</v>
      </c>
      <c r="J429" s="206">
        <f>SUM(J425:J428)</f>
        <v>264</v>
      </c>
      <c r="O429" s="200">
        <v>6.5778999999999996</v>
      </c>
      <c r="Q429" s="206">
        <f t="shared" si="162"/>
        <v>0</v>
      </c>
    </row>
    <row r="430" spans="1:19">
      <c r="B430" s="206" t="s">
        <v>5939</v>
      </c>
      <c r="C430" s="206">
        <f t="shared" ref="C430:J430" si="164">C423+C429</f>
        <v>47550</v>
      </c>
      <c r="D430" s="206">
        <f t="shared" si="164"/>
        <v>0</v>
      </c>
      <c r="E430" s="206">
        <f t="shared" si="164"/>
        <v>2000</v>
      </c>
      <c r="F430" s="206">
        <f t="shared" si="164"/>
        <v>0</v>
      </c>
      <c r="G430" s="206">
        <f t="shared" si="164"/>
        <v>8357.4</v>
      </c>
      <c r="H430" s="206">
        <f t="shared" si="164"/>
        <v>438144</v>
      </c>
      <c r="I430" s="206">
        <f t="shared" si="164"/>
        <v>0</v>
      </c>
      <c r="J430" s="206">
        <f t="shared" si="164"/>
        <v>94338</v>
      </c>
      <c r="K430" s="206">
        <f>G430+I430+(H430+J430)*O430/100</f>
        <v>43383.533477999998</v>
      </c>
      <c r="N430" s="206">
        <f>K428+M428+(L428+N428)*O430/100</f>
        <v>6051.0720690447488</v>
      </c>
      <c r="O430" s="200">
        <v>6.5778999999999996</v>
      </c>
      <c r="P430" s="206">
        <f>SUM(C430:F430)</f>
        <v>49550</v>
      </c>
      <c r="Q430" s="206">
        <f>N430</f>
        <v>6051.0720690447488</v>
      </c>
      <c r="R430" s="206">
        <f>(G430+I430)+(H430+J430)*O430/100</f>
        <v>43383.533477999998</v>
      </c>
      <c r="S430" s="206">
        <f>P430-R430-Q430</f>
        <v>115.39445295525366</v>
      </c>
    </row>
    <row r="431" spans="1:19">
      <c r="K431" s="206">
        <f>K428+C431-G431</f>
        <v>-613.18000000000245</v>
      </c>
      <c r="L431" s="206">
        <f>L428+D431-H431</f>
        <v>29185</v>
      </c>
      <c r="M431" s="206">
        <f>M428+E431-I431</f>
        <v>4901.1082200000001</v>
      </c>
      <c r="N431" s="206">
        <f>N428+F431-J431</f>
        <v>-2380.94628916902</v>
      </c>
      <c r="O431" s="200">
        <v>6.5778999999999996</v>
      </c>
      <c r="Q431" s="206">
        <f t="shared" ref="Q431:Q436" si="165">K431+L431*O431/100+M431+N431*O431/100</f>
        <v>6051.0720690447479</v>
      </c>
    </row>
    <row r="432" spans="1:19">
      <c r="A432" s="261">
        <v>39159</v>
      </c>
      <c r="B432" s="206" t="s">
        <v>5944</v>
      </c>
      <c r="J432" s="200">
        <v>31320</v>
      </c>
      <c r="K432" s="206">
        <f t="shared" ref="K432:K440" si="166">K431+C432-G432</f>
        <v>-613.18000000000245</v>
      </c>
      <c r="L432" s="206">
        <f t="shared" ref="L432:L440" si="167">L431+D432-H432</f>
        <v>29185</v>
      </c>
      <c r="M432" s="206">
        <f t="shared" ref="M432:M440" si="168">M431+E432-I432</f>
        <v>4901.1082200000001</v>
      </c>
      <c r="N432" s="206">
        <f t="shared" ref="N432:N440" si="169">N431+F432-J432</f>
        <v>-33700.94628916902</v>
      </c>
      <c r="O432" s="200">
        <v>6.5778999999999996</v>
      </c>
      <c r="Q432" s="206">
        <f t="shared" si="165"/>
        <v>3990.8737890447483</v>
      </c>
    </row>
    <row r="433" spans="1:19">
      <c r="A433" s="261">
        <v>39159</v>
      </c>
      <c r="B433" s="200" t="s">
        <v>5832</v>
      </c>
      <c r="J433" s="200">
        <v>598</v>
      </c>
      <c r="K433" s="206">
        <f t="shared" si="166"/>
        <v>-613.18000000000245</v>
      </c>
      <c r="L433" s="206">
        <f t="shared" si="167"/>
        <v>29185</v>
      </c>
      <c r="M433" s="206">
        <f t="shared" si="168"/>
        <v>4901.1082200000001</v>
      </c>
      <c r="N433" s="206">
        <f t="shared" si="169"/>
        <v>-34298.94628916902</v>
      </c>
      <c r="O433" s="200">
        <v>6.5778999999999996</v>
      </c>
      <c r="Q433" s="206">
        <f t="shared" si="165"/>
        <v>3951.5379470447483</v>
      </c>
    </row>
    <row r="434" spans="1:19">
      <c r="A434" s="261">
        <v>39159</v>
      </c>
      <c r="B434" s="206" t="s">
        <v>5831</v>
      </c>
      <c r="J434" s="200">
        <v>100</v>
      </c>
      <c r="K434" s="206">
        <f t="shared" si="166"/>
        <v>-613.18000000000245</v>
      </c>
      <c r="L434" s="206">
        <f t="shared" si="167"/>
        <v>29185</v>
      </c>
      <c r="M434" s="206">
        <f t="shared" si="168"/>
        <v>4901.1082200000001</v>
      </c>
      <c r="N434" s="206">
        <f t="shared" si="169"/>
        <v>-34398.94628916902</v>
      </c>
      <c r="O434" s="200">
        <v>6.5778999999999996</v>
      </c>
      <c r="Q434" s="206">
        <f t="shared" si="165"/>
        <v>3944.9600470447481</v>
      </c>
    </row>
    <row r="435" spans="1:19">
      <c r="A435" s="261">
        <v>39159</v>
      </c>
      <c r="B435" s="206" t="s">
        <v>5818</v>
      </c>
      <c r="J435" s="200">
        <v>178</v>
      </c>
      <c r="K435" s="206">
        <f t="shared" si="166"/>
        <v>-613.18000000000245</v>
      </c>
      <c r="L435" s="206">
        <f t="shared" si="167"/>
        <v>29185</v>
      </c>
      <c r="M435" s="206">
        <f t="shared" si="168"/>
        <v>4901.1082200000001</v>
      </c>
      <c r="N435" s="206">
        <f t="shared" si="169"/>
        <v>-34576.94628916902</v>
      </c>
      <c r="O435" s="200">
        <v>6.5778999999999996</v>
      </c>
      <c r="Q435" s="206">
        <f t="shared" si="165"/>
        <v>3933.2513850447481</v>
      </c>
    </row>
    <row r="436" spans="1:19">
      <c r="A436" s="261">
        <v>39159</v>
      </c>
      <c r="B436" s="200" t="s">
        <v>5830</v>
      </c>
      <c r="J436" s="200">
        <v>70</v>
      </c>
      <c r="K436" s="206">
        <f t="shared" si="166"/>
        <v>-613.18000000000245</v>
      </c>
      <c r="L436" s="206">
        <f t="shared" si="167"/>
        <v>29185</v>
      </c>
      <c r="M436" s="206">
        <f t="shared" si="168"/>
        <v>4901.1082200000001</v>
      </c>
      <c r="N436" s="206">
        <f t="shared" si="169"/>
        <v>-34646.94628916902</v>
      </c>
      <c r="O436" s="200">
        <v>6.5778999999999996</v>
      </c>
      <c r="Q436" s="206">
        <f t="shared" si="165"/>
        <v>3928.646855044748</v>
      </c>
    </row>
    <row r="437" spans="1:19">
      <c r="A437" s="261">
        <v>39159</v>
      </c>
      <c r="B437" s="200" t="s">
        <v>5829</v>
      </c>
      <c r="J437" s="200">
        <v>70</v>
      </c>
      <c r="K437" s="206">
        <f t="shared" si="166"/>
        <v>-613.18000000000245</v>
      </c>
      <c r="L437" s="206">
        <f t="shared" si="167"/>
        <v>29185</v>
      </c>
      <c r="M437" s="206">
        <f t="shared" si="168"/>
        <v>4901.1082200000001</v>
      </c>
      <c r="N437" s="206">
        <f t="shared" si="169"/>
        <v>-34716.94628916902</v>
      </c>
    </row>
    <row r="438" spans="1:19">
      <c r="A438" s="261">
        <v>39159</v>
      </c>
      <c r="B438" s="200" t="s">
        <v>5829</v>
      </c>
      <c r="J438" s="200">
        <v>100</v>
      </c>
      <c r="K438" s="206">
        <f t="shared" si="166"/>
        <v>-613.18000000000245</v>
      </c>
      <c r="L438" s="206">
        <f t="shared" si="167"/>
        <v>29185</v>
      </c>
      <c r="M438" s="206">
        <f t="shared" si="168"/>
        <v>4901.1082200000001</v>
      </c>
      <c r="N438" s="206">
        <f t="shared" si="169"/>
        <v>-34816.94628916902</v>
      </c>
    </row>
    <row r="439" spans="1:19">
      <c r="A439" s="261">
        <v>39159</v>
      </c>
      <c r="B439" s="206" t="s">
        <v>5828</v>
      </c>
      <c r="J439" s="200">
        <v>112</v>
      </c>
      <c r="K439" s="206">
        <f t="shared" si="166"/>
        <v>-613.18000000000245</v>
      </c>
      <c r="L439" s="206">
        <f t="shared" si="167"/>
        <v>29185</v>
      </c>
      <c r="M439" s="206">
        <f t="shared" si="168"/>
        <v>4901.1082200000001</v>
      </c>
      <c r="N439" s="206">
        <f t="shared" si="169"/>
        <v>-34928.94628916902</v>
      </c>
    </row>
    <row r="440" spans="1:19">
      <c r="A440" s="261">
        <v>39159</v>
      </c>
      <c r="B440" s="206" t="s">
        <v>5827</v>
      </c>
      <c r="J440" s="200">
        <v>156</v>
      </c>
      <c r="K440" s="206">
        <f t="shared" si="166"/>
        <v>-613.18000000000245</v>
      </c>
      <c r="L440" s="206">
        <f t="shared" si="167"/>
        <v>29185</v>
      </c>
      <c r="M440" s="206">
        <f t="shared" si="168"/>
        <v>4901.1082200000001</v>
      </c>
      <c r="N440" s="206">
        <f t="shared" si="169"/>
        <v>-35084.94628916902</v>
      </c>
      <c r="O440" s="200">
        <v>6.5778999999999996</v>
      </c>
      <c r="Q440" s="206">
        <f>K440+L440*O440/100+M440+N440*O440/100</f>
        <v>3899.8356530447486</v>
      </c>
    </row>
    <row r="441" spans="1:19">
      <c r="B441" s="206" t="s">
        <v>5940</v>
      </c>
      <c r="C441" s="200">
        <v>0</v>
      </c>
      <c r="G441" s="206">
        <f>SUM(G433:G436)</f>
        <v>0</v>
      </c>
      <c r="H441" s="206">
        <f>SUM(H433:H436)</f>
        <v>0</v>
      </c>
      <c r="I441" s="206">
        <f>SUM(I433:I436)</f>
        <v>0</v>
      </c>
      <c r="J441" s="206">
        <f>SUM(J433:J440)</f>
        <v>1384</v>
      </c>
      <c r="O441" s="200">
        <v>6.5778999999999996</v>
      </c>
      <c r="Q441" s="206">
        <f>K441+L441*O441/100+M441+N441*O441/100</f>
        <v>0</v>
      </c>
    </row>
    <row r="442" spans="1:19">
      <c r="B442" s="206" t="s">
        <v>5939</v>
      </c>
      <c r="C442" s="206">
        <f t="shared" ref="C442:I442" si="170">C430+C441</f>
        <v>47550</v>
      </c>
      <c r="D442" s="206">
        <f t="shared" si="170"/>
        <v>0</v>
      </c>
      <c r="E442" s="206">
        <f t="shared" si="170"/>
        <v>2000</v>
      </c>
      <c r="F442" s="206">
        <f t="shared" si="170"/>
        <v>0</v>
      </c>
      <c r="G442" s="206">
        <f t="shared" si="170"/>
        <v>8357.4</v>
      </c>
      <c r="H442" s="206">
        <f t="shared" si="170"/>
        <v>438144</v>
      </c>
      <c r="I442" s="206">
        <f t="shared" si="170"/>
        <v>0</v>
      </c>
      <c r="J442" s="206">
        <f>J430+J440</f>
        <v>94494</v>
      </c>
      <c r="K442" s="206">
        <f>G442+I442+(H442+J442)*O442/100</f>
        <v>43393.795001999999</v>
      </c>
      <c r="N442" s="206">
        <f>K436+M436+(L436+N436)*O442/100</f>
        <v>3928.6468550447489</v>
      </c>
      <c r="O442" s="200">
        <v>6.5778999999999996</v>
      </c>
      <c r="P442" s="206">
        <f>SUM(C442:F442)</f>
        <v>49550</v>
      </c>
      <c r="Q442" s="206">
        <f>N442</f>
        <v>3928.6468550447489</v>
      </c>
      <c r="R442" s="206">
        <f>(G442+I442)+(H442+J442)*O442/100</f>
        <v>43393.795001999999</v>
      </c>
      <c r="S442" s="206">
        <f>P442-R442-Q442</f>
        <v>2227.5581429552522</v>
      </c>
    </row>
    <row r="443" spans="1:19">
      <c r="K443" s="206">
        <f>K440+C443-G443</f>
        <v>-613.18000000000245</v>
      </c>
      <c r="L443" s="206">
        <f>L440+D443-H443</f>
        <v>29185</v>
      </c>
      <c r="M443" s="206">
        <f>M440+E443-I443</f>
        <v>4901.1082200000001</v>
      </c>
      <c r="N443" s="206">
        <f>N440+F443-J443</f>
        <v>-35084.94628916902</v>
      </c>
      <c r="O443" s="200">
        <v>6.5778999999999996</v>
      </c>
      <c r="Q443" s="206">
        <f t="shared" ref="Q443:Q448" si="171">K443+L443*O443/100+M443+N443*O443/100</f>
        <v>3899.8356530447486</v>
      </c>
    </row>
    <row r="444" spans="1:19">
      <c r="A444" s="261">
        <v>39160</v>
      </c>
      <c r="B444" s="206" t="s">
        <v>2330</v>
      </c>
      <c r="J444" s="200">
        <v>57</v>
      </c>
      <c r="K444" s="206">
        <f t="shared" ref="K444:N447" si="172">K443+C444-G444</f>
        <v>-613.18000000000245</v>
      </c>
      <c r="L444" s="206">
        <f t="shared" si="172"/>
        <v>29185</v>
      </c>
      <c r="M444" s="206">
        <f t="shared" si="172"/>
        <v>4901.1082200000001</v>
      </c>
      <c r="N444" s="206">
        <f t="shared" si="172"/>
        <v>-35141.94628916902</v>
      </c>
      <c r="O444" s="200">
        <v>6.5778999999999996</v>
      </c>
      <c r="Q444" s="206">
        <f t="shared" si="171"/>
        <v>3896.0862500447483</v>
      </c>
    </row>
    <row r="445" spans="1:19">
      <c r="A445" s="261">
        <v>39160</v>
      </c>
      <c r="B445" s="206" t="s">
        <v>5826</v>
      </c>
      <c r="J445" s="200">
        <v>120</v>
      </c>
      <c r="K445" s="206">
        <f t="shared" si="172"/>
        <v>-613.18000000000245</v>
      </c>
      <c r="L445" s="206">
        <f t="shared" si="172"/>
        <v>29185</v>
      </c>
      <c r="M445" s="206">
        <f t="shared" si="172"/>
        <v>4901.1082200000001</v>
      </c>
      <c r="N445" s="206">
        <f t="shared" si="172"/>
        <v>-35261.94628916902</v>
      </c>
      <c r="O445" s="200">
        <v>6.5778999999999996</v>
      </c>
      <c r="Q445" s="206">
        <f t="shared" si="171"/>
        <v>3888.1927700447482</v>
      </c>
    </row>
    <row r="446" spans="1:19">
      <c r="K446" s="206">
        <f t="shared" si="172"/>
        <v>-613.18000000000245</v>
      </c>
      <c r="L446" s="206">
        <f t="shared" si="172"/>
        <v>29185</v>
      </c>
      <c r="M446" s="206">
        <f t="shared" si="172"/>
        <v>4901.1082200000001</v>
      </c>
      <c r="N446" s="206">
        <f t="shared" si="172"/>
        <v>-35261.94628916902</v>
      </c>
      <c r="O446" s="200">
        <v>6.5778999999999996</v>
      </c>
      <c r="Q446" s="206">
        <f t="shared" si="171"/>
        <v>3888.1927700447482</v>
      </c>
    </row>
    <row r="447" spans="1:19">
      <c r="K447" s="206">
        <f t="shared" si="172"/>
        <v>-613.18000000000245</v>
      </c>
      <c r="L447" s="206">
        <f t="shared" si="172"/>
        <v>29185</v>
      </c>
      <c r="M447" s="206">
        <f t="shared" si="172"/>
        <v>4901.1082200000001</v>
      </c>
      <c r="N447" s="206">
        <f t="shared" si="172"/>
        <v>-35261.94628916902</v>
      </c>
      <c r="O447" s="200">
        <v>6.5778999999999996</v>
      </c>
      <c r="Q447" s="206">
        <f t="shared" si="171"/>
        <v>3888.1927700447482</v>
      </c>
    </row>
    <row r="448" spans="1:19">
      <c r="B448" s="206" t="s">
        <v>5940</v>
      </c>
      <c r="C448" s="200">
        <v>0</v>
      </c>
      <c r="G448" s="206">
        <f>SUM(G444:G447)</f>
        <v>0</v>
      </c>
      <c r="H448" s="206">
        <f>SUM(H444:H447)</f>
        <v>0</v>
      </c>
      <c r="I448" s="206">
        <f>SUM(I444:I447)</f>
        <v>0</v>
      </c>
      <c r="J448" s="206">
        <f>SUM(J444:J447)</f>
        <v>177</v>
      </c>
      <c r="O448" s="200">
        <v>6.5778999999999996</v>
      </c>
      <c r="Q448" s="206">
        <f t="shared" si="171"/>
        <v>0</v>
      </c>
    </row>
    <row r="449" spans="1:19">
      <c r="B449" s="206" t="s">
        <v>5939</v>
      </c>
      <c r="C449" s="206">
        <f t="shared" ref="C449:J449" si="173">C442+C448</f>
        <v>47550</v>
      </c>
      <c r="D449" s="206">
        <f t="shared" si="173"/>
        <v>0</v>
      </c>
      <c r="E449" s="206">
        <f t="shared" si="173"/>
        <v>2000</v>
      </c>
      <c r="F449" s="206">
        <f t="shared" si="173"/>
        <v>0</v>
      </c>
      <c r="G449" s="206">
        <f t="shared" si="173"/>
        <v>8357.4</v>
      </c>
      <c r="H449" s="206">
        <f t="shared" si="173"/>
        <v>438144</v>
      </c>
      <c r="I449" s="206">
        <f t="shared" si="173"/>
        <v>0</v>
      </c>
      <c r="J449" s="206">
        <f t="shared" si="173"/>
        <v>94671</v>
      </c>
      <c r="K449" s="206">
        <f>G449+I449+(H449+J449)*O449/100</f>
        <v>43405.437884999999</v>
      </c>
      <c r="N449" s="206">
        <f>K447+M447+(L447+N447)*O449/100</f>
        <v>3888.1927700447491</v>
      </c>
      <c r="O449" s="200">
        <v>6.5778999999999996</v>
      </c>
      <c r="P449" s="206">
        <f>SUM(C449:F449)</f>
        <v>49550</v>
      </c>
      <c r="Q449" s="206">
        <f>N449</f>
        <v>3888.1927700447491</v>
      </c>
      <c r="R449" s="206">
        <f>(G449+I449)+(H449+J449)*O449/100</f>
        <v>43405.437884999999</v>
      </c>
      <c r="S449" s="206">
        <f>P449-R449-Q449</f>
        <v>2256.3693449552516</v>
      </c>
    </row>
    <row r="450" spans="1:19">
      <c r="K450" s="206">
        <f>K447+C450-G450</f>
        <v>-613.18000000000245</v>
      </c>
      <c r="L450" s="206">
        <f>L447+D450-H450</f>
        <v>29185</v>
      </c>
      <c r="M450" s="206">
        <f>M447+E450-I450</f>
        <v>4901.1082200000001</v>
      </c>
      <c r="N450" s="206">
        <f>N447+F450-J450</f>
        <v>-35261.94628916902</v>
      </c>
      <c r="O450" s="200">
        <v>6.5778999999999996</v>
      </c>
      <c r="Q450" s="206">
        <f t="shared" ref="Q450:Q455" si="174">K450+L450*O450/100+M450+N450*O450/100</f>
        <v>3888.1927700447482</v>
      </c>
    </row>
    <row r="451" spans="1:19">
      <c r="A451" s="261">
        <v>39162</v>
      </c>
      <c r="B451" s="206" t="s">
        <v>5943</v>
      </c>
      <c r="D451" s="200">
        <v>50000</v>
      </c>
      <c r="K451" s="206">
        <f t="shared" ref="K451:N454" si="175">K450+C451-G451</f>
        <v>-613.18000000000245</v>
      </c>
      <c r="L451" s="206">
        <f t="shared" si="175"/>
        <v>79185</v>
      </c>
      <c r="M451" s="206">
        <f t="shared" si="175"/>
        <v>4901.1082200000001</v>
      </c>
      <c r="N451" s="206">
        <f t="shared" si="175"/>
        <v>-35261.94628916902</v>
      </c>
      <c r="O451" s="200">
        <v>6.5778999999999996</v>
      </c>
      <c r="Q451" s="206">
        <f t="shared" si="174"/>
        <v>7177.1427700447493</v>
      </c>
    </row>
    <row r="452" spans="1:19">
      <c r="A452" s="261">
        <v>39162</v>
      </c>
      <c r="B452" s="206" t="s">
        <v>5949</v>
      </c>
      <c r="H452" s="200">
        <v>40800</v>
      </c>
      <c r="K452" s="206">
        <f t="shared" si="175"/>
        <v>-613.18000000000245</v>
      </c>
      <c r="L452" s="206">
        <f t="shared" si="175"/>
        <v>38385</v>
      </c>
      <c r="M452" s="206">
        <f t="shared" si="175"/>
        <v>4901.1082200000001</v>
      </c>
      <c r="N452" s="206">
        <f t="shared" si="175"/>
        <v>-35261.94628916902</v>
      </c>
      <c r="O452" s="200">
        <v>6.5778999999999996</v>
      </c>
      <c r="Q452" s="206">
        <f t="shared" si="174"/>
        <v>4493.3595700447495</v>
      </c>
    </row>
    <row r="453" spans="1:19">
      <c r="A453" s="261">
        <v>39162</v>
      </c>
      <c r="B453" s="206" t="s">
        <v>5825</v>
      </c>
      <c r="H453" s="200">
        <v>1109</v>
      </c>
      <c r="K453" s="206">
        <f t="shared" si="175"/>
        <v>-613.18000000000245</v>
      </c>
      <c r="L453" s="206">
        <f t="shared" si="175"/>
        <v>37276</v>
      </c>
      <c r="M453" s="206">
        <f t="shared" si="175"/>
        <v>4901.1082200000001</v>
      </c>
      <c r="N453" s="206">
        <f t="shared" si="175"/>
        <v>-35261.94628916902</v>
      </c>
      <c r="O453" s="200">
        <v>6.5778999999999996</v>
      </c>
      <c r="Q453" s="206">
        <f t="shared" si="174"/>
        <v>4420.4106590447482</v>
      </c>
    </row>
    <row r="454" spans="1:19">
      <c r="A454" s="261">
        <v>39162</v>
      </c>
      <c r="B454" s="206" t="s">
        <v>5824</v>
      </c>
      <c r="H454" s="200">
        <v>80</v>
      </c>
      <c r="K454" s="206">
        <f t="shared" si="175"/>
        <v>-613.18000000000245</v>
      </c>
      <c r="L454" s="206">
        <f t="shared" si="175"/>
        <v>37196</v>
      </c>
      <c r="M454" s="206">
        <f t="shared" si="175"/>
        <v>4901.1082200000001</v>
      </c>
      <c r="N454" s="206">
        <f t="shared" si="175"/>
        <v>-35261.94628916902</v>
      </c>
      <c r="O454" s="200">
        <v>6.5778999999999996</v>
      </c>
      <c r="Q454" s="206">
        <f t="shared" si="174"/>
        <v>4415.1483390447484</v>
      </c>
    </row>
    <row r="455" spans="1:19">
      <c r="B455" s="206" t="s">
        <v>5940</v>
      </c>
      <c r="C455" s="200">
        <v>0</v>
      </c>
      <c r="G455" s="206">
        <f>SUM(G451:G454)</f>
        <v>0</v>
      </c>
      <c r="H455" s="206">
        <f>SUM(H453:H454)</f>
        <v>1189</v>
      </c>
      <c r="I455" s="206">
        <f>SUM(I451:I454)</f>
        <v>0</v>
      </c>
      <c r="J455" s="206">
        <f>SUM(J451:J454)</f>
        <v>0</v>
      </c>
      <c r="O455" s="200">
        <v>6.5778999999999996</v>
      </c>
      <c r="Q455" s="206">
        <f t="shared" si="174"/>
        <v>0</v>
      </c>
    </row>
    <row r="456" spans="1:19">
      <c r="B456" s="206" t="s">
        <v>5939</v>
      </c>
      <c r="C456" s="206">
        <f t="shared" ref="C456:J456" si="176">C449+C455</f>
        <v>47550</v>
      </c>
      <c r="D456" s="206">
        <f t="shared" si="176"/>
        <v>0</v>
      </c>
      <c r="E456" s="206">
        <f t="shared" si="176"/>
        <v>2000</v>
      </c>
      <c r="F456" s="206">
        <f t="shared" si="176"/>
        <v>0</v>
      </c>
      <c r="G456" s="206">
        <f t="shared" si="176"/>
        <v>8357.4</v>
      </c>
      <c r="H456" s="206">
        <f t="shared" si="176"/>
        <v>439333</v>
      </c>
      <c r="I456" s="206">
        <f t="shared" si="176"/>
        <v>0</v>
      </c>
      <c r="J456" s="206">
        <f t="shared" si="176"/>
        <v>94671</v>
      </c>
      <c r="K456" s="206">
        <f>G456+I456+(H456+J456)*O456/100</f>
        <v>43483.649116000001</v>
      </c>
      <c r="N456" s="206">
        <f>K454+M454+(L454+N454)*O456/100</f>
        <v>4415.1483390447493</v>
      </c>
      <c r="O456" s="200">
        <v>6.5778999999999996</v>
      </c>
      <c r="P456" s="206">
        <f>SUM(C456:F456)</f>
        <v>49550</v>
      </c>
      <c r="Q456" s="206">
        <f>N456</f>
        <v>4415.1483390447493</v>
      </c>
      <c r="R456" s="206">
        <f>(G456+I456)+(H456+J456)*O456/100</f>
        <v>43483.649116000001</v>
      </c>
      <c r="S456" s="206">
        <f>P456-R456-Q456</f>
        <v>1651.2025449552502</v>
      </c>
    </row>
    <row r="457" spans="1:19">
      <c r="K457" s="206">
        <f>K454+C457-G457</f>
        <v>-613.18000000000245</v>
      </c>
      <c r="L457" s="206">
        <f>L454+D457-H457</f>
        <v>37196</v>
      </c>
      <c r="M457" s="206">
        <f>M454+E457-I457</f>
        <v>4901.1082200000001</v>
      </c>
      <c r="N457" s="206">
        <f>N454+F457-J457</f>
        <v>-35261.94628916902</v>
      </c>
      <c r="O457" s="200">
        <v>6.5778999999999996</v>
      </c>
      <c r="Q457" s="206">
        <f t="shared" ref="Q457:Q464" si="177">K457+L457*O457/100+M457+N457*O457/100</f>
        <v>4415.1483390447484</v>
      </c>
    </row>
    <row r="458" spans="1:19">
      <c r="A458" s="261">
        <v>39163</v>
      </c>
      <c r="B458" s="206" t="s">
        <v>5948</v>
      </c>
      <c r="H458" s="200">
        <v>1040</v>
      </c>
      <c r="K458" s="206">
        <f t="shared" ref="K458:N463" si="178">K457+C458-G458</f>
        <v>-613.18000000000245</v>
      </c>
      <c r="L458" s="206">
        <f t="shared" si="178"/>
        <v>36156</v>
      </c>
      <c r="M458" s="206">
        <f t="shared" si="178"/>
        <v>4901.1082200000001</v>
      </c>
      <c r="N458" s="206">
        <f t="shared" si="178"/>
        <v>-35261.94628916902</v>
      </c>
      <c r="O458" s="200">
        <v>6.5778999999999996</v>
      </c>
      <c r="Q458" s="206">
        <f t="shared" si="177"/>
        <v>4346.7381790447489</v>
      </c>
    </row>
    <row r="459" spans="1:19">
      <c r="A459" s="261">
        <v>39163</v>
      </c>
      <c r="B459" s="206" t="s">
        <v>5823</v>
      </c>
      <c r="J459" s="200">
        <v>42</v>
      </c>
      <c r="K459" s="206">
        <f t="shared" si="178"/>
        <v>-613.18000000000245</v>
      </c>
      <c r="L459" s="206">
        <f t="shared" si="178"/>
        <v>36156</v>
      </c>
      <c r="M459" s="206">
        <f t="shared" si="178"/>
        <v>4901.1082200000001</v>
      </c>
      <c r="N459" s="206">
        <f t="shared" si="178"/>
        <v>-35303.94628916902</v>
      </c>
      <c r="O459" s="200">
        <v>6.5778999999999996</v>
      </c>
      <c r="Q459" s="206">
        <f t="shared" si="177"/>
        <v>4343.975461044749</v>
      </c>
    </row>
    <row r="460" spans="1:19">
      <c r="A460" s="261">
        <v>39163</v>
      </c>
      <c r="B460" s="206" t="s">
        <v>5822</v>
      </c>
      <c r="J460" s="200">
        <v>56</v>
      </c>
      <c r="K460" s="206">
        <f t="shared" si="178"/>
        <v>-613.18000000000245</v>
      </c>
      <c r="L460" s="206">
        <f t="shared" si="178"/>
        <v>36156</v>
      </c>
      <c r="M460" s="206">
        <f t="shared" si="178"/>
        <v>4901.1082200000001</v>
      </c>
      <c r="N460" s="206">
        <f t="shared" si="178"/>
        <v>-35359.94628916902</v>
      </c>
      <c r="O460" s="200">
        <v>6.5778999999999996</v>
      </c>
      <c r="Q460" s="206">
        <f t="shared" si="177"/>
        <v>4340.2918370447487</v>
      </c>
    </row>
    <row r="461" spans="1:19">
      <c r="A461" s="261">
        <v>39163</v>
      </c>
      <c r="B461" s="200" t="s">
        <v>5821</v>
      </c>
      <c r="J461" s="200">
        <v>30</v>
      </c>
      <c r="K461" s="206">
        <f t="shared" si="178"/>
        <v>-613.18000000000245</v>
      </c>
      <c r="L461" s="206">
        <f t="shared" si="178"/>
        <v>36156</v>
      </c>
      <c r="M461" s="206">
        <f t="shared" si="178"/>
        <v>4901.1082200000001</v>
      </c>
      <c r="N461" s="206">
        <f t="shared" si="178"/>
        <v>-35389.94628916902</v>
      </c>
      <c r="O461" s="200">
        <v>6.5778999999999996</v>
      </c>
      <c r="Q461" s="206">
        <f t="shared" si="177"/>
        <v>4338.3184670447481</v>
      </c>
    </row>
    <row r="462" spans="1:19">
      <c r="A462" s="261">
        <v>39163</v>
      </c>
      <c r="B462" s="200" t="s">
        <v>5820</v>
      </c>
      <c r="J462" s="200">
        <v>30</v>
      </c>
      <c r="K462" s="206">
        <f t="shared" si="178"/>
        <v>-613.18000000000245</v>
      </c>
      <c r="L462" s="206">
        <f t="shared" si="178"/>
        <v>36156</v>
      </c>
      <c r="M462" s="206">
        <f t="shared" si="178"/>
        <v>4901.1082200000001</v>
      </c>
      <c r="N462" s="206">
        <f t="shared" si="178"/>
        <v>-35419.94628916902</v>
      </c>
      <c r="O462" s="200">
        <v>6.5778999999999996</v>
      </c>
      <c r="Q462" s="206">
        <f t="shared" si="177"/>
        <v>4336.3450970447484</v>
      </c>
    </row>
    <row r="463" spans="1:19">
      <c r="A463" s="261">
        <v>39163</v>
      </c>
      <c r="B463" s="206" t="s">
        <v>5819</v>
      </c>
      <c r="J463" s="200">
        <v>52</v>
      </c>
      <c r="K463" s="206">
        <f t="shared" si="178"/>
        <v>-613.18000000000245</v>
      </c>
      <c r="L463" s="206">
        <f t="shared" si="178"/>
        <v>36156</v>
      </c>
      <c r="M463" s="206">
        <f t="shared" si="178"/>
        <v>4901.1082200000001</v>
      </c>
      <c r="N463" s="206">
        <f t="shared" si="178"/>
        <v>-35471.94628916902</v>
      </c>
      <c r="O463" s="200">
        <v>6.5778999999999996</v>
      </c>
      <c r="Q463" s="206">
        <f t="shared" si="177"/>
        <v>4332.9245890447492</v>
      </c>
    </row>
    <row r="464" spans="1:19">
      <c r="B464" s="206" t="s">
        <v>5940</v>
      </c>
      <c r="C464" s="200">
        <v>0</v>
      </c>
      <c r="G464" s="206">
        <f>SUM(G458:G463)</f>
        <v>0</v>
      </c>
      <c r="H464" s="206">
        <f>SUM(H458:H463)</f>
        <v>1040</v>
      </c>
      <c r="I464" s="206">
        <f>SUM(I458:I463)</f>
        <v>0</v>
      </c>
      <c r="J464" s="206">
        <f>SUM(J458:J463)</f>
        <v>210</v>
      </c>
      <c r="O464" s="200">
        <v>6.5778999999999996</v>
      </c>
      <c r="Q464" s="206">
        <f t="shared" si="177"/>
        <v>0</v>
      </c>
    </row>
    <row r="465" spans="1:19">
      <c r="B465" s="206" t="s">
        <v>5939</v>
      </c>
      <c r="C465" s="206">
        <f t="shared" ref="C465:J465" si="179">C456+C464</f>
        <v>47550</v>
      </c>
      <c r="D465" s="206">
        <f t="shared" si="179"/>
        <v>0</v>
      </c>
      <c r="E465" s="206">
        <f t="shared" si="179"/>
        <v>2000</v>
      </c>
      <c r="F465" s="206">
        <f t="shared" si="179"/>
        <v>0</v>
      </c>
      <c r="G465" s="206">
        <f t="shared" si="179"/>
        <v>8357.4</v>
      </c>
      <c r="H465" s="206">
        <f t="shared" si="179"/>
        <v>440373</v>
      </c>
      <c r="I465" s="206">
        <f t="shared" si="179"/>
        <v>0</v>
      </c>
      <c r="J465" s="206">
        <f t="shared" si="179"/>
        <v>94881</v>
      </c>
      <c r="K465" s="206">
        <f>G465+I465+(H465+J465)*O465/100</f>
        <v>43565.872865999998</v>
      </c>
      <c r="N465" s="206">
        <f>K463+M463+(L463+N463)*O465/100</f>
        <v>4332.9245890447492</v>
      </c>
      <c r="O465" s="200">
        <v>6.5778999999999996</v>
      </c>
      <c r="P465" s="206">
        <f>SUM(C465:F465)</f>
        <v>49550</v>
      </c>
      <c r="Q465" s="206">
        <f>N465</f>
        <v>4332.9245890447492</v>
      </c>
      <c r="R465" s="206">
        <f>(G465+I465)+(H465+J465)*O465/100</f>
        <v>43565.872865999998</v>
      </c>
      <c r="S465" s="206">
        <f>P465-R465-Q465</f>
        <v>1651.202544955253</v>
      </c>
    </row>
    <row r="466" spans="1:19">
      <c r="K466" s="206">
        <f>K463+C466-G466</f>
        <v>-613.18000000000245</v>
      </c>
      <c r="L466" s="206">
        <f>L463+D466-H466</f>
        <v>36156</v>
      </c>
      <c r="M466" s="206">
        <f>M463+E466-I466</f>
        <v>4901.1082200000001</v>
      </c>
      <c r="N466" s="206">
        <f>N463+F466-J466</f>
        <v>-35471.94628916902</v>
      </c>
      <c r="O466" s="200">
        <v>6.5778999999999996</v>
      </c>
      <c r="Q466" s="206">
        <f t="shared" ref="Q466:Q471" si="180">K466+L466*O466/100+M466+N466*O466/100</f>
        <v>4332.9245890447492</v>
      </c>
    </row>
    <row r="467" spans="1:19">
      <c r="A467" s="261">
        <v>39164</v>
      </c>
      <c r="B467" s="206" t="s">
        <v>5818</v>
      </c>
      <c r="J467" s="200">
        <v>52</v>
      </c>
      <c r="K467" s="206">
        <f t="shared" ref="K467:N470" si="181">K466+C467-G467</f>
        <v>-613.18000000000245</v>
      </c>
      <c r="L467" s="206">
        <f t="shared" si="181"/>
        <v>36156</v>
      </c>
      <c r="M467" s="206">
        <f t="shared" si="181"/>
        <v>4901.1082200000001</v>
      </c>
      <c r="N467" s="206">
        <f t="shared" si="181"/>
        <v>-35523.94628916902</v>
      </c>
      <c r="O467" s="200">
        <v>6.5778999999999996</v>
      </c>
      <c r="Q467" s="206">
        <f t="shared" si="180"/>
        <v>4329.5040810447481</v>
      </c>
    </row>
    <row r="468" spans="1:19">
      <c r="A468" s="261">
        <v>39164</v>
      </c>
      <c r="B468" s="206" t="s">
        <v>5817</v>
      </c>
      <c r="J468" s="200">
        <v>93</v>
      </c>
      <c r="K468" s="206">
        <f t="shared" si="181"/>
        <v>-613.18000000000245</v>
      </c>
      <c r="L468" s="206">
        <f t="shared" si="181"/>
        <v>36156</v>
      </c>
      <c r="M468" s="206">
        <f t="shared" si="181"/>
        <v>4901.1082200000001</v>
      </c>
      <c r="N468" s="206">
        <f t="shared" si="181"/>
        <v>-35616.94628916902</v>
      </c>
      <c r="O468" s="200">
        <v>6.5778999999999996</v>
      </c>
      <c r="Q468" s="206">
        <f t="shared" si="180"/>
        <v>4323.3866340447485</v>
      </c>
    </row>
    <row r="469" spans="1:19">
      <c r="K469" s="206">
        <f t="shared" si="181"/>
        <v>-613.18000000000245</v>
      </c>
      <c r="L469" s="206">
        <f t="shared" si="181"/>
        <v>36156</v>
      </c>
      <c r="M469" s="206">
        <f t="shared" si="181"/>
        <v>4901.1082200000001</v>
      </c>
      <c r="N469" s="206">
        <f t="shared" si="181"/>
        <v>-35616.94628916902</v>
      </c>
      <c r="O469" s="200">
        <v>6.5778999999999996</v>
      </c>
      <c r="Q469" s="206">
        <f t="shared" si="180"/>
        <v>4323.3866340447485</v>
      </c>
    </row>
    <row r="470" spans="1:19">
      <c r="K470" s="206">
        <f t="shared" si="181"/>
        <v>-613.18000000000245</v>
      </c>
      <c r="L470" s="206">
        <f t="shared" si="181"/>
        <v>36156</v>
      </c>
      <c r="M470" s="206">
        <f t="shared" si="181"/>
        <v>4901.1082200000001</v>
      </c>
      <c r="N470" s="206">
        <f t="shared" si="181"/>
        <v>-35616.94628916902</v>
      </c>
      <c r="O470" s="200">
        <v>6.5778999999999996</v>
      </c>
      <c r="Q470" s="206">
        <f t="shared" si="180"/>
        <v>4323.3866340447485</v>
      </c>
    </row>
    <row r="471" spans="1:19">
      <c r="B471" s="206" t="s">
        <v>5940</v>
      </c>
      <c r="C471" s="200">
        <v>0</v>
      </c>
      <c r="G471" s="206">
        <f>SUM(G467:G470)</f>
        <v>0</v>
      </c>
      <c r="H471" s="206">
        <f>SUM(H467:H470)</f>
        <v>0</v>
      </c>
      <c r="I471" s="206">
        <f>SUM(I467:I470)</f>
        <v>0</v>
      </c>
      <c r="J471" s="206">
        <f>SUM(J467:J470)</f>
        <v>145</v>
      </c>
      <c r="O471" s="200">
        <v>6.5778999999999996</v>
      </c>
      <c r="Q471" s="206">
        <f t="shared" si="180"/>
        <v>0</v>
      </c>
    </row>
    <row r="472" spans="1:19">
      <c r="B472" s="206" t="s">
        <v>5939</v>
      </c>
      <c r="C472" s="206">
        <f t="shared" ref="C472:J472" si="182">C465+C471</f>
        <v>47550</v>
      </c>
      <c r="D472" s="206">
        <f t="shared" si="182"/>
        <v>0</v>
      </c>
      <c r="E472" s="206">
        <f t="shared" si="182"/>
        <v>2000</v>
      </c>
      <c r="F472" s="206">
        <f t="shared" si="182"/>
        <v>0</v>
      </c>
      <c r="G472" s="206">
        <f t="shared" si="182"/>
        <v>8357.4</v>
      </c>
      <c r="H472" s="206">
        <f t="shared" si="182"/>
        <v>440373</v>
      </c>
      <c r="I472" s="206">
        <f t="shared" si="182"/>
        <v>0</v>
      </c>
      <c r="J472" s="206">
        <f t="shared" si="182"/>
        <v>95026</v>
      </c>
      <c r="K472" s="206">
        <f>G472+I472+(H472+J472)*O472/100</f>
        <v>43575.410820999998</v>
      </c>
      <c r="N472" s="206">
        <f>K470+M470+(L470+N470)*O472/100</f>
        <v>4323.3866340447494</v>
      </c>
      <c r="O472" s="200">
        <v>6.5778999999999996</v>
      </c>
      <c r="P472" s="206">
        <f>SUM(C472:F472)</f>
        <v>49550</v>
      </c>
      <c r="Q472" s="206">
        <f>N472</f>
        <v>4323.3866340447494</v>
      </c>
      <c r="R472" s="206">
        <f>(G472+I472)+(H472+J472)*O472/100</f>
        <v>43575.410820999998</v>
      </c>
      <c r="S472" s="206">
        <f>P472-R472-Q472</f>
        <v>1651.202544955253</v>
      </c>
    </row>
    <row r="473" spans="1:19">
      <c r="K473" s="206">
        <f>K470+C473-G473</f>
        <v>-613.18000000000245</v>
      </c>
      <c r="L473" s="206">
        <f>L470+D473-H473</f>
        <v>36156</v>
      </c>
      <c r="M473" s="206">
        <f>M470+E473-I473</f>
        <v>4901.1082200000001</v>
      </c>
      <c r="N473" s="206">
        <f>N470+F473-J473</f>
        <v>-35616.94628916902</v>
      </c>
      <c r="O473" s="200">
        <v>6.5778999999999996</v>
      </c>
      <c r="Q473" s="206">
        <f t="shared" ref="Q473:Q478" si="183">K473+L473*O473/100+M473+N473*O473/100</f>
        <v>4323.3866340447485</v>
      </c>
    </row>
    <row r="474" spans="1:19">
      <c r="A474" s="261">
        <v>39165</v>
      </c>
      <c r="B474" s="206" t="s">
        <v>5947</v>
      </c>
      <c r="H474" s="200">
        <v>30000</v>
      </c>
      <c r="K474" s="206">
        <f t="shared" ref="K474:N477" si="184">K473+C474-G474</f>
        <v>-613.18000000000245</v>
      </c>
      <c r="L474" s="206">
        <f t="shared" si="184"/>
        <v>6156</v>
      </c>
      <c r="M474" s="206">
        <f t="shared" si="184"/>
        <v>4901.1082200000001</v>
      </c>
      <c r="N474" s="206">
        <f t="shared" si="184"/>
        <v>-35616.94628916902</v>
      </c>
      <c r="O474" s="200">
        <v>6.5778999999999996</v>
      </c>
      <c r="Q474" s="206">
        <f t="shared" si="183"/>
        <v>2350.0166340447486</v>
      </c>
    </row>
    <row r="475" spans="1:19">
      <c r="K475" s="206">
        <f t="shared" si="184"/>
        <v>-613.18000000000245</v>
      </c>
      <c r="L475" s="206">
        <f t="shared" si="184"/>
        <v>6156</v>
      </c>
      <c r="M475" s="206">
        <f t="shared" si="184"/>
        <v>4901.1082200000001</v>
      </c>
      <c r="N475" s="206">
        <f t="shared" si="184"/>
        <v>-35616.94628916902</v>
      </c>
      <c r="O475" s="200">
        <v>6.5778999999999996</v>
      </c>
      <c r="Q475" s="206">
        <f t="shared" si="183"/>
        <v>2350.0166340447486</v>
      </c>
    </row>
    <row r="476" spans="1:19">
      <c r="K476" s="206">
        <f t="shared" si="184"/>
        <v>-613.18000000000245</v>
      </c>
      <c r="L476" s="206">
        <f t="shared" si="184"/>
        <v>6156</v>
      </c>
      <c r="M476" s="206">
        <f t="shared" si="184"/>
        <v>4901.1082200000001</v>
      </c>
      <c r="N476" s="206">
        <f t="shared" si="184"/>
        <v>-35616.94628916902</v>
      </c>
      <c r="O476" s="200">
        <v>6.5778999999999996</v>
      </c>
      <c r="Q476" s="206">
        <f t="shared" si="183"/>
        <v>2350.0166340447486</v>
      </c>
    </row>
    <row r="477" spans="1:19">
      <c r="K477" s="206">
        <f t="shared" si="184"/>
        <v>-613.18000000000245</v>
      </c>
      <c r="L477" s="206">
        <f t="shared" si="184"/>
        <v>6156</v>
      </c>
      <c r="M477" s="206">
        <f t="shared" si="184"/>
        <v>4901.1082200000001</v>
      </c>
      <c r="N477" s="206">
        <f t="shared" si="184"/>
        <v>-35616.94628916902</v>
      </c>
      <c r="O477" s="200">
        <v>6.5778999999999996</v>
      </c>
      <c r="Q477" s="206">
        <f t="shared" si="183"/>
        <v>2350.0166340447486</v>
      </c>
    </row>
    <row r="478" spans="1:19">
      <c r="B478" s="206" t="s">
        <v>5940</v>
      </c>
      <c r="C478" s="200">
        <v>0</v>
      </c>
      <c r="G478" s="206">
        <f>SUM(G474:G477)</f>
        <v>0</v>
      </c>
      <c r="H478" s="206">
        <f>SUM(H474:H477)</f>
        <v>30000</v>
      </c>
      <c r="I478" s="206">
        <f>SUM(I474:I477)</f>
        <v>0</v>
      </c>
      <c r="J478" s="206">
        <f>SUM(J474:J477)</f>
        <v>0</v>
      </c>
      <c r="O478" s="200">
        <v>6.5778999999999996</v>
      </c>
      <c r="Q478" s="206">
        <f t="shared" si="183"/>
        <v>0</v>
      </c>
    </row>
    <row r="479" spans="1:19">
      <c r="B479" s="206" t="s">
        <v>5939</v>
      </c>
      <c r="C479" s="206">
        <f t="shared" ref="C479:J479" si="185">C472+C478</f>
        <v>47550</v>
      </c>
      <c r="D479" s="206">
        <f t="shared" si="185"/>
        <v>0</v>
      </c>
      <c r="E479" s="206">
        <f t="shared" si="185"/>
        <v>2000</v>
      </c>
      <c r="F479" s="206">
        <f t="shared" si="185"/>
        <v>0</v>
      </c>
      <c r="G479" s="206">
        <f t="shared" si="185"/>
        <v>8357.4</v>
      </c>
      <c r="H479" s="206">
        <f t="shared" si="185"/>
        <v>470373</v>
      </c>
      <c r="I479" s="206">
        <f t="shared" si="185"/>
        <v>0</v>
      </c>
      <c r="J479" s="206">
        <f t="shared" si="185"/>
        <v>95026</v>
      </c>
      <c r="K479" s="206">
        <f>G479+I479+(H479+J479)*O479/100</f>
        <v>45548.780821</v>
      </c>
      <c r="N479" s="206">
        <f>K477+M477+(L477+N477)*O479/100</f>
        <v>2350.0166340447495</v>
      </c>
      <c r="O479" s="200">
        <v>6.5778999999999996</v>
      </c>
      <c r="P479" s="206">
        <f>SUM(C479:F479)</f>
        <v>49550</v>
      </c>
      <c r="Q479" s="206">
        <f>N479</f>
        <v>2350.0166340447495</v>
      </c>
      <c r="R479" s="206">
        <f>(G479+I479)+(H479+J479)*O479/100</f>
        <v>45548.780821</v>
      </c>
      <c r="S479" s="206">
        <f>P479-R479-Q479</f>
        <v>1651.2025449552502</v>
      </c>
    </row>
    <row r="480" spans="1:19">
      <c r="K480" s="206">
        <f>K477+C480-G480</f>
        <v>-613.18000000000245</v>
      </c>
      <c r="L480" s="206">
        <f>L477+D480-H480</f>
        <v>6156</v>
      </c>
      <c r="M480" s="206">
        <f>M477+E480-I480</f>
        <v>4901.1082200000001</v>
      </c>
      <c r="N480" s="206">
        <f>N477+F480-J480</f>
        <v>-35616.94628916902</v>
      </c>
      <c r="O480" s="200">
        <v>6.5778999999999996</v>
      </c>
      <c r="Q480" s="206">
        <f t="shared" ref="Q480:Q494" si="186">K480+L480*O480/100+M480+N480*O480/100</f>
        <v>2350.0166340447486</v>
      </c>
    </row>
    <row r="481" spans="1:19">
      <c r="A481" s="261">
        <v>39166</v>
      </c>
      <c r="B481" s="206" t="s">
        <v>5946</v>
      </c>
      <c r="H481" s="200">
        <v>1344</v>
      </c>
      <c r="K481" s="206">
        <f t="shared" ref="K481:K493" si="187">K480+C481-G481</f>
        <v>-613.18000000000245</v>
      </c>
      <c r="L481" s="206">
        <f t="shared" ref="L481:L493" si="188">L480+D481-H481</f>
        <v>4812</v>
      </c>
      <c r="M481" s="206">
        <f t="shared" ref="M481:M493" si="189">M480+E481-I481</f>
        <v>4901.1082200000001</v>
      </c>
      <c r="N481" s="206">
        <f t="shared" ref="N481:N493" si="190">N480+F481-J481</f>
        <v>-35616.94628916902</v>
      </c>
      <c r="O481" s="200">
        <v>6.5778999999999996</v>
      </c>
      <c r="Q481" s="206">
        <f t="shared" si="186"/>
        <v>2261.6096580447484</v>
      </c>
    </row>
    <row r="482" spans="1:19">
      <c r="A482" s="261">
        <v>39166</v>
      </c>
      <c r="B482" s="206" t="s">
        <v>5945</v>
      </c>
      <c r="H482" s="200">
        <v>1788</v>
      </c>
      <c r="K482" s="206">
        <f t="shared" si="187"/>
        <v>-613.18000000000245</v>
      </c>
      <c r="L482" s="206">
        <f t="shared" si="188"/>
        <v>3024</v>
      </c>
      <c r="M482" s="206">
        <f t="shared" si="189"/>
        <v>4901.1082200000001</v>
      </c>
      <c r="N482" s="206">
        <f t="shared" si="190"/>
        <v>-35616.94628916902</v>
      </c>
      <c r="O482" s="200">
        <v>6.5778999999999996</v>
      </c>
      <c r="Q482" s="206">
        <f t="shared" si="186"/>
        <v>2143.9968060447491</v>
      </c>
    </row>
    <row r="483" spans="1:19">
      <c r="A483" s="261">
        <v>39166</v>
      </c>
      <c r="B483" s="206" t="s">
        <v>5944</v>
      </c>
      <c r="H483" s="200">
        <v>8854</v>
      </c>
      <c r="K483" s="206">
        <f t="shared" si="187"/>
        <v>-613.18000000000245</v>
      </c>
      <c r="L483" s="206">
        <f t="shared" si="188"/>
        <v>-5830</v>
      </c>
      <c r="M483" s="206">
        <f t="shared" si="189"/>
        <v>4901.1082200000001</v>
      </c>
      <c r="N483" s="206">
        <f t="shared" si="190"/>
        <v>-35616.94628916902</v>
      </c>
      <c r="O483" s="200">
        <v>6.5778999999999996</v>
      </c>
      <c r="Q483" s="206">
        <f t="shared" si="186"/>
        <v>1561.5895400447489</v>
      </c>
    </row>
    <row r="484" spans="1:19">
      <c r="A484" s="261">
        <v>39166</v>
      </c>
      <c r="B484" s="206" t="s">
        <v>5943</v>
      </c>
      <c r="D484" s="200">
        <v>30000</v>
      </c>
      <c r="K484" s="206">
        <f t="shared" si="187"/>
        <v>-613.18000000000245</v>
      </c>
      <c r="L484" s="206">
        <f t="shared" si="188"/>
        <v>24170</v>
      </c>
      <c r="M484" s="206">
        <f t="shared" si="189"/>
        <v>4901.1082200000001</v>
      </c>
      <c r="N484" s="206">
        <f t="shared" si="190"/>
        <v>-35616.94628916902</v>
      </c>
      <c r="O484" s="200">
        <v>6.5778999999999996</v>
      </c>
      <c r="Q484" s="206">
        <f t="shared" si="186"/>
        <v>3534.9595400447488</v>
      </c>
    </row>
    <row r="485" spans="1:19">
      <c r="A485" s="261">
        <v>39166</v>
      </c>
      <c r="B485" s="206" t="s">
        <v>5816</v>
      </c>
      <c r="H485" s="200">
        <v>1050</v>
      </c>
      <c r="K485" s="206">
        <f t="shared" si="187"/>
        <v>-613.18000000000245</v>
      </c>
      <c r="L485" s="206">
        <f t="shared" si="188"/>
        <v>23120</v>
      </c>
      <c r="M485" s="206">
        <f t="shared" si="189"/>
        <v>4901.1082200000001</v>
      </c>
      <c r="N485" s="206">
        <f t="shared" si="190"/>
        <v>-35616.94628916902</v>
      </c>
      <c r="O485" s="200">
        <v>6.5778999999999996</v>
      </c>
      <c r="Q485" s="206">
        <f t="shared" si="186"/>
        <v>3465.8915900447482</v>
      </c>
    </row>
    <row r="486" spans="1:19">
      <c r="A486" s="261">
        <v>39166</v>
      </c>
      <c r="B486" s="200" t="s">
        <v>5815</v>
      </c>
      <c r="H486" s="200">
        <v>2520</v>
      </c>
      <c r="K486" s="206">
        <f t="shared" si="187"/>
        <v>-613.18000000000245</v>
      </c>
      <c r="L486" s="206">
        <f t="shared" si="188"/>
        <v>20600</v>
      </c>
      <c r="M486" s="206">
        <f t="shared" si="189"/>
        <v>4901.1082200000001</v>
      </c>
      <c r="N486" s="206">
        <f t="shared" si="190"/>
        <v>-35616.94628916902</v>
      </c>
      <c r="O486" s="200">
        <v>6.5778999999999996</v>
      </c>
      <c r="Q486" s="206">
        <f t="shared" si="186"/>
        <v>3300.1285100447485</v>
      </c>
    </row>
    <row r="487" spans="1:19">
      <c r="A487" s="261">
        <v>39166</v>
      </c>
      <c r="B487" s="200" t="s">
        <v>5814</v>
      </c>
      <c r="H487" s="200">
        <v>525</v>
      </c>
      <c r="K487" s="206">
        <f t="shared" si="187"/>
        <v>-613.18000000000245</v>
      </c>
      <c r="L487" s="206">
        <f t="shared" si="188"/>
        <v>20075</v>
      </c>
      <c r="M487" s="206">
        <f t="shared" si="189"/>
        <v>4901.1082200000001</v>
      </c>
      <c r="N487" s="206">
        <f t="shared" si="190"/>
        <v>-35616.94628916902</v>
      </c>
      <c r="O487" s="200">
        <v>6.5778999999999996</v>
      </c>
      <c r="Q487" s="206">
        <f t="shared" si="186"/>
        <v>3265.5945350447491</v>
      </c>
    </row>
    <row r="488" spans="1:19">
      <c r="A488" s="261">
        <v>39166</v>
      </c>
      <c r="B488" s="200" t="s">
        <v>5813</v>
      </c>
      <c r="H488" s="200">
        <v>630</v>
      </c>
      <c r="K488" s="206">
        <f t="shared" si="187"/>
        <v>-613.18000000000245</v>
      </c>
      <c r="L488" s="206">
        <f t="shared" si="188"/>
        <v>19445</v>
      </c>
      <c r="M488" s="206">
        <f t="shared" si="189"/>
        <v>4901.1082200000001</v>
      </c>
      <c r="N488" s="206">
        <f t="shared" si="190"/>
        <v>-35616.94628916902</v>
      </c>
      <c r="O488" s="200">
        <v>6.5778999999999996</v>
      </c>
      <c r="Q488" s="206">
        <f t="shared" si="186"/>
        <v>3224.153765044749</v>
      </c>
    </row>
    <row r="489" spans="1:19">
      <c r="A489" s="261">
        <v>39166</v>
      </c>
      <c r="B489" s="200" t="s">
        <v>5812</v>
      </c>
      <c r="H489" s="200">
        <v>525</v>
      </c>
      <c r="K489" s="206">
        <f t="shared" si="187"/>
        <v>-613.18000000000245</v>
      </c>
      <c r="L489" s="206">
        <f t="shared" si="188"/>
        <v>18920</v>
      </c>
      <c r="M489" s="206">
        <f t="shared" si="189"/>
        <v>4901.1082200000001</v>
      </c>
      <c r="N489" s="206">
        <f t="shared" si="190"/>
        <v>-35616.94628916902</v>
      </c>
      <c r="O489" s="200">
        <v>6.5778999999999996</v>
      </c>
      <c r="Q489" s="206">
        <f t="shared" si="186"/>
        <v>3189.6197900447487</v>
      </c>
    </row>
    <row r="490" spans="1:19">
      <c r="A490" s="261">
        <v>39166</v>
      </c>
      <c r="B490" s="200" t="s">
        <v>5811</v>
      </c>
      <c r="H490" s="200">
        <v>367</v>
      </c>
      <c r="K490" s="206">
        <f t="shared" si="187"/>
        <v>-613.18000000000245</v>
      </c>
      <c r="L490" s="206">
        <f t="shared" si="188"/>
        <v>18553</v>
      </c>
      <c r="M490" s="206">
        <f t="shared" si="189"/>
        <v>4901.1082200000001</v>
      </c>
      <c r="N490" s="206">
        <f t="shared" si="190"/>
        <v>-35616.94628916902</v>
      </c>
      <c r="O490" s="200">
        <v>6.5778999999999996</v>
      </c>
      <c r="Q490" s="206">
        <f t="shared" si="186"/>
        <v>3165.4788970447489</v>
      </c>
    </row>
    <row r="491" spans="1:19">
      <c r="A491" s="261">
        <v>39166</v>
      </c>
      <c r="B491" s="200" t="s">
        <v>5810</v>
      </c>
      <c r="J491" s="200">
        <v>1480</v>
      </c>
      <c r="K491" s="206">
        <f t="shared" si="187"/>
        <v>-613.18000000000245</v>
      </c>
      <c r="L491" s="206">
        <f t="shared" si="188"/>
        <v>18553</v>
      </c>
      <c r="M491" s="206">
        <f t="shared" si="189"/>
        <v>4901.1082200000001</v>
      </c>
      <c r="N491" s="206">
        <f t="shared" si="190"/>
        <v>-37096.94628916902</v>
      </c>
      <c r="O491" s="200">
        <v>6.5778999999999996</v>
      </c>
      <c r="Q491" s="206">
        <f t="shared" si="186"/>
        <v>3068.1259770447491</v>
      </c>
    </row>
    <row r="492" spans="1:19">
      <c r="A492" s="261">
        <v>39166</v>
      </c>
      <c r="B492" s="200" t="s">
        <v>5809</v>
      </c>
      <c r="J492" s="200">
        <v>988</v>
      </c>
      <c r="K492" s="206">
        <f t="shared" si="187"/>
        <v>-613.18000000000245</v>
      </c>
      <c r="L492" s="206">
        <f t="shared" si="188"/>
        <v>18553</v>
      </c>
      <c r="M492" s="206">
        <f t="shared" si="189"/>
        <v>4901.1082200000001</v>
      </c>
      <c r="N492" s="206">
        <f t="shared" si="190"/>
        <v>-38084.94628916902</v>
      </c>
      <c r="O492" s="200">
        <v>6.5778999999999996</v>
      </c>
      <c r="Q492" s="206">
        <f t="shared" si="186"/>
        <v>3003.1363250447489</v>
      </c>
    </row>
    <row r="493" spans="1:19">
      <c r="K493" s="206">
        <f t="shared" si="187"/>
        <v>-613.18000000000245</v>
      </c>
      <c r="L493" s="206">
        <f t="shared" si="188"/>
        <v>18553</v>
      </c>
      <c r="M493" s="206">
        <f t="shared" si="189"/>
        <v>4901.1082200000001</v>
      </c>
      <c r="N493" s="206">
        <f t="shared" si="190"/>
        <v>-38084.94628916902</v>
      </c>
      <c r="O493" s="200">
        <v>6.5778999999999996</v>
      </c>
      <c r="Q493" s="206">
        <f t="shared" si="186"/>
        <v>3003.1363250447489</v>
      </c>
    </row>
    <row r="494" spans="1:19">
      <c r="B494" s="206" t="s">
        <v>5940</v>
      </c>
      <c r="C494" s="200">
        <v>0</v>
      </c>
      <c r="G494" s="206">
        <f>SUM(G481:G493)</f>
        <v>0</v>
      </c>
      <c r="H494" s="206">
        <f>SUM(H481:H493)</f>
        <v>17603</v>
      </c>
      <c r="I494" s="206">
        <f>SUM(I481:I493)</f>
        <v>0</v>
      </c>
      <c r="J494" s="206">
        <f>SUM(J481:J493)</f>
        <v>2468</v>
      </c>
      <c r="O494" s="200">
        <v>6.5778999999999996</v>
      </c>
      <c r="Q494" s="206">
        <f t="shared" si="186"/>
        <v>0</v>
      </c>
    </row>
    <row r="495" spans="1:19">
      <c r="B495" s="206" t="s">
        <v>5939</v>
      </c>
      <c r="C495" s="206">
        <f t="shared" ref="C495:J495" si="191">C479+C494</f>
        <v>47550</v>
      </c>
      <c r="D495" s="206">
        <f t="shared" si="191"/>
        <v>0</v>
      </c>
      <c r="E495" s="206">
        <f t="shared" si="191"/>
        <v>2000</v>
      </c>
      <c r="F495" s="206">
        <f t="shared" si="191"/>
        <v>0</v>
      </c>
      <c r="G495" s="206">
        <f t="shared" si="191"/>
        <v>8357.4</v>
      </c>
      <c r="H495" s="206">
        <f t="shared" si="191"/>
        <v>487976</v>
      </c>
      <c r="I495" s="206">
        <f t="shared" si="191"/>
        <v>0</v>
      </c>
      <c r="J495" s="206">
        <f t="shared" si="191"/>
        <v>97494</v>
      </c>
      <c r="K495" s="206">
        <f>G495+I495+(H495+J495)*O495/100</f>
        <v>46869.031130000003</v>
      </c>
      <c r="N495" s="206">
        <f>K493+M493+(L493+N493)*O495/100</f>
        <v>3003.1363250447494</v>
      </c>
      <c r="O495" s="200">
        <v>6.5778999999999996</v>
      </c>
      <c r="P495" s="206">
        <f>SUM(C495:F495)</f>
        <v>49550</v>
      </c>
      <c r="Q495" s="206">
        <f>N495</f>
        <v>3003.1363250447494</v>
      </c>
      <c r="R495" s="206">
        <f>(G495+I495)+(H495+J495)*O495/100</f>
        <v>46869.031130000003</v>
      </c>
      <c r="S495" s="206">
        <f>P495-R495-Q495</f>
        <v>-322.16745504475239</v>
      </c>
    </row>
    <row r="496" spans="1:19">
      <c r="K496" s="206">
        <f>K493+C496-G496</f>
        <v>-613.18000000000245</v>
      </c>
      <c r="L496" s="206">
        <f>L493+D496-H496</f>
        <v>18553</v>
      </c>
      <c r="M496" s="206">
        <f>M493+E496-I496</f>
        <v>4901.1082200000001</v>
      </c>
      <c r="N496" s="206">
        <f>N493+F496-J496</f>
        <v>-38084.94628916902</v>
      </c>
      <c r="O496" s="200">
        <v>6.5778999999999996</v>
      </c>
      <c r="Q496" s="206">
        <f t="shared" ref="Q496:Q501" si="192">K496+L496*O496/100+M496+N496*O496/100</f>
        <v>3003.1363250447489</v>
      </c>
    </row>
    <row r="497" spans="1:19">
      <c r="K497" s="206">
        <f t="shared" ref="K497:N500" si="193">K496+C497-G497</f>
        <v>-613.18000000000245</v>
      </c>
      <c r="L497" s="206">
        <f t="shared" si="193"/>
        <v>18553</v>
      </c>
      <c r="M497" s="206">
        <f t="shared" si="193"/>
        <v>4901.1082200000001</v>
      </c>
      <c r="N497" s="206">
        <f t="shared" si="193"/>
        <v>-38084.94628916902</v>
      </c>
      <c r="O497" s="200">
        <v>6.5778999999999996</v>
      </c>
      <c r="Q497" s="206">
        <f t="shared" si="192"/>
        <v>3003.1363250447489</v>
      </c>
    </row>
    <row r="498" spans="1:19">
      <c r="K498" s="206">
        <f t="shared" si="193"/>
        <v>-613.18000000000245</v>
      </c>
      <c r="L498" s="206">
        <f t="shared" si="193"/>
        <v>18553</v>
      </c>
      <c r="M498" s="206">
        <f t="shared" si="193"/>
        <v>4901.1082200000001</v>
      </c>
      <c r="N498" s="206">
        <f t="shared" si="193"/>
        <v>-38084.94628916902</v>
      </c>
      <c r="O498" s="200">
        <v>6.5778999999999996</v>
      </c>
      <c r="Q498" s="206">
        <f t="shared" si="192"/>
        <v>3003.1363250447489</v>
      </c>
    </row>
    <row r="499" spans="1:19">
      <c r="K499" s="206">
        <f t="shared" si="193"/>
        <v>-613.18000000000245</v>
      </c>
      <c r="L499" s="206">
        <f t="shared" si="193"/>
        <v>18553</v>
      </c>
      <c r="M499" s="206">
        <f t="shared" si="193"/>
        <v>4901.1082200000001</v>
      </c>
      <c r="N499" s="206">
        <f t="shared" si="193"/>
        <v>-38084.94628916902</v>
      </c>
      <c r="O499" s="200">
        <v>6.5778999999999996</v>
      </c>
      <c r="Q499" s="206">
        <f t="shared" si="192"/>
        <v>3003.1363250447489</v>
      </c>
    </row>
    <row r="500" spans="1:19">
      <c r="K500" s="206">
        <f t="shared" si="193"/>
        <v>-613.18000000000245</v>
      </c>
      <c r="L500" s="206">
        <f t="shared" si="193"/>
        <v>18553</v>
      </c>
      <c r="M500" s="206">
        <f t="shared" si="193"/>
        <v>4901.1082200000001</v>
      </c>
      <c r="N500" s="206">
        <f t="shared" si="193"/>
        <v>-38084.94628916902</v>
      </c>
      <c r="O500" s="200">
        <v>6.5778999999999996</v>
      </c>
      <c r="Q500" s="206">
        <f t="shared" si="192"/>
        <v>3003.1363250447489</v>
      </c>
    </row>
    <row r="501" spans="1:19">
      <c r="B501" s="206" t="s">
        <v>5940</v>
      </c>
      <c r="C501" s="200">
        <v>0</v>
      </c>
      <c r="G501" s="206">
        <f>SUM(G497:G500)</f>
        <v>0</v>
      </c>
      <c r="H501" s="206">
        <f>SUM(H497:H500)</f>
        <v>0</v>
      </c>
      <c r="I501" s="206">
        <f>SUM(I497:I500)</f>
        <v>0</v>
      </c>
      <c r="J501" s="206">
        <f>SUM(J497:J500)</f>
        <v>0</v>
      </c>
      <c r="O501" s="200">
        <v>6.5778999999999996</v>
      </c>
      <c r="Q501" s="206">
        <f t="shared" si="192"/>
        <v>0</v>
      </c>
    </row>
    <row r="502" spans="1:19">
      <c r="B502" s="206" t="s">
        <v>5939</v>
      </c>
      <c r="C502" s="206">
        <f t="shared" ref="C502:J502" si="194">C495+C501</f>
        <v>47550</v>
      </c>
      <c r="D502" s="206">
        <f t="shared" si="194"/>
        <v>0</v>
      </c>
      <c r="E502" s="206">
        <f t="shared" si="194"/>
        <v>2000</v>
      </c>
      <c r="F502" s="206">
        <f t="shared" si="194"/>
        <v>0</v>
      </c>
      <c r="G502" s="206">
        <f t="shared" si="194"/>
        <v>8357.4</v>
      </c>
      <c r="H502" s="206">
        <f t="shared" si="194"/>
        <v>487976</v>
      </c>
      <c r="I502" s="206">
        <f t="shared" si="194"/>
        <v>0</v>
      </c>
      <c r="J502" s="206">
        <f t="shared" si="194"/>
        <v>97494</v>
      </c>
      <c r="K502" s="206">
        <f>G502+I502+(H502+J502)*O502/100</f>
        <v>46869.031130000003</v>
      </c>
      <c r="N502" s="206">
        <f>K500+M500+(L500+N500)*O502/100</f>
        <v>3003.1363250447494</v>
      </c>
      <c r="O502" s="200">
        <v>6.5778999999999996</v>
      </c>
      <c r="P502" s="206">
        <f>SUM(C502:F502)</f>
        <v>49550</v>
      </c>
      <c r="Q502" s="206">
        <f>N502</f>
        <v>3003.1363250447494</v>
      </c>
      <c r="R502" s="206">
        <f>(G502+I502)+(H502+J502)*O502/100</f>
        <v>46869.031130000003</v>
      </c>
      <c r="S502" s="206">
        <f>P502-R502-Q502</f>
        <v>-322.16745504475239</v>
      </c>
    </row>
    <row r="503" spans="1:19">
      <c r="K503" s="206">
        <f>K500+C503-G503</f>
        <v>-613.18000000000245</v>
      </c>
      <c r="L503" s="206">
        <f>L500+D503-H503</f>
        <v>18553</v>
      </c>
      <c r="M503" s="206">
        <f>M500+E503-I503</f>
        <v>4901.1082200000001</v>
      </c>
      <c r="N503" s="206">
        <f>N500+F503-J503</f>
        <v>-38084.94628916902</v>
      </c>
      <c r="O503" s="200">
        <v>6.5778999999999996</v>
      </c>
      <c r="Q503" s="206">
        <f t="shared" ref="Q503:Q509" si="195">K503+L503*O503/100+M503+N503*O503/100</f>
        <v>3003.1363250447489</v>
      </c>
    </row>
    <row r="504" spans="1:19">
      <c r="A504" s="261">
        <v>39172</v>
      </c>
      <c r="B504" s="200" t="s">
        <v>5942</v>
      </c>
      <c r="J504" s="200">
        <v>7192</v>
      </c>
      <c r="K504" s="206">
        <f t="shared" ref="K504:N508" si="196">K503+C504-G504</f>
        <v>-613.18000000000245</v>
      </c>
      <c r="L504" s="206">
        <f t="shared" si="196"/>
        <v>18553</v>
      </c>
      <c r="M504" s="206">
        <f t="shared" si="196"/>
        <v>4901.1082200000001</v>
      </c>
      <c r="N504" s="206">
        <f t="shared" si="196"/>
        <v>-45276.94628916902</v>
      </c>
      <c r="O504" s="200">
        <v>6.5778999999999996</v>
      </c>
      <c r="Q504" s="206">
        <f t="shared" si="195"/>
        <v>2530.0537570447491</v>
      </c>
    </row>
    <row r="505" spans="1:19">
      <c r="A505" s="261">
        <v>39172</v>
      </c>
      <c r="B505" s="206" t="s">
        <v>5808</v>
      </c>
      <c r="J505" s="200">
        <v>328</v>
      </c>
      <c r="K505" s="206">
        <f t="shared" si="196"/>
        <v>-613.18000000000245</v>
      </c>
      <c r="L505" s="206">
        <f t="shared" si="196"/>
        <v>18553</v>
      </c>
      <c r="M505" s="206">
        <f t="shared" si="196"/>
        <v>4901.1082200000001</v>
      </c>
      <c r="N505" s="206">
        <f t="shared" si="196"/>
        <v>-45604.94628916902</v>
      </c>
      <c r="O505" s="200">
        <v>6.5778999999999996</v>
      </c>
      <c r="Q505" s="206">
        <f t="shared" si="195"/>
        <v>2508.4782450447487</v>
      </c>
    </row>
    <row r="506" spans="1:19">
      <c r="A506" s="261">
        <v>39172</v>
      </c>
      <c r="B506" s="206" t="s">
        <v>5808</v>
      </c>
      <c r="J506" s="200">
        <v>398</v>
      </c>
      <c r="K506" s="206">
        <f t="shared" si="196"/>
        <v>-613.18000000000245</v>
      </c>
      <c r="L506" s="206">
        <f t="shared" si="196"/>
        <v>18553</v>
      </c>
      <c r="M506" s="206">
        <f t="shared" si="196"/>
        <v>4901.1082200000001</v>
      </c>
      <c r="N506" s="206">
        <f t="shared" si="196"/>
        <v>-46002.94628916902</v>
      </c>
      <c r="O506" s="200">
        <v>6.5778999999999996</v>
      </c>
      <c r="Q506" s="206">
        <f t="shared" si="195"/>
        <v>2482.2982030447492</v>
      </c>
    </row>
    <row r="507" spans="1:19">
      <c r="A507" s="261">
        <v>39172</v>
      </c>
      <c r="B507" s="206" t="s">
        <v>5807</v>
      </c>
      <c r="J507" s="200">
        <v>620</v>
      </c>
      <c r="K507" s="206">
        <f t="shared" si="196"/>
        <v>-613.18000000000245</v>
      </c>
      <c r="L507" s="206">
        <f t="shared" si="196"/>
        <v>18553</v>
      </c>
      <c r="M507" s="206">
        <f t="shared" si="196"/>
        <v>4901.1082200000001</v>
      </c>
      <c r="N507" s="206">
        <f t="shared" si="196"/>
        <v>-46622.94628916902</v>
      </c>
      <c r="O507" s="200">
        <v>6.5778999999999996</v>
      </c>
      <c r="Q507" s="206">
        <f t="shared" si="195"/>
        <v>2441.5152230447493</v>
      </c>
    </row>
    <row r="508" spans="1:19">
      <c r="A508" s="261">
        <v>39172</v>
      </c>
      <c r="B508" s="206" t="s">
        <v>5806</v>
      </c>
      <c r="J508" s="200">
        <v>298</v>
      </c>
      <c r="K508" s="206">
        <f t="shared" si="196"/>
        <v>-613.18000000000245</v>
      </c>
      <c r="L508" s="206">
        <f t="shared" si="196"/>
        <v>18553</v>
      </c>
      <c r="M508" s="206">
        <f t="shared" si="196"/>
        <v>4901.1082200000001</v>
      </c>
      <c r="N508" s="206">
        <f t="shared" si="196"/>
        <v>-46920.94628916902</v>
      </c>
      <c r="O508" s="200">
        <v>6.5778999999999996</v>
      </c>
      <c r="Q508" s="206">
        <f t="shared" si="195"/>
        <v>2421.9130810447491</v>
      </c>
    </row>
    <row r="509" spans="1:19">
      <c r="B509" s="206" t="s">
        <v>5940</v>
      </c>
      <c r="C509" s="200">
        <v>0</v>
      </c>
      <c r="G509" s="206">
        <f>SUM(G504:G508)</f>
        <v>0</v>
      </c>
      <c r="H509" s="206">
        <f>SUM(H504:H508)</f>
        <v>0</v>
      </c>
      <c r="I509" s="206">
        <f>SUM(I504:I508)</f>
        <v>0</v>
      </c>
      <c r="J509" s="206">
        <f>SUM(J504:J508)</f>
        <v>8836</v>
      </c>
      <c r="O509" s="200">
        <v>6.5778999999999996</v>
      </c>
      <c r="Q509" s="206">
        <f t="shared" si="195"/>
        <v>0</v>
      </c>
    </row>
    <row r="510" spans="1:19">
      <c r="B510" s="206" t="s">
        <v>5939</v>
      </c>
      <c r="C510" s="206">
        <f t="shared" ref="C510:J510" si="197">C502+C509</f>
        <v>47550</v>
      </c>
      <c r="D510" s="206">
        <f t="shared" si="197"/>
        <v>0</v>
      </c>
      <c r="E510" s="206">
        <f t="shared" si="197"/>
        <v>2000</v>
      </c>
      <c r="F510" s="206">
        <f t="shared" si="197"/>
        <v>0</v>
      </c>
      <c r="G510" s="206">
        <f t="shared" si="197"/>
        <v>8357.4</v>
      </c>
      <c r="H510" s="206">
        <f t="shared" si="197"/>
        <v>487976</v>
      </c>
      <c r="I510" s="206">
        <f t="shared" si="197"/>
        <v>0</v>
      </c>
      <c r="J510" s="206">
        <f t="shared" si="197"/>
        <v>106330</v>
      </c>
      <c r="K510" s="206">
        <f>G510+I510+(H510+J510)*O510/100</f>
        <v>47450.254373999996</v>
      </c>
      <c r="N510" s="206">
        <f>K508+M508+(L508+N508)*O510/100</f>
        <v>2421.9130810447487</v>
      </c>
      <c r="O510" s="200">
        <v>6.5778999999999996</v>
      </c>
      <c r="P510" s="206">
        <f>SUM(C510:F510)</f>
        <v>49550</v>
      </c>
      <c r="Q510" s="206">
        <f>N510</f>
        <v>2421.9130810447487</v>
      </c>
      <c r="R510" s="206">
        <f>(G510+I510)+(H510+J510)*O510/100</f>
        <v>47450.254373999996</v>
      </c>
      <c r="S510" s="206">
        <f>P510-R510-Q510</f>
        <v>-322.16745504474511</v>
      </c>
    </row>
    <row r="511" spans="1:19">
      <c r="K511" s="206">
        <f>K508+C511-G511</f>
        <v>-613.18000000000245</v>
      </c>
      <c r="L511" s="206">
        <f>L508+D511-H511</f>
        <v>18553</v>
      </c>
      <c r="M511" s="206">
        <f>M508+E511-I511</f>
        <v>4901.1082200000001</v>
      </c>
      <c r="N511" s="206">
        <f>N508+F511-J511</f>
        <v>-46920.94628916902</v>
      </c>
      <c r="O511" s="200">
        <v>6.5778999999999996</v>
      </c>
      <c r="Q511" s="206">
        <f t="shared" ref="Q511:Q516" si="198">K511+L511*O511/100+M511+N511*O511/100</f>
        <v>2421.9130810447491</v>
      </c>
    </row>
    <row r="512" spans="1:19">
      <c r="K512" s="206">
        <f t="shared" ref="K512:N515" si="199">K511+C512-G512</f>
        <v>-613.18000000000245</v>
      </c>
      <c r="L512" s="206">
        <f t="shared" si="199"/>
        <v>18553</v>
      </c>
      <c r="M512" s="206">
        <f t="shared" si="199"/>
        <v>4901.1082200000001</v>
      </c>
      <c r="N512" s="206">
        <f t="shared" si="199"/>
        <v>-46920.94628916902</v>
      </c>
      <c r="O512" s="200">
        <v>6.5778999999999996</v>
      </c>
      <c r="Q512" s="206">
        <f t="shared" si="198"/>
        <v>2421.9130810447491</v>
      </c>
    </row>
    <row r="513" spans="1:19">
      <c r="K513" s="206">
        <f t="shared" si="199"/>
        <v>-613.18000000000245</v>
      </c>
      <c r="L513" s="206">
        <f t="shared" si="199"/>
        <v>18553</v>
      </c>
      <c r="M513" s="206">
        <f t="shared" si="199"/>
        <v>4901.1082200000001</v>
      </c>
      <c r="N513" s="206">
        <f t="shared" si="199"/>
        <v>-46920.94628916902</v>
      </c>
      <c r="O513" s="200">
        <v>6.5778999999999996</v>
      </c>
      <c r="Q513" s="206">
        <f t="shared" si="198"/>
        <v>2421.9130810447491</v>
      </c>
    </row>
    <row r="514" spans="1:19">
      <c r="A514" s="261">
        <v>39173</v>
      </c>
      <c r="B514" s="206" t="s">
        <v>5941</v>
      </c>
      <c r="H514" s="200">
        <v>11450</v>
      </c>
      <c r="K514" s="206">
        <f t="shared" si="199"/>
        <v>-613.18000000000245</v>
      </c>
      <c r="L514" s="206">
        <f t="shared" si="199"/>
        <v>7103</v>
      </c>
      <c r="M514" s="206">
        <f t="shared" si="199"/>
        <v>4901.1082200000001</v>
      </c>
      <c r="N514" s="206">
        <f t="shared" si="199"/>
        <v>-46920.94628916902</v>
      </c>
      <c r="O514" s="200">
        <v>6.5778999999999996</v>
      </c>
      <c r="Q514" s="206">
        <f t="shared" si="198"/>
        <v>1668.7435310447486</v>
      </c>
    </row>
    <row r="515" spans="1:19">
      <c r="K515" s="206">
        <f t="shared" si="199"/>
        <v>-613.18000000000245</v>
      </c>
      <c r="L515" s="206">
        <f t="shared" si="199"/>
        <v>7103</v>
      </c>
      <c r="M515" s="206">
        <f t="shared" si="199"/>
        <v>4901.1082200000001</v>
      </c>
      <c r="N515" s="206">
        <f t="shared" si="199"/>
        <v>-46920.94628916902</v>
      </c>
      <c r="O515" s="200">
        <v>6.5778999999999996</v>
      </c>
      <c r="Q515" s="206">
        <f t="shared" si="198"/>
        <v>1668.7435310447486</v>
      </c>
    </row>
    <row r="516" spans="1:19">
      <c r="B516" s="206" t="s">
        <v>5940</v>
      </c>
      <c r="C516" s="200">
        <v>0</v>
      </c>
      <c r="G516" s="206">
        <f>SUM(G512:G515)</f>
        <v>0</v>
      </c>
      <c r="H516" s="206">
        <f>SUM(H512:H515)</f>
        <v>11450</v>
      </c>
      <c r="I516" s="206">
        <f>SUM(I512:I515)</f>
        <v>0</v>
      </c>
      <c r="J516" s="206">
        <f>SUM(J512:J515)</f>
        <v>0</v>
      </c>
      <c r="O516" s="200">
        <v>6.5778999999999996</v>
      </c>
      <c r="Q516" s="206">
        <f t="shared" si="198"/>
        <v>0</v>
      </c>
    </row>
    <row r="517" spans="1:19">
      <c r="B517" s="206" t="s">
        <v>5939</v>
      </c>
      <c r="C517" s="206">
        <f t="shared" ref="C517:J517" si="200">C510+C516</f>
        <v>47550</v>
      </c>
      <c r="D517" s="206">
        <f t="shared" si="200"/>
        <v>0</v>
      </c>
      <c r="E517" s="206">
        <f t="shared" si="200"/>
        <v>2000</v>
      </c>
      <c r="F517" s="206">
        <f t="shared" si="200"/>
        <v>0</v>
      </c>
      <c r="G517" s="206">
        <f t="shared" si="200"/>
        <v>8357.4</v>
      </c>
      <c r="H517" s="206">
        <f t="shared" si="200"/>
        <v>499426</v>
      </c>
      <c r="I517" s="206">
        <f t="shared" si="200"/>
        <v>0</v>
      </c>
      <c r="J517" s="206">
        <f t="shared" si="200"/>
        <v>106330</v>
      </c>
      <c r="K517" s="206">
        <f>G517+I517+(H517+J517)*O517/100</f>
        <v>48203.423924000002</v>
      </c>
      <c r="N517" s="206">
        <f>K515+M515+(L515+N515)*O517/100</f>
        <v>1668.743531044749</v>
      </c>
      <c r="O517" s="200">
        <v>6.5778999999999996</v>
      </c>
      <c r="P517" s="206">
        <f>SUM(C517:F517)</f>
        <v>49550</v>
      </c>
      <c r="Q517" s="206">
        <f>N517</f>
        <v>1668.743531044749</v>
      </c>
      <c r="R517" s="206">
        <f>(G517+I517)+(H517+J517)*O517/100</f>
        <v>48203.423924000002</v>
      </c>
      <c r="S517" s="206">
        <f>P517-R517-Q517</f>
        <v>-322.16745504475148</v>
      </c>
    </row>
    <row r="518" spans="1:19">
      <c r="Q518" s="206">
        <f t="shared" ref="Q518:Q524" si="201">K518+L518*O518/100+M518+N518*O518/100</f>
        <v>0</v>
      </c>
    </row>
    <row r="519" spans="1:19">
      <c r="Q519" s="206">
        <f t="shared" si="201"/>
        <v>0</v>
      </c>
    </row>
    <row r="520" spans="1:19">
      <c r="Q520" s="206">
        <f t="shared" si="201"/>
        <v>0</v>
      </c>
    </row>
    <row r="521" spans="1:19">
      <c r="Q521" s="206">
        <f t="shared" si="201"/>
        <v>0</v>
      </c>
    </row>
    <row r="522" spans="1:19">
      <c r="Q522" s="206">
        <f t="shared" si="201"/>
        <v>0</v>
      </c>
    </row>
    <row r="523" spans="1:19">
      <c r="Q523" s="206">
        <f t="shared" si="201"/>
        <v>0</v>
      </c>
    </row>
    <row r="524" spans="1:19">
      <c r="A524" s="261">
        <f ca="1">TODAY()</f>
        <v>43942</v>
      </c>
      <c r="Q524" s="206">
        <f t="shared" si="201"/>
        <v>0</v>
      </c>
    </row>
    <row r="525" spans="1:19">
      <c r="F525" s="206" t="s">
        <v>5938</v>
      </c>
      <c r="G525" s="206">
        <f>G517</f>
        <v>8357.4</v>
      </c>
      <c r="H525" s="206">
        <f>H517-H541</f>
        <v>438026</v>
      </c>
      <c r="I525" s="206">
        <f>I517</f>
        <v>0</v>
      </c>
      <c r="J525" s="206">
        <f>J517</f>
        <v>106330</v>
      </c>
      <c r="K525" s="206">
        <f>G525+I525+(H525+J525)*O525/100</f>
        <v>43468.362000000001</v>
      </c>
      <c r="O525" s="200">
        <v>6.45</v>
      </c>
    </row>
    <row r="526" spans="1:19">
      <c r="A526" s="261" t="s">
        <v>5937</v>
      </c>
      <c r="B526" s="206">
        <f ca="1">(A524-A19)+1</f>
        <v>4858</v>
      </c>
      <c r="F526" s="206" t="s">
        <v>5936</v>
      </c>
      <c r="G526" s="206">
        <f ca="1">G525/$B$526</f>
        <v>1.7203375874845614</v>
      </c>
      <c r="H526" s="206">
        <f ca="1">H525/$B$526</f>
        <v>90.165911897900372</v>
      </c>
      <c r="I526" s="206">
        <f ca="1">I525/$B$526</f>
        <v>0</v>
      </c>
      <c r="J526" s="206">
        <f ca="1">J525/$B$526</f>
        <v>21.887608069164266</v>
      </c>
      <c r="K526" s="206">
        <f ca="1">$K$525/B526</f>
        <v>8.9477896253602314</v>
      </c>
    </row>
    <row r="527" spans="1:19">
      <c r="A527" s="261" t="s">
        <v>5935</v>
      </c>
      <c r="B527" s="200">
        <v>90</v>
      </c>
      <c r="K527" s="206">
        <f>$K$525/B527</f>
        <v>482.98180000000002</v>
      </c>
    </row>
    <row r="529" spans="1:14">
      <c r="G529" s="206">
        <f>G4+G16</f>
        <v>785</v>
      </c>
      <c r="K529" s="206">
        <f>G529+K148</f>
        <v>171.81999999999755</v>
      </c>
    </row>
    <row r="530" spans="1:14">
      <c r="G530" s="206" t="s">
        <v>5934</v>
      </c>
      <c r="L530" s="206" t="s">
        <v>5933</v>
      </c>
    </row>
    <row r="531" spans="1:14">
      <c r="A531" s="261">
        <v>39083</v>
      </c>
      <c r="B531" s="206" t="s">
        <v>1469</v>
      </c>
      <c r="G531" s="200">
        <v>177</v>
      </c>
    </row>
    <row r="533" spans="1:14">
      <c r="B533" s="206" t="s">
        <v>5932</v>
      </c>
      <c r="H533" s="206">
        <f>$H$190</f>
        <v>46400</v>
      </c>
    </row>
    <row r="534" spans="1:14">
      <c r="B534" s="206" t="s">
        <v>5867</v>
      </c>
      <c r="H534" s="200">
        <v>15000</v>
      </c>
      <c r="L534" s="200">
        <v>1000</v>
      </c>
    </row>
    <row r="535" spans="1:14">
      <c r="L535" s="200">
        <v>200</v>
      </c>
    </row>
    <row r="536" spans="1:14">
      <c r="L536" s="200">
        <v>100</v>
      </c>
    </row>
    <row r="537" spans="1:14">
      <c r="L537" s="200">
        <v>20</v>
      </c>
    </row>
    <row r="538" spans="1:14">
      <c r="L538" s="200">
        <v>10</v>
      </c>
    </row>
    <row r="539" spans="1:14">
      <c r="L539" s="200">
        <v>2</v>
      </c>
    </row>
    <row r="541" spans="1:14">
      <c r="B541" s="206" t="s">
        <v>5931</v>
      </c>
      <c r="H541" s="206">
        <f>H533+H534</f>
        <v>61400</v>
      </c>
      <c r="M541" s="200">
        <v>39151</v>
      </c>
      <c r="N541" s="206" t="s">
        <v>5930</v>
      </c>
    </row>
    <row r="542" spans="1:14">
      <c r="B542" s="206" t="s">
        <v>5805</v>
      </c>
      <c r="G542" s="206">
        <f>SUM(G531:G541)</f>
        <v>177</v>
      </c>
      <c r="L542" s="206">
        <f>SUM(L534:L541)</f>
        <v>1332</v>
      </c>
      <c r="M542" s="200">
        <v>39162</v>
      </c>
      <c r="N542" s="206" t="s">
        <v>5930</v>
      </c>
    </row>
    <row r="543" spans="1:14">
      <c r="M543" s="200">
        <v>39101</v>
      </c>
      <c r="N543" s="206" t="s">
        <v>5930</v>
      </c>
    </row>
    <row r="544" spans="1:14">
      <c r="L544" s="206">
        <f>L515-L542</f>
        <v>5771</v>
      </c>
      <c r="M544" s="200">
        <v>39109</v>
      </c>
      <c r="N544" s="206" t="s">
        <v>5930</v>
      </c>
    </row>
    <row r="549" spans="2:5">
      <c r="B549" s="206" t="s">
        <v>2147</v>
      </c>
      <c r="D549" s="200">
        <v>10160</v>
      </c>
    </row>
    <row r="550" spans="2:5">
      <c r="B550" s="200" t="s">
        <v>5928</v>
      </c>
      <c r="C550" s="200">
        <v>240</v>
      </c>
      <c r="D550" s="206">
        <f>D549-C550</f>
        <v>9920</v>
      </c>
    </row>
    <row r="551" spans="2:5">
      <c r="B551" s="206" t="s">
        <v>5929</v>
      </c>
      <c r="C551" s="200">
        <v>260</v>
      </c>
    </row>
    <row r="552" spans="2:5">
      <c r="B552" s="200" t="s">
        <v>5928</v>
      </c>
      <c r="C552" s="200">
        <v>260</v>
      </c>
      <c r="D552" s="200">
        <v>9400</v>
      </c>
      <c r="E552" s="206">
        <f>D550-D552</f>
        <v>520</v>
      </c>
    </row>
    <row r="555" spans="2:5">
      <c r="E555" s="206">
        <f>D549-D552</f>
        <v>760</v>
      </c>
    </row>
    <row r="566" spans="3:9">
      <c r="C566" s="200">
        <v>165</v>
      </c>
      <c r="D566" s="200">
        <v>521</v>
      </c>
      <c r="F566" s="200">
        <v>262</v>
      </c>
      <c r="G566" s="200">
        <v>463</v>
      </c>
      <c r="H566" s="200">
        <v>934</v>
      </c>
      <c r="I566" s="200">
        <v>477</v>
      </c>
    </row>
    <row r="567" spans="3:9">
      <c r="C567" s="200">
        <v>469</v>
      </c>
      <c r="D567" s="200">
        <v>507</v>
      </c>
      <c r="F567" s="200">
        <v>80</v>
      </c>
      <c r="G567" s="200">
        <v>264</v>
      </c>
      <c r="H567" s="200">
        <v>237</v>
      </c>
      <c r="I567" s="200">
        <v>176</v>
      </c>
    </row>
    <row r="568" spans="3:9">
      <c r="C568" s="200">
        <v>299</v>
      </c>
      <c r="D568" s="200">
        <v>2197</v>
      </c>
      <c r="F568" s="200">
        <v>403</v>
      </c>
      <c r="G568" s="200">
        <v>351</v>
      </c>
      <c r="H568" s="200">
        <v>98</v>
      </c>
      <c r="I568" s="200">
        <v>199</v>
      </c>
    </row>
    <row r="569" spans="3:9">
      <c r="C569" s="206">
        <f>SUM(C566:C568)</f>
        <v>933</v>
      </c>
      <c r="D569" s="206">
        <f>SUM(D566:D568)</f>
        <v>3225</v>
      </c>
      <c r="F569" s="200">
        <v>897</v>
      </c>
      <c r="G569" s="200">
        <v>693</v>
      </c>
      <c r="H569" s="200">
        <v>381</v>
      </c>
      <c r="I569" s="200">
        <v>294</v>
      </c>
    </row>
    <row r="570" spans="3:9">
      <c r="F570" s="200">
        <v>266</v>
      </c>
      <c r="G570" s="200">
        <v>199</v>
      </c>
      <c r="H570" s="200">
        <v>522</v>
      </c>
      <c r="I570" s="200">
        <v>225</v>
      </c>
    </row>
    <row r="571" spans="3:9">
      <c r="F571" s="200">
        <v>1826</v>
      </c>
      <c r="G571" s="206">
        <f>SUM(G566:G570)</f>
        <v>1970</v>
      </c>
      <c r="H571" s="206">
        <f>SUM(H566:H570)</f>
        <v>2172</v>
      </c>
      <c r="I571" s="200">
        <v>250</v>
      </c>
    </row>
    <row r="572" spans="3:9">
      <c r="F572" s="206">
        <f>SUM(F566:F571)</f>
        <v>3734</v>
      </c>
      <c r="I572" s="206">
        <f>SUM(I566:I571)</f>
        <v>1621</v>
      </c>
    </row>
    <row r="573" spans="3:9">
      <c r="I573" s="206">
        <f>I572*0.05</f>
        <v>81.050000000000011</v>
      </c>
    </row>
    <row r="579" spans="5:11">
      <c r="E579" s="200">
        <v>272</v>
      </c>
      <c r="J579" s="200">
        <v>250</v>
      </c>
      <c r="K579" s="200">
        <v>946</v>
      </c>
    </row>
    <row r="580" spans="5:11">
      <c r="E580" s="200">
        <v>429</v>
      </c>
      <c r="J580" s="200">
        <v>225</v>
      </c>
      <c r="K580" s="200">
        <v>438</v>
      </c>
    </row>
    <row r="581" spans="5:11">
      <c r="E581" s="200">
        <v>115</v>
      </c>
      <c r="J581" s="200">
        <v>294</v>
      </c>
      <c r="K581" s="200">
        <v>177</v>
      </c>
    </row>
    <row r="582" spans="5:11">
      <c r="E582" s="200">
        <v>98</v>
      </c>
      <c r="J582" s="200">
        <v>199</v>
      </c>
      <c r="K582" s="200">
        <v>80</v>
      </c>
    </row>
    <row r="583" spans="5:11">
      <c r="E583" s="200">
        <v>62</v>
      </c>
      <c r="J583" s="200">
        <v>176</v>
      </c>
      <c r="K583" s="200">
        <v>210</v>
      </c>
    </row>
    <row r="584" spans="5:11">
      <c r="E584" s="200">
        <v>264</v>
      </c>
      <c r="J584" s="200">
        <v>477</v>
      </c>
      <c r="K584" s="200">
        <v>93</v>
      </c>
    </row>
    <row r="585" spans="5:11">
      <c r="E585" s="206">
        <f>SUM(E579:E584)</f>
        <v>1240</v>
      </c>
      <c r="K585" s="200">
        <v>2468</v>
      </c>
    </row>
    <row r="588" spans="5:11">
      <c r="J588" s="206">
        <f>SUM(J579:J587)</f>
        <v>1621</v>
      </c>
      <c r="K588" s="206">
        <f>SUM(K579:K587)</f>
        <v>4412</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7131A-6DF6-47BC-B2E8-989A36BB986A}">
  <dimension ref="A1:I19"/>
  <sheetViews>
    <sheetView zoomScale="75" zoomScaleNormal="75" workbookViewId="0">
      <selection activeCell="C18" sqref="C18"/>
    </sheetView>
  </sheetViews>
  <sheetFormatPr defaultColWidth="9.25" defaultRowHeight="14.25"/>
  <cols>
    <col min="1" max="1" width="14.75" style="261" customWidth="1"/>
    <col min="2" max="2" width="17.125" style="200" customWidth="1"/>
    <col min="3" max="16384" width="9.25" style="200"/>
  </cols>
  <sheetData>
    <row r="1" spans="1:9">
      <c r="A1" s="261" t="s">
        <v>5927</v>
      </c>
      <c r="B1" s="200" t="s">
        <v>5926</v>
      </c>
      <c r="C1" s="200" t="s">
        <v>5925</v>
      </c>
      <c r="D1" s="200" t="s">
        <v>5924</v>
      </c>
      <c r="E1" s="200" t="s">
        <v>5923</v>
      </c>
      <c r="F1" s="200" t="s">
        <v>5922</v>
      </c>
      <c r="G1" s="200" t="s">
        <v>5921</v>
      </c>
      <c r="H1" s="200" t="s">
        <v>6002</v>
      </c>
      <c r="I1" s="200" t="s">
        <v>5919</v>
      </c>
    </row>
    <row r="3" spans="1:9">
      <c r="A3" s="261">
        <v>38687</v>
      </c>
      <c r="B3" s="200" t="s">
        <v>6001</v>
      </c>
      <c r="D3" s="200">
        <v>200</v>
      </c>
    </row>
    <row r="4" spans="1:9">
      <c r="B4" s="200" t="s">
        <v>6000</v>
      </c>
      <c r="D4" s="200">
        <v>35</v>
      </c>
    </row>
    <row r="5" spans="1:9">
      <c r="B5" s="200" t="s">
        <v>5999</v>
      </c>
      <c r="D5" s="200">
        <v>220</v>
      </c>
    </row>
    <row r="8" spans="1:9">
      <c r="A8" s="261">
        <v>39110</v>
      </c>
      <c r="B8" s="200" t="s">
        <v>5932</v>
      </c>
      <c r="C8" s="200">
        <v>46400</v>
      </c>
      <c r="F8" s="200">
        <f>F2+C8</f>
        <v>46400</v>
      </c>
      <c r="G8" s="200">
        <f>G2+D8-E8</f>
        <v>0</v>
      </c>
    </row>
    <row r="9" spans="1:9">
      <c r="A9" s="261">
        <v>39159</v>
      </c>
      <c r="B9" s="200" t="s">
        <v>5998</v>
      </c>
      <c r="C9" s="200">
        <v>31320</v>
      </c>
      <c r="E9" s="200">
        <v>2100</v>
      </c>
      <c r="F9" s="200">
        <f t="shared" ref="F9:F18" si="0">F8+C9</f>
        <v>77720</v>
      </c>
      <c r="G9" s="200">
        <f t="shared" ref="G9:G18" si="1">G8+D9-E9</f>
        <v>-2100</v>
      </c>
    </row>
    <row r="10" spans="1:9">
      <c r="A10" s="261">
        <v>39162</v>
      </c>
      <c r="B10" s="200" t="s">
        <v>5997</v>
      </c>
      <c r="C10" s="200">
        <v>40800</v>
      </c>
      <c r="F10" s="200">
        <f t="shared" si="0"/>
        <v>118520</v>
      </c>
      <c r="G10" s="200">
        <f t="shared" si="1"/>
        <v>-2100</v>
      </c>
    </row>
    <row r="11" spans="1:9">
      <c r="A11" s="261">
        <v>39163</v>
      </c>
      <c r="B11" s="200" t="s">
        <v>5948</v>
      </c>
      <c r="C11" s="200">
        <v>1040</v>
      </c>
      <c r="F11" s="200">
        <f t="shared" si="0"/>
        <v>119560</v>
      </c>
      <c r="G11" s="200">
        <f t="shared" si="1"/>
        <v>-2100</v>
      </c>
    </row>
    <row r="12" spans="1:9">
      <c r="A12" s="261">
        <v>39165</v>
      </c>
      <c r="B12" s="200" t="s">
        <v>5947</v>
      </c>
      <c r="C12" s="200">
        <v>30000</v>
      </c>
      <c r="F12" s="200">
        <f t="shared" si="0"/>
        <v>149560</v>
      </c>
      <c r="G12" s="200">
        <f t="shared" si="1"/>
        <v>-2100</v>
      </c>
    </row>
    <row r="13" spans="1:9">
      <c r="A13" s="261">
        <v>39166</v>
      </c>
      <c r="B13" s="200" t="s">
        <v>5996</v>
      </c>
      <c r="C13" s="200">
        <v>1344</v>
      </c>
      <c r="F13" s="200">
        <f t="shared" si="0"/>
        <v>150904</v>
      </c>
      <c r="G13" s="200">
        <f t="shared" si="1"/>
        <v>-2100</v>
      </c>
    </row>
    <row r="14" spans="1:9">
      <c r="A14" s="261">
        <v>39166</v>
      </c>
      <c r="B14" s="200" t="s">
        <v>5945</v>
      </c>
      <c r="C14" s="200">
        <v>1788</v>
      </c>
      <c r="E14" s="200">
        <v>1900</v>
      </c>
      <c r="F14" s="200">
        <f t="shared" si="0"/>
        <v>152692</v>
      </c>
      <c r="G14" s="200">
        <f t="shared" si="1"/>
        <v>-4000</v>
      </c>
    </row>
    <row r="15" spans="1:9">
      <c r="A15" s="261">
        <v>39166</v>
      </c>
      <c r="B15" s="200" t="s">
        <v>5944</v>
      </c>
      <c r="C15" s="200">
        <v>8854</v>
      </c>
      <c r="F15" s="200">
        <f t="shared" si="0"/>
        <v>161546</v>
      </c>
      <c r="G15" s="200">
        <f t="shared" si="1"/>
        <v>-4000</v>
      </c>
    </row>
    <row r="16" spans="1:9">
      <c r="A16" s="261">
        <v>39172</v>
      </c>
      <c r="B16" s="200" t="s">
        <v>5942</v>
      </c>
      <c r="C16" s="200">
        <v>7192</v>
      </c>
      <c r="F16" s="200">
        <f t="shared" si="0"/>
        <v>168738</v>
      </c>
      <c r="G16" s="200">
        <f t="shared" si="1"/>
        <v>-4000</v>
      </c>
    </row>
    <row r="17" spans="1:8">
      <c r="A17" s="261">
        <v>39177</v>
      </c>
      <c r="B17" s="200" t="s">
        <v>5995</v>
      </c>
      <c r="E17" s="200">
        <v>2100</v>
      </c>
      <c r="F17" s="200">
        <f t="shared" si="0"/>
        <v>168738</v>
      </c>
      <c r="G17" s="200">
        <f t="shared" si="1"/>
        <v>-6100</v>
      </c>
    </row>
    <row r="18" spans="1:8">
      <c r="F18" s="200">
        <f t="shared" si="0"/>
        <v>168738</v>
      </c>
      <c r="G18" s="200">
        <f t="shared" si="1"/>
        <v>-6100</v>
      </c>
    </row>
    <row r="19" spans="1:8">
      <c r="B19" s="200" t="s">
        <v>5805</v>
      </c>
      <c r="C19" s="200">
        <f>SUM(C8:C18)</f>
        <v>168738</v>
      </c>
      <c r="F19" s="200">
        <f>F18</f>
        <v>168738</v>
      </c>
      <c r="G19" s="200">
        <f>G18</f>
        <v>-6100</v>
      </c>
      <c r="H19" s="200">
        <f>F19*6.6/100+G19</f>
        <v>5036.7080000000005</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23261-045D-467F-AFE3-D7A0C0ABC592}">
  <sheetPr codeName="Sheet5"/>
  <dimension ref="A1:T302"/>
  <sheetViews>
    <sheetView zoomScale="75" zoomScaleNormal="75" workbookViewId="0">
      <pane xSplit="3" ySplit="1" topLeftCell="D2" activePane="bottomRight" state="frozen"/>
      <selection activeCell="C18" sqref="C18"/>
      <selection pane="topRight" activeCell="C18" sqref="C18"/>
      <selection pane="bottomLeft" activeCell="C18" sqref="C18"/>
      <selection pane="bottomRight" activeCell="C18" sqref="C18"/>
    </sheetView>
  </sheetViews>
  <sheetFormatPr defaultRowHeight="19.5" customHeight="1"/>
  <cols>
    <col min="1" max="1" width="9" style="91"/>
    <col min="2" max="2" width="4.875" style="91" customWidth="1"/>
    <col min="3" max="3" width="47.625" style="92" customWidth="1"/>
    <col min="4" max="4" width="18" style="91" customWidth="1"/>
    <col min="5" max="5" width="15.875" style="91" customWidth="1"/>
    <col min="6" max="6" width="8.875" style="91" customWidth="1"/>
    <col min="7" max="7" width="12.375" style="91" customWidth="1"/>
    <col min="8" max="8" width="14.875" style="91" customWidth="1"/>
    <col min="9" max="9" width="19.375" style="91" customWidth="1"/>
    <col min="10" max="10" width="31.75" style="91" customWidth="1"/>
    <col min="11" max="11" width="13.5" style="91" customWidth="1"/>
    <col min="12" max="12" width="21" style="91" customWidth="1"/>
    <col min="13" max="15" width="9" style="91"/>
    <col min="16" max="16" width="32.5" style="91" customWidth="1"/>
    <col min="17" max="17" width="9" style="91"/>
    <col min="18" max="18" width="13.625" style="91" customWidth="1"/>
    <col min="19" max="19" width="11.125" style="91" customWidth="1"/>
    <col min="20" max="20" width="14.5" style="91" customWidth="1"/>
    <col min="21" max="26" width="9" style="91"/>
    <col min="27" max="28" width="19.125" style="91" customWidth="1"/>
    <col min="29" max="16384" width="9" style="91"/>
  </cols>
  <sheetData>
    <row r="1" spans="1:12" ht="19.5" customHeight="1">
      <c r="C1" s="114" t="s">
        <v>1468</v>
      </c>
      <c r="D1" s="112" t="s">
        <v>1467</v>
      </c>
      <c r="E1" s="112" t="s">
        <v>1466</v>
      </c>
      <c r="F1" s="112" t="s">
        <v>1465</v>
      </c>
      <c r="G1" s="112" t="s">
        <v>1337</v>
      </c>
      <c r="H1" s="114" t="s">
        <v>1336</v>
      </c>
      <c r="I1" s="113" t="s">
        <v>1464</v>
      </c>
      <c r="J1" s="113" t="s">
        <v>1335</v>
      </c>
      <c r="K1" s="113" t="s">
        <v>1334</v>
      </c>
      <c r="L1" s="112" t="s">
        <v>1463</v>
      </c>
    </row>
    <row r="2" spans="1:12" ht="19.5" customHeight="1">
      <c r="A2" s="91" t="s">
        <v>1425</v>
      </c>
      <c r="C2" s="109" t="s">
        <v>1462</v>
      </c>
      <c r="H2" s="91" t="s">
        <v>1437</v>
      </c>
      <c r="I2" s="111" t="s">
        <v>1461</v>
      </c>
    </row>
    <row r="3" spans="1:12" ht="19.5" customHeight="1">
      <c r="A3" s="91" t="s">
        <v>1425</v>
      </c>
      <c r="C3" s="108" t="s">
        <v>1460</v>
      </c>
      <c r="D3" s="110" t="s">
        <v>1459</v>
      </c>
      <c r="E3" s="110" t="s">
        <v>1458</v>
      </c>
      <c r="F3" s="110"/>
      <c r="G3" s="91" t="s">
        <v>1452</v>
      </c>
      <c r="H3" s="91" t="s">
        <v>1437</v>
      </c>
      <c r="I3" s="91" t="s">
        <v>1457</v>
      </c>
      <c r="J3" s="91" t="s">
        <v>1456</v>
      </c>
      <c r="L3" s="110">
        <v>39956</v>
      </c>
    </row>
    <row r="4" spans="1:12" ht="19.5" customHeight="1">
      <c r="A4" s="91" t="s">
        <v>1425</v>
      </c>
      <c r="C4" s="108" t="s">
        <v>1455</v>
      </c>
      <c r="G4" s="91" t="s">
        <v>1452</v>
      </c>
      <c r="H4" s="91" t="s">
        <v>1437</v>
      </c>
      <c r="I4" s="91" t="s">
        <v>1454</v>
      </c>
    </row>
    <row r="5" spans="1:12" ht="19.5" customHeight="1">
      <c r="A5" s="91" t="s">
        <v>1425</v>
      </c>
      <c r="C5" s="109" t="s">
        <v>1453</v>
      </c>
      <c r="G5" s="91" t="s">
        <v>1452</v>
      </c>
      <c r="H5" s="91" t="s">
        <v>1331</v>
      </c>
      <c r="I5" s="91" t="s">
        <v>1451</v>
      </c>
      <c r="J5" s="91" t="s">
        <v>1450</v>
      </c>
    </row>
    <row r="6" spans="1:12" ht="19.5" customHeight="1">
      <c r="A6" s="91" t="s">
        <v>1425</v>
      </c>
      <c r="C6" s="108" t="s">
        <v>1449</v>
      </c>
      <c r="D6" s="91" t="s">
        <v>1448</v>
      </c>
      <c r="E6" s="91" t="s">
        <v>1447</v>
      </c>
      <c r="H6" s="91" t="s">
        <v>1437</v>
      </c>
    </row>
    <row r="7" spans="1:12" ht="19.5" customHeight="1">
      <c r="A7" s="91" t="s">
        <v>1425</v>
      </c>
      <c r="C7" s="108" t="s">
        <v>1446</v>
      </c>
      <c r="D7" s="91" t="s">
        <v>1445</v>
      </c>
      <c r="E7" s="91" t="s">
        <v>1444</v>
      </c>
      <c r="H7" s="91" t="s">
        <v>1443</v>
      </c>
      <c r="J7" s="91" t="s">
        <v>1330</v>
      </c>
      <c r="K7" s="91" t="s">
        <v>1329</v>
      </c>
    </row>
    <row r="8" spans="1:12" ht="19.5" customHeight="1">
      <c r="A8" s="91" t="s">
        <v>1425</v>
      </c>
      <c r="C8" s="108" t="s">
        <v>1442</v>
      </c>
      <c r="D8" s="91" t="s">
        <v>1439</v>
      </c>
      <c r="E8" s="91" t="s">
        <v>1438</v>
      </c>
      <c r="H8" s="91" t="s">
        <v>1437</v>
      </c>
      <c r="J8" s="91" t="s">
        <v>1441</v>
      </c>
    </row>
    <row r="9" spans="1:12" ht="19.5" customHeight="1">
      <c r="A9" s="91" t="s">
        <v>1425</v>
      </c>
      <c r="C9" s="108" t="s">
        <v>1440</v>
      </c>
      <c r="D9" s="91" t="s">
        <v>1439</v>
      </c>
      <c r="E9" s="91" t="s">
        <v>1438</v>
      </c>
      <c r="H9" s="91" t="s">
        <v>1437</v>
      </c>
      <c r="J9" s="91" t="s">
        <v>1436</v>
      </c>
    </row>
    <row r="10" spans="1:12" ht="19.5" customHeight="1">
      <c r="A10" s="91" t="s">
        <v>1425</v>
      </c>
      <c r="C10" s="108" t="s">
        <v>1435</v>
      </c>
    </row>
    <row r="11" spans="1:12" ht="19.5" customHeight="1">
      <c r="A11" s="91" t="s">
        <v>1425</v>
      </c>
      <c r="C11" s="108" t="s">
        <v>1434</v>
      </c>
    </row>
    <row r="12" spans="1:12" ht="19.5" customHeight="1">
      <c r="A12" s="91" t="s">
        <v>1425</v>
      </c>
      <c r="C12" s="108" t="s">
        <v>1433</v>
      </c>
    </row>
    <row r="13" spans="1:12" ht="19.5" customHeight="1">
      <c r="A13" s="91" t="s">
        <v>1425</v>
      </c>
      <c r="C13" s="108" t="s">
        <v>1432</v>
      </c>
    </row>
    <row r="14" spans="1:12" ht="19.5" customHeight="1">
      <c r="A14" s="91" t="s">
        <v>1425</v>
      </c>
      <c r="C14" s="108" t="s">
        <v>1431</v>
      </c>
    </row>
    <row r="15" spans="1:12" ht="19.5" customHeight="1">
      <c r="A15" s="91" t="s">
        <v>1425</v>
      </c>
      <c r="C15" s="92" t="s">
        <v>1430</v>
      </c>
    </row>
    <row r="16" spans="1:12" ht="19.5" customHeight="1">
      <c r="A16" s="91" t="s">
        <v>1425</v>
      </c>
      <c r="C16" s="92" t="s">
        <v>1429</v>
      </c>
    </row>
    <row r="17" spans="1:9" ht="19.5" customHeight="1">
      <c r="A17" s="91" t="s">
        <v>1425</v>
      </c>
      <c r="C17" s="92" t="s">
        <v>1428</v>
      </c>
    </row>
    <row r="18" spans="1:9" ht="19.5" customHeight="1">
      <c r="A18" s="91" t="s">
        <v>1425</v>
      </c>
      <c r="C18" s="92" t="s">
        <v>1427</v>
      </c>
    </row>
    <row r="19" spans="1:9" ht="19.5" customHeight="1">
      <c r="A19" s="91" t="s">
        <v>1425</v>
      </c>
      <c r="C19" s="92" t="s">
        <v>1426</v>
      </c>
    </row>
    <row r="20" spans="1:9" ht="19.5" customHeight="1">
      <c r="A20" s="91" t="s">
        <v>1425</v>
      </c>
      <c r="C20" s="108" t="s">
        <v>1424</v>
      </c>
      <c r="H20" s="91" t="s">
        <v>1331</v>
      </c>
      <c r="I20" s="91" t="s">
        <v>1423</v>
      </c>
    </row>
    <row r="21" spans="1:9" ht="19.5" customHeight="1">
      <c r="A21" s="91" t="s">
        <v>1340</v>
      </c>
      <c r="B21" s="91" t="s">
        <v>1339</v>
      </c>
      <c r="C21" s="92" t="s">
        <v>1422</v>
      </c>
      <c r="G21" s="91" t="s">
        <v>1355</v>
      </c>
    </row>
    <row r="22" spans="1:9" ht="19.5" customHeight="1">
      <c r="A22" s="91" t="s">
        <v>1340</v>
      </c>
      <c r="B22" s="91" t="s">
        <v>1339</v>
      </c>
      <c r="C22" s="92" t="s">
        <v>1343</v>
      </c>
    </row>
    <row r="23" spans="1:9" ht="19.5" customHeight="1">
      <c r="A23" s="91" t="s">
        <v>1340</v>
      </c>
      <c r="B23" s="91" t="s">
        <v>1339</v>
      </c>
      <c r="C23" s="92" t="s">
        <v>1421</v>
      </c>
      <c r="G23" s="91" t="s">
        <v>1355</v>
      </c>
    </row>
    <row r="24" spans="1:9" ht="19.5" customHeight="1">
      <c r="A24" s="91" t="s">
        <v>1340</v>
      </c>
      <c r="B24" s="91" t="s">
        <v>1339</v>
      </c>
      <c r="C24" s="92" t="s">
        <v>1420</v>
      </c>
      <c r="G24" s="91" t="s">
        <v>1355</v>
      </c>
    </row>
    <row r="25" spans="1:9" ht="19.5" customHeight="1">
      <c r="A25" s="91" t="s">
        <v>1340</v>
      </c>
      <c r="B25" s="91" t="s">
        <v>1339</v>
      </c>
      <c r="C25" s="92" t="s">
        <v>1419</v>
      </c>
      <c r="G25" s="91" t="s">
        <v>1355</v>
      </c>
    </row>
    <row r="26" spans="1:9" ht="19.5" customHeight="1">
      <c r="A26" s="91" t="s">
        <v>1340</v>
      </c>
      <c r="B26" s="91" t="s">
        <v>1339</v>
      </c>
      <c r="C26" s="92" t="s">
        <v>1418</v>
      </c>
      <c r="G26" s="91" t="s">
        <v>1355</v>
      </c>
    </row>
    <row r="27" spans="1:9" ht="19.5" customHeight="1">
      <c r="A27" s="91" t="s">
        <v>1340</v>
      </c>
      <c r="B27" s="91" t="s">
        <v>1339</v>
      </c>
      <c r="C27" s="92" t="s">
        <v>1417</v>
      </c>
      <c r="G27" s="91" t="s">
        <v>1355</v>
      </c>
    </row>
    <row r="28" spans="1:9" ht="19.5" customHeight="1">
      <c r="A28" s="91" t="s">
        <v>1340</v>
      </c>
      <c r="B28" s="91" t="s">
        <v>1339</v>
      </c>
      <c r="C28" s="92" t="s">
        <v>1416</v>
      </c>
      <c r="G28" s="91" t="s">
        <v>1355</v>
      </c>
    </row>
    <row r="29" spans="1:9" ht="19.5" customHeight="1">
      <c r="A29" s="91" t="s">
        <v>1340</v>
      </c>
      <c r="B29" s="91" t="s">
        <v>1339</v>
      </c>
      <c r="C29" s="92" t="s">
        <v>1415</v>
      </c>
      <c r="G29" s="91" t="s">
        <v>1355</v>
      </c>
    </row>
    <row r="30" spans="1:9" ht="19.5" customHeight="1">
      <c r="A30" s="91" t="s">
        <v>1340</v>
      </c>
      <c r="B30" s="91" t="s">
        <v>1339</v>
      </c>
      <c r="C30" s="92" t="s">
        <v>1414</v>
      </c>
      <c r="G30" s="91" t="s">
        <v>1355</v>
      </c>
    </row>
    <row r="31" spans="1:9" ht="19.5" customHeight="1">
      <c r="A31" s="91" t="s">
        <v>1340</v>
      </c>
      <c r="B31" s="91" t="s">
        <v>1339</v>
      </c>
      <c r="C31" s="92" t="s">
        <v>1413</v>
      </c>
      <c r="G31" s="91" t="s">
        <v>1355</v>
      </c>
    </row>
    <row r="32" spans="1:9" ht="19.5" customHeight="1">
      <c r="A32" s="91" t="s">
        <v>1340</v>
      </c>
      <c r="B32" s="91" t="s">
        <v>1339</v>
      </c>
      <c r="C32" s="92" t="s">
        <v>1412</v>
      </c>
      <c r="G32" s="91" t="s">
        <v>1355</v>
      </c>
    </row>
    <row r="33" spans="1:7" ht="19.5" customHeight="1">
      <c r="A33" s="91" t="s">
        <v>1340</v>
      </c>
      <c r="B33" s="91" t="s">
        <v>1339</v>
      </c>
      <c r="C33" s="92" t="s">
        <v>1411</v>
      </c>
      <c r="G33" s="91" t="s">
        <v>1355</v>
      </c>
    </row>
    <row r="34" spans="1:7" ht="19.5" customHeight="1">
      <c r="A34" s="91" t="s">
        <v>1340</v>
      </c>
      <c r="B34" s="91" t="s">
        <v>1339</v>
      </c>
      <c r="C34" s="92" t="s">
        <v>1410</v>
      </c>
      <c r="G34" s="91" t="s">
        <v>1355</v>
      </c>
    </row>
    <row r="35" spans="1:7" ht="19.5" customHeight="1">
      <c r="A35" s="91" t="s">
        <v>1340</v>
      </c>
      <c r="B35" s="91" t="s">
        <v>1339</v>
      </c>
      <c r="C35" s="92" t="s">
        <v>1409</v>
      </c>
      <c r="G35" s="91" t="s">
        <v>1355</v>
      </c>
    </row>
    <row r="36" spans="1:7" ht="19.5" customHeight="1">
      <c r="A36" s="91" t="s">
        <v>1340</v>
      </c>
      <c r="B36" s="91" t="s">
        <v>1339</v>
      </c>
      <c r="C36" s="92" t="s">
        <v>1408</v>
      </c>
      <c r="G36" s="91" t="s">
        <v>1355</v>
      </c>
    </row>
    <row r="37" spans="1:7" ht="19.5" customHeight="1">
      <c r="A37" s="91" t="s">
        <v>1340</v>
      </c>
      <c r="B37" s="91" t="s">
        <v>1339</v>
      </c>
      <c r="C37" s="92" t="s">
        <v>1407</v>
      </c>
      <c r="G37" s="91" t="s">
        <v>1355</v>
      </c>
    </row>
    <row r="38" spans="1:7" ht="19.5" customHeight="1">
      <c r="A38" s="91" t="s">
        <v>1340</v>
      </c>
      <c r="B38" s="91" t="s">
        <v>1339</v>
      </c>
      <c r="C38" s="92" t="s">
        <v>1406</v>
      </c>
      <c r="G38" s="91" t="s">
        <v>1355</v>
      </c>
    </row>
    <row r="39" spans="1:7" ht="19.5" customHeight="1">
      <c r="A39" s="91" t="s">
        <v>1340</v>
      </c>
      <c r="B39" s="91" t="s">
        <v>1339</v>
      </c>
      <c r="C39" s="92" t="s">
        <v>1405</v>
      </c>
      <c r="G39" s="91" t="s">
        <v>1355</v>
      </c>
    </row>
    <row r="40" spans="1:7" ht="19.5" customHeight="1">
      <c r="A40" s="91" t="s">
        <v>1340</v>
      </c>
      <c r="B40" s="91" t="s">
        <v>1339</v>
      </c>
      <c r="C40" s="92" t="s">
        <v>1404</v>
      </c>
      <c r="G40" s="91" t="s">
        <v>1355</v>
      </c>
    </row>
    <row r="41" spans="1:7" ht="19.5" customHeight="1">
      <c r="A41" s="91" t="s">
        <v>1340</v>
      </c>
      <c r="B41" s="91" t="s">
        <v>1339</v>
      </c>
      <c r="C41" s="92" t="s">
        <v>1403</v>
      </c>
      <c r="G41" s="91" t="s">
        <v>1355</v>
      </c>
    </row>
    <row r="42" spans="1:7" ht="19.5" customHeight="1">
      <c r="A42" s="91" t="s">
        <v>1340</v>
      </c>
      <c r="B42" s="91" t="s">
        <v>1339</v>
      </c>
      <c r="C42" s="92" t="s">
        <v>1402</v>
      </c>
      <c r="G42" s="91" t="s">
        <v>1355</v>
      </c>
    </row>
    <row r="43" spans="1:7" ht="19.5" customHeight="1">
      <c r="A43" s="91" t="s">
        <v>1340</v>
      </c>
      <c r="B43" s="91" t="s">
        <v>1339</v>
      </c>
      <c r="C43" s="92" t="s">
        <v>1401</v>
      </c>
      <c r="G43" s="91" t="s">
        <v>1355</v>
      </c>
    </row>
    <row r="44" spans="1:7" ht="19.5" customHeight="1">
      <c r="A44" s="91" t="s">
        <v>1340</v>
      </c>
      <c r="B44" s="91" t="s">
        <v>1339</v>
      </c>
      <c r="C44" s="92" t="s">
        <v>1400</v>
      </c>
      <c r="G44" s="91" t="s">
        <v>1355</v>
      </c>
    </row>
    <row r="45" spans="1:7" ht="19.5" customHeight="1">
      <c r="A45" s="91" t="s">
        <v>1340</v>
      </c>
      <c r="B45" s="91" t="s">
        <v>1339</v>
      </c>
      <c r="C45" s="92" t="s">
        <v>1399</v>
      </c>
      <c r="G45" s="91" t="s">
        <v>1384</v>
      </c>
    </row>
    <row r="46" spans="1:7" ht="19.5" customHeight="1">
      <c r="A46" s="91" t="s">
        <v>1340</v>
      </c>
      <c r="B46" s="91" t="s">
        <v>1339</v>
      </c>
      <c r="C46" s="92" t="s">
        <v>1398</v>
      </c>
      <c r="G46" s="91" t="s">
        <v>1384</v>
      </c>
    </row>
    <row r="47" spans="1:7" ht="19.5" customHeight="1">
      <c r="A47" s="91" t="s">
        <v>1340</v>
      </c>
      <c r="B47" s="91" t="s">
        <v>1339</v>
      </c>
      <c r="C47" s="92" t="s">
        <v>1397</v>
      </c>
      <c r="G47" s="91" t="s">
        <v>1384</v>
      </c>
    </row>
    <row r="48" spans="1:7" ht="19.5" customHeight="1">
      <c r="A48" s="91" t="s">
        <v>1340</v>
      </c>
      <c r="B48" s="91" t="s">
        <v>1339</v>
      </c>
      <c r="C48" s="92" t="s">
        <v>1396</v>
      </c>
      <c r="G48" s="91" t="s">
        <v>1384</v>
      </c>
    </row>
    <row r="49" spans="1:8" ht="19.5" customHeight="1">
      <c r="A49" s="91" t="s">
        <v>1340</v>
      </c>
      <c r="B49" s="91" t="s">
        <v>1339</v>
      </c>
      <c r="C49" s="92" t="s">
        <v>1395</v>
      </c>
      <c r="G49" s="91" t="s">
        <v>1384</v>
      </c>
    </row>
    <row r="50" spans="1:8" ht="19.5" customHeight="1">
      <c r="A50" s="91" t="s">
        <v>1340</v>
      </c>
      <c r="B50" s="91" t="s">
        <v>1339</v>
      </c>
      <c r="C50" s="92" t="s">
        <v>1394</v>
      </c>
      <c r="G50" s="91" t="s">
        <v>1384</v>
      </c>
    </row>
    <row r="51" spans="1:8" ht="19.5" customHeight="1">
      <c r="A51" s="91" t="s">
        <v>1340</v>
      </c>
      <c r="B51" s="91" t="s">
        <v>1339</v>
      </c>
      <c r="C51" s="92" t="s">
        <v>1393</v>
      </c>
      <c r="G51" s="91" t="s">
        <v>1384</v>
      </c>
    </row>
    <row r="52" spans="1:8" ht="19.5" customHeight="1">
      <c r="A52" s="91" t="s">
        <v>1340</v>
      </c>
      <c r="B52" s="91" t="s">
        <v>1339</v>
      </c>
      <c r="C52" s="92" t="s">
        <v>1392</v>
      </c>
      <c r="G52" s="91" t="s">
        <v>1384</v>
      </c>
    </row>
    <row r="53" spans="1:8" ht="19.5" customHeight="1">
      <c r="A53" s="91" t="s">
        <v>1340</v>
      </c>
      <c r="B53" s="91" t="s">
        <v>1339</v>
      </c>
      <c r="C53" s="92" t="s">
        <v>1391</v>
      </c>
      <c r="G53" s="91" t="s">
        <v>1384</v>
      </c>
    </row>
    <row r="54" spans="1:8" ht="19.5" customHeight="1">
      <c r="A54" s="91" t="s">
        <v>1340</v>
      </c>
      <c r="B54" s="91" t="s">
        <v>1339</v>
      </c>
      <c r="C54" s="92" t="s">
        <v>1390</v>
      </c>
      <c r="G54" s="91" t="s">
        <v>1384</v>
      </c>
    </row>
    <row r="55" spans="1:8" ht="19.5" customHeight="1">
      <c r="A55" s="91" t="s">
        <v>1340</v>
      </c>
      <c r="B55" s="91" t="s">
        <v>1339</v>
      </c>
      <c r="C55" s="92" t="s">
        <v>1389</v>
      </c>
      <c r="G55" s="91" t="s">
        <v>1384</v>
      </c>
    </row>
    <row r="56" spans="1:8" ht="19.5" customHeight="1">
      <c r="A56" s="91" t="s">
        <v>1340</v>
      </c>
      <c r="B56" s="91" t="s">
        <v>1339</v>
      </c>
      <c r="C56" s="92" t="s">
        <v>1388</v>
      </c>
      <c r="G56" s="91" t="s">
        <v>1384</v>
      </c>
    </row>
    <row r="57" spans="1:8" ht="19.5" customHeight="1">
      <c r="A57" s="91" t="s">
        <v>1340</v>
      </c>
      <c r="B57" s="91" t="s">
        <v>1339</v>
      </c>
      <c r="C57" s="92" t="s">
        <v>1387</v>
      </c>
      <c r="G57" s="91" t="s">
        <v>1384</v>
      </c>
    </row>
    <row r="58" spans="1:8" ht="19.5" customHeight="1">
      <c r="A58" s="91" t="s">
        <v>1340</v>
      </c>
      <c r="B58" s="91" t="s">
        <v>1339</v>
      </c>
      <c r="C58" s="92" t="s">
        <v>1386</v>
      </c>
      <c r="G58" s="91" t="s">
        <v>1384</v>
      </c>
    </row>
    <row r="59" spans="1:8" ht="19.5" customHeight="1">
      <c r="A59" s="91" t="s">
        <v>1340</v>
      </c>
      <c r="B59" s="91" t="s">
        <v>1339</v>
      </c>
      <c r="C59" s="92" t="s">
        <v>1385</v>
      </c>
      <c r="G59" s="91" t="s">
        <v>1384</v>
      </c>
    </row>
    <row r="60" spans="1:8" ht="19.5" customHeight="1">
      <c r="A60" s="91" t="s">
        <v>1340</v>
      </c>
      <c r="B60" s="91" t="s">
        <v>1339</v>
      </c>
      <c r="C60" s="92" t="s">
        <v>1383</v>
      </c>
      <c r="H60" s="91" t="s">
        <v>1353</v>
      </c>
    </row>
    <row r="61" spans="1:8" ht="19.5" customHeight="1">
      <c r="A61" s="91" t="s">
        <v>1340</v>
      </c>
      <c r="B61" s="91" t="s">
        <v>1339</v>
      </c>
      <c r="C61" s="92" t="s">
        <v>1382</v>
      </c>
      <c r="H61" s="91" t="s">
        <v>1342</v>
      </c>
    </row>
    <row r="62" spans="1:8" ht="19.5" customHeight="1">
      <c r="A62" s="91" t="s">
        <v>1340</v>
      </c>
      <c r="B62" s="91" t="s">
        <v>1339</v>
      </c>
      <c r="C62" s="92" t="s">
        <v>1381</v>
      </c>
      <c r="H62" s="91" t="s">
        <v>1342</v>
      </c>
    </row>
    <row r="63" spans="1:8" ht="19.5" customHeight="1">
      <c r="A63" s="91" t="s">
        <v>1340</v>
      </c>
      <c r="B63" s="91" t="s">
        <v>1339</v>
      </c>
      <c r="C63" s="92" t="s">
        <v>1380</v>
      </c>
      <c r="H63" s="91" t="s">
        <v>1342</v>
      </c>
    </row>
    <row r="64" spans="1:8" ht="19.5" customHeight="1">
      <c r="A64" s="91" t="s">
        <v>1340</v>
      </c>
      <c r="B64" s="91" t="s">
        <v>1339</v>
      </c>
      <c r="C64" s="92" t="s">
        <v>1379</v>
      </c>
      <c r="H64" s="91" t="s">
        <v>1342</v>
      </c>
    </row>
    <row r="65" spans="1:7" ht="19.5" customHeight="1">
      <c r="A65" s="91" t="s">
        <v>1346</v>
      </c>
      <c r="B65" s="91" t="s">
        <v>1377</v>
      </c>
      <c r="C65" s="92" t="s">
        <v>1378</v>
      </c>
    </row>
    <row r="66" spans="1:7" ht="19.5" customHeight="1">
      <c r="A66" s="91" t="s">
        <v>1346</v>
      </c>
      <c r="B66" s="91" t="s">
        <v>1377</v>
      </c>
      <c r="C66" s="92" t="s">
        <v>1376</v>
      </c>
    </row>
    <row r="67" spans="1:7" ht="19.5" customHeight="1">
      <c r="A67" s="91" t="s">
        <v>1346</v>
      </c>
      <c r="B67" s="91" t="s">
        <v>1339</v>
      </c>
      <c r="C67" s="92" t="s">
        <v>1375</v>
      </c>
      <c r="F67" s="91">
        <v>2009</v>
      </c>
      <c r="G67" s="91" t="s">
        <v>1355</v>
      </c>
    </row>
    <row r="68" spans="1:7" ht="19.5" customHeight="1">
      <c r="A68" s="91" t="s">
        <v>1346</v>
      </c>
      <c r="B68" s="91" t="s">
        <v>1339</v>
      </c>
      <c r="C68" s="92" t="s">
        <v>1374</v>
      </c>
      <c r="F68" s="91">
        <v>2008</v>
      </c>
      <c r="G68" s="91" t="s">
        <v>1355</v>
      </c>
    </row>
    <row r="69" spans="1:7" ht="19.5" customHeight="1">
      <c r="A69" s="91" t="s">
        <v>1346</v>
      </c>
      <c r="B69" s="91" t="s">
        <v>1339</v>
      </c>
      <c r="C69" s="92" t="s">
        <v>1373</v>
      </c>
      <c r="G69" s="91" t="s">
        <v>1355</v>
      </c>
    </row>
    <row r="70" spans="1:7" ht="19.5" customHeight="1">
      <c r="A70" s="91" t="s">
        <v>1346</v>
      </c>
      <c r="B70" s="91" t="s">
        <v>1339</v>
      </c>
      <c r="C70" s="92" t="s">
        <v>1372</v>
      </c>
      <c r="F70" s="91">
        <v>2009</v>
      </c>
      <c r="G70" s="91" t="s">
        <v>1355</v>
      </c>
    </row>
    <row r="71" spans="1:7" ht="19.5" customHeight="1">
      <c r="A71" s="91" t="s">
        <v>1346</v>
      </c>
      <c r="B71" s="91" t="s">
        <v>1339</v>
      </c>
      <c r="C71" s="92" t="s">
        <v>1371</v>
      </c>
      <c r="G71" s="91" t="s">
        <v>1355</v>
      </c>
    </row>
    <row r="72" spans="1:7" ht="19.5" customHeight="1">
      <c r="A72" s="91" t="s">
        <v>1346</v>
      </c>
      <c r="B72" s="91" t="s">
        <v>1339</v>
      </c>
      <c r="C72" s="92" t="s">
        <v>1370</v>
      </c>
      <c r="G72" s="91" t="s">
        <v>1355</v>
      </c>
    </row>
    <row r="73" spans="1:7" ht="19.5" customHeight="1">
      <c r="A73" s="91" t="s">
        <v>1346</v>
      </c>
      <c r="B73" s="91" t="s">
        <v>1339</v>
      </c>
      <c r="C73" s="92" t="s">
        <v>1369</v>
      </c>
      <c r="G73" s="91" t="s">
        <v>1355</v>
      </c>
    </row>
    <row r="74" spans="1:7" ht="19.5" customHeight="1">
      <c r="A74" s="91" t="s">
        <v>1346</v>
      </c>
      <c r="B74" s="91" t="s">
        <v>1339</v>
      </c>
      <c r="C74" s="92" t="s">
        <v>1368</v>
      </c>
      <c r="G74" s="91" t="s">
        <v>1355</v>
      </c>
    </row>
    <row r="75" spans="1:7" ht="19.5" customHeight="1">
      <c r="A75" s="91" t="s">
        <v>1346</v>
      </c>
      <c r="B75" s="91" t="s">
        <v>1339</v>
      </c>
      <c r="C75" s="92" t="s">
        <v>1367</v>
      </c>
      <c r="G75" s="91" t="s">
        <v>1355</v>
      </c>
    </row>
    <row r="76" spans="1:7" ht="19.5" customHeight="1">
      <c r="A76" s="91" t="s">
        <v>1346</v>
      </c>
      <c r="B76" s="91" t="s">
        <v>1339</v>
      </c>
      <c r="C76" s="92" t="s">
        <v>1366</v>
      </c>
      <c r="G76" s="91" t="s">
        <v>1355</v>
      </c>
    </row>
    <row r="77" spans="1:7" ht="19.5" customHeight="1">
      <c r="A77" s="91" t="s">
        <v>1346</v>
      </c>
      <c r="B77" s="91" t="s">
        <v>1339</v>
      </c>
      <c r="C77" s="92" t="s">
        <v>1365</v>
      </c>
      <c r="G77" s="91" t="s">
        <v>1355</v>
      </c>
    </row>
    <row r="78" spans="1:7" ht="19.5" customHeight="1">
      <c r="A78" s="91" t="s">
        <v>1346</v>
      </c>
      <c r="B78" s="91" t="s">
        <v>1339</v>
      </c>
      <c r="C78" s="92" t="s">
        <v>1364</v>
      </c>
      <c r="G78" s="91" t="s">
        <v>1355</v>
      </c>
    </row>
    <row r="79" spans="1:7" ht="19.5" customHeight="1">
      <c r="A79" s="91" t="s">
        <v>1346</v>
      </c>
      <c r="B79" s="91" t="s">
        <v>1339</v>
      </c>
      <c r="C79" s="92" t="s">
        <v>1363</v>
      </c>
      <c r="D79" s="91" t="s">
        <v>1356</v>
      </c>
      <c r="G79" s="91" t="s">
        <v>1355</v>
      </c>
    </row>
    <row r="80" spans="1:7" ht="19.5" customHeight="1">
      <c r="A80" s="91" t="s">
        <v>1346</v>
      </c>
      <c r="B80" s="91" t="s">
        <v>1339</v>
      </c>
      <c r="C80" s="92" t="s">
        <v>1362</v>
      </c>
      <c r="D80" s="91" t="s">
        <v>1356</v>
      </c>
      <c r="G80" s="91" t="s">
        <v>1355</v>
      </c>
    </row>
    <row r="81" spans="1:8" ht="19.5" customHeight="1">
      <c r="A81" s="91" t="s">
        <v>1346</v>
      </c>
      <c r="B81" s="91" t="s">
        <v>1339</v>
      </c>
      <c r="C81" s="92" t="s">
        <v>1361</v>
      </c>
      <c r="D81" s="91" t="s">
        <v>1356</v>
      </c>
      <c r="G81" s="91" t="s">
        <v>1355</v>
      </c>
    </row>
    <row r="82" spans="1:8" ht="19.5" customHeight="1">
      <c r="A82" s="91" t="s">
        <v>1346</v>
      </c>
      <c r="B82" s="91" t="s">
        <v>1339</v>
      </c>
      <c r="C82" s="92" t="s">
        <v>1360</v>
      </c>
      <c r="D82" s="91" t="s">
        <v>1356</v>
      </c>
      <c r="G82" s="91" t="s">
        <v>1355</v>
      </c>
    </row>
    <row r="83" spans="1:8" ht="19.5" customHeight="1">
      <c r="A83" s="91" t="s">
        <v>1346</v>
      </c>
      <c r="B83" s="91" t="s">
        <v>1339</v>
      </c>
      <c r="C83" s="92" t="s">
        <v>1359</v>
      </c>
      <c r="D83" s="91" t="s">
        <v>1356</v>
      </c>
      <c r="G83" s="91" t="s">
        <v>1355</v>
      </c>
    </row>
    <row r="84" spans="1:8" ht="19.5" customHeight="1">
      <c r="A84" s="91" t="s">
        <v>1346</v>
      </c>
      <c r="B84" s="91" t="s">
        <v>1339</v>
      </c>
      <c r="C84" s="92" t="s">
        <v>1358</v>
      </c>
      <c r="D84" s="91" t="s">
        <v>1356</v>
      </c>
      <c r="G84" s="91" t="s">
        <v>1355</v>
      </c>
    </row>
    <row r="85" spans="1:8" ht="19.5" customHeight="1">
      <c r="A85" s="91" t="s">
        <v>1346</v>
      </c>
      <c r="B85" s="91" t="s">
        <v>1339</v>
      </c>
      <c r="C85" s="92" t="s">
        <v>1357</v>
      </c>
      <c r="D85" s="91" t="s">
        <v>1356</v>
      </c>
      <c r="G85" s="91" t="s">
        <v>1355</v>
      </c>
    </row>
    <row r="86" spans="1:8" ht="19.5" customHeight="1">
      <c r="A86" s="91" t="s">
        <v>1346</v>
      </c>
      <c r="B86" s="91" t="s">
        <v>1339</v>
      </c>
      <c r="C86" s="92" t="s">
        <v>1354</v>
      </c>
      <c r="H86" s="91" t="s">
        <v>1353</v>
      </c>
    </row>
    <row r="87" spans="1:8" ht="19.5" customHeight="1">
      <c r="A87" s="91" t="s">
        <v>1346</v>
      </c>
      <c r="B87" s="91" t="s">
        <v>1339</v>
      </c>
      <c r="C87" s="92" t="s">
        <v>1352</v>
      </c>
      <c r="F87" s="91">
        <v>2007</v>
      </c>
    </row>
    <row r="88" spans="1:8" ht="19.5" customHeight="1">
      <c r="A88" s="91" t="s">
        <v>1346</v>
      </c>
      <c r="B88" s="91" t="s">
        <v>1339</v>
      </c>
      <c r="C88" s="92" t="s">
        <v>1351</v>
      </c>
      <c r="F88" s="91">
        <v>2006</v>
      </c>
    </row>
    <row r="89" spans="1:8" ht="19.5" customHeight="1">
      <c r="A89" s="91" t="s">
        <v>1346</v>
      </c>
      <c r="B89" s="91" t="s">
        <v>1339</v>
      </c>
      <c r="C89" s="92" t="s">
        <v>1350</v>
      </c>
      <c r="F89" s="91">
        <v>2007</v>
      </c>
    </row>
    <row r="90" spans="1:8" ht="19.5" customHeight="1">
      <c r="A90" s="91" t="s">
        <v>1346</v>
      </c>
      <c r="B90" s="91" t="s">
        <v>1339</v>
      </c>
      <c r="C90" s="92" t="s">
        <v>1349</v>
      </c>
      <c r="F90" s="91">
        <v>2006</v>
      </c>
    </row>
    <row r="91" spans="1:8" ht="19.5" customHeight="1">
      <c r="A91" s="91" t="s">
        <v>1346</v>
      </c>
      <c r="B91" s="91" t="s">
        <v>1339</v>
      </c>
      <c r="C91" s="92" t="s">
        <v>1348</v>
      </c>
      <c r="F91" s="91">
        <v>2006</v>
      </c>
    </row>
    <row r="92" spans="1:8" ht="19.5" customHeight="1">
      <c r="A92" s="91" t="s">
        <v>1346</v>
      </c>
      <c r="B92" s="91" t="s">
        <v>1339</v>
      </c>
      <c r="C92" s="92" t="s">
        <v>1347</v>
      </c>
      <c r="F92" s="91">
        <v>2006</v>
      </c>
    </row>
    <row r="93" spans="1:8" ht="19.5" customHeight="1">
      <c r="A93" s="91" t="s">
        <v>1346</v>
      </c>
      <c r="B93" s="91" t="s">
        <v>1339</v>
      </c>
      <c r="C93" s="92" t="s">
        <v>1345</v>
      </c>
      <c r="F93" s="91">
        <v>2007</v>
      </c>
    </row>
    <row r="94" spans="1:8" ht="19.5" customHeight="1">
      <c r="A94" s="91" t="s">
        <v>1340</v>
      </c>
      <c r="B94" s="91" t="s">
        <v>1339</v>
      </c>
      <c r="C94" s="92" t="s">
        <v>1344</v>
      </c>
      <c r="F94" s="91">
        <v>2007</v>
      </c>
      <c r="H94" s="91" t="s">
        <v>1342</v>
      </c>
    </row>
    <row r="95" spans="1:8" ht="19.5" customHeight="1">
      <c r="A95" s="91" t="s">
        <v>1340</v>
      </c>
      <c r="B95" s="91" t="s">
        <v>1339</v>
      </c>
      <c r="C95" s="92" t="s">
        <v>1343</v>
      </c>
      <c r="H95" s="91" t="s">
        <v>1342</v>
      </c>
    </row>
    <row r="96" spans="1:8" ht="19.5" customHeight="1">
      <c r="A96" s="91" t="s">
        <v>1340</v>
      </c>
      <c r="B96" s="91" t="s">
        <v>1339</v>
      </c>
      <c r="C96" s="92" t="s">
        <v>1341</v>
      </c>
    </row>
    <row r="97" spans="1:2" ht="19.5" customHeight="1">
      <c r="A97" s="91" t="s">
        <v>1340</v>
      </c>
      <c r="B97" s="91" t="s">
        <v>1339</v>
      </c>
    </row>
    <row r="190" spans="1:20" ht="19.5" customHeight="1">
      <c r="A190" s="107" t="s">
        <v>1338</v>
      </c>
      <c r="B190" s="107"/>
      <c r="C190" s="107"/>
      <c r="D190" s="106"/>
      <c r="E190" s="106"/>
      <c r="F190" s="106"/>
      <c r="G190" s="106"/>
      <c r="H190" s="106"/>
      <c r="I190" s="106"/>
      <c r="J190" s="106"/>
      <c r="K190" s="106"/>
      <c r="L190" s="106"/>
      <c r="M190" s="106"/>
      <c r="N190" s="106"/>
      <c r="O190" s="106"/>
      <c r="P190" s="106"/>
      <c r="Q190" s="106"/>
      <c r="R190" s="106"/>
      <c r="S190" s="106"/>
      <c r="T190" s="106"/>
    </row>
    <row r="191" spans="1:20" ht="19.5" customHeight="1">
      <c r="A191" s="103"/>
      <c r="B191" s="103"/>
      <c r="C191" s="103"/>
      <c r="D191" s="102"/>
      <c r="E191" s="102"/>
      <c r="F191" s="102"/>
      <c r="G191" s="102" t="s">
        <v>1337</v>
      </c>
      <c r="H191" s="105" t="s">
        <v>1336</v>
      </c>
      <c r="I191" s="102"/>
      <c r="J191" s="102" t="s">
        <v>1335</v>
      </c>
      <c r="K191" s="102" t="s">
        <v>1334</v>
      </c>
      <c r="L191" s="102"/>
      <c r="M191" s="102"/>
      <c r="N191" s="102"/>
      <c r="O191" s="102"/>
      <c r="P191" s="102"/>
      <c r="Q191" s="102"/>
      <c r="R191" s="102"/>
      <c r="S191" s="102"/>
      <c r="T191" s="102"/>
    </row>
    <row r="192" spans="1:20" ht="19.5" customHeight="1">
      <c r="E192" s="91" t="s">
        <v>1333</v>
      </c>
      <c r="G192" s="91" t="s">
        <v>1332</v>
      </c>
      <c r="H192" s="104" t="s">
        <v>1331</v>
      </c>
      <c r="J192" s="91" t="s">
        <v>1330</v>
      </c>
      <c r="K192" s="91" t="s">
        <v>1329</v>
      </c>
    </row>
    <row r="193" spans="3:20" ht="19.5" customHeight="1">
      <c r="E193" s="91" t="s">
        <v>1328</v>
      </c>
      <c r="G193" s="91" t="s">
        <v>1327</v>
      </c>
      <c r="H193" s="104" t="s">
        <v>1326</v>
      </c>
      <c r="J193" s="91" t="s">
        <v>1325</v>
      </c>
    </row>
    <row r="194" spans="3:20" ht="19.5" customHeight="1">
      <c r="E194" s="91" t="s">
        <v>1324</v>
      </c>
      <c r="G194" s="91" t="s">
        <v>1323</v>
      </c>
      <c r="H194" s="104"/>
      <c r="J194" s="91" t="s">
        <v>1322</v>
      </c>
    </row>
    <row r="195" spans="3:20" ht="19.5" customHeight="1">
      <c r="E195" s="91" t="s">
        <v>1321</v>
      </c>
      <c r="G195" s="91" t="s">
        <v>1320</v>
      </c>
      <c r="H195" s="104"/>
      <c r="J195" s="91" t="s">
        <v>1319</v>
      </c>
    </row>
    <row r="196" spans="3:20" ht="19.5" customHeight="1">
      <c r="E196" s="91" t="s">
        <v>1318</v>
      </c>
      <c r="G196" s="91" t="s">
        <v>1317</v>
      </c>
      <c r="H196" s="104"/>
      <c r="J196" s="91" t="s">
        <v>1316</v>
      </c>
    </row>
    <row r="197" spans="3:20" ht="19.5" customHeight="1">
      <c r="E197" s="91" t="s">
        <v>1315</v>
      </c>
      <c r="H197" s="104"/>
    </row>
    <row r="198" spans="3:20" ht="19.5" customHeight="1">
      <c r="H198" s="104"/>
    </row>
    <row r="199" spans="3:20" ht="19.5" customHeight="1">
      <c r="H199" s="104"/>
    </row>
    <row r="200" spans="3:20" ht="19.5" customHeight="1">
      <c r="H200" s="104"/>
      <c r="J200" s="91" t="s">
        <v>1314</v>
      </c>
    </row>
    <row r="204" spans="3:20" ht="19.5" customHeight="1">
      <c r="C204" s="103"/>
      <c r="D204" s="102"/>
      <c r="E204" s="102"/>
      <c r="F204" s="102"/>
      <c r="G204" s="102"/>
      <c r="H204" s="102"/>
      <c r="I204" s="102"/>
      <c r="J204" s="102"/>
      <c r="K204" s="102"/>
      <c r="L204" s="102"/>
      <c r="M204" s="102"/>
      <c r="N204" s="102"/>
      <c r="O204" s="102"/>
      <c r="P204" s="102"/>
      <c r="Q204" s="102"/>
      <c r="R204" s="102"/>
      <c r="S204" s="102"/>
      <c r="T204" s="102"/>
    </row>
    <row r="205" spans="3:20" ht="19.5" customHeight="1">
      <c r="D205" s="101" t="s">
        <v>1313</v>
      </c>
    </row>
    <row r="206" spans="3:20" ht="19.5" customHeight="1">
      <c r="C206" s="100">
        <v>0</v>
      </c>
      <c r="D206" s="99" t="s">
        <v>1312</v>
      </c>
    </row>
    <row r="207" spans="3:20" ht="19.5" customHeight="1">
      <c r="C207" s="94">
        <v>10</v>
      </c>
      <c r="D207" s="93" t="s">
        <v>1311</v>
      </c>
    </row>
    <row r="208" spans="3:20" ht="19.5" customHeight="1">
      <c r="C208" s="94">
        <v>20</v>
      </c>
      <c r="D208" s="93" t="s">
        <v>1310</v>
      </c>
    </row>
    <row r="209" spans="3:4" ht="19.5" customHeight="1">
      <c r="C209" s="94">
        <v>30</v>
      </c>
      <c r="D209" s="93" t="s">
        <v>1309</v>
      </c>
    </row>
    <row r="210" spans="3:4" ht="19.5" customHeight="1">
      <c r="C210" s="94">
        <v>40</v>
      </c>
      <c r="D210" s="93" t="s">
        <v>1308</v>
      </c>
    </row>
    <row r="211" spans="3:4" ht="19.5" customHeight="1">
      <c r="C211" s="94">
        <v>50</v>
      </c>
      <c r="D211" s="93" t="s">
        <v>1307</v>
      </c>
    </row>
    <row r="212" spans="3:4" ht="19.5" customHeight="1">
      <c r="C212" s="94">
        <v>60</v>
      </c>
      <c r="D212" s="93" t="s">
        <v>1306</v>
      </c>
    </row>
    <row r="213" spans="3:4" ht="19.5" customHeight="1">
      <c r="C213" s="94">
        <v>70</v>
      </c>
      <c r="D213" s="93" t="s">
        <v>1305</v>
      </c>
    </row>
    <row r="214" spans="3:4" ht="19.5" customHeight="1">
      <c r="C214" s="94">
        <v>80</v>
      </c>
      <c r="D214" s="93" t="s">
        <v>1304</v>
      </c>
    </row>
    <row r="215" spans="3:4" ht="19.5" customHeight="1">
      <c r="C215" s="98">
        <v>90</v>
      </c>
      <c r="D215" s="97" t="s">
        <v>1303</v>
      </c>
    </row>
    <row r="216" spans="3:4" ht="19.5" customHeight="1">
      <c r="C216" s="96"/>
      <c r="D216" s="95" t="s">
        <v>1302</v>
      </c>
    </row>
    <row r="217" spans="3:4" ht="19.5" customHeight="1">
      <c r="C217" s="100">
        <v>100</v>
      </c>
      <c r="D217" s="99" t="s">
        <v>1301</v>
      </c>
    </row>
    <row r="218" spans="3:4" ht="19.5" customHeight="1">
      <c r="C218" s="94">
        <v>110</v>
      </c>
      <c r="D218" s="93" t="s">
        <v>1300</v>
      </c>
    </row>
    <row r="219" spans="3:4" ht="19.5" customHeight="1">
      <c r="C219" s="94">
        <v>120</v>
      </c>
      <c r="D219" s="93" t="s">
        <v>1299</v>
      </c>
    </row>
    <row r="220" spans="3:4" ht="19.5" customHeight="1">
      <c r="C220" s="94">
        <v>130</v>
      </c>
      <c r="D220" s="93" t="s">
        <v>1298</v>
      </c>
    </row>
    <row r="221" spans="3:4" ht="19.5" customHeight="1">
      <c r="C221" s="94">
        <v>140</v>
      </c>
      <c r="D221" s="93" t="s">
        <v>1297</v>
      </c>
    </row>
    <row r="222" spans="3:4" ht="19.5" customHeight="1">
      <c r="C222" s="94">
        <v>150</v>
      </c>
      <c r="D222" s="93" t="s">
        <v>1296</v>
      </c>
    </row>
    <row r="223" spans="3:4" ht="19.5" customHeight="1">
      <c r="C223" s="100">
        <v>160</v>
      </c>
      <c r="D223" s="99" t="s">
        <v>1295</v>
      </c>
    </row>
    <row r="224" spans="3:4" ht="19.5" customHeight="1">
      <c r="C224" s="94">
        <v>170</v>
      </c>
      <c r="D224" s="93" t="s">
        <v>1294</v>
      </c>
    </row>
    <row r="225" spans="3:4" ht="19.5" customHeight="1">
      <c r="C225" s="94">
        <v>180</v>
      </c>
      <c r="D225" s="93" t="s">
        <v>1293</v>
      </c>
    </row>
    <row r="226" spans="3:4" ht="19.5" customHeight="1">
      <c r="C226" s="94">
        <v>190</v>
      </c>
      <c r="D226" s="93" t="s">
        <v>1292</v>
      </c>
    </row>
    <row r="227" spans="3:4" ht="19.5" customHeight="1">
      <c r="C227" s="100">
        <v>200</v>
      </c>
      <c r="D227" s="99" t="s">
        <v>1291</v>
      </c>
    </row>
    <row r="228" spans="3:4" ht="19.5" customHeight="1">
      <c r="C228" s="94">
        <v>210</v>
      </c>
      <c r="D228" s="93" t="s">
        <v>1290</v>
      </c>
    </row>
    <row r="229" spans="3:4" ht="19.5" customHeight="1">
      <c r="C229" s="94">
        <v>220</v>
      </c>
      <c r="D229" s="93" t="s">
        <v>1289</v>
      </c>
    </row>
    <row r="230" spans="3:4" ht="19.5" customHeight="1">
      <c r="C230" s="94">
        <v>230</v>
      </c>
      <c r="D230" s="93" t="s">
        <v>1288</v>
      </c>
    </row>
    <row r="231" spans="3:4" ht="19.5" customHeight="1">
      <c r="C231" s="94">
        <v>240</v>
      </c>
      <c r="D231" s="93" t="s">
        <v>1287</v>
      </c>
    </row>
    <row r="232" spans="3:4" ht="19.5" customHeight="1">
      <c r="C232" s="94">
        <v>250</v>
      </c>
      <c r="D232" s="93" t="s">
        <v>1286</v>
      </c>
    </row>
    <row r="233" spans="3:4" ht="19.5" customHeight="1">
      <c r="C233" s="94">
        <v>260</v>
      </c>
      <c r="D233" s="93" t="s">
        <v>1285</v>
      </c>
    </row>
    <row r="234" spans="3:4" ht="19.5" customHeight="1">
      <c r="C234" s="94">
        <v>270</v>
      </c>
      <c r="D234" s="93" t="s">
        <v>1284</v>
      </c>
    </row>
    <row r="235" spans="3:4" ht="19.5" customHeight="1">
      <c r="C235" s="94">
        <v>280</v>
      </c>
      <c r="D235" s="93" t="s">
        <v>1283</v>
      </c>
    </row>
    <row r="236" spans="3:4" ht="19.5" customHeight="1">
      <c r="C236" s="100">
        <v>290</v>
      </c>
      <c r="D236" s="99" t="s">
        <v>1282</v>
      </c>
    </row>
    <row r="237" spans="3:4" ht="19.5" customHeight="1">
      <c r="C237" s="100">
        <v>300</v>
      </c>
      <c r="D237" s="99" t="s">
        <v>1281</v>
      </c>
    </row>
    <row r="238" spans="3:4" ht="19.5" customHeight="1">
      <c r="C238" s="94">
        <v>310</v>
      </c>
      <c r="D238" s="93" t="s">
        <v>1280</v>
      </c>
    </row>
    <row r="239" spans="3:4" ht="19.5" customHeight="1">
      <c r="C239" s="94">
        <v>320</v>
      </c>
      <c r="D239" s="93" t="s">
        <v>1279</v>
      </c>
    </row>
    <row r="240" spans="3:4" ht="19.5" customHeight="1">
      <c r="C240" s="94">
        <v>330</v>
      </c>
      <c r="D240" s="93" t="s">
        <v>1278</v>
      </c>
    </row>
    <row r="241" spans="3:4" ht="19.5" customHeight="1">
      <c r="C241" s="94">
        <v>340</v>
      </c>
      <c r="D241" s="93" t="s">
        <v>1277</v>
      </c>
    </row>
    <row r="242" spans="3:4" ht="19.5" customHeight="1">
      <c r="C242" s="94">
        <v>350</v>
      </c>
      <c r="D242" s="93" t="s">
        <v>1276</v>
      </c>
    </row>
    <row r="243" spans="3:4" ht="19.5" customHeight="1">
      <c r="C243" s="94">
        <v>360</v>
      </c>
      <c r="D243" s="93" t="s">
        <v>1275</v>
      </c>
    </row>
    <row r="244" spans="3:4" ht="19.5" customHeight="1">
      <c r="C244" s="94">
        <v>370</v>
      </c>
      <c r="D244" s="93" t="s">
        <v>1274</v>
      </c>
    </row>
    <row r="245" spans="3:4" ht="19.5" customHeight="1">
      <c r="C245" s="94">
        <v>380</v>
      </c>
      <c r="D245" s="93" t="s">
        <v>1273</v>
      </c>
    </row>
    <row r="246" spans="3:4" ht="19.5" customHeight="1">
      <c r="C246" s="94">
        <v>390</v>
      </c>
      <c r="D246" s="93" t="s">
        <v>1272</v>
      </c>
    </row>
    <row r="247" spans="3:4" ht="19.5" customHeight="1">
      <c r="C247" s="100">
        <v>400</v>
      </c>
      <c r="D247" s="99" t="s">
        <v>1271</v>
      </c>
    </row>
    <row r="248" spans="3:4" ht="19.5" customHeight="1">
      <c r="C248" s="94">
        <v>410</v>
      </c>
      <c r="D248" s="93" t="s">
        <v>1270</v>
      </c>
    </row>
    <row r="249" spans="3:4" ht="19.5" customHeight="1">
      <c r="C249" s="94">
        <v>420</v>
      </c>
      <c r="D249" s="93" t="s">
        <v>1269</v>
      </c>
    </row>
    <row r="250" spans="3:4" ht="19.5" customHeight="1">
      <c r="C250" s="94">
        <v>430</v>
      </c>
      <c r="D250" s="93" t="s">
        <v>1268</v>
      </c>
    </row>
    <row r="251" spans="3:4" ht="19.5" customHeight="1">
      <c r="C251" s="94">
        <v>440</v>
      </c>
      <c r="D251" s="93" t="s">
        <v>1267</v>
      </c>
    </row>
    <row r="252" spans="3:4" ht="19.5" customHeight="1">
      <c r="C252" s="94">
        <v>450</v>
      </c>
      <c r="D252" s="93" t="s">
        <v>1266</v>
      </c>
    </row>
    <row r="253" spans="3:4" ht="19.5" customHeight="1">
      <c r="C253" s="94">
        <v>460</v>
      </c>
      <c r="D253" s="93" t="s">
        <v>1265</v>
      </c>
    </row>
    <row r="254" spans="3:4" ht="19.5" customHeight="1">
      <c r="C254" s="94">
        <v>470</v>
      </c>
      <c r="D254" s="93" t="s">
        <v>1264</v>
      </c>
    </row>
    <row r="255" spans="3:4" ht="19.5" customHeight="1">
      <c r="C255" s="94">
        <v>480</v>
      </c>
      <c r="D255" s="93" t="s">
        <v>1263</v>
      </c>
    </row>
    <row r="256" spans="3:4" ht="19.5" customHeight="1">
      <c r="C256" s="100">
        <v>490</v>
      </c>
      <c r="D256" s="99" t="s">
        <v>1262</v>
      </c>
    </row>
    <row r="257" spans="3:4" ht="19.5" customHeight="1">
      <c r="C257" s="100">
        <v>500</v>
      </c>
      <c r="D257" s="99" t="s">
        <v>1261</v>
      </c>
    </row>
    <row r="258" spans="3:4" ht="19.5" customHeight="1">
      <c r="C258" s="94">
        <v>510</v>
      </c>
      <c r="D258" s="93" t="s">
        <v>1260</v>
      </c>
    </row>
    <row r="259" spans="3:4" ht="19.5" customHeight="1">
      <c r="C259" s="94">
        <v>520</v>
      </c>
      <c r="D259" s="93" t="s">
        <v>1259</v>
      </c>
    </row>
    <row r="260" spans="3:4" ht="19.5" customHeight="1">
      <c r="C260" s="94">
        <v>530</v>
      </c>
      <c r="D260" s="93" t="s">
        <v>1258</v>
      </c>
    </row>
    <row r="261" spans="3:4" ht="19.5" customHeight="1">
      <c r="C261" s="94">
        <v>540</v>
      </c>
      <c r="D261" s="93" t="s">
        <v>1257</v>
      </c>
    </row>
    <row r="262" spans="3:4" ht="19.5" customHeight="1">
      <c r="C262" s="94">
        <v>550</v>
      </c>
      <c r="D262" s="93" t="s">
        <v>1256</v>
      </c>
    </row>
    <row r="263" spans="3:4" ht="19.5" customHeight="1">
      <c r="C263" s="94">
        <v>560</v>
      </c>
      <c r="D263" s="93" t="s">
        <v>1255</v>
      </c>
    </row>
    <row r="264" spans="3:4" ht="19.5" customHeight="1">
      <c r="C264" s="94">
        <v>570</v>
      </c>
      <c r="D264" s="93" t="s">
        <v>1254</v>
      </c>
    </row>
    <row r="265" spans="3:4" ht="19.5" customHeight="1">
      <c r="C265" s="94">
        <v>580</v>
      </c>
      <c r="D265" s="93" t="s">
        <v>1253</v>
      </c>
    </row>
    <row r="266" spans="3:4" ht="19.5" customHeight="1">
      <c r="C266" s="100">
        <v>590</v>
      </c>
      <c r="D266" s="99" t="s">
        <v>1252</v>
      </c>
    </row>
    <row r="267" spans="3:4" ht="19.5" customHeight="1">
      <c r="C267" s="100">
        <v>600</v>
      </c>
      <c r="D267" s="99" t="s">
        <v>1251</v>
      </c>
    </row>
    <row r="268" spans="3:4" ht="19.5" customHeight="1">
      <c r="C268" s="94">
        <v>610</v>
      </c>
      <c r="D268" s="93" t="s">
        <v>1250</v>
      </c>
    </row>
    <row r="269" spans="3:4" ht="19.5" customHeight="1">
      <c r="C269" s="94">
        <v>620</v>
      </c>
      <c r="D269" s="93" t="s">
        <v>1249</v>
      </c>
    </row>
    <row r="270" spans="3:4" ht="19.5" customHeight="1">
      <c r="C270" s="94">
        <v>630</v>
      </c>
      <c r="D270" s="93" t="s">
        <v>1248</v>
      </c>
    </row>
    <row r="271" spans="3:4" ht="19.5" customHeight="1">
      <c r="C271" s="94">
        <v>640</v>
      </c>
      <c r="D271" s="93" t="s">
        <v>1247</v>
      </c>
    </row>
    <row r="272" spans="3:4" ht="19.5" customHeight="1">
      <c r="C272" s="94">
        <v>650</v>
      </c>
      <c r="D272" s="93" t="s">
        <v>1246</v>
      </c>
    </row>
    <row r="273" spans="3:4" ht="19.5" customHeight="1">
      <c r="C273" s="94">
        <v>660</v>
      </c>
      <c r="D273" s="93" t="s">
        <v>1245</v>
      </c>
    </row>
    <row r="274" spans="3:4" ht="19.5" customHeight="1">
      <c r="C274" s="94">
        <v>670</v>
      </c>
      <c r="D274" s="93" t="s">
        <v>1244</v>
      </c>
    </row>
    <row r="275" spans="3:4" ht="19.5" customHeight="1">
      <c r="C275" s="94">
        <v>680</v>
      </c>
      <c r="D275" s="93" t="s">
        <v>1243</v>
      </c>
    </row>
    <row r="276" spans="3:4" ht="19.5" customHeight="1">
      <c r="C276" s="94">
        <v>690</v>
      </c>
      <c r="D276" s="93" t="s">
        <v>1242</v>
      </c>
    </row>
    <row r="277" spans="3:4" ht="19.5" customHeight="1">
      <c r="C277" s="100">
        <v>700</v>
      </c>
      <c r="D277" s="99" t="s">
        <v>1241</v>
      </c>
    </row>
    <row r="278" spans="3:4" ht="19.5" customHeight="1">
      <c r="C278" s="94">
        <v>710</v>
      </c>
      <c r="D278" s="93" t="s">
        <v>1240</v>
      </c>
    </row>
    <row r="279" spans="3:4" ht="19.5" customHeight="1">
      <c r="C279" s="94">
        <v>720</v>
      </c>
      <c r="D279" s="93" t="s">
        <v>1239</v>
      </c>
    </row>
    <row r="280" spans="3:4" ht="19.5" customHeight="1">
      <c r="C280" s="94">
        <v>730</v>
      </c>
      <c r="D280" s="93" t="s">
        <v>1238</v>
      </c>
    </row>
    <row r="281" spans="3:4" ht="19.5" customHeight="1">
      <c r="C281" s="94">
        <v>740</v>
      </c>
      <c r="D281" s="93" t="s">
        <v>1237</v>
      </c>
    </row>
    <row r="282" spans="3:4" ht="19.5" customHeight="1">
      <c r="C282" s="94">
        <v>750</v>
      </c>
      <c r="D282" s="93" t="s">
        <v>1236</v>
      </c>
    </row>
    <row r="283" spans="3:4" ht="19.5" customHeight="1">
      <c r="C283" s="94">
        <v>760</v>
      </c>
      <c r="D283" s="93" t="s">
        <v>1235</v>
      </c>
    </row>
    <row r="284" spans="3:4" ht="19.5" customHeight="1">
      <c r="C284" s="94">
        <v>770</v>
      </c>
      <c r="D284" s="93" t="s">
        <v>1234</v>
      </c>
    </row>
    <row r="285" spans="3:4" ht="19.5" customHeight="1">
      <c r="C285" s="94">
        <v>780</v>
      </c>
      <c r="D285" s="93" t="s">
        <v>1233</v>
      </c>
    </row>
    <row r="286" spans="3:4" ht="19.5" customHeight="1">
      <c r="C286" s="100">
        <v>790</v>
      </c>
      <c r="D286" s="99" t="s">
        <v>1232</v>
      </c>
    </row>
    <row r="287" spans="3:4" ht="19.5" customHeight="1">
      <c r="C287" s="100">
        <v>800</v>
      </c>
      <c r="D287" s="99" t="s">
        <v>1231</v>
      </c>
    </row>
    <row r="288" spans="3:4" ht="19.5" customHeight="1">
      <c r="C288" s="94">
        <v>810</v>
      </c>
      <c r="D288" s="93" t="s">
        <v>1230</v>
      </c>
    </row>
    <row r="289" spans="3:4" ht="19.5" customHeight="1">
      <c r="C289" s="98">
        <v>820</v>
      </c>
      <c r="D289" s="97" t="s">
        <v>1229</v>
      </c>
    </row>
    <row r="290" spans="3:4" ht="19.5" customHeight="1">
      <c r="C290" s="96"/>
      <c r="D290" s="95" t="s">
        <v>1228</v>
      </c>
    </row>
    <row r="291" spans="3:4" ht="19.5" customHeight="1">
      <c r="C291" s="94">
        <v>830</v>
      </c>
      <c r="D291" s="93" t="s">
        <v>1227</v>
      </c>
    </row>
    <row r="292" spans="3:4" ht="19.5" customHeight="1">
      <c r="C292" s="94">
        <v>840</v>
      </c>
      <c r="D292" s="93" t="s">
        <v>1226</v>
      </c>
    </row>
    <row r="293" spans="3:4" ht="19.5" customHeight="1">
      <c r="C293" s="94">
        <v>850</v>
      </c>
      <c r="D293" s="93" t="s">
        <v>1225</v>
      </c>
    </row>
    <row r="294" spans="3:4" ht="19.5" customHeight="1">
      <c r="C294" s="94">
        <v>860</v>
      </c>
      <c r="D294" s="93" t="s">
        <v>1224</v>
      </c>
    </row>
    <row r="295" spans="3:4" ht="19.5" customHeight="1">
      <c r="C295" s="94">
        <v>870</v>
      </c>
      <c r="D295" s="93" t="s">
        <v>1223</v>
      </c>
    </row>
    <row r="296" spans="3:4" ht="19.5" customHeight="1">
      <c r="C296" s="94">
        <v>880</v>
      </c>
      <c r="D296" s="93" t="s">
        <v>1222</v>
      </c>
    </row>
    <row r="297" spans="3:4" ht="19.5" customHeight="1">
      <c r="C297" s="94">
        <v>890</v>
      </c>
      <c r="D297" s="93" t="s">
        <v>1221</v>
      </c>
    </row>
    <row r="298" spans="3:4" ht="19.5" customHeight="1">
      <c r="C298" s="100">
        <v>900</v>
      </c>
      <c r="D298" s="99" t="s">
        <v>1220</v>
      </c>
    </row>
    <row r="299" spans="3:4" ht="19.5" customHeight="1">
      <c r="C299" s="94">
        <v>910</v>
      </c>
      <c r="D299" s="93" t="s">
        <v>1219</v>
      </c>
    </row>
    <row r="300" spans="3:4" ht="19.5" customHeight="1">
      <c r="C300" s="98">
        <v>920</v>
      </c>
      <c r="D300" s="97" t="s">
        <v>1218</v>
      </c>
    </row>
    <row r="301" spans="3:4" ht="19.5" customHeight="1">
      <c r="C301" s="96"/>
      <c r="D301" s="95" t="s">
        <v>1217</v>
      </c>
    </row>
    <row r="302" spans="3:4" ht="19.5" customHeight="1">
      <c r="C302" s="94">
        <v>930</v>
      </c>
      <c r="D302" s="93" t="s">
        <v>1216</v>
      </c>
    </row>
  </sheetData>
  <autoFilter ref="C2:T189" xr:uid="{00000000-0009-0000-0000-000008000000}"/>
  <dataConsolidate/>
  <phoneticPr fontId="12"/>
  <conditionalFormatting sqref="G88:G189 G1:G86">
    <cfRule type="cellIs" dxfId="5" priority="1" stopIfTrue="1" operator="equal">
      <formula>$G$195</formula>
    </cfRule>
    <cfRule type="cellIs" dxfId="4" priority="2" stopIfTrue="1" operator="equal">
      <formula>$G$196</formula>
    </cfRule>
  </conditionalFormatting>
  <dataValidations count="1">
    <dataValidation type="list" allowBlank="1" showInputMessage="1" showErrorMessage="1" sqref="E88:E189 E1:E86" xr:uid="{00000000-0002-0000-0800-000000000000}">
      <formula1>$E$192:$E$203</formula1>
    </dataValidation>
  </dataValidations>
  <pageMargins left="0.75" right="0.75" top="1" bottom="1" header="0.51200000000000001" footer="0.51200000000000001"/>
  <pageSetup paperSize="9" orientation="portrait" r:id="rId1"/>
  <headerFooter alignWithMargins="0"/>
  <drawing r:id="rId2"/>
  <legacyDrawing r:id="rId3"/>
  <controls>
    <mc:AlternateContent xmlns:mc="http://schemas.openxmlformats.org/markup-compatibility/2006">
      <mc:Choice Requires="x14">
        <control shapeId="6145" r:id="rId4" name="CB_NameCheck">
          <controlPr defaultSize="0" autoLine="0" autoPict="0" r:id="rId5">
            <anchor moveWithCells="1">
              <from>
                <xdr:col>2</xdr:col>
                <xdr:colOff>628650</xdr:colOff>
                <xdr:row>0</xdr:row>
                <xdr:rowOff>9525</xdr:rowOff>
              </from>
              <to>
                <xdr:col>2</xdr:col>
                <xdr:colOff>1581150</xdr:colOff>
                <xdr:row>0</xdr:row>
                <xdr:rowOff>238125</xdr:rowOff>
              </to>
            </anchor>
          </controlPr>
        </control>
      </mc:Choice>
      <mc:Fallback>
        <control shapeId="6145" r:id="rId4" name="CB_NameCheck"/>
      </mc:Fallback>
    </mc:AlternateContent>
  </control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7AAE7-F4A0-4E65-8971-256209229934}">
  <dimension ref="A1:H31"/>
  <sheetViews>
    <sheetView zoomScale="75" zoomScaleNormal="75" workbookViewId="0">
      <selection activeCell="C18" sqref="C18"/>
    </sheetView>
  </sheetViews>
  <sheetFormatPr defaultColWidth="9.25" defaultRowHeight="13.5"/>
  <cols>
    <col min="1" max="1" width="17.875" style="200" customWidth="1"/>
    <col min="2" max="2" width="20" style="200" customWidth="1"/>
    <col min="3" max="16384" width="9.25" style="200"/>
  </cols>
  <sheetData>
    <row r="1" spans="1:8">
      <c r="A1" s="200" t="s">
        <v>5927</v>
      </c>
      <c r="B1" s="200" t="s">
        <v>5926</v>
      </c>
      <c r="C1" s="200" t="s">
        <v>5925</v>
      </c>
      <c r="D1" s="200" t="s">
        <v>6034</v>
      </c>
      <c r="E1" s="200" t="s">
        <v>6033</v>
      </c>
      <c r="F1" s="200" t="s">
        <v>5922</v>
      </c>
      <c r="G1" s="200" t="s">
        <v>6032</v>
      </c>
      <c r="H1" s="200" t="s">
        <v>5919</v>
      </c>
    </row>
    <row r="2" spans="1:8" ht="14.25">
      <c r="A2" s="261"/>
      <c r="B2" s="200" t="s">
        <v>5918</v>
      </c>
    </row>
    <row r="3" spans="1:8" ht="14.25">
      <c r="A3" s="261">
        <v>39079</v>
      </c>
      <c r="B3" s="200" t="s">
        <v>5982</v>
      </c>
      <c r="D3" s="200">
        <v>465</v>
      </c>
      <c r="F3" s="200">
        <f t="shared" ref="F3:F29" si="0">F2+C3</f>
        <v>0</v>
      </c>
      <c r="G3" s="200">
        <f t="shared" ref="G3:G29" si="1">G2+D3-E3</f>
        <v>465</v>
      </c>
    </row>
    <row r="4" spans="1:8" ht="14.25">
      <c r="A4" s="261">
        <v>39080</v>
      </c>
      <c r="B4" s="200" t="s">
        <v>5978</v>
      </c>
      <c r="D4" s="200">
        <v>7550</v>
      </c>
      <c r="F4" s="200">
        <f t="shared" si="0"/>
        <v>0</v>
      </c>
      <c r="G4" s="200">
        <f t="shared" si="1"/>
        <v>8015</v>
      </c>
    </row>
    <row r="5" spans="1:8" ht="14.25">
      <c r="A5" s="261">
        <v>39080</v>
      </c>
      <c r="B5" s="200" t="s">
        <v>5977</v>
      </c>
      <c r="D5" s="200">
        <v>320</v>
      </c>
      <c r="F5" s="200">
        <f t="shared" si="0"/>
        <v>0</v>
      </c>
      <c r="G5" s="200">
        <f t="shared" si="1"/>
        <v>8335</v>
      </c>
    </row>
    <row r="6" spans="1:8" ht="14.25">
      <c r="A6" s="261">
        <v>39085</v>
      </c>
      <c r="B6" s="200" t="s">
        <v>5976</v>
      </c>
      <c r="D6" s="200">
        <v>22.4</v>
      </c>
      <c r="F6" s="200">
        <f t="shared" si="0"/>
        <v>0</v>
      </c>
      <c r="G6" s="200">
        <f t="shared" si="1"/>
        <v>8357.4</v>
      </c>
    </row>
    <row r="7" spans="1:8" ht="14.25">
      <c r="A7" s="261">
        <v>39085</v>
      </c>
      <c r="B7" s="200" t="s">
        <v>5975</v>
      </c>
      <c r="C7" s="200">
        <v>850</v>
      </c>
      <c r="F7" s="200">
        <f t="shared" si="0"/>
        <v>850</v>
      </c>
      <c r="G7" s="200">
        <f t="shared" si="1"/>
        <v>8357.4</v>
      </c>
    </row>
    <row r="8" spans="1:8" ht="14.25">
      <c r="A8" s="261">
        <v>39090</v>
      </c>
      <c r="B8" s="200" t="s">
        <v>5972</v>
      </c>
      <c r="C8" s="200">
        <v>31800</v>
      </c>
      <c r="F8" s="200">
        <f t="shared" si="0"/>
        <v>32650</v>
      </c>
      <c r="G8" s="200">
        <f t="shared" si="1"/>
        <v>8357.4</v>
      </c>
    </row>
    <row r="9" spans="1:8" ht="14.25">
      <c r="A9" s="261">
        <v>39090</v>
      </c>
      <c r="B9" s="200" t="s">
        <v>5971</v>
      </c>
      <c r="C9" s="200">
        <v>520</v>
      </c>
      <c r="F9" s="200">
        <f t="shared" si="0"/>
        <v>33170</v>
      </c>
      <c r="G9" s="200">
        <f t="shared" si="1"/>
        <v>8357.4</v>
      </c>
    </row>
    <row r="10" spans="1:8" ht="14.25">
      <c r="A10" s="261">
        <v>39095</v>
      </c>
      <c r="B10" s="200" t="s">
        <v>5970</v>
      </c>
      <c r="C10" s="200">
        <v>33500</v>
      </c>
      <c r="F10" s="200">
        <f t="shared" si="0"/>
        <v>66670</v>
      </c>
      <c r="G10" s="200">
        <f t="shared" si="1"/>
        <v>8357.4</v>
      </c>
    </row>
    <row r="11" spans="1:8" ht="14.25">
      <c r="A11" s="261">
        <v>39095</v>
      </c>
      <c r="B11" s="200" t="s">
        <v>5969</v>
      </c>
      <c r="C11" s="200">
        <v>260</v>
      </c>
      <c r="F11" s="200">
        <f t="shared" si="0"/>
        <v>66930</v>
      </c>
      <c r="G11" s="200">
        <f t="shared" si="1"/>
        <v>8357.4</v>
      </c>
    </row>
    <row r="12" spans="1:8" ht="14.25">
      <c r="A12" s="261">
        <v>39095</v>
      </c>
      <c r="B12" s="200" t="s">
        <v>5968</v>
      </c>
      <c r="C12" s="200">
        <v>129750</v>
      </c>
      <c r="F12" s="200">
        <f t="shared" si="0"/>
        <v>196680</v>
      </c>
      <c r="G12" s="200">
        <f t="shared" si="1"/>
        <v>8357.4</v>
      </c>
    </row>
    <row r="13" spans="1:8" ht="14.25">
      <c r="A13" s="261">
        <v>39110</v>
      </c>
      <c r="B13" s="200" t="s">
        <v>5960</v>
      </c>
      <c r="C13" s="200">
        <v>1500</v>
      </c>
      <c r="F13" s="200">
        <f t="shared" si="0"/>
        <v>198180</v>
      </c>
      <c r="G13" s="200">
        <f t="shared" si="1"/>
        <v>8357.4</v>
      </c>
    </row>
    <row r="14" spans="1:8" ht="14.25">
      <c r="A14" s="261">
        <v>39125</v>
      </c>
      <c r="B14" s="200" t="s">
        <v>5962</v>
      </c>
      <c r="C14" s="200">
        <v>111000</v>
      </c>
      <c r="F14" s="200">
        <f t="shared" si="0"/>
        <v>309180</v>
      </c>
      <c r="G14" s="200">
        <f t="shared" si="1"/>
        <v>8357.4</v>
      </c>
    </row>
    <row r="15" spans="1:8" ht="14.25">
      <c r="A15" s="261">
        <v>39125</v>
      </c>
      <c r="B15" s="200" t="s">
        <v>5960</v>
      </c>
      <c r="C15" s="200">
        <v>1080</v>
      </c>
      <c r="F15" s="200">
        <f t="shared" si="0"/>
        <v>310260</v>
      </c>
      <c r="G15" s="200">
        <f t="shared" si="1"/>
        <v>8357.4</v>
      </c>
    </row>
    <row r="16" spans="1:8" ht="14.25">
      <c r="A16" s="261">
        <v>39127</v>
      </c>
      <c r="B16" s="200" t="s">
        <v>2968</v>
      </c>
      <c r="C16" s="200">
        <v>28</v>
      </c>
      <c r="F16" s="200">
        <f t="shared" si="0"/>
        <v>310288</v>
      </c>
      <c r="G16" s="200">
        <f t="shared" si="1"/>
        <v>8357.4</v>
      </c>
    </row>
    <row r="17" spans="1:7" ht="14.25">
      <c r="A17" s="261">
        <v>39138</v>
      </c>
      <c r="B17" s="200" t="s">
        <v>5958</v>
      </c>
      <c r="C17" s="200">
        <v>1080</v>
      </c>
      <c r="F17" s="200">
        <f t="shared" si="0"/>
        <v>311368</v>
      </c>
      <c r="G17" s="200">
        <f t="shared" si="1"/>
        <v>8357.4</v>
      </c>
    </row>
    <row r="18" spans="1:7" ht="14.25">
      <c r="A18" s="261">
        <v>39144</v>
      </c>
      <c r="B18" s="200" t="s">
        <v>5956</v>
      </c>
      <c r="C18" s="200">
        <v>840</v>
      </c>
      <c r="F18" s="200">
        <f t="shared" si="0"/>
        <v>312208</v>
      </c>
      <c r="G18" s="200">
        <f t="shared" si="1"/>
        <v>8357.4</v>
      </c>
    </row>
    <row r="19" spans="1:7" ht="14.25">
      <c r="A19" s="261">
        <v>39147</v>
      </c>
      <c r="B19" s="200" t="s">
        <v>5955</v>
      </c>
      <c r="C19" s="200">
        <v>390</v>
      </c>
      <c r="F19" s="200">
        <f t="shared" si="0"/>
        <v>312598</v>
      </c>
      <c r="G19" s="200">
        <f t="shared" si="1"/>
        <v>8357.4</v>
      </c>
    </row>
    <row r="20" spans="1:7" ht="14.25">
      <c r="A20" s="261">
        <v>39151</v>
      </c>
      <c r="B20" s="200" t="s">
        <v>5953</v>
      </c>
      <c r="C20" s="200">
        <v>70300</v>
      </c>
      <c r="F20" s="200">
        <f t="shared" si="0"/>
        <v>382898</v>
      </c>
      <c r="G20" s="200">
        <f t="shared" si="1"/>
        <v>8357.4</v>
      </c>
    </row>
    <row r="21" spans="1:7" ht="14.25">
      <c r="A21" s="261">
        <v>39173</v>
      </c>
      <c r="B21" s="200" t="s">
        <v>5941</v>
      </c>
      <c r="C21" s="200">
        <v>11450</v>
      </c>
      <c r="F21" s="200">
        <f t="shared" si="0"/>
        <v>394348</v>
      </c>
      <c r="G21" s="200">
        <f t="shared" si="1"/>
        <v>8357.4</v>
      </c>
    </row>
    <row r="22" spans="1:7" ht="14.25">
      <c r="A22" s="261"/>
      <c r="F22" s="200">
        <f t="shared" si="0"/>
        <v>394348</v>
      </c>
      <c r="G22" s="200">
        <f t="shared" si="1"/>
        <v>8357.4</v>
      </c>
    </row>
    <row r="23" spans="1:7" ht="14.25">
      <c r="A23" s="261"/>
      <c r="F23" s="200">
        <f t="shared" si="0"/>
        <v>394348</v>
      </c>
      <c r="G23" s="200">
        <f t="shared" si="1"/>
        <v>8357.4</v>
      </c>
    </row>
    <row r="24" spans="1:7" ht="14.25">
      <c r="A24" s="261"/>
      <c r="F24" s="200">
        <f t="shared" si="0"/>
        <v>394348</v>
      </c>
      <c r="G24" s="200">
        <f t="shared" si="1"/>
        <v>8357.4</v>
      </c>
    </row>
    <row r="25" spans="1:7" ht="14.25">
      <c r="A25" s="261"/>
      <c r="F25" s="200">
        <f t="shared" si="0"/>
        <v>394348</v>
      </c>
      <c r="G25" s="200">
        <f t="shared" si="1"/>
        <v>8357.4</v>
      </c>
    </row>
    <row r="26" spans="1:7">
      <c r="F26" s="200">
        <f t="shared" si="0"/>
        <v>394348</v>
      </c>
      <c r="G26" s="200">
        <f t="shared" si="1"/>
        <v>8357.4</v>
      </c>
    </row>
    <row r="27" spans="1:7">
      <c r="F27" s="200">
        <f t="shared" si="0"/>
        <v>394348</v>
      </c>
      <c r="G27" s="200">
        <f t="shared" si="1"/>
        <v>8357.4</v>
      </c>
    </row>
    <row r="28" spans="1:7">
      <c r="F28" s="200">
        <f t="shared" si="0"/>
        <v>394348</v>
      </c>
      <c r="G28" s="200">
        <f t="shared" si="1"/>
        <v>8357.4</v>
      </c>
    </row>
    <row r="29" spans="1:7">
      <c r="F29" s="200">
        <f t="shared" si="0"/>
        <v>394348</v>
      </c>
      <c r="G29" s="200">
        <f t="shared" si="1"/>
        <v>8357.4</v>
      </c>
    </row>
    <row r="30" spans="1:7">
      <c r="A30" s="200">
        <v>39172</v>
      </c>
      <c r="B30" s="200" t="s">
        <v>5805</v>
      </c>
      <c r="C30" s="200">
        <f>SUM(C2:C29)</f>
        <v>394348</v>
      </c>
      <c r="D30" s="200">
        <f>SUM(D2:D29)</f>
        <v>8357.4</v>
      </c>
      <c r="F30" s="200">
        <f>F29</f>
        <v>394348</v>
      </c>
      <c r="G30" s="200">
        <f>G29</f>
        <v>8357.4</v>
      </c>
    </row>
    <row r="31" spans="1:7">
      <c r="A31" s="200">
        <f>A30-A6+1</f>
        <v>88</v>
      </c>
      <c r="B31" s="200" t="s">
        <v>6031</v>
      </c>
      <c r="C31" s="200">
        <f>C30/A31</f>
        <v>4481.227272727273</v>
      </c>
      <c r="D31" s="200">
        <f>$D$30/$A$31</f>
        <v>94.970454545454544</v>
      </c>
    </row>
  </sheetData>
  <phoneticPr fontId="12"/>
  <pageMargins left="0.78749999999999998" right="0.78749999999999998" top="0.78749999999999998" bottom="0.78749999999999998" header="0.51180555555555562" footer="0.51180555555555562"/>
  <pageSetup paperSize="9" firstPageNumber="0" orientation="portrait" horizontalDpi="300" verticalDpi="300"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5D36F-08E9-43DE-A8DE-1809A3BF9E3C}">
  <dimension ref="A1"/>
  <sheetViews>
    <sheetView workbookViewId="0">
      <selection activeCell="C18" sqref="C18"/>
    </sheetView>
  </sheetViews>
  <sheetFormatPr defaultRowHeight="14.25"/>
  <cols>
    <col min="1" max="16384" width="9" style="18"/>
  </cols>
  <sheetData/>
  <phoneticPr fontId="12"/>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97C30-A3F1-4A12-88DF-63D1643CF5C0}">
  <sheetPr codeName="Word1"/>
  <dimension ref="A1:V1948"/>
  <sheetViews>
    <sheetView zoomScale="75" zoomScaleNormal="75" workbookViewId="0">
      <pane xSplit="6" ySplit="1" topLeftCell="G1840" activePane="bottomRight" state="frozen"/>
      <selection activeCell="C18" sqref="C18"/>
      <selection pane="topRight" activeCell="C18" sqref="C18"/>
      <selection pane="bottomLeft" activeCell="C18" sqref="C18"/>
      <selection pane="bottomRight" activeCell="C18" sqref="C18"/>
    </sheetView>
  </sheetViews>
  <sheetFormatPr defaultRowHeight="14.25"/>
  <cols>
    <col min="1" max="1" width="7.5" style="18" customWidth="1"/>
    <col min="2" max="3" width="10.125" style="18" customWidth="1"/>
    <col min="4" max="4" width="15.75" style="150" customWidth="1"/>
    <col min="5" max="5" width="23.25" style="150" customWidth="1"/>
    <col min="6" max="6" width="16.375" style="20" customWidth="1"/>
    <col min="7" max="7" width="14.625" style="18" customWidth="1"/>
    <col min="8" max="8" width="12.625" style="18" customWidth="1"/>
    <col min="9" max="9" width="16" style="20" customWidth="1"/>
    <col min="10" max="10" width="13.375" style="20" customWidth="1"/>
    <col min="11" max="11" width="19.875" style="150" customWidth="1"/>
    <col min="12" max="12" width="23.125" style="150" customWidth="1"/>
    <col min="13" max="13" width="24.375" style="150" customWidth="1"/>
    <col min="14" max="14" width="12.625" style="20" customWidth="1"/>
    <col min="15" max="15" width="14.5" style="18" customWidth="1"/>
    <col min="16" max="16" width="13.375" style="18" customWidth="1"/>
    <col min="17" max="17" width="12.375" style="18" customWidth="1"/>
    <col min="18" max="18" width="13.5" style="149" customWidth="1"/>
    <col min="19" max="19" width="9" style="18"/>
    <col min="20" max="20" width="10.5" style="148" customWidth="1"/>
    <col min="21" max="21" width="10.875" style="18" customWidth="1"/>
    <col min="22" max="22" width="11.125" style="18" customWidth="1"/>
    <col min="23" max="16384" width="9" style="18"/>
  </cols>
  <sheetData>
    <row r="1" spans="1:22" s="73" customFormat="1" ht="19.5" customHeight="1">
      <c r="A1" s="73" t="s">
        <v>5628</v>
      </c>
      <c r="B1" s="73" t="s">
        <v>5627</v>
      </c>
      <c r="C1" s="73" t="s">
        <v>5626</v>
      </c>
      <c r="D1" s="104" t="s">
        <v>5625</v>
      </c>
      <c r="E1" s="104" t="s">
        <v>5624</v>
      </c>
      <c r="F1" s="73" t="s">
        <v>5623</v>
      </c>
      <c r="G1" s="73" t="s">
        <v>5622</v>
      </c>
      <c r="H1" s="73" t="s">
        <v>5621</v>
      </c>
      <c r="I1" s="73" t="s">
        <v>5620</v>
      </c>
      <c r="J1" s="73" t="s">
        <v>5619</v>
      </c>
      <c r="K1" s="104" t="s">
        <v>5618</v>
      </c>
      <c r="L1" s="104" t="s">
        <v>5617</v>
      </c>
      <c r="M1" s="104" t="s">
        <v>5616</v>
      </c>
      <c r="N1" s="73" t="s">
        <v>5615</v>
      </c>
      <c r="O1" s="73" t="s">
        <v>5611</v>
      </c>
      <c r="P1" s="73" t="s">
        <v>5614</v>
      </c>
      <c r="Q1" s="73" t="s">
        <v>5613</v>
      </c>
      <c r="R1" s="177" t="s">
        <v>5612</v>
      </c>
      <c r="T1" s="148" t="s">
        <v>7647</v>
      </c>
      <c r="V1" s="176" t="s">
        <v>1789</v>
      </c>
    </row>
    <row r="2" spans="1:22">
      <c r="A2" s="18" t="s">
        <v>1786</v>
      </c>
      <c r="B2" s="18" t="s">
        <v>1785</v>
      </c>
      <c r="D2" s="165" t="s">
        <v>5609</v>
      </c>
      <c r="E2" s="150" t="s">
        <v>5608</v>
      </c>
      <c r="R2" s="149">
        <f t="shared" ref="R2:R17" si="0">IF($P2=0,0,$P2/($P2+Q2))</f>
        <v>0</v>
      </c>
      <c r="T2" s="148">
        <v>40284</v>
      </c>
    </row>
    <row r="3" spans="1:22">
      <c r="A3" s="18" t="s">
        <v>1786</v>
      </c>
      <c r="B3" s="18" t="s">
        <v>1785</v>
      </c>
      <c r="D3" s="165" t="s">
        <v>5607</v>
      </c>
      <c r="E3" s="150" t="s">
        <v>5606</v>
      </c>
      <c r="R3" s="149">
        <f t="shared" si="0"/>
        <v>0</v>
      </c>
      <c r="T3" s="148">
        <v>40284</v>
      </c>
    </row>
    <row r="4" spans="1:22">
      <c r="A4" s="18" t="s">
        <v>1786</v>
      </c>
      <c r="B4" s="18" t="s">
        <v>1785</v>
      </c>
      <c r="D4" s="165" t="s">
        <v>5605</v>
      </c>
      <c r="E4" s="150" t="s">
        <v>5604</v>
      </c>
      <c r="R4" s="149">
        <f t="shared" si="0"/>
        <v>0</v>
      </c>
      <c r="T4" s="148">
        <v>40284</v>
      </c>
    </row>
    <row r="5" spans="1:22">
      <c r="A5" s="18" t="s">
        <v>1786</v>
      </c>
      <c r="B5" s="18" t="s">
        <v>1785</v>
      </c>
      <c r="D5" s="165" t="s">
        <v>5603</v>
      </c>
      <c r="E5" s="150" t="s">
        <v>5602</v>
      </c>
      <c r="R5" s="149">
        <f t="shared" si="0"/>
        <v>0</v>
      </c>
      <c r="T5" s="148">
        <v>40284</v>
      </c>
    </row>
    <row r="6" spans="1:22">
      <c r="A6" s="18" t="s">
        <v>1786</v>
      </c>
      <c r="B6" s="18" t="s">
        <v>1785</v>
      </c>
      <c r="D6" s="165" t="s">
        <v>5601</v>
      </c>
      <c r="R6" s="149">
        <f t="shared" si="0"/>
        <v>0</v>
      </c>
      <c r="T6" s="148">
        <v>40284</v>
      </c>
    </row>
    <row r="7" spans="1:22">
      <c r="A7" s="18" t="s">
        <v>1786</v>
      </c>
      <c r="B7" s="18" t="s">
        <v>1785</v>
      </c>
      <c r="D7" s="165" t="s">
        <v>5600</v>
      </c>
      <c r="R7" s="149">
        <f t="shared" si="0"/>
        <v>0</v>
      </c>
      <c r="T7" s="148">
        <v>40284</v>
      </c>
    </row>
    <row r="8" spans="1:22">
      <c r="A8" s="18" t="s">
        <v>1786</v>
      </c>
      <c r="B8" s="18" t="s">
        <v>1785</v>
      </c>
      <c r="D8" s="165" t="s">
        <v>5599</v>
      </c>
      <c r="R8" s="149">
        <f t="shared" si="0"/>
        <v>0</v>
      </c>
      <c r="T8" s="148">
        <v>40284</v>
      </c>
    </row>
    <row r="9" spans="1:22">
      <c r="A9" s="18" t="s">
        <v>1786</v>
      </c>
      <c r="B9" s="18" t="s">
        <v>1785</v>
      </c>
      <c r="D9" s="165" t="s">
        <v>5598</v>
      </c>
      <c r="R9" s="149">
        <f t="shared" si="0"/>
        <v>0</v>
      </c>
      <c r="T9" s="148">
        <v>40284</v>
      </c>
    </row>
    <row r="10" spans="1:22">
      <c r="A10" s="18" t="s">
        <v>1786</v>
      </c>
      <c r="B10" s="18" t="s">
        <v>1785</v>
      </c>
      <c r="D10" s="165" t="s">
        <v>5597</v>
      </c>
      <c r="R10" s="149">
        <f t="shared" si="0"/>
        <v>0</v>
      </c>
      <c r="T10" s="148">
        <v>40284</v>
      </c>
    </row>
    <row r="11" spans="1:22">
      <c r="A11" s="18" t="s">
        <v>1786</v>
      </c>
      <c r="B11" s="18" t="s">
        <v>1785</v>
      </c>
      <c r="D11" s="165" t="s">
        <v>5596</v>
      </c>
      <c r="R11" s="149">
        <f t="shared" si="0"/>
        <v>0</v>
      </c>
      <c r="T11" s="148">
        <v>40284</v>
      </c>
    </row>
    <row r="12" spans="1:22">
      <c r="A12" s="18" t="s">
        <v>1786</v>
      </c>
      <c r="B12" s="18" t="s">
        <v>1785</v>
      </c>
      <c r="D12" s="165" t="s">
        <v>5595</v>
      </c>
      <c r="R12" s="149">
        <f t="shared" si="0"/>
        <v>0</v>
      </c>
      <c r="T12" s="148">
        <v>40284</v>
      </c>
    </row>
    <row r="13" spans="1:22">
      <c r="A13" s="18" t="s">
        <v>1786</v>
      </c>
      <c r="B13" s="18" t="s">
        <v>1785</v>
      </c>
      <c r="D13" s="165" t="s">
        <v>5594</v>
      </c>
      <c r="R13" s="149">
        <f t="shared" si="0"/>
        <v>0</v>
      </c>
      <c r="T13" s="148">
        <v>40284</v>
      </c>
    </row>
    <row r="14" spans="1:22">
      <c r="A14" s="18" t="s">
        <v>1786</v>
      </c>
      <c r="B14" s="18" t="s">
        <v>1785</v>
      </c>
      <c r="D14" s="165" t="s">
        <v>5593</v>
      </c>
      <c r="R14" s="149">
        <f t="shared" si="0"/>
        <v>0</v>
      </c>
      <c r="T14" s="148">
        <v>40284</v>
      </c>
    </row>
    <row r="15" spans="1:22">
      <c r="A15" s="18" t="s">
        <v>1786</v>
      </c>
      <c r="B15" s="18" t="s">
        <v>1785</v>
      </c>
      <c r="D15" s="165" t="s">
        <v>5592</v>
      </c>
      <c r="R15" s="149">
        <f t="shared" si="0"/>
        <v>0</v>
      </c>
      <c r="T15" s="148">
        <v>40284</v>
      </c>
    </row>
    <row r="16" spans="1:22">
      <c r="A16" s="18" t="s">
        <v>1786</v>
      </c>
      <c r="B16" s="18" t="s">
        <v>1785</v>
      </c>
      <c r="D16" s="165" t="s">
        <v>5591</v>
      </c>
      <c r="R16" s="149">
        <f t="shared" si="0"/>
        <v>0</v>
      </c>
      <c r="T16" s="148">
        <v>40284</v>
      </c>
    </row>
    <row r="17" spans="1:21">
      <c r="A17" s="18" t="s">
        <v>1786</v>
      </c>
      <c r="B17" s="18" t="s">
        <v>1785</v>
      </c>
      <c r="D17" s="165" t="s">
        <v>5590</v>
      </c>
      <c r="R17" s="149">
        <f t="shared" si="0"/>
        <v>0</v>
      </c>
      <c r="T17" s="148">
        <v>40284</v>
      </c>
    </row>
    <row r="18" spans="1:21">
      <c r="A18" s="18" t="s">
        <v>1793</v>
      </c>
      <c r="B18" s="18" t="s">
        <v>1785</v>
      </c>
      <c r="D18" s="150" t="s">
        <v>5589</v>
      </c>
      <c r="E18" s="150" t="s">
        <v>5588</v>
      </c>
    </row>
    <row r="19" spans="1:21">
      <c r="A19" s="18" t="s">
        <v>1793</v>
      </c>
      <c r="B19" s="18" t="s">
        <v>1776</v>
      </c>
      <c r="D19" s="165"/>
      <c r="E19" s="150" t="s">
        <v>5587</v>
      </c>
      <c r="R19" s="149">
        <f>IF($P19=0,0,$P19/($P19+Q19))</f>
        <v>0</v>
      </c>
      <c r="U19" s="19">
        <v>40373</v>
      </c>
    </row>
    <row r="20" spans="1:21">
      <c r="A20" s="18" t="s">
        <v>1793</v>
      </c>
      <c r="B20" s="18" t="s">
        <v>1792</v>
      </c>
      <c r="D20" s="165"/>
      <c r="E20" s="150" t="s">
        <v>5586</v>
      </c>
      <c r="K20" s="150" t="s">
        <v>5585</v>
      </c>
      <c r="R20" s="149">
        <f>IF($P20=0,0,$P20/($P20+Q20))</f>
        <v>0</v>
      </c>
      <c r="T20" s="148">
        <v>40318</v>
      </c>
    </row>
    <row r="21" spans="1:21">
      <c r="A21" s="18" t="s">
        <v>1793</v>
      </c>
      <c r="B21" s="18" t="s">
        <v>1792</v>
      </c>
      <c r="D21" s="165"/>
      <c r="E21" s="150" t="s">
        <v>5584</v>
      </c>
      <c r="K21" s="150" t="s">
        <v>5583</v>
      </c>
      <c r="R21" s="149">
        <f>IF($P21=0,0,$P21/($P21+Q21))</f>
        <v>0</v>
      </c>
      <c r="T21" s="148">
        <v>40318</v>
      </c>
    </row>
    <row r="22" spans="1:21">
      <c r="A22" s="18" t="s">
        <v>1793</v>
      </c>
      <c r="D22" s="165"/>
      <c r="E22" s="150" t="s">
        <v>5582</v>
      </c>
      <c r="R22" s="149">
        <f>IF($P22=0,0,$P22/($P22+Q22))</f>
        <v>0</v>
      </c>
      <c r="T22" s="148">
        <v>40285</v>
      </c>
    </row>
    <row r="23" spans="1:21">
      <c r="A23" s="18" t="s">
        <v>1793</v>
      </c>
      <c r="D23" s="165" t="s">
        <v>5581</v>
      </c>
      <c r="E23" s="150" t="s">
        <v>5580</v>
      </c>
      <c r="R23" s="149">
        <f>IF($P23=0,0,$P23/($P23+Q23))</f>
        <v>0</v>
      </c>
      <c r="T23" s="148">
        <v>40326</v>
      </c>
    </row>
    <row r="24" spans="1:21">
      <c r="A24" s="18" t="s">
        <v>1793</v>
      </c>
      <c r="D24" s="165"/>
      <c r="E24" s="150" t="s">
        <v>5579</v>
      </c>
      <c r="F24" s="20" t="s">
        <v>5578</v>
      </c>
      <c r="T24" s="148">
        <v>40331</v>
      </c>
    </row>
    <row r="25" spans="1:21" ht="156.75">
      <c r="A25" s="18" t="s">
        <v>1793</v>
      </c>
      <c r="D25" s="165"/>
      <c r="E25" s="150" t="s">
        <v>5577</v>
      </c>
      <c r="F25" s="20" t="s">
        <v>5576</v>
      </c>
      <c r="K25" s="150" t="s">
        <v>5575</v>
      </c>
      <c r="R25" s="149">
        <f>IF($P25=0,0,$P25/($P25+Q25))</f>
        <v>0</v>
      </c>
      <c r="T25" s="148">
        <v>40316</v>
      </c>
    </row>
    <row r="26" spans="1:21" ht="28.5">
      <c r="A26" s="18" t="s">
        <v>1793</v>
      </c>
      <c r="D26" s="165"/>
      <c r="E26" s="150" t="s">
        <v>5574</v>
      </c>
      <c r="K26" s="150" t="s">
        <v>5573</v>
      </c>
      <c r="R26" s="149">
        <f>IF($P26=0,0,$P26/($P26+Q26))</f>
        <v>0</v>
      </c>
      <c r="T26" s="148">
        <v>40317</v>
      </c>
    </row>
    <row r="27" spans="1:21">
      <c r="A27" s="18" t="s">
        <v>1793</v>
      </c>
      <c r="D27" s="165"/>
      <c r="E27" s="150" t="s">
        <v>5572</v>
      </c>
      <c r="R27" s="149">
        <f>IF($P27=0,0,$P27/($P27+Q27))</f>
        <v>0</v>
      </c>
      <c r="T27" s="148">
        <v>40285</v>
      </c>
    </row>
    <row r="28" spans="1:21">
      <c r="A28" s="18" t="s">
        <v>1793</v>
      </c>
      <c r="D28" s="165" t="s">
        <v>5571</v>
      </c>
      <c r="E28" s="150" t="s">
        <v>5570</v>
      </c>
      <c r="R28" s="149">
        <f>IF($P28=0,0,$P28/($P28+Q28))</f>
        <v>0</v>
      </c>
      <c r="T28" s="148">
        <v>40319</v>
      </c>
    </row>
    <row r="29" spans="1:21">
      <c r="A29" s="18" t="s">
        <v>1793</v>
      </c>
      <c r="D29" s="165" t="s">
        <v>5569</v>
      </c>
      <c r="E29" s="150" t="s">
        <v>5568</v>
      </c>
      <c r="R29" s="149">
        <f>IF($P29=0,0,$P29/($P29+Q29))</f>
        <v>0</v>
      </c>
      <c r="T29" s="148">
        <v>40290</v>
      </c>
    </row>
    <row r="30" spans="1:21">
      <c r="A30" s="18" t="s">
        <v>1793</v>
      </c>
      <c r="D30" s="165" t="s">
        <v>5035</v>
      </c>
      <c r="E30" s="150" t="s">
        <v>5567</v>
      </c>
    </row>
    <row r="31" spans="1:21">
      <c r="A31" s="18" t="s">
        <v>1793</v>
      </c>
      <c r="D31" s="165" t="s">
        <v>5035</v>
      </c>
      <c r="E31" s="150" t="s">
        <v>5566</v>
      </c>
    </row>
    <row r="32" spans="1:21">
      <c r="A32" s="18" t="s">
        <v>1793</v>
      </c>
      <c r="D32" s="165" t="s">
        <v>5565</v>
      </c>
      <c r="E32" s="150" t="s">
        <v>5564</v>
      </c>
      <c r="R32" s="149">
        <f t="shared" ref="R32:R42" si="1">IF($P32=0,0,$P32/($P32+Q32))</f>
        <v>0</v>
      </c>
      <c r="T32" s="148">
        <v>40326</v>
      </c>
    </row>
    <row r="33" spans="1:20">
      <c r="A33" s="18" t="s">
        <v>1793</v>
      </c>
      <c r="D33" s="165" t="s">
        <v>5563</v>
      </c>
      <c r="E33" s="150" t="s">
        <v>5562</v>
      </c>
      <c r="R33" s="149">
        <f t="shared" si="1"/>
        <v>0</v>
      </c>
      <c r="T33" s="148">
        <v>40322</v>
      </c>
    </row>
    <row r="34" spans="1:20">
      <c r="A34" s="18" t="s">
        <v>1793</v>
      </c>
      <c r="D34" s="165"/>
      <c r="E34" s="150" t="s">
        <v>5561</v>
      </c>
      <c r="R34" s="149">
        <f t="shared" si="1"/>
        <v>0</v>
      </c>
      <c r="T34" s="148">
        <v>40285</v>
      </c>
    </row>
    <row r="35" spans="1:20">
      <c r="A35" s="18" t="s">
        <v>1793</v>
      </c>
      <c r="D35" s="165"/>
      <c r="E35" s="150" t="s">
        <v>5560</v>
      </c>
      <c r="R35" s="149">
        <f t="shared" si="1"/>
        <v>0</v>
      </c>
      <c r="T35" s="148">
        <v>40285</v>
      </c>
    </row>
    <row r="36" spans="1:20">
      <c r="A36" s="18" t="s">
        <v>1793</v>
      </c>
      <c r="D36" s="165" t="s">
        <v>5559</v>
      </c>
      <c r="E36" s="150" t="s">
        <v>5558</v>
      </c>
      <c r="R36" s="149">
        <f t="shared" si="1"/>
        <v>0</v>
      </c>
      <c r="T36" s="148">
        <v>40318</v>
      </c>
    </row>
    <row r="37" spans="1:20">
      <c r="A37" s="18" t="s">
        <v>1793</v>
      </c>
      <c r="D37" s="165" t="s">
        <v>5557</v>
      </c>
      <c r="E37" s="150" t="s">
        <v>5556</v>
      </c>
      <c r="R37" s="149">
        <f t="shared" si="1"/>
        <v>0</v>
      </c>
      <c r="T37" s="148">
        <v>40319</v>
      </c>
    </row>
    <row r="38" spans="1:20">
      <c r="A38" s="18" t="s">
        <v>1793</v>
      </c>
      <c r="D38" s="165" t="s">
        <v>5555</v>
      </c>
      <c r="E38" s="150" t="s">
        <v>5554</v>
      </c>
      <c r="R38" s="149">
        <f t="shared" si="1"/>
        <v>0</v>
      </c>
      <c r="T38" s="148">
        <v>40324</v>
      </c>
    </row>
    <row r="39" spans="1:20">
      <c r="A39" s="18" t="s">
        <v>1793</v>
      </c>
      <c r="D39" s="165" t="s">
        <v>5553</v>
      </c>
      <c r="E39" s="150" t="s">
        <v>2042</v>
      </c>
      <c r="R39" s="149">
        <f t="shared" si="1"/>
        <v>0</v>
      </c>
    </row>
    <row r="40" spans="1:20">
      <c r="A40" s="18" t="s">
        <v>1793</v>
      </c>
      <c r="D40" s="165" t="s">
        <v>5552</v>
      </c>
      <c r="E40" s="150" t="s">
        <v>5551</v>
      </c>
      <c r="R40" s="149">
        <f t="shared" si="1"/>
        <v>0</v>
      </c>
      <c r="T40" s="148">
        <v>40318</v>
      </c>
    </row>
    <row r="41" spans="1:20">
      <c r="A41" s="18" t="s">
        <v>1793</v>
      </c>
      <c r="D41" s="165" t="s">
        <v>5550</v>
      </c>
      <c r="E41" s="150" t="s">
        <v>5549</v>
      </c>
      <c r="R41" s="149">
        <f t="shared" si="1"/>
        <v>0</v>
      </c>
      <c r="T41" s="148">
        <v>40316</v>
      </c>
    </row>
    <row r="42" spans="1:20">
      <c r="A42" s="18" t="s">
        <v>1793</v>
      </c>
      <c r="D42" s="165" t="s">
        <v>5548</v>
      </c>
      <c r="E42" s="150" t="s">
        <v>5547</v>
      </c>
      <c r="R42" s="149">
        <f t="shared" si="1"/>
        <v>0</v>
      </c>
      <c r="T42" s="148">
        <v>40311</v>
      </c>
    </row>
    <row r="43" spans="1:20">
      <c r="A43" s="18" t="s">
        <v>1793</v>
      </c>
      <c r="D43" s="165" t="s">
        <v>5546</v>
      </c>
      <c r="E43" s="150" t="s">
        <v>5545</v>
      </c>
      <c r="T43" s="148">
        <v>40331</v>
      </c>
    </row>
    <row r="44" spans="1:20">
      <c r="A44" s="18" t="s">
        <v>1793</v>
      </c>
      <c r="D44" s="165" t="s">
        <v>5544</v>
      </c>
      <c r="E44" s="150" t="s">
        <v>5543</v>
      </c>
      <c r="R44" s="149">
        <f>IF($P44=0,0,$P44/($P44+Q44))</f>
        <v>0</v>
      </c>
      <c r="T44" s="148">
        <v>40319</v>
      </c>
    </row>
    <row r="45" spans="1:20">
      <c r="A45" s="18" t="s">
        <v>1793</v>
      </c>
      <c r="D45" s="165" t="s">
        <v>5542</v>
      </c>
      <c r="E45" s="150" t="s">
        <v>5541</v>
      </c>
      <c r="R45" s="149">
        <f>IF($P45=0,0,$P45/($P45+Q45))</f>
        <v>0</v>
      </c>
      <c r="T45" s="148">
        <v>40322</v>
      </c>
    </row>
    <row r="46" spans="1:20">
      <c r="A46" s="18" t="s">
        <v>1793</v>
      </c>
      <c r="D46" s="165" t="s">
        <v>5540</v>
      </c>
      <c r="E46" s="150" t="s">
        <v>5539</v>
      </c>
      <c r="O46" s="73"/>
      <c r="P46" s="73"/>
      <c r="Q46" s="73"/>
    </row>
    <row r="47" spans="1:20">
      <c r="A47" s="18" t="s">
        <v>1793</v>
      </c>
      <c r="D47" s="165" t="s">
        <v>5538</v>
      </c>
      <c r="E47" s="150" t="s">
        <v>5537</v>
      </c>
      <c r="R47" s="149">
        <f t="shared" ref="R47:R52" si="2">IF($P47=0,0,$P47/($P47+Q47))</f>
        <v>0</v>
      </c>
      <c r="T47" s="148">
        <v>40317</v>
      </c>
    </row>
    <row r="48" spans="1:20">
      <c r="A48" s="18" t="s">
        <v>1793</v>
      </c>
      <c r="D48" s="165" t="s">
        <v>5536</v>
      </c>
      <c r="E48" s="150" t="s">
        <v>5535</v>
      </c>
      <c r="R48" s="149">
        <f t="shared" si="2"/>
        <v>0</v>
      </c>
      <c r="T48" s="148">
        <v>40319</v>
      </c>
    </row>
    <row r="49" spans="1:20">
      <c r="A49" s="18" t="s">
        <v>1793</v>
      </c>
      <c r="D49" s="165" t="s">
        <v>5534</v>
      </c>
      <c r="E49" s="150" t="s">
        <v>5533</v>
      </c>
      <c r="R49" s="149">
        <f t="shared" si="2"/>
        <v>0</v>
      </c>
      <c r="T49" s="148">
        <v>40319</v>
      </c>
    </row>
    <row r="50" spans="1:20">
      <c r="A50" s="18" t="s">
        <v>1793</v>
      </c>
      <c r="D50" s="165" t="s">
        <v>5532</v>
      </c>
      <c r="E50" s="150" t="s">
        <v>5531</v>
      </c>
      <c r="R50" s="149">
        <f t="shared" si="2"/>
        <v>0</v>
      </c>
      <c r="T50" s="148">
        <v>40318</v>
      </c>
    </row>
    <row r="51" spans="1:20">
      <c r="A51" s="18" t="s">
        <v>1793</v>
      </c>
      <c r="D51" s="165" t="s">
        <v>5530</v>
      </c>
      <c r="E51" s="150" t="s">
        <v>5529</v>
      </c>
      <c r="R51" s="149">
        <f t="shared" si="2"/>
        <v>0</v>
      </c>
      <c r="T51" s="148">
        <v>40324</v>
      </c>
    </row>
    <row r="52" spans="1:20">
      <c r="A52" s="18" t="s">
        <v>1793</v>
      </c>
      <c r="D52" s="165" t="s">
        <v>5528</v>
      </c>
      <c r="E52" s="150" t="s">
        <v>5527</v>
      </c>
      <c r="R52" s="149">
        <f t="shared" si="2"/>
        <v>0</v>
      </c>
      <c r="T52" s="148">
        <v>40318</v>
      </c>
    </row>
    <row r="53" spans="1:20">
      <c r="A53" s="18" t="s">
        <v>1793</v>
      </c>
      <c r="D53" s="165" t="s">
        <v>5526</v>
      </c>
      <c r="E53" s="150" t="s">
        <v>5525</v>
      </c>
    </row>
    <row r="54" spans="1:20">
      <c r="A54" s="18" t="s">
        <v>1793</v>
      </c>
      <c r="D54" s="165"/>
      <c r="E54" s="150" t="s">
        <v>5524</v>
      </c>
    </row>
    <row r="55" spans="1:20">
      <c r="A55" s="18" t="s">
        <v>1793</v>
      </c>
      <c r="D55" s="165" t="s">
        <v>5523</v>
      </c>
      <c r="E55" s="150" t="s">
        <v>5522</v>
      </c>
      <c r="R55" s="149">
        <f t="shared" ref="R55:R60" si="3">IF($P55=0,0,$P55/($P55+Q55))</f>
        <v>0</v>
      </c>
      <c r="T55" s="148">
        <v>40319</v>
      </c>
    </row>
    <row r="56" spans="1:20">
      <c r="A56" s="18" t="s">
        <v>1793</v>
      </c>
      <c r="D56" s="165" t="s">
        <v>5521</v>
      </c>
      <c r="E56" s="150" t="s">
        <v>5520</v>
      </c>
      <c r="R56" s="149">
        <f t="shared" si="3"/>
        <v>0</v>
      </c>
      <c r="T56" s="148">
        <v>40322</v>
      </c>
    </row>
    <row r="57" spans="1:20">
      <c r="A57" s="18" t="s">
        <v>1793</v>
      </c>
      <c r="D57" s="165" t="s">
        <v>5519</v>
      </c>
      <c r="E57" s="150" t="s">
        <v>5518</v>
      </c>
      <c r="R57" s="149">
        <f t="shared" si="3"/>
        <v>0</v>
      </c>
      <c r="T57" s="148">
        <v>40326</v>
      </c>
    </row>
    <row r="58" spans="1:20">
      <c r="A58" s="18" t="s">
        <v>1793</v>
      </c>
      <c r="D58" s="165" t="s">
        <v>5517</v>
      </c>
      <c r="E58" s="150" t="s">
        <v>5516</v>
      </c>
      <c r="R58" s="149">
        <f t="shared" si="3"/>
        <v>0</v>
      </c>
      <c r="T58" s="148">
        <v>40319</v>
      </c>
    </row>
    <row r="59" spans="1:20">
      <c r="A59" s="18" t="s">
        <v>1793</v>
      </c>
      <c r="D59" s="165" t="s">
        <v>5515</v>
      </c>
      <c r="E59" s="150" t="s">
        <v>5513</v>
      </c>
      <c r="R59" s="149">
        <f t="shared" si="3"/>
        <v>0</v>
      </c>
      <c r="T59" s="148">
        <v>40317</v>
      </c>
    </row>
    <row r="60" spans="1:20">
      <c r="A60" s="18" t="s">
        <v>1793</v>
      </c>
      <c r="D60" s="165" t="s">
        <v>5514</v>
      </c>
      <c r="E60" s="150" t="s">
        <v>5513</v>
      </c>
      <c r="R60" s="149">
        <f t="shared" si="3"/>
        <v>0</v>
      </c>
      <c r="T60" s="148">
        <v>40317</v>
      </c>
    </row>
    <row r="61" spans="1:20">
      <c r="A61" s="18" t="s">
        <v>1793</v>
      </c>
      <c r="D61" s="165" t="s">
        <v>5512</v>
      </c>
      <c r="E61" s="150" t="s">
        <v>5511</v>
      </c>
      <c r="T61" s="148">
        <v>40332</v>
      </c>
    </row>
    <row r="62" spans="1:20">
      <c r="A62" s="18" t="s">
        <v>1793</v>
      </c>
      <c r="D62" s="165" t="s">
        <v>5510</v>
      </c>
      <c r="E62" s="150" t="s">
        <v>5509</v>
      </c>
      <c r="R62" s="149">
        <f t="shared" ref="R62:R69" si="4">IF($P62=0,0,$P62/($P62+Q62))</f>
        <v>0</v>
      </c>
      <c r="T62" s="148">
        <v>40319</v>
      </c>
    </row>
    <row r="63" spans="1:20">
      <c r="A63" s="18" t="s">
        <v>1793</v>
      </c>
      <c r="D63" s="165" t="s">
        <v>5508</v>
      </c>
      <c r="E63" s="150" t="s">
        <v>5507</v>
      </c>
      <c r="R63" s="149">
        <f t="shared" si="4"/>
        <v>0</v>
      </c>
      <c r="T63" s="148">
        <v>40318</v>
      </c>
    </row>
    <row r="64" spans="1:20">
      <c r="A64" s="18" t="s">
        <v>1793</v>
      </c>
      <c r="D64" s="165" t="s">
        <v>5506</v>
      </c>
      <c r="E64" s="150" t="s">
        <v>5505</v>
      </c>
      <c r="H64" s="18" t="s">
        <v>5504</v>
      </c>
      <c r="R64" s="149">
        <f t="shared" si="4"/>
        <v>0</v>
      </c>
      <c r="T64" s="148">
        <v>40290</v>
      </c>
    </row>
    <row r="65" spans="1:20">
      <c r="A65" s="18" t="s">
        <v>1793</v>
      </c>
      <c r="D65" s="165" t="s">
        <v>5503</v>
      </c>
      <c r="E65" s="150" t="s">
        <v>5502</v>
      </c>
      <c r="R65" s="149">
        <f t="shared" si="4"/>
        <v>0</v>
      </c>
      <c r="T65" s="148">
        <v>40290</v>
      </c>
    </row>
    <row r="66" spans="1:20" ht="85.5">
      <c r="A66" s="18" t="s">
        <v>1793</v>
      </c>
      <c r="D66" s="165"/>
      <c r="E66" s="150" t="s">
        <v>5501</v>
      </c>
      <c r="F66" s="20" t="s">
        <v>5500</v>
      </c>
      <c r="K66" s="150" t="s">
        <v>5499</v>
      </c>
      <c r="R66" s="149">
        <f t="shared" si="4"/>
        <v>0</v>
      </c>
      <c r="T66" s="148">
        <v>40284</v>
      </c>
    </row>
    <row r="67" spans="1:20">
      <c r="A67" s="18" t="s">
        <v>1793</v>
      </c>
      <c r="D67" s="165" t="s">
        <v>5498</v>
      </c>
      <c r="E67" s="150" t="s">
        <v>5497</v>
      </c>
      <c r="R67" s="149">
        <f t="shared" si="4"/>
        <v>0</v>
      </c>
      <c r="T67" s="148">
        <v>40317</v>
      </c>
    </row>
    <row r="68" spans="1:20">
      <c r="A68" s="18" t="s">
        <v>1793</v>
      </c>
      <c r="D68" s="165" t="s">
        <v>5496</v>
      </c>
      <c r="E68" s="150" t="s">
        <v>5495</v>
      </c>
      <c r="N68" s="20" t="s">
        <v>5244</v>
      </c>
      <c r="R68" s="149">
        <f t="shared" si="4"/>
        <v>0</v>
      </c>
      <c r="T68" s="148">
        <v>40316</v>
      </c>
    </row>
    <row r="69" spans="1:20">
      <c r="A69" s="18" t="s">
        <v>1793</v>
      </c>
      <c r="D69" s="165" t="s">
        <v>5494</v>
      </c>
      <c r="E69" s="150" t="s">
        <v>5493</v>
      </c>
      <c r="R69" s="149">
        <f t="shared" si="4"/>
        <v>0</v>
      </c>
      <c r="T69" s="148">
        <v>40318</v>
      </c>
    </row>
    <row r="70" spans="1:20">
      <c r="A70" s="18" t="s">
        <v>1793</v>
      </c>
      <c r="D70" s="165" t="s">
        <v>5492</v>
      </c>
      <c r="E70" s="150" t="s">
        <v>5491</v>
      </c>
      <c r="T70" s="148">
        <v>40331</v>
      </c>
    </row>
    <row r="71" spans="1:20">
      <c r="A71" s="18" t="s">
        <v>1793</v>
      </c>
      <c r="D71" s="165" t="s">
        <v>5490</v>
      </c>
      <c r="E71" s="150" t="s">
        <v>5489</v>
      </c>
      <c r="T71" s="148">
        <v>40332</v>
      </c>
    </row>
    <row r="72" spans="1:20">
      <c r="A72" s="18" t="s">
        <v>1793</v>
      </c>
      <c r="D72" s="165" t="s">
        <v>5488</v>
      </c>
      <c r="E72" s="150" t="s">
        <v>5487</v>
      </c>
      <c r="R72" s="149">
        <f t="shared" ref="R72:R88" si="5">IF($P72=0,0,$P72/($P72+Q72))</f>
        <v>0</v>
      </c>
      <c r="T72" s="148">
        <v>40326</v>
      </c>
    </row>
    <row r="73" spans="1:20">
      <c r="A73" s="18" t="s">
        <v>1793</v>
      </c>
      <c r="D73" s="165" t="s">
        <v>5486</v>
      </c>
      <c r="E73" s="150" t="s">
        <v>5485</v>
      </c>
      <c r="R73" s="149">
        <f t="shared" si="5"/>
        <v>0</v>
      </c>
      <c r="T73" s="148">
        <v>40324</v>
      </c>
    </row>
    <row r="74" spans="1:20">
      <c r="A74" s="18" t="s">
        <v>1793</v>
      </c>
      <c r="D74" s="165" t="s">
        <v>5484</v>
      </c>
      <c r="E74" s="150" t="s">
        <v>5482</v>
      </c>
      <c r="R74" s="149">
        <f t="shared" si="5"/>
        <v>0</v>
      </c>
      <c r="T74" s="148">
        <v>40290</v>
      </c>
    </row>
    <row r="75" spans="1:20">
      <c r="A75" s="18" t="s">
        <v>1793</v>
      </c>
      <c r="D75" s="165" t="s">
        <v>5483</v>
      </c>
      <c r="E75" s="150" t="s">
        <v>5482</v>
      </c>
      <c r="R75" s="149">
        <f t="shared" si="5"/>
        <v>0</v>
      </c>
      <c r="T75" s="148">
        <v>40290</v>
      </c>
    </row>
    <row r="76" spans="1:20">
      <c r="A76" s="18" t="s">
        <v>1793</v>
      </c>
      <c r="D76" s="165" t="s">
        <v>5481</v>
      </c>
      <c r="E76" s="150" t="s">
        <v>5480</v>
      </c>
      <c r="R76" s="149">
        <f t="shared" si="5"/>
        <v>0</v>
      </c>
      <c r="T76" s="148">
        <v>40317</v>
      </c>
    </row>
    <row r="77" spans="1:20">
      <c r="A77" s="18" t="s">
        <v>1793</v>
      </c>
      <c r="D77" s="165" t="s">
        <v>5479</v>
      </c>
      <c r="E77" s="150" t="s">
        <v>5478</v>
      </c>
      <c r="R77" s="149">
        <f t="shared" si="5"/>
        <v>0</v>
      </c>
      <c r="T77" s="148">
        <v>40319</v>
      </c>
    </row>
    <row r="78" spans="1:20">
      <c r="A78" s="18" t="s">
        <v>1793</v>
      </c>
      <c r="D78" s="165" t="s">
        <v>5477</v>
      </c>
      <c r="E78" s="150" t="s">
        <v>5476</v>
      </c>
      <c r="R78" s="149">
        <f t="shared" si="5"/>
        <v>0</v>
      </c>
      <c r="T78" s="148">
        <v>40323</v>
      </c>
    </row>
    <row r="79" spans="1:20">
      <c r="A79" s="18" t="s">
        <v>1793</v>
      </c>
      <c r="D79" s="165" t="s">
        <v>5475</v>
      </c>
      <c r="E79" s="150" t="s">
        <v>5474</v>
      </c>
      <c r="R79" s="149">
        <f t="shared" si="5"/>
        <v>0</v>
      </c>
      <c r="T79" s="148">
        <v>40324</v>
      </c>
    </row>
    <row r="80" spans="1:20">
      <c r="A80" s="18" t="s">
        <v>1793</v>
      </c>
      <c r="D80" s="165"/>
      <c r="E80" s="150" t="s">
        <v>5473</v>
      </c>
      <c r="R80" s="149">
        <f t="shared" si="5"/>
        <v>0</v>
      </c>
      <c r="T80" s="148">
        <v>40326</v>
      </c>
    </row>
    <row r="81" spans="1:20">
      <c r="A81" s="18" t="s">
        <v>1793</v>
      </c>
      <c r="D81" s="165"/>
      <c r="E81" s="150" t="s">
        <v>5472</v>
      </c>
      <c r="R81" s="149">
        <f t="shared" si="5"/>
        <v>0</v>
      </c>
      <c r="T81" s="148">
        <v>40330</v>
      </c>
    </row>
    <row r="82" spans="1:20">
      <c r="A82" s="18" t="s">
        <v>1793</v>
      </c>
      <c r="D82" s="165"/>
      <c r="E82" s="150" t="s">
        <v>5471</v>
      </c>
      <c r="R82" s="149">
        <f t="shared" si="5"/>
        <v>0</v>
      </c>
      <c r="T82" s="148">
        <v>40330</v>
      </c>
    </row>
    <row r="83" spans="1:20">
      <c r="A83" s="18" t="s">
        <v>1793</v>
      </c>
      <c r="D83" s="165" t="s">
        <v>5470</v>
      </c>
      <c r="E83" s="150" t="s">
        <v>5469</v>
      </c>
      <c r="R83" s="149">
        <f t="shared" si="5"/>
        <v>0</v>
      </c>
      <c r="T83" s="148">
        <v>40319</v>
      </c>
    </row>
    <row r="84" spans="1:20">
      <c r="A84" s="18" t="s">
        <v>1793</v>
      </c>
      <c r="D84" s="165" t="s">
        <v>5468</v>
      </c>
      <c r="E84" s="150" t="s">
        <v>5467</v>
      </c>
      <c r="R84" s="149">
        <f t="shared" si="5"/>
        <v>0</v>
      </c>
      <c r="T84" s="148">
        <v>40317</v>
      </c>
    </row>
    <row r="85" spans="1:20">
      <c r="A85" s="18" t="s">
        <v>1793</v>
      </c>
      <c r="D85" s="165" t="s">
        <v>5466</v>
      </c>
      <c r="E85" s="150" t="s">
        <v>5465</v>
      </c>
      <c r="R85" s="149">
        <f t="shared" si="5"/>
        <v>0</v>
      </c>
      <c r="T85" s="148">
        <v>40326</v>
      </c>
    </row>
    <row r="86" spans="1:20">
      <c r="A86" s="18" t="s">
        <v>1793</v>
      </c>
      <c r="D86" s="165" t="s">
        <v>5464</v>
      </c>
      <c r="E86" s="150" t="s">
        <v>5463</v>
      </c>
      <c r="R86" s="149">
        <f t="shared" si="5"/>
        <v>0</v>
      </c>
      <c r="T86" s="148">
        <v>40324</v>
      </c>
    </row>
    <row r="87" spans="1:20">
      <c r="A87" s="18" t="s">
        <v>1793</v>
      </c>
      <c r="D87" s="165" t="s">
        <v>5462</v>
      </c>
      <c r="E87" s="150" t="s">
        <v>5461</v>
      </c>
      <c r="R87" s="149">
        <f t="shared" si="5"/>
        <v>0</v>
      </c>
      <c r="T87" s="148">
        <v>40322</v>
      </c>
    </row>
    <row r="88" spans="1:20">
      <c r="A88" s="18" t="s">
        <v>1793</v>
      </c>
      <c r="D88" s="165"/>
      <c r="E88" s="150" t="s">
        <v>5460</v>
      </c>
      <c r="R88" s="149">
        <f t="shared" si="5"/>
        <v>0</v>
      </c>
      <c r="T88" s="148">
        <v>40330</v>
      </c>
    </row>
    <row r="89" spans="1:20">
      <c r="A89" s="18" t="s">
        <v>1793</v>
      </c>
      <c r="D89" s="165" t="s">
        <v>5459</v>
      </c>
      <c r="E89" s="150" t="s">
        <v>5458</v>
      </c>
      <c r="T89" s="148">
        <v>40331</v>
      </c>
    </row>
    <row r="90" spans="1:20">
      <c r="A90" s="18" t="s">
        <v>1793</v>
      </c>
      <c r="D90" s="165" t="s">
        <v>5457</v>
      </c>
      <c r="E90" s="150" t="s">
        <v>5455</v>
      </c>
      <c r="R90" s="149">
        <f>IF($P90=0,0,$P90/($P90+Q90))</f>
        <v>0</v>
      </c>
      <c r="T90" s="148">
        <v>40319</v>
      </c>
    </row>
    <row r="91" spans="1:20">
      <c r="A91" s="18" t="s">
        <v>1793</v>
      </c>
      <c r="D91" s="165" t="s">
        <v>5456</v>
      </c>
      <c r="E91" s="150" t="s">
        <v>5455</v>
      </c>
      <c r="R91" s="149">
        <f>IF($P91=0,0,$P91/($P91+Q91))</f>
        <v>0</v>
      </c>
      <c r="T91" s="148">
        <v>40319</v>
      </c>
    </row>
    <row r="92" spans="1:20">
      <c r="A92" s="18" t="s">
        <v>1793</v>
      </c>
      <c r="D92" s="165" t="s">
        <v>5454</v>
      </c>
      <c r="E92" s="150" t="s">
        <v>5453</v>
      </c>
      <c r="T92" s="148">
        <v>40332</v>
      </c>
    </row>
    <row r="93" spans="1:20">
      <c r="A93" s="18" t="s">
        <v>1793</v>
      </c>
      <c r="D93" s="165" t="s">
        <v>5452</v>
      </c>
      <c r="E93" s="150" t="s">
        <v>5451</v>
      </c>
      <c r="R93" s="149">
        <f t="shared" ref="R93:R122" si="6">IF($P93=0,0,$P93/($P93+Q93))</f>
        <v>0</v>
      </c>
      <c r="T93" s="148">
        <v>40322</v>
      </c>
    </row>
    <row r="94" spans="1:20">
      <c r="A94" s="18" t="s">
        <v>1793</v>
      </c>
      <c r="D94" s="165" t="s">
        <v>5450</v>
      </c>
      <c r="E94" s="150" t="s">
        <v>5449</v>
      </c>
      <c r="R94" s="149">
        <f t="shared" si="6"/>
        <v>0</v>
      </c>
      <c r="T94" s="148">
        <v>40326</v>
      </c>
    </row>
    <row r="95" spans="1:20">
      <c r="A95" s="18" t="s">
        <v>1793</v>
      </c>
      <c r="D95" s="165" t="s">
        <v>5448</v>
      </c>
      <c r="E95" s="150" t="s">
        <v>5447</v>
      </c>
      <c r="R95" s="149">
        <f t="shared" si="6"/>
        <v>0</v>
      </c>
      <c r="T95" s="148">
        <v>40324</v>
      </c>
    </row>
    <row r="96" spans="1:20">
      <c r="A96" s="18" t="s">
        <v>1793</v>
      </c>
      <c r="D96" s="165" t="s">
        <v>5446</v>
      </c>
      <c r="E96" s="150" t="s">
        <v>5445</v>
      </c>
      <c r="R96" s="149">
        <f t="shared" si="6"/>
        <v>0</v>
      </c>
    </row>
    <row r="97" spans="1:22">
      <c r="A97" s="18" t="s">
        <v>1793</v>
      </c>
      <c r="D97" s="165" t="s">
        <v>5444</v>
      </c>
      <c r="E97" s="150" t="s">
        <v>5443</v>
      </c>
      <c r="R97" s="149">
        <f t="shared" si="6"/>
        <v>0</v>
      </c>
      <c r="T97" s="148">
        <v>40285</v>
      </c>
      <c r="V97" s="19">
        <v>40333</v>
      </c>
    </row>
    <row r="98" spans="1:22">
      <c r="A98" s="18" t="s">
        <v>1793</v>
      </c>
      <c r="D98" s="165" t="s">
        <v>5442</v>
      </c>
      <c r="E98" s="150" t="s">
        <v>5441</v>
      </c>
      <c r="R98" s="149">
        <f t="shared" si="6"/>
        <v>0</v>
      </c>
      <c r="T98" s="148">
        <v>40324</v>
      </c>
      <c r="V98" s="19">
        <v>40333</v>
      </c>
    </row>
    <row r="99" spans="1:22">
      <c r="A99" s="18" t="s">
        <v>1793</v>
      </c>
      <c r="D99" s="165" t="s">
        <v>5440</v>
      </c>
      <c r="E99" s="150" t="s">
        <v>5439</v>
      </c>
      <c r="R99" s="149">
        <f t="shared" si="6"/>
        <v>0</v>
      </c>
      <c r="T99" s="148">
        <v>40318</v>
      </c>
      <c r="V99" s="19">
        <v>40333</v>
      </c>
    </row>
    <row r="100" spans="1:22">
      <c r="A100" s="18" t="s">
        <v>1793</v>
      </c>
      <c r="D100" s="165" t="s">
        <v>5438</v>
      </c>
      <c r="E100" s="150" t="s">
        <v>5437</v>
      </c>
      <c r="R100" s="149">
        <f t="shared" si="6"/>
        <v>0</v>
      </c>
      <c r="T100" s="148">
        <v>40319</v>
      </c>
    </row>
    <row r="101" spans="1:22">
      <c r="A101" s="18" t="s">
        <v>1793</v>
      </c>
      <c r="D101" s="165" t="s">
        <v>5436</v>
      </c>
      <c r="E101" s="150" t="s">
        <v>5435</v>
      </c>
      <c r="R101" s="149">
        <f t="shared" si="6"/>
        <v>0</v>
      </c>
      <c r="T101" s="148">
        <v>40326</v>
      </c>
    </row>
    <row r="102" spans="1:22">
      <c r="A102" s="18" t="s">
        <v>1793</v>
      </c>
      <c r="D102" s="165" t="s">
        <v>5434</v>
      </c>
      <c r="E102" s="150" t="s">
        <v>5433</v>
      </c>
      <c r="R102" s="149">
        <f t="shared" si="6"/>
        <v>0</v>
      </c>
      <c r="T102" s="148">
        <v>40323</v>
      </c>
    </row>
    <row r="103" spans="1:22">
      <c r="A103" s="18" t="s">
        <v>1793</v>
      </c>
      <c r="D103" s="165" t="s">
        <v>5432</v>
      </c>
      <c r="E103" s="150" t="s">
        <v>5431</v>
      </c>
      <c r="R103" s="149">
        <f t="shared" si="6"/>
        <v>0</v>
      </c>
      <c r="T103" s="148">
        <v>40318</v>
      </c>
    </row>
    <row r="104" spans="1:22">
      <c r="A104" s="18" t="s">
        <v>1793</v>
      </c>
      <c r="D104" s="165" t="s">
        <v>5430</v>
      </c>
      <c r="E104" s="150" t="s">
        <v>5429</v>
      </c>
      <c r="R104" s="149">
        <f t="shared" si="6"/>
        <v>0</v>
      </c>
      <c r="T104" s="148">
        <v>40319</v>
      </c>
    </row>
    <row r="105" spans="1:22">
      <c r="A105" s="18" t="s">
        <v>1793</v>
      </c>
      <c r="D105" s="165" t="s">
        <v>5428</v>
      </c>
      <c r="E105" s="150" t="s">
        <v>5427</v>
      </c>
      <c r="R105" s="149">
        <f t="shared" si="6"/>
        <v>0</v>
      </c>
      <c r="T105" s="148">
        <v>40324</v>
      </c>
    </row>
    <row r="106" spans="1:22">
      <c r="A106" s="18" t="s">
        <v>1793</v>
      </c>
      <c r="D106" s="165" t="s">
        <v>5426</v>
      </c>
      <c r="E106" s="150" t="s">
        <v>5425</v>
      </c>
      <c r="R106" s="149">
        <f t="shared" si="6"/>
        <v>0</v>
      </c>
      <c r="T106" s="148">
        <v>40319</v>
      </c>
    </row>
    <row r="107" spans="1:22">
      <c r="A107" s="18" t="s">
        <v>1793</v>
      </c>
      <c r="D107" s="165" t="s">
        <v>5424</v>
      </c>
      <c r="E107" s="150" t="s">
        <v>5423</v>
      </c>
      <c r="R107" s="149">
        <f t="shared" si="6"/>
        <v>0</v>
      </c>
      <c r="T107" s="148">
        <v>40319</v>
      </c>
    </row>
    <row r="108" spans="1:22">
      <c r="A108" s="18" t="s">
        <v>1793</v>
      </c>
      <c r="D108" s="165" t="s">
        <v>5422</v>
      </c>
      <c r="E108" s="150" t="s">
        <v>5421</v>
      </c>
      <c r="R108" s="149">
        <f t="shared" si="6"/>
        <v>0</v>
      </c>
      <c r="T108" s="148">
        <v>40319</v>
      </c>
    </row>
    <row r="109" spans="1:22">
      <c r="A109" s="18" t="s">
        <v>1793</v>
      </c>
      <c r="D109" s="165" t="s">
        <v>5420</v>
      </c>
      <c r="E109" s="150" t="s">
        <v>5419</v>
      </c>
      <c r="R109" s="149">
        <f t="shared" si="6"/>
        <v>0</v>
      </c>
      <c r="T109" s="148">
        <v>40319</v>
      </c>
    </row>
    <row r="110" spans="1:22">
      <c r="A110" s="18" t="s">
        <v>1793</v>
      </c>
      <c r="D110" s="165" t="s">
        <v>5418</v>
      </c>
      <c r="E110" s="150" t="s">
        <v>5417</v>
      </c>
      <c r="R110" s="149">
        <f t="shared" si="6"/>
        <v>0</v>
      </c>
      <c r="T110" s="148">
        <v>40318</v>
      </c>
    </row>
    <row r="111" spans="1:22">
      <c r="A111" s="18" t="s">
        <v>1793</v>
      </c>
      <c r="D111" s="165" t="s">
        <v>5416</v>
      </c>
      <c r="E111" s="150" t="s">
        <v>5415</v>
      </c>
      <c r="R111" s="149">
        <f t="shared" si="6"/>
        <v>0</v>
      </c>
      <c r="T111" s="148">
        <v>40319</v>
      </c>
    </row>
    <row r="112" spans="1:22">
      <c r="A112" s="18" t="s">
        <v>1793</v>
      </c>
      <c r="D112" s="165" t="s">
        <v>5414</v>
      </c>
      <c r="E112" s="150" t="s">
        <v>5413</v>
      </c>
      <c r="R112" s="149">
        <f t="shared" si="6"/>
        <v>0</v>
      </c>
      <c r="T112" s="148">
        <v>40319</v>
      </c>
    </row>
    <row r="113" spans="1:20">
      <c r="A113" s="18" t="s">
        <v>1793</v>
      </c>
      <c r="D113" s="165" t="s">
        <v>5412</v>
      </c>
      <c r="E113" s="150" t="s">
        <v>5411</v>
      </c>
      <c r="R113" s="149">
        <f t="shared" si="6"/>
        <v>0</v>
      </c>
      <c r="T113" s="148">
        <v>40326</v>
      </c>
    </row>
    <row r="114" spans="1:20">
      <c r="A114" s="18" t="s">
        <v>1793</v>
      </c>
      <c r="D114" s="165"/>
      <c r="E114" s="150" t="s">
        <v>5410</v>
      </c>
      <c r="R114" s="149">
        <f t="shared" si="6"/>
        <v>0</v>
      </c>
      <c r="T114" s="148">
        <v>40317</v>
      </c>
    </row>
    <row r="115" spans="1:20">
      <c r="A115" s="18" t="s">
        <v>1793</v>
      </c>
      <c r="D115" s="165" t="s">
        <v>5409</v>
      </c>
      <c r="E115" s="150" t="s">
        <v>5408</v>
      </c>
      <c r="R115" s="149">
        <f t="shared" si="6"/>
        <v>0</v>
      </c>
      <c r="T115" s="148">
        <v>40326</v>
      </c>
    </row>
    <row r="116" spans="1:20">
      <c r="A116" s="18" t="s">
        <v>1793</v>
      </c>
      <c r="D116" s="165" t="s">
        <v>5407</v>
      </c>
      <c r="E116" s="150" t="s">
        <v>5406</v>
      </c>
      <c r="R116" s="149">
        <f t="shared" si="6"/>
        <v>0</v>
      </c>
      <c r="T116" s="148">
        <v>40322</v>
      </c>
    </row>
    <row r="117" spans="1:20">
      <c r="A117" s="18" t="s">
        <v>1793</v>
      </c>
      <c r="D117" s="165" t="s">
        <v>5405</v>
      </c>
      <c r="E117" s="150" t="s">
        <v>5404</v>
      </c>
      <c r="R117" s="149">
        <f t="shared" si="6"/>
        <v>0</v>
      </c>
      <c r="T117" s="148">
        <v>40317</v>
      </c>
    </row>
    <row r="118" spans="1:20" ht="42.75">
      <c r="A118" s="18" t="s">
        <v>1793</v>
      </c>
      <c r="D118" s="165"/>
      <c r="E118" s="150" t="s">
        <v>5403</v>
      </c>
      <c r="F118" s="20" t="s">
        <v>5402</v>
      </c>
      <c r="K118" s="150" t="s">
        <v>5401</v>
      </c>
      <c r="R118" s="149">
        <f t="shared" si="6"/>
        <v>0</v>
      </c>
      <c r="T118" s="148">
        <v>40284</v>
      </c>
    </row>
    <row r="119" spans="1:20">
      <c r="A119" s="18" t="s">
        <v>1793</v>
      </c>
      <c r="D119" s="165" t="s">
        <v>5400</v>
      </c>
      <c r="E119" s="150" t="s">
        <v>5399</v>
      </c>
      <c r="R119" s="149">
        <f t="shared" si="6"/>
        <v>0</v>
      </c>
      <c r="T119" s="148">
        <v>40319</v>
      </c>
    </row>
    <row r="120" spans="1:20">
      <c r="A120" s="18" t="s">
        <v>1793</v>
      </c>
      <c r="D120" s="165"/>
      <c r="E120" s="150" t="s">
        <v>5398</v>
      </c>
      <c r="R120" s="149">
        <f t="shared" si="6"/>
        <v>0</v>
      </c>
      <c r="T120" s="148">
        <v>40330</v>
      </c>
    </row>
    <row r="121" spans="1:20">
      <c r="A121" s="18" t="s">
        <v>1793</v>
      </c>
      <c r="D121" s="165" t="s">
        <v>5397</v>
      </c>
      <c r="E121" s="150" t="s">
        <v>5396</v>
      </c>
      <c r="R121" s="149">
        <f t="shared" si="6"/>
        <v>0</v>
      </c>
      <c r="T121" s="148">
        <v>40319</v>
      </c>
    </row>
    <row r="122" spans="1:20">
      <c r="A122" s="18" t="s">
        <v>1793</v>
      </c>
      <c r="D122" s="165" t="s">
        <v>5395</v>
      </c>
      <c r="E122" s="150" t="s">
        <v>5394</v>
      </c>
      <c r="R122" s="149">
        <f t="shared" si="6"/>
        <v>0</v>
      </c>
      <c r="T122" s="148">
        <v>40323</v>
      </c>
    </row>
    <row r="123" spans="1:20">
      <c r="A123" s="18" t="s">
        <v>1793</v>
      </c>
      <c r="D123" s="165" t="s">
        <v>5393</v>
      </c>
      <c r="E123" s="150" t="s">
        <v>5392</v>
      </c>
      <c r="T123" s="148">
        <v>40332</v>
      </c>
    </row>
    <row r="124" spans="1:20">
      <c r="A124" s="18" t="s">
        <v>1793</v>
      </c>
      <c r="D124" s="165" t="s">
        <v>5391</v>
      </c>
      <c r="E124" s="150" t="s">
        <v>5389</v>
      </c>
      <c r="T124" s="148">
        <v>40332</v>
      </c>
    </row>
    <row r="125" spans="1:20">
      <c r="A125" s="18" t="s">
        <v>1793</v>
      </c>
      <c r="D125" s="165" t="s">
        <v>5390</v>
      </c>
      <c r="E125" s="150" t="s">
        <v>5389</v>
      </c>
      <c r="T125" s="148">
        <v>40332</v>
      </c>
    </row>
    <row r="126" spans="1:20">
      <c r="A126" s="18" t="s">
        <v>1793</v>
      </c>
      <c r="D126" s="165" t="s">
        <v>5388</v>
      </c>
      <c r="E126" s="150" t="s">
        <v>5387</v>
      </c>
      <c r="R126" s="149">
        <f t="shared" ref="R126:R136" si="7">IF($P126=0,0,$P126/($P126+Q126))</f>
        <v>0</v>
      </c>
      <c r="T126" s="148">
        <v>40311</v>
      </c>
    </row>
    <row r="127" spans="1:20">
      <c r="A127" s="18" t="s">
        <v>1793</v>
      </c>
      <c r="D127" s="165" t="s">
        <v>5386</v>
      </c>
      <c r="E127" s="150" t="s">
        <v>5385</v>
      </c>
      <c r="R127" s="149">
        <f t="shared" si="7"/>
        <v>0</v>
      </c>
      <c r="T127" s="148">
        <v>40318</v>
      </c>
    </row>
    <row r="128" spans="1:20">
      <c r="A128" s="18" t="s">
        <v>1793</v>
      </c>
      <c r="D128" s="165" t="s">
        <v>5384</v>
      </c>
      <c r="E128" s="150" t="s">
        <v>5383</v>
      </c>
      <c r="R128" s="149">
        <f t="shared" si="7"/>
        <v>0</v>
      </c>
      <c r="T128" s="148">
        <v>40326</v>
      </c>
    </row>
    <row r="129" spans="1:20">
      <c r="A129" s="18" t="s">
        <v>1793</v>
      </c>
      <c r="D129" s="165" t="s">
        <v>5382</v>
      </c>
      <c r="E129" s="150" t="s">
        <v>5381</v>
      </c>
      <c r="K129" s="150" t="s">
        <v>5380</v>
      </c>
      <c r="R129" s="149">
        <f t="shared" si="7"/>
        <v>0</v>
      </c>
      <c r="T129" s="148">
        <v>40316</v>
      </c>
    </row>
    <row r="130" spans="1:20">
      <c r="A130" s="18" t="s">
        <v>1793</v>
      </c>
      <c r="D130" s="165"/>
      <c r="E130" s="150" t="s">
        <v>5379</v>
      </c>
      <c r="R130" s="149">
        <f t="shared" si="7"/>
        <v>0</v>
      </c>
      <c r="T130" s="148">
        <v>40318</v>
      </c>
    </row>
    <row r="131" spans="1:20">
      <c r="A131" s="18" t="s">
        <v>1793</v>
      </c>
      <c r="D131" s="165" t="s">
        <v>5378</v>
      </c>
      <c r="E131" s="150" t="s">
        <v>5377</v>
      </c>
      <c r="R131" s="149">
        <f t="shared" si="7"/>
        <v>0</v>
      </c>
      <c r="T131" s="148">
        <v>40311</v>
      </c>
    </row>
    <row r="132" spans="1:20">
      <c r="A132" s="18" t="s">
        <v>1793</v>
      </c>
      <c r="D132" s="165" t="s">
        <v>5376</v>
      </c>
      <c r="E132" s="150" t="s">
        <v>5375</v>
      </c>
      <c r="R132" s="149">
        <f t="shared" si="7"/>
        <v>0</v>
      </c>
      <c r="T132" s="148">
        <v>40324</v>
      </c>
    </row>
    <row r="133" spans="1:20">
      <c r="A133" s="18" t="s">
        <v>1793</v>
      </c>
      <c r="D133" s="165"/>
      <c r="E133" s="150" t="s">
        <v>5374</v>
      </c>
      <c r="R133" s="149">
        <f t="shared" si="7"/>
        <v>0</v>
      </c>
      <c r="T133" s="148">
        <v>40330</v>
      </c>
    </row>
    <row r="134" spans="1:20">
      <c r="A134" s="18" t="s">
        <v>1793</v>
      </c>
      <c r="D134" s="165" t="s">
        <v>5373</v>
      </c>
      <c r="E134" s="150" t="s">
        <v>5372</v>
      </c>
      <c r="R134" s="149">
        <f t="shared" si="7"/>
        <v>0</v>
      </c>
      <c r="T134" s="148">
        <v>40311</v>
      </c>
    </row>
    <row r="135" spans="1:20">
      <c r="A135" s="18" t="s">
        <v>1793</v>
      </c>
      <c r="D135" s="165" t="s">
        <v>5371</v>
      </c>
      <c r="E135" s="150" t="s">
        <v>5370</v>
      </c>
      <c r="R135" s="149">
        <f t="shared" si="7"/>
        <v>0</v>
      </c>
      <c r="T135" s="148">
        <v>40317</v>
      </c>
    </row>
    <row r="136" spans="1:20">
      <c r="A136" s="18" t="s">
        <v>1793</v>
      </c>
      <c r="D136" s="165"/>
      <c r="E136" s="150" t="s">
        <v>5369</v>
      </c>
      <c r="R136" s="149">
        <f t="shared" si="7"/>
        <v>0</v>
      </c>
      <c r="T136" s="148">
        <v>40323</v>
      </c>
    </row>
    <row r="137" spans="1:20">
      <c r="A137" s="18" t="s">
        <v>1793</v>
      </c>
      <c r="D137" s="165" t="s">
        <v>5368</v>
      </c>
      <c r="E137" s="150" t="s">
        <v>5367</v>
      </c>
      <c r="T137" s="148">
        <v>40332</v>
      </c>
    </row>
    <row r="138" spans="1:20">
      <c r="A138" s="18" t="s">
        <v>1793</v>
      </c>
      <c r="D138" s="165" t="s">
        <v>5366</v>
      </c>
      <c r="E138" s="150" t="s">
        <v>5365</v>
      </c>
      <c r="R138" s="149">
        <f t="shared" ref="R138:R151" si="8">IF($P138=0,0,$P138/($P138+Q138))</f>
        <v>0</v>
      </c>
      <c r="T138" s="148">
        <v>40318</v>
      </c>
    </row>
    <row r="139" spans="1:20">
      <c r="A139" s="18" t="s">
        <v>1793</v>
      </c>
      <c r="D139" s="165" t="s">
        <v>5364</v>
      </c>
      <c r="E139" s="150" t="s">
        <v>5363</v>
      </c>
      <c r="R139" s="149">
        <f t="shared" si="8"/>
        <v>0</v>
      </c>
      <c r="T139" s="148">
        <v>40322</v>
      </c>
    </row>
    <row r="140" spans="1:20">
      <c r="A140" s="18" t="s">
        <v>1793</v>
      </c>
      <c r="D140" s="165" t="s">
        <v>5362</v>
      </c>
      <c r="E140" s="150" t="s">
        <v>5361</v>
      </c>
      <c r="R140" s="149">
        <f t="shared" si="8"/>
        <v>0</v>
      </c>
      <c r="T140" s="148">
        <v>40322</v>
      </c>
    </row>
    <row r="141" spans="1:20">
      <c r="A141" s="18" t="s">
        <v>1793</v>
      </c>
      <c r="D141" s="165" t="s">
        <v>5360</v>
      </c>
      <c r="E141" s="150" t="s">
        <v>5359</v>
      </c>
      <c r="R141" s="149">
        <f t="shared" si="8"/>
        <v>0</v>
      </c>
      <c r="T141" s="148">
        <v>40290</v>
      </c>
    </row>
    <row r="142" spans="1:20">
      <c r="A142" s="18" t="s">
        <v>1793</v>
      </c>
      <c r="D142" s="165" t="s">
        <v>5358</v>
      </c>
      <c r="E142" s="150" t="s">
        <v>5357</v>
      </c>
      <c r="R142" s="149">
        <f t="shared" si="8"/>
        <v>0</v>
      </c>
      <c r="T142" s="148">
        <v>40326</v>
      </c>
    </row>
    <row r="143" spans="1:20">
      <c r="A143" s="18" t="s">
        <v>1793</v>
      </c>
      <c r="D143" s="165" t="s">
        <v>5356</v>
      </c>
      <c r="E143" s="167" t="s">
        <v>5355</v>
      </c>
      <c r="R143" s="149">
        <f t="shared" si="8"/>
        <v>0</v>
      </c>
      <c r="T143" s="148">
        <v>40311</v>
      </c>
    </row>
    <row r="144" spans="1:20">
      <c r="A144" s="18" t="s">
        <v>1793</v>
      </c>
      <c r="D144" s="165" t="s">
        <v>5354</v>
      </c>
      <c r="E144" s="150" t="s">
        <v>5353</v>
      </c>
      <c r="K144" s="150" t="s">
        <v>5352</v>
      </c>
      <c r="R144" s="149">
        <f t="shared" si="8"/>
        <v>0</v>
      </c>
      <c r="T144" s="148">
        <v>40319</v>
      </c>
    </row>
    <row r="145" spans="1:20">
      <c r="A145" s="18" t="s">
        <v>1793</v>
      </c>
      <c r="D145" s="165" t="s">
        <v>5351</v>
      </c>
      <c r="E145" s="150" t="s">
        <v>5350</v>
      </c>
      <c r="R145" s="149">
        <f t="shared" si="8"/>
        <v>0</v>
      </c>
      <c r="T145" s="148">
        <v>40311</v>
      </c>
    </row>
    <row r="146" spans="1:20">
      <c r="A146" s="18" t="s">
        <v>1793</v>
      </c>
      <c r="D146" s="165" t="s">
        <v>5349</v>
      </c>
      <c r="E146" s="150" t="s">
        <v>5348</v>
      </c>
      <c r="R146" s="149">
        <f t="shared" si="8"/>
        <v>0</v>
      </c>
      <c r="T146" s="148">
        <v>40319</v>
      </c>
    </row>
    <row r="147" spans="1:20">
      <c r="A147" s="18" t="s">
        <v>1793</v>
      </c>
      <c r="D147" s="165"/>
      <c r="E147" s="150" t="s">
        <v>5347</v>
      </c>
      <c r="R147" s="149">
        <f t="shared" si="8"/>
        <v>0</v>
      </c>
      <c r="T147" s="148">
        <v>40319</v>
      </c>
    </row>
    <row r="148" spans="1:20">
      <c r="A148" s="18" t="s">
        <v>1793</v>
      </c>
      <c r="D148" s="165" t="s">
        <v>5345</v>
      </c>
      <c r="E148" s="150" t="s">
        <v>5344</v>
      </c>
      <c r="K148" s="150" t="s">
        <v>5343</v>
      </c>
      <c r="R148" s="149">
        <f t="shared" si="8"/>
        <v>0</v>
      </c>
      <c r="T148" s="148">
        <v>40319</v>
      </c>
    </row>
    <row r="149" spans="1:20">
      <c r="A149" s="18" t="s">
        <v>1793</v>
      </c>
      <c r="D149" s="165" t="s">
        <v>5342</v>
      </c>
      <c r="E149" s="150" t="s">
        <v>5341</v>
      </c>
      <c r="R149" s="149">
        <f t="shared" si="8"/>
        <v>0</v>
      </c>
      <c r="T149" s="148">
        <v>40322</v>
      </c>
    </row>
    <row r="150" spans="1:20">
      <c r="A150" s="18" t="s">
        <v>1793</v>
      </c>
      <c r="D150" s="165" t="s">
        <v>5340</v>
      </c>
      <c r="E150" s="150" t="s">
        <v>5339</v>
      </c>
      <c r="R150" s="149">
        <f t="shared" si="8"/>
        <v>0</v>
      </c>
      <c r="T150" s="148">
        <v>40330</v>
      </c>
    </row>
    <row r="151" spans="1:20">
      <c r="A151" s="18" t="s">
        <v>1793</v>
      </c>
      <c r="D151" s="165" t="s">
        <v>5338</v>
      </c>
      <c r="E151" s="150" t="s">
        <v>5337</v>
      </c>
      <c r="R151" s="149">
        <f t="shared" si="8"/>
        <v>0</v>
      </c>
      <c r="T151" s="148">
        <v>40322</v>
      </c>
    </row>
    <row r="152" spans="1:20">
      <c r="A152" s="18" t="s">
        <v>1793</v>
      </c>
      <c r="D152" s="165" t="s">
        <v>5336</v>
      </c>
      <c r="E152" s="150" t="s">
        <v>5335</v>
      </c>
      <c r="T152" s="148">
        <v>40331</v>
      </c>
    </row>
    <row r="153" spans="1:20">
      <c r="A153" s="18" t="s">
        <v>1793</v>
      </c>
      <c r="D153" s="165" t="s">
        <v>5334</v>
      </c>
      <c r="E153" s="150" t="s">
        <v>5333</v>
      </c>
      <c r="R153" s="149">
        <f t="shared" ref="R153:R177" si="9">IF($P153=0,0,$P153/($P153+Q153))</f>
        <v>0</v>
      </c>
      <c r="T153" s="148">
        <v>40285</v>
      </c>
    </row>
    <row r="154" spans="1:20">
      <c r="A154" s="18" t="s">
        <v>1793</v>
      </c>
      <c r="D154" s="165"/>
      <c r="E154" s="150" t="s">
        <v>5332</v>
      </c>
      <c r="R154" s="149">
        <f t="shared" si="9"/>
        <v>0</v>
      </c>
      <c r="T154" s="148">
        <v>40322</v>
      </c>
    </row>
    <row r="155" spans="1:20">
      <c r="A155" s="18" t="s">
        <v>1793</v>
      </c>
      <c r="D155" s="165" t="s">
        <v>5331</v>
      </c>
      <c r="E155" s="150" t="s">
        <v>5330</v>
      </c>
      <c r="R155" s="149">
        <f t="shared" si="9"/>
        <v>0</v>
      </c>
      <c r="T155" s="148">
        <v>40322</v>
      </c>
    </row>
    <row r="156" spans="1:20">
      <c r="A156" s="18" t="s">
        <v>1793</v>
      </c>
      <c r="D156" s="165" t="s">
        <v>5329</v>
      </c>
      <c r="E156" s="150" t="s">
        <v>5328</v>
      </c>
      <c r="R156" s="149">
        <f t="shared" si="9"/>
        <v>0</v>
      </c>
      <c r="T156" s="148">
        <v>40285</v>
      </c>
    </row>
    <row r="157" spans="1:20">
      <c r="A157" s="18" t="s">
        <v>1793</v>
      </c>
      <c r="D157" s="165" t="s">
        <v>5327</v>
      </c>
      <c r="E157" s="150" t="s">
        <v>5326</v>
      </c>
      <c r="R157" s="149">
        <f t="shared" si="9"/>
        <v>0</v>
      </c>
      <c r="T157" s="148">
        <v>40323</v>
      </c>
    </row>
    <row r="158" spans="1:20">
      <c r="A158" s="18" t="s">
        <v>1793</v>
      </c>
      <c r="D158" s="165"/>
      <c r="E158" s="150" t="s">
        <v>5325</v>
      </c>
      <c r="R158" s="149">
        <f t="shared" si="9"/>
        <v>0</v>
      </c>
      <c r="T158" s="148">
        <v>40326</v>
      </c>
    </row>
    <row r="159" spans="1:20">
      <c r="A159" s="18" t="s">
        <v>1793</v>
      </c>
      <c r="D159" s="165" t="s">
        <v>5324</v>
      </c>
      <c r="E159" s="150" t="s">
        <v>5323</v>
      </c>
      <c r="R159" s="149">
        <f t="shared" si="9"/>
        <v>0</v>
      </c>
      <c r="T159" s="148">
        <v>40311</v>
      </c>
    </row>
    <row r="160" spans="1:20">
      <c r="A160" s="18" t="s">
        <v>1793</v>
      </c>
      <c r="D160" s="165" t="s">
        <v>5322</v>
      </c>
      <c r="E160" s="150" t="s">
        <v>5321</v>
      </c>
      <c r="R160" s="149">
        <f t="shared" si="9"/>
        <v>0</v>
      </c>
      <c r="T160" s="148">
        <v>40290</v>
      </c>
    </row>
    <row r="161" spans="1:20">
      <c r="A161" s="18" t="s">
        <v>1793</v>
      </c>
      <c r="D161" s="165" t="s">
        <v>5320</v>
      </c>
      <c r="E161" s="150" t="s">
        <v>5319</v>
      </c>
      <c r="R161" s="149">
        <f t="shared" si="9"/>
        <v>0</v>
      </c>
      <c r="T161" s="148">
        <v>40317</v>
      </c>
    </row>
    <row r="162" spans="1:20">
      <c r="A162" s="18" t="s">
        <v>1793</v>
      </c>
      <c r="D162" s="165" t="s">
        <v>5318</v>
      </c>
      <c r="E162" s="150" t="s">
        <v>5317</v>
      </c>
      <c r="R162" s="149">
        <f t="shared" si="9"/>
        <v>0</v>
      </c>
      <c r="T162" s="148">
        <v>40319</v>
      </c>
    </row>
    <row r="163" spans="1:20">
      <c r="A163" s="18" t="s">
        <v>1793</v>
      </c>
      <c r="D163" s="165"/>
      <c r="E163" s="150" t="s">
        <v>5316</v>
      </c>
      <c r="R163" s="149">
        <f t="shared" si="9"/>
        <v>0</v>
      </c>
      <c r="T163" s="148">
        <v>40317</v>
      </c>
    </row>
    <row r="164" spans="1:20">
      <c r="A164" s="18" t="s">
        <v>1793</v>
      </c>
      <c r="D164" s="165" t="s">
        <v>5315</v>
      </c>
      <c r="E164" s="150" t="s">
        <v>5314</v>
      </c>
      <c r="R164" s="149">
        <f t="shared" si="9"/>
        <v>0</v>
      </c>
      <c r="T164" s="148">
        <v>40318</v>
      </c>
    </row>
    <row r="165" spans="1:20">
      <c r="A165" s="18" t="s">
        <v>1793</v>
      </c>
      <c r="D165" s="165" t="s">
        <v>5313</v>
      </c>
      <c r="E165" s="150" t="s">
        <v>5311</v>
      </c>
      <c r="R165" s="149">
        <f t="shared" si="9"/>
        <v>0</v>
      </c>
      <c r="T165" s="148">
        <v>40318</v>
      </c>
    </row>
    <row r="166" spans="1:20">
      <c r="A166" s="18" t="s">
        <v>1793</v>
      </c>
      <c r="D166" s="165" t="s">
        <v>5312</v>
      </c>
      <c r="E166" s="150" t="s">
        <v>5311</v>
      </c>
      <c r="R166" s="149">
        <f t="shared" si="9"/>
        <v>0</v>
      </c>
      <c r="T166" s="148">
        <v>40318</v>
      </c>
    </row>
    <row r="167" spans="1:20">
      <c r="A167" s="18" t="s">
        <v>1793</v>
      </c>
      <c r="D167" s="165" t="s">
        <v>5310</v>
      </c>
      <c r="E167" s="150" t="s">
        <v>5309</v>
      </c>
      <c r="R167" s="149">
        <f t="shared" si="9"/>
        <v>0</v>
      </c>
      <c r="T167" s="148">
        <v>40290</v>
      </c>
    </row>
    <row r="168" spans="1:20">
      <c r="A168" s="18" t="s">
        <v>1793</v>
      </c>
      <c r="D168" s="165" t="s">
        <v>5308</v>
      </c>
      <c r="E168" s="150" t="s">
        <v>5307</v>
      </c>
      <c r="R168" s="149">
        <f t="shared" si="9"/>
        <v>0</v>
      </c>
      <c r="T168" s="148">
        <v>40326</v>
      </c>
    </row>
    <row r="169" spans="1:20">
      <c r="A169" s="18" t="s">
        <v>1793</v>
      </c>
      <c r="D169" s="165" t="s">
        <v>5306</v>
      </c>
      <c r="E169" s="150" t="s">
        <v>5305</v>
      </c>
      <c r="R169" s="149">
        <f t="shared" si="9"/>
        <v>0</v>
      </c>
      <c r="T169" s="148">
        <v>40323</v>
      </c>
    </row>
    <row r="170" spans="1:20">
      <c r="A170" s="18" t="s">
        <v>1793</v>
      </c>
      <c r="D170" s="165"/>
      <c r="E170" s="150" t="s">
        <v>5304</v>
      </c>
      <c r="K170" s="150" t="s">
        <v>5303</v>
      </c>
      <c r="R170" s="149">
        <f t="shared" si="9"/>
        <v>0</v>
      </c>
      <c r="T170" s="148">
        <v>40317</v>
      </c>
    </row>
    <row r="171" spans="1:20">
      <c r="A171" s="18" t="s">
        <v>1793</v>
      </c>
      <c r="D171" s="165"/>
      <c r="E171" s="150" t="s">
        <v>5302</v>
      </c>
      <c r="K171" s="150" t="s">
        <v>5301</v>
      </c>
      <c r="R171" s="149">
        <f t="shared" si="9"/>
        <v>0</v>
      </c>
      <c r="T171" s="148">
        <v>40319</v>
      </c>
    </row>
    <row r="172" spans="1:20">
      <c r="A172" s="18" t="s">
        <v>1793</v>
      </c>
      <c r="D172" s="165"/>
      <c r="E172" s="150" t="s">
        <v>5300</v>
      </c>
      <c r="F172" s="20" t="s">
        <v>5299</v>
      </c>
      <c r="R172" s="149">
        <f t="shared" si="9"/>
        <v>0</v>
      </c>
      <c r="T172" s="148">
        <v>40311</v>
      </c>
    </row>
    <row r="173" spans="1:20">
      <c r="A173" s="18" t="s">
        <v>1793</v>
      </c>
      <c r="D173" s="165" t="s">
        <v>5298</v>
      </c>
      <c r="E173" s="150" t="s">
        <v>5297</v>
      </c>
      <c r="R173" s="149">
        <f t="shared" si="9"/>
        <v>0</v>
      </c>
      <c r="T173" s="148">
        <v>40318</v>
      </c>
    </row>
    <row r="174" spans="1:20">
      <c r="A174" s="18" t="s">
        <v>1793</v>
      </c>
      <c r="D174" s="165" t="s">
        <v>5296</v>
      </c>
      <c r="E174" s="150" t="s">
        <v>5295</v>
      </c>
      <c r="R174" s="149">
        <f t="shared" si="9"/>
        <v>0</v>
      </c>
      <c r="T174" s="148">
        <v>40317</v>
      </c>
    </row>
    <row r="175" spans="1:20" ht="15">
      <c r="A175" s="18" t="s">
        <v>1793</v>
      </c>
      <c r="D175" s="165"/>
      <c r="E175" s="150" t="s">
        <v>5294</v>
      </c>
      <c r="F175" s="20" t="s">
        <v>5293</v>
      </c>
      <c r="K175" s="174" t="s">
        <v>5292</v>
      </c>
      <c r="R175" s="149">
        <f t="shared" si="9"/>
        <v>0</v>
      </c>
      <c r="T175" s="148">
        <v>40311</v>
      </c>
    </row>
    <row r="176" spans="1:20">
      <c r="A176" s="18" t="s">
        <v>1793</v>
      </c>
      <c r="D176" s="165"/>
      <c r="E176" s="150" t="s">
        <v>5291</v>
      </c>
      <c r="R176" s="149">
        <f t="shared" si="9"/>
        <v>0</v>
      </c>
      <c r="T176" s="148">
        <v>40324</v>
      </c>
    </row>
    <row r="177" spans="1:20">
      <c r="A177" s="18" t="s">
        <v>1793</v>
      </c>
      <c r="D177" s="165"/>
      <c r="E177" s="150" t="s">
        <v>5290</v>
      </c>
      <c r="K177" s="150" t="s">
        <v>5289</v>
      </c>
      <c r="R177" s="149">
        <f t="shared" si="9"/>
        <v>0</v>
      </c>
      <c r="T177" s="148">
        <v>40322</v>
      </c>
    </row>
    <row r="178" spans="1:20">
      <c r="A178" s="18" t="s">
        <v>1793</v>
      </c>
      <c r="D178" s="165" t="s">
        <v>5288</v>
      </c>
      <c r="E178" s="150" t="s">
        <v>5287</v>
      </c>
      <c r="T178" s="148">
        <v>40331</v>
      </c>
    </row>
    <row r="179" spans="1:20">
      <c r="A179" s="18" t="s">
        <v>1793</v>
      </c>
      <c r="D179" s="165" t="s">
        <v>5286</v>
      </c>
      <c r="E179" s="150" t="s">
        <v>5285</v>
      </c>
      <c r="T179" s="148">
        <v>40331</v>
      </c>
    </row>
    <row r="180" spans="1:20">
      <c r="A180" s="18" t="s">
        <v>1793</v>
      </c>
      <c r="D180" s="165" t="s">
        <v>5284</v>
      </c>
      <c r="E180" s="150" t="s">
        <v>5283</v>
      </c>
      <c r="R180" s="149">
        <f>IF($P180=0,0,$P180/($P180+Q180))</f>
        <v>0</v>
      </c>
      <c r="T180" s="148">
        <v>40290</v>
      </c>
    </row>
    <row r="181" spans="1:20">
      <c r="A181" s="18" t="s">
        <v>1793</v>
      </c>
      <c r="D181" s="165" t="s">
        <v>5282</v>
      </c>
      <c r="E181" s="150" t="s">
        <v>5281</v>
      </c>
      <c r="R181" s="149">
        <f>IF($P181=0,0,$P181/($P181+Q181))</f>
        <v>0</v>
      </c>
      <c r="T181" s="148">
        <v>40324</v>
      </c>
    </row>
    <row r="182" spans="1:20">
      <c r="A182" s="18" t="s">
        <v>1793</v>
      </c>
      <c r="D182" s="165" t="s">
        <v>5280</v>
      </c>
      <c r="E182" s="150" t="s">
        <v>5279</v>
      </c>
      <c r="R182" s="149">
        <f>IF($P182=0,0,$P182/($P182+Q182))</f>
        <v>0</v>
      </c>
      <c r="T182" s="148">
        <v>40316</v>
      </c>
    </row>
    <row r="183" spans="1:20">
      <c r="A183" s="18" t="s">
        <v>1793</v>
      </c>
      <c r="D183" s="165" t="s">
        <v>5278</v>
      </c>
      <c r="E183" s="150" t="s">
        <v>5277</v>
      </c>
      <c r="T183" s="148">
        <v>40332</v>
      </c>
    </row>
    <row r="184" spans="1:20">
      <c r="A184" s="18" t="s">
        <v>1793</v>
      </c>
      <c r="D184" s="165" t="s">
        <v>5276</v>
      </c>
      <c r="E184" s="150" t="s">
        <v>5275</v>
      </c>
      <c r="R184" s="149">
        <f>IF($P184=0,0,$P184/($P184+Q184))</f>
        <v>0</v>
      </c>
      <c r="T184" s="148">
        <v>40324</v>
      </c>
    </row>
    <row r="185" spans="1:20">
      <c r="A185" s="18" t="s">
        <v>1793</v>
      </c>
      <c r="D185" s="165" t="s">
        <v>5274</v>
      </c>
      <c r="E185" s="150" t="s">
        <v>5273</v>
      </c>
      <c r="T185" s="148">
        <v>40332</v>
      </c>
    </row>
    <row r="186" spans="1:20">
      <c r="A186" s="18" t="s">
        <v>1793</v>
      </c>
      <c r="D186" s="165" t="s">
        <v>5272</v>
      </c>
      <c r="E186" s="150" t="s">
        <v>5271</v>
      </c>
      <c r="T186" s="148">
        <v>40331</v>
      </c>
    </row>
    <row r="187" spans="1:20">
      <c r="A187" s="18" t="s">
        <v>1793</v>
      </c>
      <c r="D187" s="165" t="s">
        <v>5270</v>
      </c>
      <c r="E187" s="150" t="s">
        <v>5269</v>
      </c>
      <c r="R187" s="149">
        <f t="shared" ref="R187:R195" si="10">IF($P187=0,0,$P187/($P187+Q187))</f>
        <v>0</v>
      </c>
      <c r="T187" s="148">
        <v>40290</v>
      </c>
    </row>
    <row r="188" spans="1:20">
      <c r="A188" s="18" t="s">
        <v>1793</v>
      </c>
      <c r="D188" s="165" t="s">
        <v>5268</v>
      </c>
      <c r="E188" s="150" t="s">
        <v>5267</v>
      </c>
      <c r="R188" s="149">
        <f t="shared" si="10"/>
        <v>0</v>
      </c>
      <c r="T188" s="148">
        <v>40323</v>
      </c>
    </row>
    <row r="189" spans="1:20">
      <c r="A189" s="18" t="s">
        <v>1793</v>
      </c>
      <c r="D189" s="165" t="s">
        <v>5266</v>
      </c>
      <c r="E189" s="150" t="s">
        <v>5265</v>
      </c>
      <c r="R189" s="149">
        <f t="shared" si="10"/>
        <v>0</v>
      </c>
      <c r="T189" s="148">
        <v>40319</v>
      </c>
    </row>
    <row r="190" spans="1:20">
      <c r="A190" s="18" t="s">
        <v>1793</v>
      </c>
      <c r="D190" s="165" t="s">
        <v>5264</v>
      </c>
      <c r="E190" s="150" t="s">
        <v>5263</v>
      </c>
      <c r="R190" s="149">
        <f t="shared" si="10"/>
        <v>0</v>
      </c>
      <c r="T190" s="148">
        <v>40319</v>
      </c>
    </row>
    <row r="191" spans="1:20">
      <c r="A191" s="18" t="s">
        <v>1793</v>
      </c>
      <c r="D191" s="150" t="s">
        <v>5262</v>
      </c>
      <c r="E191" s="20" t="s">
        <v>5261</v>
      </c>
      <c r="R191" s="149">
        <f t="shared" si="10"/>
        <v>0</v>
      </c>
      <c r="T191" s="148">
        <v>40284</v>
      </c>
    </row>
    <row r="192" spans="1:20">
      <c r="A192" s="18" t="s">
        <v>1793</v>
      </c>
      <c r="D192" s="165" t="s">
        <v>5260</v>
      </c>
      <c r="E192" s="150" t="s">
        <v>5259</v>
      </c>
      <c r="R192" s="149">
        <f t="shared" si="10"/>
        <v>0</v>
      </c>
      <c r="T192" s="148">
        <v>40324</v>
      </c>
    </row>
    <row r="193" spans="1:20">
      <c r="A193" s="18" t="s">
        <v>1793</v>
      </c>
      <c r="D193" s="165" t="s">
        <v>5258</v>
      </c>
      <c r="E193" s="150" t="s">
        <v>5257</v>
      </c>
      <c r="R193" s="149">
        <f t="shared" si="10"/>
        <v>0</v>
      </c>
      <c r="T193" s="148">
        <v>40331</v>
      </c>
    </row>
    <row r="194" spans="1:20">
      <c r="A194" s="18" t="s">
        <v>1793</v>
      </c>
      <c r="D194" s="165" t="s">
        <v>5256</v>
      </c>
      <c r="E194" s="150" t="s">
        <v>5255</v>
      </c>
      <c r="R194" s="149">
        <f t="shared" si="10"/>
        <v>0</v>
      </c>
      <c r="T194" s="148">
        <v>40319</v>
      </c>
    </row>
    <row r="195" spans="1:20">
      <c r="A195" s="18" t="s">
        <v>1793</v>
      </c>
      <c r="D195" s="165" t="s">
        <v>5254</v>
      </c>
      <c r="E195" s="150" t="s">
        <v>5253</v>
      </c>
      <c r="R195" s="149">
        <f t="shared" si="10"/>
        <v>0</v>
      </c>
      <c r="T195" s="148">
        <v>40324</v>
      </c>
    </row>
    <row r="196" spans="1:20">
      <c r="A196" s="18" t="s">
        <v>1793</v>
      </c>
      <c r="D196" s="165" t="s">
        <v>5252</v>
      </c>
      <c r="E196" s="150" t="s">
        <v>5251</v>
      </c>
      <c r="T196" s="148">
        <v>40332</v>
      </c>
    </row>
    <row r="197" spans="1:20">
      <c r="A197" s="18" t="s">
        <v>1793</v>
      </c>
      <c r="D197" s="165" t="s">
        <v>5250</v>
      </c>
      <c r="E197" s="150" t="s">
        <v>5249</v>
      </c>
      <c r="R197" s="149">
        <f t="shared" ref="R197:R260" si="11">IF($P197=0,0,$P197/($P197+Q197))</f>
        <v>0</v>
      </c>
      <c r="T197" s="148">
        <v>40323</v>
      </c>
    </row>
    <row r="198" spans="1:20">
      <c r="A198" s="18" t="s">
        <v>1793</v>
      </c>
      <c r="D198" s="165" t="s">
        <v>5248</v>
      </c>
      <c r="E198" s="150" t="s">
        <v>5247</v>
      </c>
      <c r="R198" s="149">
        <f t="shared" si="11"/>
        <v>0</v>
      </c>
      <c r="T198" s="148">
        <v>40326</v>
      </c>
    </row>
    <row r="199" spans="1:20">
      <c r="A199" s="18" t="s">
        <v>1793</v>
      </c>
      <c r="D199" s="165" t="s">
        <v>5246</v>
      </c>
      <c r="F199" s="20" t="s">
        <v>5245</v>
      </c>
      <c r="N199" s="20" t="s">
        <v>5244</v>
      </c>
      <c r="R199" s="149">
        <f t="shared" si="11"/>
        <v>0</v>
      </c>
      <c r="T199" s="148">
        <v>40316</v>
      </c>
    </row>
    <row r="200" spans="1:20">
      <c r="A200" s="18" t="s">
        <v>1793</v>
      </c>
      <c r="D200" s="165"/>
      <c r="F200" s="20" t="s">
        <v>5243</v>
      </c>
      <c r="H200" s="18" t="s">
        <v>5242</v>
      </c>
      <c r="R200" s="149">
        <f t="shared" si="11"/>
        <v>0</v>
      </c>
      <c r="T200" s="148">
        <v>40310</v>
      </c>
    </row>
    <row r="201" spans="1:20">
      <c r="A201" s="18" t="s">
        <v>1793</v>
      </c>
      <c r="D201" s="165"/>
      <c r="F201" s="20" t="s">
        <v>5241</v>
      </c>
      <c r="R201" s="149">
        <f t="shared" si="11"/>
        <v>0</v>
      </c>
      <c r="T201" s="148">
        <v>40284</v>
      </c>
    </row>
    <row r="202" spans="1:20">
      <c r="A202" s="18" t="s">
        <v>1793</v>
      </c>
      <c r="D202" s="165" t="s">
        <v>5240</v>
      </c>
      <c r="E202" s="150" t="s">
        <v>5239</v>
      </c>
      <c r="R202" s="149">
        <f t="shared" si="11"/>
        <v>0</v>
      </c>
      <c r="T202" s="148">
        <v>40333</v>
      </c>
    </row>
    <row r="203" spans="1:20">
      <c r="A203" s="18" t="s">
        <v>1793</v>
      </c>
      <c r="D203" s="165" t="s">
        <v>5238</v>
      </c>
      <c r="E203" s="150" t="s">
        <v>5237</v>
      </c>
      <c r="R203" s="149">
        <f t="shared" si="11"/>
        <v>0</v>
      </c>
      <c r="T203" s="148">
        <v>40333</v>
      </c>
    </row>
    <row r="204" spans="1:20">
      <c r="A204" s="18" t="s">
        <v>1793</v>
      </c>
      <c r="D204" s="165" t="s">
        <v>5236</v>
      </c>
      <c r="E204" s="150" t="s">
        <v>5235</v>
      </c>
      <c r="R204" s="149">
        <f t="shared" si="11"/>
        <v>0</v>
      </c>
      <c r="T204" s="148">
        <v>40333</v>
      </c>
    </row>
    <row r="205" spans="1:20">
      <c r="A205" s="18" t="s">
        <v>1793</v>
      </c>
      <c r="D205" s="165" t="s">
        <v>5234</v>
      </c>
      <c r="E205" s="150" t="s">
        <v>5233</v>
      </c>
      <c r="R205" s="149">
        <f t="shared" si="11"/>
        <v>0</v>
      </c>
      <c r="T205" s="148">
        <v>40333</v>
      </c>
    </row>
    <row r="206" spans="1:20">
      <c r="A206" s="18" t="s">
        <v>1793</v>
      </c>
      <c r="D206" s="165" t="s">
        <v>5232</v>
      </c>
      <c r="E206" s="150" t="s">
        <v>5231</v>
      </c>
      <c r="R206" s="149">
        <f t="shared" si="11"/>
        <v>0</v>
      </c>
      <c r="T206" s="148">
        <v>40333</v>
      </c>
    </row>
    <row r="207" spans="1:20">
      <c r="A207" s="18" t="s">
        <v>1793</v>
      </c>
      <c r="D207" s="165" t="s">
        <v>5230</v>
      </c>
      <c r="E207" s="150" t="s">
        <v>5229</v>
      </c>
      <c r="R207" s="149">
        <f t="shared" si="11"/>
        <v>0</v>
      </c>
      <c r="T207" s="148">
        <v>40333</v>
      </c>
    </row>
    <row r="208" spans="1:20">
      <c r="A208" s="18" t="s">
        <v>1793</v>
      </c>
      <c r="D208" s="165"/>
      <c r="E208" s="150" t="s">
        <v>5228</v>
      </c>
      <c r="R208" s="149">
        <f t="shared" si="11"/>
        <v>0</v>
      </c>
      <c r="T208" s="148">
        <v>40333</v>
      </c>
    </row>
    <row r="209" spans="1:20">
      <c r="A209" s="18" t="s">
        <v>1793</v>
      </c>
      <c r="D209" s="165" t="s">
        <v>5227</v>
      </c>
      <c r="E209" s="150" t="s">
        <v>5226</v>
      </c>
      <c r="R209" s="149">
        <f t="shared" si="11"/>
        <v>0</v>
      </c>
      <c r="T209" s="148">
        <v>40333</v>
      </c>
    </row>
    <row r="210" spans="1:20">
      <c r="A210" s="18" t="s">
        <v>1793</v>
      </c>
      <c r="D210" s="165"/>
      <c r="F210" s="20" t="s">
        <v>5225</v>
      </c>
      <c r="R210" s="149">
        <f t="shared" si="11"/>
        <v>0</v>
      </c>
      <c r="T210" s="19">
        <v>40333</v>
      </c>
    </row>
    <row r="211" spans="1:20">
      <c r="A211" s="18" t="s">
        <v>1793</v>
      </c>
      <c r="D211" s="165"/>
      <c r="E211" s="167" t="s">
        <v>5224</v>
      </c>
      <c r="R211" s="149">
        <f t="shared" si="11"/>
        <v>0</v>
      </c>
      <c r="T211" s="19">
        <v>40336</v>
      </c>
    </row>
    <row r="212" spans="1:20">
      <c r="A212" s="18" t="s">
        <v>1793</v>
      </c>
      <c r="D212" s="165"/>
      <c r="E212" s="150" t="s">
        <v>5223</v>
      </c>
      <c r="R212" s="149">
        <f t="shared" si="11"/>
        <v>0</v>
      </c>
      <c r="T212" s="19">
        <v>40336</v>
      </c>
    </row>
    <row r="213" spans="1:20">
      <c r="A213" s="18" t="s">
        <v>1793</v>
      </c>
      <c r="D213" s="165"/>
      <c r="E213" s="150" t="s">
        <v>5222</v>
      </c>
      <c r="R213" s="149">
        <f t="shared" si="11"/>
        <v>0</v>
      </c>
      <c r="T213" s="19">
        <v>40336</v>
      </c>
    </row>
    <row r="214" spans="1:20">
      <c r="A214" s="18" t="s">
        <v>1793</v>
      </c>
      <c r="D214" s="165"/>
      <c r="E214" s="150" t="s">
        <v>5221</v>
      </c>
      <c r="R214" s="149">
        <f t="shared" si="11"/>
        <v>0</v>
      </c>
      <c r="T214" s="19">
        <v>40347</v>
      </c>
    </row>
    <row r="215" spans="1:20">
      <c r="A215" s="18" t="s">
        <v>1793</v>
      </c>
      <c r="D215" s="165"/>
      <c r="E215" s="20" t="s">
        <v>5220</v>
      </c>
      <c r="G215" s="18" t="s">
        <v>5219</v>
      </c>
      <c r="R215" s="149">
        <f t="shared" si="11"/>
        <v>0</v>
      </c>
      <c r="T215" s="19">
        <v>40365</v>
      </c>
    </row>
    <row r="216" spans="1:20">
      <c r="A216" s="18" t="s">
        <v>1793</v>
      </c>
      <c r="D216" s="165" t="s">
        <v>5218</v>
      </c>
      <c r="E216" s="150" t="s">
        <v>5217</v>
      </c>
      <c r="R216" s="149">
        <f t="shared" si="11"/>
        <v>0</v>
      </c>
      <c r="T216" s="19">
        <v>40365</v>
      </c>
    </row>
    <row r="217" spans="1:20">
      <c r="A217" s="18" t="s">
        <v>1793</v>
      </c>
      <c r="D217" s="165"/>
      <c r="E217" s="150" t="s">
        <v>5216</v>
      </c>
      <c r="F217" s="20" t="s">
        <v>5215</v>
      </c>
      <c r="R217" s="149">
        <f t="shared" si="11"/>
        <v>0</v>
      </c>
      <c r="T217" s="19">
        <v>40371</v>
      </c>
    </row>
    <row r="218" spans="1:20">
      <c r="A218" s="18" t="s">
        <v>1793</v>
      </c>
      <c r="D218" s="165"/>
      <c r="E218" s="150" t="s">
        <v>5214</v>
      </c>
      <c r="R218" s="149">
        <f t="shared" si="11"/>
        <v>0</v>
      </c>
      <c r="T218" s="19">
        <v>40371</v>
      </c>
    </row>
    <row r="219" spans="1:20">
      <c r="A219" s="18" t="s">
        <v>1793</v>
      </c>
      <c r="D219" s="165" t="s">
        <v>5213</v>
      </c>
      <c r="E219" s="150" t="s">
        <v>5211</v>
      </c>
      <c r="R219" s="149">
        <f t="shared" si="11"/>
        <v>0</v>
      </c>
      <c r="T219" s="19">
        <v>40371</v>
      </c>
    </row>
    <row r="220" spans="1:20">
      <c r="A220" s="18" t="s">
        <v>1793</v>
      </c>
      <c r="D220" s="165" t="s">
        <v>5212</v>
      </c>
      <c r="E220" s="150" t="s">
        <v>5211</v>
      </c>
      <c r="R220" s="149">
        <f t="shared" si="11"/>
        <v>0</v>
      </c>
      <c r="T220" s="19">
        <v>40371</v>
      </c>
    </row>
    <row r="221" spans="1:20">
      <c r="A221" s="18" t="s">
        <v>1793</v>
      </c>
      <c r="D221" s="165" t="s">
        <v>5210</v>
      </c>
      <c r="E221" s="150" t="s">
        <v>5209</v>
      </c>
      <c r="R221" s="149">
        <f t="shared" si="11"/>
        <v>0</v>
      </c>
      <c r="T221" s="19">
        <v>40371</v>
      </c>
    </row>
    <row r="222" spans="1:20">
      <c r="A222" s="18" t="s">
        <v>1793</v>
      </c>
      <c r="D222" s="165" t="s">
        <v>5208</v>
      </c>
      <c r="E222" s="150" t="s">
        <v>5207</v>
      </c>
      <c r="R222" s="149">
        <f t="shared" si="11"/>
        <v>0</v>
      </c>
      <c r="T222" s="19">
        <v>40371</v>
      </c>
    </row>
    <row r="223" spans="1:20">
      <c r="A223" s="18" t="s">
        <v>1793</v>
      </c>
      <c r="D223" s="165" t="s">
        <v>5206</v>
      </c>
      <c r="E223" s="150" t="s">
        <v>5205</v>
      </c>
      <c r="R223" s="149">
        <f t="shared" si="11"/>
        <v>0</v>
      </c>
      <c r="T223" s="19">
        <v>40371</v>
      </c>
    </row>
    <row r="224" spans="1:20">
      <c r="A224" s="18" t="s">
        <v>1793</v>
      </c>
      <c r="D224" s="165"/>
      <c r="E224" s="150" t="s">
        <v>5204</v>
      </c>
      <c r="R224" s="149">
        <f t="shared" si="11"/>
        <v>0</v>
      </c>
      <c r="T224" s="19">
        <v>40371</v>
      </c>
    </row>
    <row r="225" spans="1:22">
      <c r="A225" s="18" t="s">
        <v>1793</v>
      </c>
      <c r="D225" s="165" t="s">
        <v>5203</v>
      </c>
      <c r="E225" s="150" t="s">
        <v>5202</v>
      </c>
      <c r="R225" s="149">
        <f t="shared" si="11"/>
        <v>0</v>
      </c>
      <c r="T225" s="19">
        <v>40371</v>
      </c>
    </row>
    <row r="226" spans="1:22">
      <c r="A226" s="18" t="s">
        <v>1793</v>
      </c>
      <c r="D226" s="165" t="s">
        <v>5201</v>
      </c>
      <c r="E226" s="150" t="s">
        <v>5200</v>
      </c>
      <c r="R226" s="149">
        <f t="shared" si="11"/>
        <v>0</v>
      </c>
      <c r="U226" s="19">
        <v>40371</v>
      </c>
    </row>
    <row r="227" spans="1:22">
      <c r="A227" s="18" t="s">
        <v>1793</v>
      </c>
      <c r="D227" s="165" t="s">
        <v>5199</v>
      </c>
      <c r="E227" s="150" t="s">
        <v>5198</v>
      </c>
      <c r="R227" s="149">
        <f t="shared" si="11"/>
        <v>0</v>
      </c>
      <c r="U227" s="19">
        <v>40373</v>
      </c>
    </row>
    <row r="228" spans="1:22">
      <c r="A228" s="18" t="s">
        <v>1793</v>
      </c>
      <c r="D228" s="165" t="s">
        <v>5197</v>
      </c>
      <c r="E228" s="150" t="s">
        <v>5196</v>
      </c>
      <c r="R228" s="149">
        <f t="shared" si="11"/>
        <v>0</v>
      </c>
      <c r="U228" s="19">
        <v>40373</v>
      </c>
    </row>
    <row r="229" spans="1:22">
      <c r="A229" s="18" t="s">
        <v>1793</v>
      </c>
      <c r="D229" s="165" t="s">
        <v>5195</v>
      </c>
      <c r="E229" s="150" t="s">
        <v>5194</v>
      </c>
      <c r="R229" s="149">
        <f t="shared" si="11"/>
        <v>0</v>
      </c>
      <c r="U229" s="19">
        <v>40373</v>
      </c>
    </row>
    <row r="230" spans="1:22">
      <c r="A230" s="18" t="s">
        <v>1793</v>
      </c>
      <c r="D230" s="165" t="s">
        <v>5193</v>
      </c>
      <c r="E230" s="150" t="s">
        <v>5192</v>
      </c>
      <c r="R230" s="149">
        <f t="shared" si="11"/>
        <v>0</v>
      </c>
      <c r="U230" s="19">
        <v>40373</v>
      </c>
    </row>
    <row r="231" spans="1:22">
      <c r="A231" s="18" t="s">
        <v>1793</v>
      </c>
      <c r="D231" s="165" t="s">
        <v>5191</v>
      </c>
      <c r="E231" s="150" t="s">
        <v>5190</v>
      </c>
      <c r="R231" s="149">
        <f t="shared" si="11"/>
        <v>0</v>
      </c>
      <c r="U231" s="19">
        <v>40373</v>
      </c>
    </row>
    <row r="232" spans="1:22">
      <c r="A232" s="18" t="s">
        <v>1793</v>
      </c>
      <c r="D232" s="165"/>
      <c r="R232" s="149">
        <f t="shared" si="11"/>
        <v>0</v>
      </c>
      <c r="U232" s="19">
        <v>40373</v>
      </c>
    </row>
    <row r="233" spans="1:22">
      <c r="A233" s="18" t="s">
        <v>3661</v>
      </c>
      <c r="B233" s="18" t="s">
        <v>1785</v>
      </c>
      <c r="D233" s="165" t="s">
        <v>5189</v>
      </c>
      <c r="E233" s="150" t="s">
        <v>5188</v>
      </c>
      <c r="R233" s="149">
        <f t="shared" si="11"/>
        <v>0</v>
      </c>
      <c r="T233" s="148">
        <v>40282</v>
      </c>
    </row>
    <row r="234" spans="1:22" ht="42.75">
      <c r="A234" s="18" t="s">
        <v>3661</v>
      </c>
      <c r="B234" s="18" t="s">
        <v>5187</v>
      </c>
      <c r="D234" s="165"/>
      <c r="E234" s="150" t="s">
        <v>5186</v>
      </c>
      <c r="K234" s="150" t="s">
        <v>5185</v>
      </c>
      <c r="R234" s="149">
        <f t="shared" si="11"/>
        <v>0</v>
      </c>
      <c r="T234" s="148">
        <v>40282</v>
      </c>
    </row>
    <row r="235" spans="1:22" ht="42.75">
      <c r="A235" s="18" t="s">
        <v>3661</v>
      </c>
      <c r="B235" s="18" t="s">
        <v>1792</v>
      </c>
      <c r="D235" s="165"/>
      <c r="E235" s="150" t="s">
        <v>5184</v>
      </c>
      <c r="K235" s="150" t="s">
        <v>5183</v>
      </c>
      <c r="R235" s="149">
        <f t="shared" si="11"/>
        <v>0</v>
      </c>
      <c r="T235" s="148">
        <v>40282</v>
      </c>
    </row>
    <row r="236" spans="1:22">
      <c r="A236" s="18" t="s">
        <v>3662</v>
      </c>
      <c r="B236" s="18" t="s">
        <v>3243</v>
      </c>
      <c r="D236" s="150" t="s">
        <v>5182</v>
      </c>
      <c r="E236" s="150" t="s">
        <v>5181</v>
      </c>
      <c r="K236" s="150" t="s">
        <v>5180</v>
      </c>
      <c r="R236" s="149">
        <f t="shared" si="11"/>
        <v>0</v>
      </c>
      <c r="T236" s="148">
        <v>40274</v>
      </c>
    </row>
    <row r="237" spans="1:22">
      <c r="A237" s="18" t="s">
        <v>3662</v>
      </c>
      <c r="B237" s="18" t="s">
        <v>3243</v>
      </c>
      <c r="D237" s="150" t="s">
        <v>5179</v>
      </c>
      <c r="E237" s="150" t="s">
        <v>5178</v>
      </c>
      <c r="R237" s="149">
        <f t="shared" si="11"/>
        <v>0</v>
      </c>
      <c r="T237" s="148">
        <v>40274</v>
      </c>
    </row>
    <row r="238" spans="1:22">
      <c r="A238" s="18" t="s">
        <v>3662</v>
      </c>
      <c r="B238" s="18" t="s">
        <v>3243</v>
      </c>
      <c r="D238" s="165" t="s">
        <v>5177</v>
      </c>
      <c r="E238" s="150" t="s">
        <v>5176</v>
      </c>
      <c r="R238" s="149">
        <f t="shared" si="11"/>
        <v>0</v>
      </c>
      <c r="T238" s="148">
        <v>40274</v>
      </c>
      <c r="V238" s="19">
        <v>40333</v>
      </c>
    </row>
    <row r="239" spans="1:22">
      <c r="A239" s="18" t="s">
        <v>3662</v>
      </c>
      <c r="B239" s="18" t="s">
        <v>3243</v>
      </c>
      <c r="D239" s="150" t="s">
        <v>5175</v>
      </c>
      <c r="E239" s="150" t="s">
        <v>5174</v>
      </c>
      <c r="R239" s="149">
        <f t="shared" si="11"/>
        <v>0</v>
      </c>
      <c r="T239" s="148">
        <v>40274</v>
      </c>
    </row>
    <row r="240" spans="1:22">
      <c r="A240" s="18" t="s">
        <v>3662</v>
      </c>
      <c r="B240" s="18" t="s">
        <v>3243</v>
      </c>
      <c r="D240" s="165" t="s">
        <v>5173</v>
      </c>
      <c r="E240" s="150" t="s">
        <v>5172</v>
      </c>
      <c r="R240" s="149">
        <f t="shared" si="11"/>
        <v>0</v>
      </c>
      <c r="T240" s="148">
        <v>40274</v>
      </c>
    </row>
    <row r="241" spans="1:20">
      <c r="A241" s="18" t="s">
        <v>3662</v>
      </c>
      <c r="B241" s="18" t="s">
        <v>3243</v>
      </c>
      <c r="D241" s="165" t="s">
        <v>5171</v>
      </c>
      <c r="E241" s="150" t="s">
        <v>5170</v>
      </c>
      <c r="R241" s="149">
        <f t="shared" si="11"/>
        <v>0</v>
      </c>
      <c r="T241" s="148">
        <v>40274</v>
      </c>
    </row>
    <row r="242" spans="1:20">
      <c r="A242" s="18" t="s">
        <v>3662</v>
      </c>
      <c r="B242" s="18" t="s">
        <v>3243</v>
      </c>
      <c r="D242" s="165" t="s">
        <v>5169</v>
      </c>
      <c r="E242" s="150" t="s">
        <v>5168</v>
      </c>
      <c r="R242" s="149">
        <f t="shared" si="11"/>
        <v>0</v>
      </c>
      <c r="T242" s="148">
        <v>40274</v>
      </c>
    </row>
    <row r="243" spans="1:20">
      <c r="A243" s="18" t="s">
        <v>3662</v>
      </c>
      <c r="B243" s="18" t="s">
        <v>3243</v>
      </c>
      <c r="D243" s="165" t="s">
        <v>5167</v>
      </c>
      <c r="E243" s="150" t="s">
        <v>5166</v>
      </c>
      <c r="R243" s="149">
        <f t="shared" si="11"/>
        <v>0</v>
      </c>
      <c r="T243" s="148">
        <v>40274</v>
      </c>
    </row>
    <row r="244" spans="1:20">
      <c r="A244" s="18" t="s">
        <v>3662</v>
      </c>
      <c r="B244" s="18" t="s">
        <v>3243</v>
      </c>
      <c r="D244" s="165" t="s">
        <v>5165</v>
      </c>
      <c r="E244" s="150" t="s">
        <v>5164</v>
      </c>
      <c r="R244" s="149">
        <f t="shared" si="11"/>
        <v>0</v>
      </c>
      <c r="T244" s="148">
        <v>40274</v>
      </c>
    </row>
    <row r="245" spans="1:20">
      <c r="A245" s="18" t="s">
        <v>3662</v>
      </c>
      <c r="B245" s="18" t="s">
        <v>3243</v>
      </c>
      <c r="D245" s="165" t="s">
        <v>5163</v>
      </c>
      <c r="E245" s="150" t="s">
        <v>5162</v>
      </c>
      <c r="R245" s="149">
        <f t="shared" si="11"/>
        <v>0</v>
      </c>
      <c r="T245" s="148">
        <v>40274</v>
      </c>
    </row>
    <row r="246" spans="1:20">
      <c r="A246" s="18" t="s">
        <v>3662</v>
      </c>
      <c r="B246" s="18" t="s">
        <v>3243</v>
      </c>
      <c r="D246" s="165" t="s">
        <v>5161</v>
      </c>
      <c r="E246" s="150" t="s">
        <v>5160</v>
      </c>
      <c r="R246" s="149">
        <f t="shared" si="11"/>
        <v>0</v>
      </c>
      <c r="T246" s="148">
        <v>40274</v>
      </c>
    </row>
    <row r="247" spans="1:20">
      <c r="A247" s="18" t="s">
        <v>3662</v>
      </c>
      <c r="B247" s="18" t="s">
        <v>3243</v>
      </c>
      <c r="D247" s="165" t="s">
        <v>5159</v>
      </c>
      <c r="E247" s="150" t="s">
        <v>5158</v>
      </c>
      <c r="R247" s="149">
        <f t="shared" si="11"/>
        <v>0</v>
      </c>
      <c r="T247" s="148">
        <v>40274</v>
      </c>
    </row>
    <row r="248" spans="1:20">
      <c r="A248" s="18" t="s">
        <v>3662</v>
      </c>
      <c r="B248" s="18" t="s">
        <v>3243</v>
      </c>
      <c r="D248" s="165" t="s">
        <v>5157</v>
      </c>
      <c r="E248" s="150" t="s">
        <v>5156</v>
      </c>
      <c r="R248" s="149">
        <f t="shared" si="11"/>
        <v>0</v>
      </c>
      <c r="T248" s="148">
        <v>40274</v>
      </c>
    </row>
    <row r="249" spans="1:20">
      <c r="A249" s="18" t="s">
        <v>3662</v>
      </c>
      <c r="B249" s="18" t="s">
        <v>3243</v>
      </c>
      <c r="D249" s="165" t="s">
        <v>5155</v>
      </c>
      <c r="E249" s="150" t="s">
        <v>4412</v>
      </c>
      <c r="R249" s="149">
        <f t="shared" si="11"/>
        <v>0</v>
      </c>
      <c r="T249" s="148">
        <v>40274</v>
      </c>
    </row>
    <row r="250" spans="1:20">
      <c r="A250" s="18" t="s">
        <v>3662</v>
      </c>
      <c r="B250" s="18" t="s">
        <v>3243</v>
      </c>
      <c r="D250" s="165" t="s">
        <v>5154</v>
      </c>
      <c r="E250" s="150" t="s">
        <v>5153</v>
      </c>
      <c r="R250" s="149">
        <f t="shared" si="11"/>
        <v>0</v>
      </c>
      <c r="T250" s="148">
        <v>40274</v>
      </c>
    </row>
    <row r="251" spans="1:20">
      <c r="A251" s="18" t="s">
        <v>3662</v>
      </c>
      <c r="B251" s="18" t="s">
        <v>3243</v>
      </c>
      <c r="D251" s="165" t="s">
        <v>5151</v>
      </c>
      <c r="E251" s="150" t="s">
        <v>5152</v>
      </c>
      <c r="F251" s="20" t="s">
        <v>5151</v>
      </c>
      <c r="R251" s="149">
        <f t="shared" si="11"/>
        <v>0</v>
      </c>
      <c r="T251" s="148">
        <v>40274</v>
      </c>
    </row>
    <row r="252" spans="1:20">
      <c r="A252" s="18" t="s">
        <v>3662</v>
      </c>
      <c r="B252" s="18" t="s">
        <v>3243</v>
      </c>
      <c r="D252" s="150" t="s">
        <v>5150</v>
      </c>
      <c r="E252" s="150" t="s">
        <v>5149</v>
      </c>
      <c r="R252" s="149">
        <f t="shared" si="11"/>
        <v>0</v>
      </c>
      <c r="T252" s="148">
        <v>40274</v>
      </c>
    </row>
    <row r="253" spans="1:20">
      <c r="A253" s="18" t="s">
        <v>3662</v>
      </c>
      <c r="B253" s="18" t="s">
        <v>3243</v>
      </c>
      <c r="D253" s="150" t="s">
        <v>3023</v>
      </c>
      <c r="E253" s="150" t="s">
        <v>5148</v>
      </c>
      <c r="R253" s="149">
        <f t="shared" si="11"/>
        <v>0</v>
      </c>
      <c r="T253" s="148">
        <v>40274</v>
      </c>
    </row>
    <row r="254" spans="1:20">
      <c r="A254" s="18" t="s">
        <v>3662</v>
      </c>
      <c r="B254" s="18" t="s">
        <v>3243</v>
      </c>
      <c r="D254" s="150" t="s">
        <v>5147</v>
      </c>
      <c r="E254" s="150" t="s">
        <v>5146</v>
      </c>
      <c r="G254" s="73"/>
      <c r="H254" s="73"/>
      <c r="O254" s="73"/>
      <c r="P254" s="73"/>
      <c r="Q254" s="73"/>
      <c r="R254" s="149">
        <f t="shared" si="11"/>
        <v>0</v>
      </c>
      <c r="T254" s="148">
        <v>40274</v>
      </c>
    </row>
    <row r="255" spans="1:20">
      <c r="A255" s="18" t="s">
        <v>3662</v>
      </c>
      <c r="B255" s="18" t="s">
        <v>3243</v>
      </c>
      <c r="E255" s="165" t="s">
        <v>5145</v>
      </c>
      <c r="K255" s="150" t="s">
        <v>5144</v>
      </c>
      <c r="R255" s="149">
        <f t="shared" si="11"/>
        <v>0</v>
      </c>
      <c r="T255" s="148">
        <v>40274</v>
      </c>
    </row>
    <row r="256" spans="1:20">
      <c r="A256" s="18" t="s">
        <v>3662</v>
      </c>
      <c r="B256" s="18" t="s">
        <v>3243</v>
      </c>
      <c r="D256" s="165" t="s">
        <v>5143</v>
      </c>
      <c r="E256" s="150" t="s">
        <v>5142</v>
      </c>
      <c r="R256" s="149">
        <f t="shared" si="11"/>
        <v>0</v>
      </c>
      <c r="T256" s="148">
        <v>40274</v>
      </c>
    </row>
    <row r="257" spans="1:20">
      <c r="A257" s="18" t="s">
        <v>3662</v>
      </c>
      <c r="B257" s="18" t="s">
        <v>3243</v>
      </c>
      <c r="D257" s="165" t="s">
        <v>5141</v>
      </c>
      <c r="E257" s="150" t="s">
        <v>5140</v>
      </c>
      <c r="R257" s="149">
        <f t="shared" si="11"/>
        <v>0</v>
      </c>
      <c r="T257" s="148">
        <v>40274</v>
      </c>
    </row>
    <row r="258" spans="1:20">
      <c r="A258" s="18" t="s">
        <v>3662</v>
      </c>
      <c r="B258" s="18" t="s">
        <v>3243</v>
      </c>
      <c r="D258" s="165" t="s">
        <v>5139</v>
      </c>
      <c r="E258" s="150" t="s">
        <v>5138</v>
      </c>
      <c r="R258" s="149">
        <f t="shared" si="11"/>
        <v>0</v>
      </c>
      <c r="T258" s="148">
        <v>40274</v>
      </c>
    </row>
    <row r="259" spans="1:20">
      <c r="A259" s="18" t="s">
        <v>3662</v>
      </c>
      <c r="B259" s="18" t="s">
        <v>3243</v>
      </c>
      <c r="D259" s="165" t="s">
        <v>5137</v>
      </c>
      <c r="E259" s="150" t="s">
        <v>5136</v>
      </c>
      <c r="R259" s="149">
        <f t="shared" si="11"/>
        <v>0</v>
      </c>
      <c r="T259" s="148">
        <v>40274</v>
      </c>
    </row>
    <row r="260" spans="1:20">
      <c r="A260" s="18" t="s">
        <v>3662</v>
      </c>
      <c r="B260" s="18" t="s">
        <v>3243</v>
      </c>
      <c r="D260" s="165" t="s">
        <v>4029</v>
      </c>
      <c r="E260" s="150" t="s">
        <v>5135</v>
      </c>
      <c r="R260" s="149">
        <f t="shared" si="11"/>
        <v>0</v>
      </c>
      <c r="T260" s="148">
        <v>40274</v>
      </c>
    </row>
    <row r="261" spans="1:20">
      <c r="A261" s="18" t="s">
        <v>3662</v>
      </c>
      <c r="B261" s="18" t="s">
        <v>3243</v>
      </c>
      <c r="D261" s="150" t="s">
        <v>5134</v>
      </c>
      <c r="E261" s="150" t="s">
        <v>5133</v>
      </c>
      <c r="R261" s="149">
        <f t="shared" ref="R261:R324" si="12">IF($P261=0,0,$P261/($P261+Q261))</f>
        <v>0</v>
      </c>
      <c r="T261" s="148">
        <v>40274</v>
      </c>
    </row>
    <row r="262" spans="1:20">
      <c r="A262" s="18" t="s">
        <v>3662</v>
      </c>
      <c r="B262" s="18" t="s">
        <v>3243</v>
      </c>
      <c r="D262" s="150" t="s">
        <v>5132</v>
      </c>
      <c r="E262" s="150" t="s">
        <v>5131</v>
      </c>
      <c r="R262" s="149">
        <f t="shared" si="12"/>
        <v>0</v>
      </c>
      <c r="T262" s="148">
        <v>40274</v>
      </c>
    </row>
    <row r="263" spans="1:20">
      <c r="A263" s="18" t="s">
        <v>3662</v>
      </c>
      <c r="B263" s="18" t="s">
        <v>3243</v>
      </c>
      <c r="D263" s="165" t="s">
        <v>5130</v>
      </c>
      <c r="E263" s="150" t="s">
        <v>5129</v>
      </c>
      <c r="R263" s="149">
        <f t="shared" si="12"/>
        <v>0</v>
      </c>
      <c r="T263" s="148">
        <v>40274</v>
      </c>
    </row>
    <row r="264" spans="1:20">
      <c r="A264" s="18" t="s">
        <v>3662</v>
      </c>
      <c r="B264" s="18" t="s">
        <v>3243</v>
      </c>
      <c r="D264" s="165" t="s">
        <v>5128</v>
      </c>
      <c r="E264" s="150" t="s">
        <v>5127</v>
      </c>
      <c r="R264" s="149">
        <f t="shared" si="12"/>
        <v>0</v>
      </c>
      <c r="T264" s="148">
        <v>40274</v>
      </c>
    </row>
    <row r="265" spans="1:20">
      <c r="A265" s="18" t="s">
        <v>3662</v>
      </c>
      <c r="B265" s="18" t="s">
        <v>3243</v>
      </c>
      <c r="D265" s="165" t="s">
        <v>5126</v>
      </c>
      <c r="E265" s="150" t="s">
        <v>5125</v>
      </c>
      <c r="R265" s="149">
        <f t="shared" si="12"/>
        <v>0</v>
      </c>
      <c r="T265" s="148">
        <v>40274</v>
      </c>
    </row>
    <row r="266" spans="1:20">
      <c r="A266" s="18" t="s">
        <v>3662</v>
      </c>
      <c r="D266" s="165"/>
      <c r="E266" s="150" t="s">
        <v>5124</v>
      </c>
      <c r="R266" s="149">
        <f t="shared" si="12"/>
        <v>0</v>
      </c>
      <c r="T266" s="148">
        <v>40274</v>
      </c>
    </row>
    <row r="267" spans="1:20">
      <c r="A267" s="18" t="s">
        <v>3662</v>
      </c>
      <c r="D267" s="165"/>
      <c r="E267" s="150" t="s">
        <v>5123</v>
      </c>
      <c r="R267" s="149">
        <f t="shared" si="12"/>
        <v>0</v>
      </c>
      <c r="T267" s="148">
        <v>40274</v>
      </c>
    </row>
    <row r="268" spans="1:20">
      <c r="A268" s="18" t="s">
        <v>3662</v>
      </c>
      <c r="D268" s="165"/>
      <c r="E268" s="150" t="s">
        <v>5122</v>
      </c>
      <c r="R268" s="149">
        <f t="shared" si="12"/>
        <v>0</v>
      </c>
      <c r="T268" s="148">
        <v>40274</v>
      </c>
    </row>
    <row r="269" spans="1:20">
      <c r="A269" s="18" t="s">
        <v>3662</v>
      </c>
      <c r="D269" s="165"/>
      <c r="E269" s="150" t="s">
        <v>5121</v>
      </c>
      <c r="K269" s="150" t="s">
        <v>5120</v>
      </c>
      <c r="R269" s="149">
        <f t="shared" si="12"/>
        <v>0</v>
      </c>
      <c r="T269" s="148">
        <v>40274</v>
      </c>
    </row>
    <row r="270" spans="1:20">
      <c r="A270" s="18" t="s">
        <v>3662</v>
      </c>
      <c r="D270" s="165" t="s">
        <v>2941</v>
      </c>
      <c r="E270" s="150" t="s">
        <v>5119</v>
      </c>
      <c r="R270" s="149">
        <f t="shared" si="12"/>
        <v>0</v>
      </c>
      <c r="T270" s="148">
        <v>40274</v>
      </c>
    </row>
    <row r="271" spans="1:20">
      <c r="A271" s="18" t="s">
        <v>3662</v>
      </c>
      <c r="D271" s="165" t="s">
        <v>5118</v>
      </c>
      <c r="E271" s="150" t="s">
        <v>5117</v>
      </c>
      <c r="K271" s="150" t="s">
        <v>5116</v>
      </c>
      <c r="R271" s="149">
        <f t="shared" si="12"/>
        <v>0</v>
      </c>
      <c r="T271" s="148">
        <v>40274</v>
      </c>
    </row>
    <row r="272" spans="1:20">
      <c r="A272" s="18" t="s">
        <v>3662</v>
      </c>
      <c r="D272" s="165"/>
      <c r="E272" s="150" t="s">
        <v>5115</v>
      </c>
      <c r="F272" s="20" t="s">
        <v>5114</v>
      </c>
      <c r="R272" s="149">
        <f t="shared" si="12"/>
        <v>0</v>
      </c>
      <c r="T272" s="148">
        <v>40274</v>
      </c>
    </row>
    <row r="273" spans="1:20">
      <c r="A273" s="18" t="s">
        <v>3661</v>
      </c>
      <c r="D273" s="165"/>
      <c r="E273" s="150" t="s">
        <v>5113</v>
      </c>
      <c r="L273" s="150" t="s">
        <v>5112</v>
      </c>
      <c r="R273" s="149">
        <f t="shared" si="12"/>
        <v>0</v>
      </c>
      <c r="T273" s="148">
        <v>40282</v>
      </c>
    </row>
    <row r="274" spans="1:20">
      <c r="A274" s="18" t="s">
        <v>3662</v>
      </c>
      <c r="D274" s="165" t="s">
        <v>5111</v>
      </c>
      <c r="E274" s="150" t="s">
        <v>5110</v>
      </c>
      <c r="R274" s="149">
        <f t="shared" si="12"/>
        <v>0</v>
      </c>
      <c r="T274" s="148">
        <v>40274</v>
      </c>
    </row>
    <row r="275" spans="1:20">
      <c r="A275" s="18" t="s">
        <v>3662</v>
      </c>
      <c r="D275" s="165" t="s">
        <v>5109</v>
      </c>
      <c r="E275" s="150" t="s">
        <v>5108</v>
      </c>
      <c r="R275" s="149">
        <f t="shared" si="12"/>
        <v>0</v>
      </c>
      <c r="T275" s="148">
        <v>40274</v>
      </c>
    </row>
    <row r="276" spans="1:20" ht="28.5">
      <c r="A276" s="18" t="s">
        <v>3662</v>
      </c>
      <c r="D276" s="165"/>
      <c r="E276" s="150" t="s">
        <v>5107</v>
      </c>
      <c r="F276" s="20" t="s">
        <v>5106</v>
      </c>
      <c r="K276" s="150" t="s">
        <v>5105</v>
      </c>
      <c r="R276" s="149">
        <f t="shared" si="12"/>
        <v>0</v>
      </c>
      <c r="T276" s="148">
        <v>40274</v>
      </c>
    </row>
    <row r="277" spans="1:20">
      <c r="A277" s="18" t="s">
        <v>3662</v>
      </c>
      <c r="D277" s="165" t="s">
        <v>5104</v>
      </c>
      <c r="E277" s="150" t="s">
        <v>5103</v>
      </c>
      <c r="R277" s="149">
        <f t="shared" si="12"/>
        <v>0</v>
      </c>
      <c r="T277" s="148">
        <v>40274</v>
      </c>
    </row>
    <row r="278" spans="1:20">
      <c r="A278" s="18" t="s">
        <v>3662</v>
      </c>
      <c r="D278" s="165" t="s">
        <v>2970</v>
      </c>
      <c r="E278" s="150" t="s">
        <v>5102</v>
      </c>
      <c r="R278" s="149">
        <f t="shared" si="12"/>
        <v>0</v>
      </c>
      <c r="T278" s="148">
        <v>40274</v>
      </c>
    </row>
    <row r="279" spans="1:20">
      <c r="A279" s="18" t="s">
        <v>3662</v>
      </c>
      <c r="E279" s="150" t="s">
        <v>5101</v>
      </c>
      <c r="F279" s="20" t="s">
        <v>5100</v>
      </c>
      <c r="G279" s="73"/>
      <c r="H279" s="73"/>
      <c r="O279" s="73"/>
      <c r="P279" s="73"/>
      <c r="Q279" s="73"/>
      <c r="R279" s="149">
        <f t="shared" si="12"/>
        <v>0</v>
      </c>
      <c r="T279" s="148">
        <v>40274</v>
      </c>
    </row>
    <row r="280" spans="1:20">
      <c r="A280" s="18" t="s">
        <v>3662</v>
      </c>
      <c r="D280" s="150" t="s">
        <v>5099</v>
      </c>
      <c r="E280" s="150" t="s">
        <v>5098</v>
      </c>
      <c r="G280" s="73"/>
      <c r="H280" s="73"/>
      <c r="K280" s="150" t="s">
        <v>5097</v>
      </c>
      <c r="O280" s="73"/>
      <c r="P280" s="73"/>
      <c r="Q280" s="73"/>
      <c r="R280" s="149">
        <f t="shared" si="12"/>
        <v>0</v>
      </c>
      <c r="T280" s="148">
        <v>40274</v>
      </c>
    </row>
    <row r="281" spans="1:20">
      <c r="A281" s="18" t="s">
        <v>3662</v>
      </c>
      <c r="D281" s="150" t="s">
        <v>5096</v>
      </c>
      <c r="E281" s="150" t="s">
        <v>5095</v>
      </c>
      <c r="G281" s="73"/>
      <c r="H281" s="73"/>
      <c r="K281" s="150" t="s">
        <v>5094</v>
      </c>
      <c r="O281" s="73"/>
      <c r="P281" s="73"/>
      <c r="Q281" s="73">
        <v>5</v>
      </c>
      <c r="R281" s="149">
        <f t="shared" si="12"/>
        <v>0</v>
      </c>
      <c r="T281" s="148">
        <v>40274</v>
      </c>
    </row>
    <row r="282" spans="1:20">
      <c r="A282" s="18" t="s">
        <v>3662</v>
      </c>
      <c r="D282" s="165" t="s">
        <v>5093</v>
      </c>
      <c r="E282" s="150" t="s">
        <v>5092</v>
      </c>
      <c r="R282" s="149">
        <f t="shared" si="12"/>
        <v>0</v>
      </c>
      <c r="T282" s="148">
        <v>40274</v>
      </c>
    </row>
    <row r="283" spans="1:20">
      <c r="A283" s="18" t="s">
        <v>3662</v>
      </c>
      <c r="E283" s="150" t="s">
        <v>5091</v>
      </c>
      <c r="F283" s="20" t="s">
        <v>5090</v>
      </c>
      <c r="G283" s="73"/>
      <c r="H283" s="73"/>
      <c r="O283" s="73"/>
      <c r="P283" s="73"/>
      <c r="Q283" s="73"/>
      <c r="R283" s="149">
        <f t="shared" si="12"/>
        <v>0</v>
      </c>
      <c r="T283" s="148">
        <v>40274</v>
      </c>
    </row>
    <row r="284" spans="1:20">
      <c r="A284" s="18" t="s">
        <v>3662</v>
      </c>
      <c r="E284" s="165" t="s">
        <v>5089</v>
      </c>
      <c r="R284" s="149">
        <f t="shared" si="12"/>
        <v>0</v>
      </c>
      <c r="T284" s="148">
        <v>40274</v>
      </c>
    </row>
    <row r="285" spans="1:20">
      <c r="A285" s="18" t="s">
        <v>3662</v>
      </c>
      <c r="D285" s="165"/>
      <c r="E285" s="150" t="s">
        <v>5088</v>
      </c>
      <c r="K285" s="150" t="s">
        <v>5087</v>
      </c>
      <c r="R285" s="149">
        <f t="shared" si="12"/>
        <v>0</v>
      </c>
      <c r="T285" s="148">
        <v>40274</v>
      </c>
    </row>
    <row r="286" spans="1:20">
      <c r="A286" s="18" t="s">
        <v>3662</v>
      </c>
      <c r="D286" s="165"/>
      <c r="E286" s="150" t="s">
        <v>5086</v>
      </c>
      <c r="R286" s="149">
        <f t="shared" si="12"/>
        <v>0</v>
      </c>
      <c r="T286" s="148">
        <v>40274</v>
      </c>
    </row>
    <row r="287" spans="1:20">
      <c r="A287" s="18" t="s">
        <v>3662</v>
      </c>
      <c r="D287" s="165"/>
      <c r="E287" s="150" t="s">
        <v>5085</v>
      </c>
      <c r="R287" s="149">
        <f t="shared" si="12"/>
        <v>0</v>
      </c>
      <c r="T287" s="148">
        <v>40274</v>
      </c>
    </row>
    <row r="288" spans="1:20">
      <c r="A288" s="18" t="s">
        <v>3662</v>
      </c>
      <c r="D288" s="150" t="s">
        <v>5084</v>
      </c>
      <c r="E288" s="150" t="s">
        <v>5083</v>
      </c>
      <c r="G288" s="73"/>
      <c r="H288" s="73"/>
      <c r="O288" s="73"/>
      <c r="P288" s="73"/>
      <c r="Q288" s="73"/>
      <c r="R288" s="149">
        <f t="shared" si="12"/>
        <v>0</v>
      </c>
      <c r="T288" s="148">
        <v>40274</v>
      </c>
    </row>
    <row r="289" spans="1:20">
      <c r="A289" s="18" t="s">
        <v>3662</v>
      </c>
      <c r="D289" s="150" t="s">
        <v>5082</v>
      </c>
      <c r="E289" s="150" t="s">
        <v>5081</v>
      </c>
      <c r="G289" s="73"/>
      <c r="H289" s="73"/>
      <c r="O289" s="73"/>
      <c r="P289" s="73"/>
      <c r="Q289" s="73"/>
      <c r="R289" s="149">
        <f t="shared" si="12"/>
        <v>0</v>
      </c>
      <c r="T289" s="148">
        <v>40274</v>
      </c>
    </row>
    <row r="290" spans="1:20">
      <c r="A290" s="18" t="s">
        <v>3662</v>
      </c>
      <c r="D290" s="165"/>
      <c r="E290" s="150" t="s">
        <v>5080</v>
      </c>
      <c r="R290" s="149">
        <f t="shared" si="12"/>
        <v>0</v>
      </c>
      <c r="T290" s="148">
        <v>40274</v>
      </c>
    </row>
    <row r="291" spans="1:20">
      <c r="A291" s="18" t="s">
        <v>3662</v>
      </c>
      <c r="D291" s="165" t="s">
        <v>5079</v>
      </c>
      <c r="E291" s="150" t="s">
        <v>5078</v>
      </c>
      <c r="R291" s="149">
        <f t="shared" si="12"/>
        <v>0</v>
      </c>
      <c r="T291" s="148">
        <v>40274</v>
      </c>
    </row>
    <row r="292" spans="1:20">
      <c r="A292" s="18" t="s">
        <v>3662</v>
      </c>
      <c r="D292" s="165" t="s">
        <v>5076</v>
      </c>
      <c r="E292" s="150" t="s">
        <v>5075</v>
      </c>
      <c r="K292" s="150" t="s">
        <v>5074</v>
      </c>
      <c r="R292" s="149">
        <f t="shared" si="12"/>
        <v>0</v>
      </c>
      <c r="T292" s="148">
        <v>40274</v>
      </c>
    </row>
    <row r="293" spans="1:20">
      <c r="A293" s="18" t="s">
        <v>3662</v>
      </c>
      <c r="D293" s="165"/>
      <c r="E293" s="150" t="s">
        <v>5073</v>
      </c>
      <c r="K293" s="150" t="s">
        <v>5072</v>
      </c>
      <c r="R293" s="149">
        <f t="shared" si="12"/>
        <v>0</v>
      </c>
      <c r="T293" s="148">
        <v>40274</v>
      </c>
    </row>
    <row r="294" spans="1:20">
      <c r="A294" s="18" t="s">
        <v>3662</v>
      </c>
      <c r="D294" s="165" t="s">
        <v>5071</v>
      </c>
      <c r="E294" s="150" t="s">
        <v>5070</v>
      </c>
      <c r="R294" s="149">
        <f t="shared" si="12"/>
        <v>0</v>
      </c>
      <c r="T294" s="148">
        <v>40274</v>
      </c>
    </row>
    <row r="295" spans="1:20" ht="28.5">
      <c r="A295" s="18" t="s">
        <v>3661</v>
      </c>
      <c r="D295" s="165"/>
      <c r="E295" s="150" t="s">
        <v>5069</v>
      </c>
      <c r="K295" s="150" t="s">
        <v>5068</v>
      </c>
      <c r="R295" s="149">
        <f t="shared" si="12"/>
        <v>0</v>
      </c>
      <c r="T295" s="148">
        <v>40281</v>
      </c>
    </row>
    <row r="296" spans="1:20">
      <c r="A296" s="18" t="s">
        <v>3662</v>
      </c>
      <c r="D296" s="165" t="s">
        <v>5067</v>
      </c>
      <c r="E296" s="150" t="s">
        <v>5066</v>
      </c>
      <c r="R296" s="149">
        <f t="shared" si="12"/>
        <v>0</v>
      </c>
      <c r="T296" s="148">
        <v>40274</v>
      </c>
    </row>
    <row r="297" spans="1:20">
      <c r="A297" s="18" t="s">
        <v>3662</v>
      </c>
      <c r="D297" s="165"/>
      <c r="E297" s="150" t="s">
        <v>5065</v>
      </c>
      <c r="R297" s="149">
        <f t="shared" si="12"/>
        <v>0</v>
      </c>
      <c r="T297" s="148">
        <v>40274</v>
      </c>
    </row>
    <row r="298" spans="1:20" ht="57">
      <c r="A298" s="18" t="s">
        <v>3662</v>
      </c>
      <c r="D298" s="165" t="s">
        <v>5064</v>
      </c>
      <c r="E298" s="150" t="s">
        <v>5063</v>
      </c>
      <c r="L298" s="150" t="s">
        <v>5062</v>
      </c>
      <c r="R298" s="149">
        <f t="shared" si="12"/>
        <v>0</v>
      </c>
      <c r="T298" s="148">
        <v>40274</v>
      </c>
    </row>
    <row r="299" spans="1:20">
      <c r="A299" s="18" t="s">
        <v>3661</v>
      </c>
      <c r="D299" s="165"/>
      <c r="E299" s="150" t="s">
        <v>5061</v>
      </c>
      <c r="R299" s="149">
        <f t="shared" si="12"/>
        <v>0</v>
      </c>
      <c r="T299" s="148">
        <v>40281</v>
      </c>
    </row>
    <row r="300" spans="1:20">
      <c r="A300" s="18" t="s">
        <v>3662</v>
      </c>
      <c r="D300" s="165" t="s">
        <v>5060</v>
      </c>
      <c r="E300" s="150" t="s">
        <v>3231</v>
      </c>
      <c r="R300" s="149">
        <f t="shared" si="12"/>
        <v>0</v>
      </c>
      <c r="T300" s="148">
        <v>40274</v>
      </c>
    </row>
    <row r="301" spans="1:20">
      <c r="A301" s="18" t="s">
        <v>3662</v>
      </c>
      <c r="D301" s="165" t="s">
        <v>5059</v>
      </c>
      <c r="E301" s="150" t="s">
        <v>5058</v>
      </c>
      <c r="R301" s="149">
        <f t="shared" si="12"/>
        <v>0</v>
      </c>
      <c r="T301" s="148">
        <v>40274</v>
      </c>
    </row>
    <row r="302" spans="1:20">
      <c r="A302" s="18" t="s">
        <v>3662</v>
      </c>
      <c r="D302" s="165" t="s">
        <v>5057</v>
      </c>
      <c r="E302" s="150" t="s">
        <v>5056</v>
      </c>
      <c r="R302" s="149">
        <f t="shared" si="12"/>
        <v>0</v>
      </c>
      <c r="T302" s="148">
        <v>40274</v>
      </c>
    </row>
    <row r="303" spans="1:20">
      <c r="A303" s="18" t="s">
        <v>3662</v>
      </c>
      <c r="D303" s="165" t="s">
        <v>5055</v>
      </c>
      <c r="E303" s="150" t="s">
        <v>5054</v>
      </c>
      <c r="R303" s="149">
        <f t="shared" si="12"/>
        <v>0</v>
      </c>
      <c r="T303" s="148">
        <v>40274</v>
      </c>
    </row>
    <row r="304" spans="1:20">
      <c r="A304" s="18" t="s">
        <v>3662</v>
      </c>
      <c r="D304" s="150" t="s">
        <v>5053</v>
      </c>
      <c r="E304" s="150" t="s">
        <v>5052</v>
      </c>
      <c r="G304" s="73"/>
      <c r="H304" s="73"/>
      <c r="O304" s="73"/>
      <c r="P304" s="73"/>
      <c r="Q304" s="73"/>
      <c r="R304" s="149">
        <f t="shared" si="12"/>
        <v>0</v>
      </c>
      <c r="T304" s="148">
        <v>40274</v>
      </c>
    </row>
    <row r="305" spans="1:22">
      <c r="A305" s="18" t="s">
        <v>3662</v>
      </c>
      <c r="D305" s="165"/>
      <c r="E305" s="150" t="s">
        <v>5051</v>
      </c>
      <c r="R305" s="149">
        <f t="shared" si="12"/>
        <v>0</v>
      </c>
      <c r="T305" s="148">
        <v>40274</v>
      </c>
    </row>
    <row r="306" spans="1:22">
      <c r="A306" s="18" t="s">
        <v>3662</v>
      </c>
      <c r="D306" s="165" t="s">
        <v>5050</v>
      </c>
      <c r="E306" s="150" t="s">
        <v>5049</v>
      </c>
      <c r="R306" s="149">
        <f t="shared" si="12"/>
        <v>0</v>
      </c>
      <c r="T306" s="148">
        <v>40274</v>
      </c>
    </row>
    <row r="307" spans="1:22">
      <c r="A307" s="18" t="s">
        <v>3661</v>
      </c>
      <c r="D307" s="165" t="s">
        <v>5048</v>
      </c>
      <c r="E307" s="150" t="s">
        <v>5047</v>
      </c>
      <c r="R307" s="149">
        <f t="shared" si="12"/>
        <v>0</v>
      </c>
      <c r="T307" s="148">
        <v>40274</v>
      </c>
    </row>
    <row r="308" spans="1:22">
      <c r="A308" s="18" t="s">
        <v>3662</v>
      </c>
      <c r="D308" s="150" t="s">
        <v>5046</v>
      </c>
      <c r="E308" s="150" t="s">
        <v>5045</v>
      </c>
      <c r="G308" s="73"/>
      <c r="H308" s="73"/>
      <c r="K308" s="150" t="s">
        <v>5044</v>
      </c>
      <c r="O308" s="73"/>
      <c r="P308" s="73"/>
      <c r="Q308" s="73"/>
      <c r="R308" s="149">
        <f t="shared" si="12"/>
        <v>0</v>
      </c>
      <c r="T308" s="148">
        <v>40274</v>
      </c>
    </row>
    <row r="309" spans="1:22">
      <c r="A309" s="18" t="s">
        <v>3661</v>
      </c>
      <c r="D309" s="165" t="s">
        <v>5043</v>
      </c>
      <c r="E309" s="150" t="s">
        <v>5042</v>
      </c>
      <c r="R309" s="149">
        <f t="shared" si="12"/>
        <v>0</v>
      </c>
      <c r="T309" s="148">
        <v>40274</v>
      </c>
    </row>
    <row r="310" spans="1:22">
      <c r="A310" s="18" t="s">
        <v>3662</v>
      </c>
      <c r="D310" s="165" t="s">
        <v>5041</v>
      </c>
      <c r="E310" s="150" t="s">
        <v>5040</v>
      </c>
      <c r="R310" s="149">
        <f t="shared" si="12"/>
        <v>0</v>
      </c>
      <c r="T310" s="148">
        <v>40274</v>
      </c>
    </row>
    <row r="311" spans="1:22">
      <c r="A311" s="18" t="s">
        <v>3662</v>
      </c>
      <c r="D311" s="165" t="s">
        <v>5039</v>
      </c>
      <c r="E311" s="150" t="s">
        <v>5038</v>
      </c>
      <c r="R311" s="149">
        <f t="shared" si="12"/>
        <v>0</v>
      </c>
      <c r="T311" s="148">
        <v>40274</v>
      </c>
    </row>
    <row r="312" spans="1:22">
      <c r="A312" s="18" t="s">
        <v>3661</v>
      </c>
      <c r="D312" s="165" t="s">
        <v>5037</v>
      </c>
      <c r="E312" s="150" t="s">
        <v>5036</v>
      </c>
      <c r="R312" s="149">
        <f t="shared" si="12"/>
        <v>0</v>
      </c>
      <c r="T312" s="148">
        <v>40274</v>
      </c>
    </row>
    <row r="313" spans="1:22">
      <c r="A313" s="18" t="s">
        <v>3662</v>
      </c>
      <c r="D313" s="165" t="s">
        <v>5035</v>
      </c>
      <c r="E313" s="150" t="s">
        <v>5034</v>
      </c>
      <c r="R313" s="149">
        <f t="shared" si="12"/>
        <v>0</v>
      </c>
      <c r="T313" s="148">
        <v>40274</v>
      </c>
    </row>
    <row r="314" spans="1:22">
      <c r="A314" s="18" t="s">
        <v>3662</v>
      </c>
      <c r="D314" s="165"/>
      <c r="E314" s="150" t="s">
        <v>5033</v>
      </c>
      <c r="R314" s="149">
        <f t="shared" si="12"/>
        <v>0</v>
      </c>
      <c r="T314" s="148">
        <v>40274</v>
      </c>
      <c r="V314" s="19">
        <v>40333</v>
      </c>
    </row>
    <row r="315" spans="1:22">
      <c r="A315" s="18" t="s">
        <v>3661</v>
      </c>
      <c r="D315" s="165" t="s">
        <v>5032</v>
      </c>
      <c r="E315" s="150" t="s">
        <v>5031</v>
      </c>
      <c r="R315" s="149">
        <f t="shared" si="12"/>
        <v>0</v>
      </c>
      <c r="T315" s="148">
        <v>40281</v>
      </c>
    </row>
    <row r="316" spans="1:22">
      <c r="A316" s="18" t="s">
        <v>3662</v>
      </c>
      <c r="D316" s="165" t="s">
        <v>5030</v>
      </c>
      <c r="E316" s="150" t="s">
        <v>5029</v>
      </c>
      <c r="R316" s="149">
        <f t="shared" si="12"/>
        <v>0</v>
      </c>
      <c r="T316" s="148">
        <v>40274</v>
      </c>
      <c r="V316" s="19">
        <v>40333</v>
      </c>
    </row>
    <row r="317" spans="1:22">
      <c r="A317" s="18" t="s">
        <v>3662</v>
      </c>
      <c r="D317" s="165"/>
      <c r="E317" s="150" t="s">
        <v>5028</v>
      </c>
      <c r="R317" s="149">
        <f t="shared" si="12"/>
        <v>0</v>
      </c>
      <c r="T317" s="148">
        <v>40274</v>
      </c>
      <c r="V317" s="19">
        <v>40333</v>
      </c>
    </row>
    <row r="318" spans="1:22">
      <c r="A318" s="18" t="s">
        <v>3662</v>
      </c>
      <c r="E318" s="165" t="s">
        <v>5027</v>
      </c>
      <c r="R318" s="149">
        <f t="shared" si="12"/>
        <v>0</v>
      </c>
      <c r="T318" s="148">
        <v>40274</v>
      </c>
    </row>
    <row r="319" spans="1:22">
      <c r="A319" s="18" t="s">
        <v>3662</v>
      </c>
      <c r="E319" s="150" t="s">
        <v>5026</v>
      </c>
      <c r="K319" s="150" t="s">
        <v>5025</v>
      </c>
      <c r="R319" s="149">
        <f t="shared" si="12"/>
        <v>0</v>
      </c>
      <c r="T319" s="148">
        <v>40274</v>
      </c>
    </row>
    <row r="320" spans="1:22">
      <c r="A320" s="18" t="s">
        <v>3662</v>
      </c>
      <c r="E320" s="165" t="s">
        <v>5024</v>
      </c>
      <c r="R320" s="149">
        <f t="shared" si="12"/>
        <v>0</v>
      </c>
      <c r="T320" s="148">
        <v>40274</v>
      </c>
    </row>
    <row r="321" spans="1:20">
      <c r="A321" s="18" t="s">
        <v>3662</v>
      </c>
      <c r="E321" s="165" t="s">
        <v>5023</v>
      </c>
      <c r="R321" s="149">
        <f t="shared" si="12"/>
        <v>0</v>
      </c>
      <c r="T321" s="148">
        <v>40274</v>
      </c>
    </row>
    <row r="322" spans="1:20">
      <c r="A322" s="18" t="s">
        <v>3662</v>
      </c>
      <c r="E322" s="165" t="s">
        <v>5022</v>
      </c>
      <c r="K322" s="150" t="s">
        <v>5021</v>
      </c>
      <c r="R322" s="149">
        <f t="shared" si="12"/>
        <v>0</v>
      </c>
      <c r="T322" s="148">
        <v>40274</v>
      </c>
    </row>
    <row r="323" spans="1:20">
      <c r="A323" s="18" t="s">
        <v>3662</v>
      </c>
      <c r="D323" s="165"/>
      <c r="E323" s="150" t="s">
        <v>5020</v>
      </c>
      <c r="F323" s="20" t="s">
        <v>5019</v>
      </c>
      <c r="R323" s="149">
        <f t="shared" si="12"/>
        <v>0</v>
      </c>
      <c r="T323" s="148">
        <v>40274</v>
      </c>
    </row>
    <row r="324" spans="1:20">
      <c r="A324" s="18" t="s">
        <v>3662</v>
      </c>
      <c r="E324" s="165" t="s">
        <v>5018</v>
      </c>
      <c r="F324" s="20" t="s">
        <v>5017</v>
      </c>
      <c r="R324" s="149">
        <f t="shared" si="12"/>
        <v>0</v>
      </c>
      <c r="T324" s="148">
        <v>40274</v>
      </c>
    </row>
    <row r="325" spans="1:20">
      <c r="A325" s="18" t="s">
        <v>3662</v>
      </c>
      <c r="D325" s="150" t="s">
        <v>5016</v>
      </c>
      <c r="E325" s="150" t="s">
        <v>5015</v>
      </c>
      <c r="R325" s="149">
        <f t="shared" ref="R325:R388" si="13">IF($P325=0,0,$P325/($P325+Q325))</f>
        <v>0</v>
      </c>
      <c r="T325" s="148">
        <v>40274</v>
      </c>
    </row>
    <row r="326" spans="1:20">
      <c r="A326" s="18" t="s">
        <v>3662</v>
      </c>
      <c r="D326" s="165" t="s">
        <v>5014</v>
      </c>
      <c r="E326" s="150" t="s">
        <v>5013</v>
      </c>
      <c r="Q326" s="18">
        <v>1</v>
      </c>
      <c r="R326" s="149">
        <f t="shared" si="13"/>
        <v>0</v>
      </c>
      <c r="T326" s="148">
        <v>40274</v>
      </c>
    </row>
    <row r="327" spans="1:20">
      <c r="A327" s="18" t="s">
        <v>3662</v>
      </c>
      <c r="D327" s="150" t="s">
        <v>5012</v>
      </c>
      <c r="E327" s="150" t="s">
        <v>5011</v>
      </c>
      <c r="G327" s="73"/>
      <c r="H327" s="73"/>
      <c r="O327" s="73"/>
      <c r="P327" s="73"/>
      <c r="Q327" s="73"/>
      <c r="R327" s="149">
        <f t="shared" si="13"/>
        <v>0</v>
      </c>
      <c r="T327" s="148">
        <v>40274</v>
      </c>
    </row>
    <row r="328" spans="1:20">
      <c r="A328" s="18" t="s">
        <v>3662</v>
      </c>
      <c r="D328" s="165" t="s">
        <v>5010</v>
      </c>
      <c r="E328" s="150" t="s">
        <v>5009</v>
      </c>
      <c r="R328" s="149">
        <f t="shared" si="13"/>
        <v>0</v>
      </c>
      <c r="T328" s="148">
        <v>40274</v>
      </c>
    </row>
    <row r="329" spans="1:20">
      <c r="A329" s="18" t="s">
        <v>3662</v>
      </c>
      <c r="D329" s="165" t="s">
        <v>5008</v>
      </c>
      <c r="E329" s="150" t="s">
        <v>5007</v>
      </c>
      <c r="R329" s="149">
        <f t="shared" si="13"/>
        <v>0</v>
      </c>
      <c r="T329" s="148">
        <v>40274</v>
      </c>
    </row>
    <row r="330" spans="1:20">
      <c r="A330" s="18" t="s">
        <v>3662</v>
      </c>
      <c r="D330" s="165" t="s">
        <v>5006</v>
      </c>
      <c r="E330" s="150" t="s">
        <v>5005</v>
      </c>
      <c r="R330" s="149">
        <f t="shared" si="13"/>
        <v>0</v>
      </c>
      <c r="T330" s="148">
        <v>40274</v>
      </c>
    </row>
    <row r="331" spans="1:20">
      <c r="A331" s="18" t="s">
        <v>3662</v>
      </c>
      <c r="D331" s="165" t="s">
        <v>4493</v>
      </c>
      <c r="E331" s="150" t="s">
        <v>5004</v>
      </c>
      <c r="R331" s="149">
        <f t="shared" si="13"/>
        <v>0</v>
      </c>
      <c r="T331" s="148">
        <v>40274</v>
      </c>
    </row>
    <row r="332" spans="1:20">
      <c r="A332" s="18" t="s">
        <v>3662</v>
      </c>
      <c r="D332" s="165" t="s">
        <v>5003</v>
      </c>
      <c r="E332" s="150" t="s">
        <v>5002</v>
      </c>
      <c r="R332" s="149">
        <f t="shared" si="13"/>
        <v>0</v>
      </c>
      <c r="T332" s="148">
        <v>40274</v>
      </c>
    </row>
    <row r="333" spans="1:20">
      <c r="A333" s="18" t="s">
        <v>3662</v>
      </c>
      <c r="D333" s="20" t="s">
        <v>5001</v>
      </c>
      <c r="E333" s="150" t="s">
        <v>5000</v>
      </c>
      <c r="R333" s="149">
        <f t="shared" si="13"/>
        <v>0</v>
      </c>
      <c r="T333" s="148">
        <v>40274</v>
      </c>
    </row>
    <row r="334" spans="1:20">
      <c r="A334" s="18" t="s">
        <v>3662</v>
      </c>
      <c r="D334" s="165" t="s">
        <v>4999</v>
      </c>
      <c r="E334" s="150" t="s">
        <v>4998</v>
      </c>
      <c r="R334" s="149">
        <f t="shared" si="13"/>
        <v>0</v>
      </c>
      <c r="T334" s="148">
        <v>40274</v>
      </c>
    </row>
    <row r="335" spans="1:20">
      <c r="A335" s="18" t="s">
        <v>3662</v>
      </c>
      <c r="D335" s="165" t="s">
        <v>4997</v>
      </c>
      <c r="E335" s="150" t="s">
        <v>4996</v>
      </c>
      <c r="R335" s="149">
        <f t="shared" si="13"/>
        <v>0</v>
      </c>
      <c r="T335" s="148">
        <v>40274</v>
      </c>
    </row>
    <row r="336" spans="1:20">
      <c r="A336" s="18" t="s">
        <v>3662</v>
      </c>
      <c r="E336" s="150" t="s">
        <v>4995</v>
      </c>
      <c r="F336" s="20" t="s">
        <v>4994</v>
      </c>
      <c r="G336" s="73"/>
      <c r="H336" s="73"/>
      <c r="K336" s="150" t="s">
        <v>4993</v>
      </c>
      <c r="O336" s="73"/>
      <c r="P336" s="73"/>
      <c r="Q336" s="73"/>
      <c r="R336" s="149">
        <f t="shared" si="13"/>
        <v>0</v>
      </c>
      <c r="T336" s="148">
        <v>40274</v>
      </c>
    </row>
    <row r="337" spans="1:20">
      <c r="A337" s="18" t="s">
        <v>3662</v>
      </c>
      <c r="D337" s="165"/>
      <c r="E337" s="150" t="s">
        <v>4992</v>
      </c>
      <c r="K337" s="150" t="s">
        <v>4991</v>
      </c>
      <c r="R337" s="149">
        <f t="shared" si="13"/>
        <v>0</v>
      </c>
      <c r="T337" s="148">
        <v>40274</v>
      </c>
    </row>
    <row r="338" spans="1:20">
      <c r="A338" s="18" t="s">
        <v>3662</v>
      </c>
      <c r="D338" s="150" t="s">
        <v>4990</v>
      </c>
      <c r="E338" s="150" t="s">
        <v>4989</v>
      </c>
      <c r="G338" s="73"/>
      <c r="H338" s="73"/>
      <c r="K338" s="150" t="s">
        <v>4988</v>
      </c>
      <c r="O338" s="73"/>
      <c r="P338" s="73"/>
      <c r="Q338" s="73"/>
      <c r="R338" s="149">
        <f t="shared" si="13"/>
        <v>0</v>
      </c>
      <c r="T338" s="148">
        <v>40274</v>
      </c>
    </row>
    <row r="339" spans="1:20">
      <c r="A339" s="18" t="s">
        <v>3662</v>
      </c>
      <c r="D339" s="150" t="s">
        <v>4987</v>
      </c>
      <c r="E339" s="150" t="s">
        <v>4986</v>
      </c>
      <c r="G339" s="73"/>
      <c r="H339" s="73"/>
      <c r="K339" s="150" t="s">
        <v>4985</v>
      </c>
      <c r="O339" s="73"/>
      <c r="P339" s="73"/>
      <c r="Q339" s="73"/>
      <c r="R339" s="149">
        <f t="shared" si="13"/>
        <v>0</v>
      </c>
      <c r="T339" s="148">
        <v>40274</v>
      </c>
    </row>
    <row r="340" spans="1:20">
      <c r="A340" s="18" t="s">
        <v>3662</v>
      </c>
      <c r="D340" s="165" t="s">
        <v>4984</v>
      </c>
      <c r="E340" s="150" t="s">
        <v>4983</v>
      </c>
      <c r="R340" s="149">
        <f t="shared" si="13"/>
        <v>0</v>
      </c>
      <c r="T340" s="148">
        <v>40274</v>
      </c>
    </row>
    <row r="341" spans="1:20" ht="71.25">
      <c r="A341" s="18" t="s">
        <v>3661</v>
      </c>
      <c r="D341" s="165"/>
      <c r="E341" s="150" t="s">
        <v>4982</v>
      </c>
      <c r="K341" s="150" t="s">
        <v>4981</v>
      </c>
      <c r="R341" s="149">
        <f t="shared" si="13"/>
        <v>0</v>
      </c>
      <c r="T341" s="148">
        <v>40282</v>
      </c>
    </row>
    <row r="342" spans="1:20">
      <c r="A342" s="18" t="s">
        <v>3662</v>
      </c>
      <c r="D342" s="165" t="s">
        <v>4980</v>
      </c>
      <c r="E342" s="150" t="s">
        <v>4979</v>
      </c>
      <c r="R342" s="149">
        <f t="shared" si="13"/>
        <v>0</v>
      </c>
      <c r="T342" s="148">
        <v>40274</v>
      </c>
    </row>
    <row r="343" spans="1:20">
      <c r="A343" s="18" t="s">
        <v>3662</v>
      </c>
      <c r="D343" s="165" t="s">
        <v>4978</v>
      </c>
      <c r="E343" s="150" t="s">
        <v>4977</v>
      </c>
      <c r="K343" s="150" t="s">
        <v>4976</v>
      </c>
      <c r="R343" s="149">
        <f t="shared" si="13"/>
        <v>0</v>
      </c>
      <c r="T343" s="148">
        <v>40274</v>
      </c>
    </row>
    <row r="344" spans="1:20">
      <c r="A344" s="18" t="s">
        <v>3662</v>
      </c>
      <c r="D344" s="165" t="s">
        <v>4975</v>
      </c>
      <c r="E344" s="150" t="s">
        <v>4974</v>
      </c>
      <c r="R344" s="149">
        <f t="shared" si="13"/>
        <v>0</v>
      </c>
      <c r="T344" s="148">
        <v>40274</v>
      </c>
    </row>
    <row r="345" spans="1:20">
      <c r="A345" s="18" t="s">
        <v>3661</v>
      </c>
      <c r="D345" s="165" t="s">
        <v>4973</v>
      </c>
      <c r="E345" s="150" t="s">
        <v>4972</v>
      </c>
      <c r="K345" s="150" t="s">
        <v>4971</v>
      </c>
      <c r="R345" s="149">
        <f t="shared" si="13"/>
        <v>0</v>
      </c>
      <c r="T345" s="148">
        <v>40282</v>
      </c>
    </row>
    <row r="346" spans="1:20">
      <c r="A346" s="18" t="s">
        <v>3662</v>
      </c>
      <c r="D346" s="165"/>
      <c r="E346" s="150" t="s">
        <v>4970</v>
      </c>
      <c r="K346" s="150" t="s">
        <v>4969</v>
      </c>
      <c r="R346" s="149">
        <f t="shared" si="13"/>
        <v>0</v>
      </c>
      <c r="T346" s="148">
        <v>40274</v>
      </c>
    </row>
    <row r="347" spans="1:20">
      <c r="A347" s="18" t="s">
        <v>3662</v>
      </c>
      <c r="D347" s="165" t="s">
        <v>4968</v>
      </c>
      <c r="E347" s="150" t="s">
        <v>4967</v>
      </c>
      <c r="R347" s="149">
        <f t="shared" si="13"/>
        <v>0</v>
      </c>
      <c r="T347" s="148">
        <v>40274</v>
      </c>
    </row>
    <row r="348" spans="1:20">
      <c r="A348" s="18" t="s">
        <v>3662</v>
      </c>
      <c r="D348" s="165" t="s">
        <v>4966</v>
      </c>
      <c r="E348" s="150" t="s">
        <v>4965</v>
      </c>
      <c r="R348" s="149">
        <f t="shared" si="13"/>
        <v>0</v>
      </c>
      <c r="T348" s="148">
        <v>40274</v>
      </c>
    </row>
    <row r="349" spans="1:20">
      <c r="A349" s="18" t="s">
        <v>3662</v>
      </c>
      <c r="D349" s="165" t="s">
        <v>4964</v>
      </c>
      <c r="E349" s="150" t="s">
        <v>4963</v>
      </c>
      <c r="R349" s="149">
        <f t="shared" si="13"/>
        <v>0</v>
      </c>
      <c r="T349" s="148">
        <v>40274</v>
      </c>
    </row>
    <row r="350" spans="1:20">
      <c r="A350" s="18" t="s">
        <v>3662</v>
      </c>
      <c r="D350" s="165" t="s">
        <v>4962</v>
      </c>
      <c r="E350" s="150" t="s">
        <v>4961</v>
      </c>
      <c r="R350" s="149">
        <f t="shared" si="13"/>
        <v>0</v>
      </c>
      <c r="T350" s="148">
        <v>40274</v>
      </c>
    </row>
    <row r="351" spans="1:20">
      <c r="A351" s="18" t="s">
        <v>3661</v>
      </c>
      <c r="D351" s="165" t="s">
        <v>4960</v>
      </c>
      <c r="E351" s="150" t="s">
        <v>4959</v>
      </c>
      <c r="R351" s="149">
        <f t="shared" si="13"/>
        <v>0</v>
      </c>
      <c r="T351" s="148">
        <v>40274</v>
      </c>
    </row>
    <row r="352" spans="1:20">
      <c r="A352" s="18" t="s">
        <v>3662</v>
      </c>
      <c r="D352" s="165" t="s">
        <v>4958</v>
      </c>
      <c r="E352" s="150" t="s">
        <v>4957</v>
      </c>
      <c r="R352" s="149">
        <f t="shared" si="13"/>
        <v>0</v>
      </c>
      <c r="T352" s="148">
        <v>40274</v>
      </c>
    </row>
    <row r="353" spans="1:20">
      <c r="A353" s="18" t="s">
        <v>3662</v>
      </c>
      <c r="D353" s="165" t="s">
        <v>4956</v>
      </c>
      <c r="E353" s="150" t="s">
        <v>4955</v>
      </c>
      <c r="R353" s="149">
        <f t="shared" si="13"/>
        <v>0</v>
      </c>
      <c r="T353" s="148">
        <v>40274</v>
      </c>
    </row>
    <row r="354" spans="1:20">
      <c r="A354" s="18" t="s">
        <v>3662</v>
      </c>
      <c r="D354" s="165" t="s">
        <v>4954</v>
      </c>
      <c r="E354" s="150" t="s">
        <v>4953</v>
      </c>
      <c r="R354" s="149">
        <f t="shared" si="13"/>
        <v>0</v>
      </c>
      <c r="T354" s="148">
        <v>40274</v>
      </c>
    </row>
    <row r="355" spans="1:20">
      <c r="A355" s="18" t="s">
        <v>3661</v>
      </c>
      <c r="D355" s="165" t="s">
        <v>4952</v>
      </c>
      <c r="E355" s="150" t="s">
        <v>4951</v>
      </c>
      <c r="R355" s="149">
        <f t="shared" si="13"/>
        <v>0</v>
      </c>
      <c r="T355" s="148">
        <v>40281</v>
      </c>
    </row>
    <row r="356" spans="1:20">
      <c r="A356" s="18" t="s">
        <v>3662</v>
      </c>
      <c r="D356" s="165" t="s">
        <v>4950</v>
      </c>
      <c r="E356" s="150" t="s">
        <v>4949</v>
      </c>
      <c r="R356" s="149">
        <f t="shared" si="13"/>
        <v>0</v>
      </c>
      <c r="T356" s="148">
        <v>40274</v>
      </c>
    </row>
    <row r="357" spans="1:20">
      <c r="A357" s="18" t="s">
        <v>3662</v>
      </c>
      <c r="D357" s="165" t="s">
        <v>4948</v>
      </c>
      <c r="E357" s="150" t="s">
        <v>4947</v>
      </c>
      <c r="R357" s="149">
        <f t="shared" si="13"/>
        <v>0</v>
      </c>
      <c r="T357" s="148">
        <v>40274</v>
      </c>
    </row>
    <row r="358" spans="1:20">
      <c r="A358" s="18" t="s">
        <v>3662</v>
      </c>
      <c r="D358" s="150" t="s">
        <v>4946</v>
      </c>
      <c r="E358" s="150" t="s">
        <v>4945</v>
      </c>
      <c r="G358" s="73"/>
      <c r="H358" s="73"/>
      <c r="O358" s="73"/>
      <c r="P358" s="73"/>
      <c r="Q358" s="73"/>
      <c r="R358" s="149">
        <f t="shared" si="13"/>
        <v>0</v>
      </c>
      <c r="T358" s="148">
        <v>40274</v>
      </c>
    </row>
    <row r="359" spans="1:20">
      <c r="A359" s="18" t="s">
        <v>3662</v>
      </c>
      <c r="D359" s="165"/>
      <c r="E359" s="150" t="s">
        <v>4944</v>
      </c>
      <c r="F359" s="20" t="s">
        <v>4943</v>
      </c>
      <c r="K359" s="150" t="s">
        <v>4942</v>
      </c>
      <c r="R359" s="149">
        <f t="shared" si="13"/>
        <v>0</v>
      </c>
      <c r="T359" s="148">
        <v>40274</v>
      </c>
    </row>
    <row r="360" spans="1:20">
      <c r="A360" s="18" t="s">
        <v>3662</v>
      </c>
      <c r="D360" s="165" t="s">
        <v>4941</v>
      </c>
      <c r="E360" s="150" t="s">
        <v>4940</v>
      </c>
      <c r="R360" s="149">
        <f t="shared" si="13"/>
        <v>0</v>
      </c>
      <c r="T360" s="148">
        <v>40274</v>
      </c>
    </row>
    <row r="361" spans="1:20">
      <c r="A361" s="18" t="s">
        <v>3662</v>
      </c>
      <c r="D361" s="165" t="s">
        <v>4939</v>
      </c>
      <c r="E361" s="150" t="s">
        <v>4938</v>
      </c>
      <c r="R361" s="149">
        <f t="shared" si="13"/>
        <v>0</v>
      </c>
      <c r="T361" s="148">
        <v>40274</v>
      </c>
    </row>
    <row r="362" spans="1:20">
      <c r="A362" s="18" t="s">
        <v>3662</v>
      </c>
      <c r="D362" s="165"/>
      <c r="E362" s="150" t="s">
        <v>4937</v>
      </c>
      <c r="K362" s="150" t="s">
        <v>4936</v>
      </c>
      <c r="R362" s="149">
        <f t="shared" si="13"/>
        <v>0</v>
      </c>
      <c r="T362" s="148">
        <v>40274</v>
      </c>
    </row>
    <row r="363" spans="1:20">
      <c r="A363" s="18" t="s">
        <v>3662</v>
      </c>
      <c r="D363" s="150" t="s">
        <v>4935</v>
      </c>
      <c r="E363" s="150" t="s">
        <v>4934</v>
      </c>
      <c r="G363" s="73"/>
      <c r="H363" s="73"/>
      <c r="O363" s="73"/>
      <c r="P363" s="73"/>
      <c r="Q363" s="73"/>
      <c r="R363" s="149">
        <f t="shared" si="13"/>
        <v>0</v>
      </c>
      <c r="T363" s="148">
        <v>40274</v>
      </c>
    </row>
    <row r="364" spans="1:20">
      <c r="A364" s="18" t="s">
        <v>3662</v>
      </c>
      <c r="D364" s="165" t="s">
        <v>4933</v>
      </c>
      <c r="E364" s="150" t="s">
        <v>4932</v>
      </c>
      <c r="R364" s="149">
        <f t="shared" si="13"/>
        <v>0</v>
      </c>
      <c r="T364" s="148">
        <v>40274</v>
      </c>
    </row>
    <row r="365" spans="1:20">
      <c r="A365" s="18" t="s">
        <v>3662</v>
      </c>
      <c r="D365" s="165" t="s">
        <v>4931</v>
      </c>
      <c r="E365" s="150" t="s">
        <v>4930</v>
      </c>
      <c r="R365" s="149">
        <f t="shared" si="13"/>
        <v>0</v>
      </c>
      <c r="T365" s="148">
        <v>40274</v>
      </c>
    </row>
    <row r="366" spans="1:20">
      <c r="A366" s="18" t="s">
        <v>3662</v>
      </c>
      <c r="D366" s="165" t="s">
        <v>4929</v>
      </c>
      <c r="E366" s="150" t="s">
        <v>4928</v>
      </c>
      <c r="O366" s="73"/>
      <c r="P366" s="73"/>
      <c r="Q366" s="73"/>
      <c r="R366" s="149">
        <f t="shared" si="13"/>
        <v>0</v>
      </c>
      <c r="T366" s="148">
        <v>40274</v>
      </c>
    </row>
    <row r="367" spans="1:20">
      <c r="A367" s="18" t="s">
        <v>3662</v>
      </c>
      <c r="D367" s="150" t="s">
        <v>4927</v>
      </c>
      <c r="E367" s="150" t="s">
        <v>4926</v>
      </c>
      <c r="G367" s="73"/>
      <c r="H367" s="73"/>
      <c r="K367" s="150" t="s">
        <v>4925</v>
      </c>
      <c r="O367" s="73"/>
      <c r="P367" s="73"/>
      <c r="Q367" s="73"/>
      <c r="R367" s="149">
        <f t="shared" si="13"/>
        <v>0</v>
      </c>
      <c r="T367" s="148">
        <v>40274</v>
      </c>
    </row>
    <row r="368" spans="1:20">
      <c r="A368" s="18" t="s">
        <v>3661</v>
      </c>
      <c r="D368" s="165"/>
      <c r="E368" s="150" t="s">
        <v>4924</v>
      </c>
      <c r="R368" s="149">
        <f t="shared" si="13"/>
        <v>0</v>
      </c>
      <c r="T368" s="148">
        <v>40282</v>
      </c>
    </row>
    <row r="369" spans="1:20">
      <c r="A369" s="18" t="s">
        <v>3662</v>
      </c>
      <c r="D369" s="165"/>
      <c r="E369" s="150" t="s">
        <v>4923</v>
      </c>
      <c r="K369" s="150" t="s">
        <v>4922</v>
      </c>
      <c r="R369" s="149">
        <f t="shared" si="13"/>
        <v>0</v>
      </c>
      <c r="T369" s="148">
        <v>40274</v>
      </c>
    </row>
    <row r="370" spans="1:20">
      <c r="A370" s="18" t="s">
        <v>3662</v>
      </c>
      <c r="D370" s="165" t="s">
        <v>4921</v>
      </c>
      <c r="E370" s="150" t="s">
        <v>4920</v>
      </c>
      <c r="R370" s="149">
        <f t="shared" si="13"/>
        <v>0</v>
      </c>
      <c r="T370" s="148">
        <v>40274</v>
      </c>
    </row>
    <row r="371" spans="1:20">
      <c r="A371" s="18" t="s">
        <v>3662</v>
      </c>
      <c r="D371" s="165" t="s">
        <v>4919</v>
      </c>
      <c r="E371" s="150" t="s">
        <v>4918</v>
      </c>
      <c r="R371" s="149">
        <f t="shared" si="13"/>
        <v>0</v>
      </c>
      <c r="T371" s="148">
        <v>40274</v>
      </c>
    </row>
    <row r="372" spans="1:20">
      <c r="A372" s="18" t="s">
        <v>3662</v>
      </c>
      <c r="D372" s="165"/>
      <c r="E372" s="150" t="s">
        <v>4917</v>
      </c>
      <c r="R372" s="149">
        <f t="shared" si="13"/>
        <v>0</v>
      </c>
      <c r="T372" s="148">
        <v>40274</v>
      </c>
    </row>
    <row r="373" spans="1:20" ht="28.5">
      <c r="A373" s="18" t="s">
        <v>3661</v>
      </c>
      <c r="D373" s="165" t="s">
        <v>4916</v>
      </c>
      <c r="E373" s="150" t="s">
        <v>4915</v>
      </c>
      <c r="K373" s="150" t="s">
        <v>4914</v>
      </c>
      <c r="R373" s="149">
        <f t="shared" si="13"/>
        <v>0</v>
      </c>
      <c r="T373" s="148">
        <v>40281</v>
      </c>
    </row>
    <row r="374" spans="1:20">
      <c r="A374" s="18" t="s">
        <v>3662</v>
      </c>
      <c r="D374" s="165" t="s">
        <v>4913</v>
      </c>
      <c r="E374" s="150" t="s">
        <v>4912</v>
      </c>
      <c r="R374" s="149">
        <f t="shared" si="13"/>
        <v>0</v>
      </c>
      <c r="T374" s="148">
        <v>40274</v>
      </c>
    </row>
    <row r="375" spans="1:20">
      <c r="A375" s="18" t="s">
        <v>3662</v>
      </c>
      <c r="D375" s="165" t="s">
        <v>4911</v>
      </c>
      <c r="E375" s="150" t="s">
        <v>4910</v>
      </c>
      <c r="K375" s="150" t="s">
        <v>4909</v>
      </c>
      <c r="R375" s="149">
        <f t="shared" si="13"/>
        <v>0</v>
      </c>
      <c r="T375" s="148">
        <v>40274</v>
      </c>
    </row>
    <row r="376" spans="1:20">
      <c r="A376" s="18" t="s">
        <v>3662</v>
      </c>
      <c r="D376" s="165" t="s">
        <v>4908</v>
      </c>
      <c r="E376" s="150" t="s">
        <v>4907</v>
      </c>
      <c r="R376" s="149">
        <f t="shared" si="13"/>
        <v>0</v>
      </c>
      <c r="T376" s="148">
        <v>40274</v>
      </c>
    </row>
    <row r="377" spans="1:20">
      <c r="A377" s="18" t="s">
        <v>3661</v>
      </c>
      <c r="D377" s="165" t="s">
        <v>4906</v>
      </c>
      <c r="E377" s="150" t="s">
        <v>4905</v>
      </c>
      <c r="R377" s="149">
        <f t="shared" si="13"/>
        <v>0</v>
      </c>
      <c r="T377" s="148">
        <v>40281</v>
      </c>
    </row>
    <row r="378" spans="1:20">
      <c r="A378" s="18" t="s">
        <v>3662</v>
      </c>
      <c r="D378" s="150" t="s">
        <v>4904</v>
      </c>
      <c r="E378" s="150" t="s">
        <v>4903</v>
      </c>
      <c r="G378" s="73"/>
      <c r="H378" s="73"/>
      <c r="K378" s="150" t="s">
        <v>4902</v>
      </c>
      <c r="O378" s="73"/>
      <c r="P378" s="73"/>
      <c r="Q378" s="73"/>
      <c r="R378" s="149">
        <f t="shared" si="13"/>
        <v>0</v>
      </c>
      <c r="T378" s="148">
        <v>40274</v>
      </c>
    </row>
    <row r="379" spans="1:20">
      <c r="A379" s="18" t="s">
        <v>3662</v>
      </c>
      <c r="D379" s="165" t="s">
        <v>4901</v>
      </c>
      <c r="E379" s="150" t="s">
        <v>4900</v>
      </c>
      <c r="R379" s="149">
        <f t="shared" si="13"/>
        <v>0</v>
      </c>
      <c r="T379" s="148">
        <v>40274</v>
      </c>
    </row>
    <row r="380" spans="1:20">
      <c r="A380" s="18" t="s">
        <v>3662</v>
      </c>
      <c r="D380" s="150" t="s">
        <v>4899</v>
      </c>
      <c r="E380" s="150" t="s">
        <v>4898</v>
      </c>
      <c r="G380" s="73"/>
      <c r="H380" s="73"/>
      <c r="O380" s="73"/>
      <c r="P380" s="73"/>
      <c r="Q380" s="73"/>
      <c r="R380" s="149">
        <f t="shared" si="13"/>
        <v>0</v>
      </c>
      <c r="T380" s="148">
        <v>40274</v>
      </c>
    </row>
    <row r="381" spans="1:20">
      <c r="A381" s="18" t="s">
        <v>3662</v>
      </c>
      <c r="D381" s="165" t="s">
        <v>4897</v>
      </c>
      <c r="E381" s="150" t="s">
        <v>4896</v>
      </c>
      <c r="R381" s="149">
        <f t="shared" si="13"/>
        <v>0</v>
      </c>
      <c r="T381" s="148">
        <v>40274</v>
      </c>
    </row>
    <row r="382" spans="1:20">
      <c r="A382" s="18" t="s">
        <v>3661</v>
      </c>
      <c r="D382" s="165" t="s">
        <v>4895</v>
      </c>
      <c r="E382" s="150" t="s">
        <v>4894</v>
      </c>
      <c r="R382" s="149">
        <f t="shared" si="13"/>
        <v>0</v>
      </c>
      <c r="T382" s="148">
        <v>40281</v>
      </c>
    </row>
    <row r="383" spans="1:20">
      <c r="A383" s="18" t="s">
        <v>3662</v>
      </c>
      <c r="D383" s="165" t="s">
        <v>4893</v>
      </c>
      <c r="E383" s="150" t="s">
        <v>4892</v>
      </c>
      <c r="R383" s="149">
        <f t="shared" si="13"/>
        <v>0</v>
      </c>
      <c r="T383" s="148">
        <v>40274</v>
      </c>
    </row>
    <row r="384" spans="1:20">
      <c r="A384" s="18" t="s">
        <v>3662</v>
      </c>
      <c r="D384" s="165" t="s">
        <v>4891</v>
      </c>
      <c r="E384" s="150" t="s">
        <v>4890</v>
      </c>
      <c r="R384" s="149">
        <f t="shared" si="13"/>
        <v>0</v>
      </c>
      <c r="T384" s="148">
        <v>40274</v>
      </c>
    </row>
    <row r="385" spans="1:20">
      <c r="A385" s="18" t="s">
        <v>3662</v>
      </c>
      <c r="D385" s="165" t="s">
        <v>4889</v>
      </c>
      <c r="E385" s="150" t="s">
        <v>4888</v>
      </c>
      <c r="R385" s="149">
        <f t="shared" si="13"/>
        <v>0</v>
      </c>
      <c r="T385" s="148">
        <v>40274</v>
      </c>
    </row>
    <row r="386" spans="1:20">
      <c r="A386" s="18" t="s">
        <v>3662</v>
      </c>
      <c r="D386" s="165" t="s">
        <v>4887</v>
      </c>
      <c r="E386" s="150" t="s">
        <v>4886</v>
      </c>
      <c r="R386" s="149">
        <f t="shared" si="13"/>
        <v>0</v>
      </c>
      <c r="T386" s="148">
        <v>40274</v>
      </c>
    </row>
    <row r="387" spans="1:20">
      <c r="A387" s="18" t="s">
        <v>3662</v>
      </c>
      <c r="D387" s="165" t="s">
        <v>4885</v>
      </c>
      <c r="E387" s="150" t="s">
        <v>4884</v>
      </c>
      <c r="R387" s="149">
        <f t="shared" si="13"/>
        <v>0</v>
      </c>
      <c r="T387" s="148">
        <v>40274</v>
      </c>
    </row>
    <row r="388" spans="1:20">
      <c r="A388" s="18" t="s">
        <v>3662</v>
      </c>
      <c r="D388" s="165" t="s">
        <v>4883</v>
      </c>
      <c r="E388" s="150" t="s">
        <v>4882</v>
      </c>
      <c r="R388" s="149">
        <f t="shared" si="13"/>
        <v>0</v>
      </c>
      <c r="T388" s="148">
        <v>40274</v>
      </c>
    </row>
    <row r="389" spans="1:20">
      <c r="A389" s="18" t="s">
        <v>3662</v>
      </c>
      <c r="E389" s="165" t="s">
        <v>4881</v>
      </c>
      <c r="R389" s="149">
        <f t="shared" ref="R389:R452" si="14">IF($P389=0,0,$P389/($P389+Q389))</f>
        <v>0</v>
      </c>
      <c r="T389" s="148">
        <v>40274</v>
      </c>
    </row>
    <row r="390" spans="1:20">
      <c r="A390" s="18" t="s">
        <v>3662</v>
      </c>
      <c r="D390" s="165" t="s">
        <v>4880</v>
      </c>
      <c r="E390" s="150" t="s">
        <v>4879</v>
      </c>
      <c r="R390" s="149">
        <f t="shared" si="14"/>
        <v>0</v>
      </c>
      <c r="T390" s="148">
        <v>40274</v>
      </c>
    </row>
    <row r="391" spans="1:20">
      <c r="A391" s="18" t="s">
        <v>3662</v>
      </c>
      <c r="D391" s="165" t="s">
        <v>4878</v>
      </c>
      <c r="E391" s="150" t="s">
        <v>4877</v>
      </c>
      <c r="R391" s="149">
        <f t="shared" si="14"/>
        <v>0</v>
      </c>
      <c r="T391" s="148">
        <v>40274</v>
      </c>
    </row>
    <row r="392" spans="1:20">
      <c r="A392" s="18" t="s">
        <v>3662</v>
      </c>
      <c r="D392" s="165" t="s">
        <v>4876</v>
      </c>
      <c r="E392" s="150" t="s">
        <v>4875</v>
      </c>
      <c r="R392" s="149">
        <f t="shared" si="14"/>
        <v>0</v>
      </c>
      <c r="T392" s="148">
        <v>40274</v>
      </c>
    </row>
    <row r="393" spans="1:20">
      <c r="A393" s="18" t="s">
        <v>3662</v>
      </c>
      <c r="D393" s="165" t="s">
        <v>4874</v>
      </c>
      <c r="E393" s="150" t="s">
        <v>4873</v>
      </c>
      <c r="R393" s="149">
        <f t="shared" si="14"/>
        <v>0</v>
      </c>
      <c r="T393" s="148">
        <v>40274</v>
      </c>
    </row>
    <row r="394" spans="1:20">
      <c r="A394" s="18" t="s">
        <v>3661</v>
      </c>
      <c r="D394" s="165" t="s">
        <v>4872</v>
      </c>
      <c r="E394" s="150" t="s">
        <v>4871</v>
      </c>
      <c r="R394" s="149">
        <f t="shared" si="14"/>
        <v>0</v>
      </c>
      <c r="T394" s="148">
        <v>40281</v>
      </c>
    </row>
    <row r="395" spans="1:20">
      <c r="A395" s="18" t="s">
        <v>3662</v>
      </c>
      <c r="D395" s="150" t="s">
        <v>4870</v>
      </c>
      <c r="E395" s="150" t="s">
        <v>4869</v>
      </c>
      <c r="G395" s="73"/>
      <c r="H395" s="73"/>
      <c r="K395" s="150" t="s">
        <v>4868</v>
      </c>
      <c r="O395" s="73"/>
      <c r="P395" s="73"/>
      <c r="Q395" s="73"/>
      <c r="R395" s="149">
        <f t="shared" si="14"/>
        <v>0</v>
      </c>
      <c r="T395" s="148">
        <v>40274</v>
      </c>
    </row>
    <row r="396" spans="1:20">
      <c r="A396" s="18" t="s">
        <v>3662</v>
      </c>
      <c r="D396" s="165" t="s">
        <v>4867</v>
      </c>
      <c r="E396" s="150" t="s">
        <v>4866</v>
      </c>
      <c r="R396" s="149">
        <f t="shared" si="14"/>
        <v>0</v>
      </c>
      <c r="T396" s="148">
        <v>40274</v>
      </c>
    </row>
    <row r="397" spans="1:20">
      <c r="A397" s="18" t="s">
        <v>3661</v>
      </c>
      <c r="D397" s="165" t="s">
        <v>4865</v>
      </c>
      <c r="E397" s="150" t="s">
        <v>4864</v>
      </c>
      <c r="H397" s="18" t="s">
        <v>4863</v>
      </c>
      <c r="R397" s="149">
        <f t="shared" si="14"/>
        <v>0</v>
      </c>
      <c r="T397" s="148">
        <v>40282</v>
      </c>
    </row>
    <row r="398" spans="1:20">
      <c r="A398" s="18" t="s">
        <v>3662</v>
      </c>
      <c r="D398" s="165" t="s">
        <v>4862</v>
      </c>
      <c r="E398" s="150" t="s">
        <v>4861</v>
      </c>
      <c r="R398" s="149">
        <f t="shared" si="14"/>
        <v>0</v>
      </c>
      <c r="T398" s="148">
        <v>40274</v>
      </c>
    </row>
    <row r="399" spans="1:20">
      <c r="A399" s="18" t="s">
        <v>3662</v>
      </c>
      <c r="D399" s="165" t="s">
        <v>4860</v>
      </c>
      <c r="E399" s="150" t="s">
        <v>4859</v>
      </c>
      <c r="R399" s="149">
        <f t="shared" si="14"/>
        <v>0</v>
      </c>
      <c r="T399" s="148">
        <v>40274</v>
      </c>
    </row>
    <row r="400" spans="1:20">
      <c r="A400" s="18" t="s">
        <v>3662</v>
      </c>
      <c r="D400" s="165" t="s">
        <v>4858</v>
      </c>
      <c r="E400" s="150" t="s">
        <v>4857</v>
      </c>
      <c r="R400" s="149">
        <f t="shared" si="14"/>
        <v>0</v>
      </c>
      <c r="T400" s="148">
        <v>40274</v>
      </c>
    </row>
    <row r="401" spans="1:20">
      <c r="A401" s="18" t="s">
        <v>3662</v>
      </c>
      <c r="D401" s="165" t="s">
        <v>4856</v>
      </c>
      <c r="E401" s="150" t="s">
        <v>4855</v>
      </c>
      <c r="R401" s="149">
        <f t="shared" si="14"/>
        <v>0</v>
      </c>
      <c r="T401" s="148">
        <v>40274</v>
      </c>
    </row>
    <row r="402" spans="1:20">
      <c r="A402" s="18" t="s">
        <v>3662</v>
      </c>
      <c r="D402" s="165" t="s">
        <v>4854</v>
      </c>
      <c r="E402" s="150" t="s">
        <v>4853</v>
      </c>
      <c r="K402" s="150" t="s">
        <v>4852</v>
      </c>
      <c r="R402" s="149">
        <f t="shared" si="14"/>
        <v>0</v>
      </c>
      <c r="T402" s="148">
        <v>40274</v>
      </c>
    </row>
    <row r="403" spans="1:20">
      <c r="A403" s="18" t="s">
        <v>3662</v>
      </c>
      <c r="D403" s="165" t="s">
        <v>4851</v>
      </c>
      <c r="E403" s="150" t="s">
        <v>4850</v>
      </c>
      <c r="R403" s="149">
        <f t="shared" si="14"/>
        <v>0</v>
      </c>
      <c r="T403" s="148">
        <v>40274</v>
      </c>
    </row>
    <row r="404" spans="1:20">
      <c r="A404" s="18" t="s">
        <v>3662</v>
      </c>
      <c r="D404" s="150" t="s">
        <v>4849</v>
      </c>
      <c r="E404" s="150" t="s">
        <v>4848</v>
      </c>
      <c r="G404" s="73"/>
      <c r="H404" s="73"/>
      <c r="K404" s="150" t="s">
        <v>4847</v>
      </c>
      <c r="O404" s="73"/>
      <c r="P404" s="73"/>
      <c r="Q404" s="73"/>
      <c r="R404" s="149">
        <f t="shared" si="14"/>
        <v>0</v>
      </c>
      <c r="T404" s="148">
        <v>40274</v>
      </c>
    </row>
    <row r="405" spans="1:20">
      <c r="A405" s="18" t="s">
        <v>3662</v>
      </c>
      <c r="D405" s="165"/>
      <c r="E405" s="150" t="s">
        <v>4846</v>
      </c>
      <c r="R405" s="149">
        <f t="shared" si="14"/>
        <v>0</v>
      </c>
      <c r="T405" s="148">
        <v>40274</v>
      </c>
    </row>
    <row r="406" spans="1:20">
      <c r="A406" s="18" t="s">
        <v>3662</v>
      </c>
      <c r="D406" s="165"/>
      <c r="E406" s="150" t="s">
        <v>4845</v>
      </c>
      <c r="R406" s="149">
        <f t="shared" si="14"/>
        <v>0</v>
      </c>
      <c r="T406" s="148">
        <v>40274</v>
      </c>
    </row>
    <row r="407" spans="1:20">
      <c r="A407" s="18" t="s">
        <v>3661</v>
      </c>
      <c r="D407" s="165"/>
      <c r="E407" s="150" t="s">
        <v>4844</v>
      </c>
      <c r="F407" s="20" t="s">
        <v>4843</v>
      </c>
      <c r="K407" s="150" t="s">
        <v>4842</v>
      </c>
      <c r="R407" s="149">
        <f t="shared" si="14"/>
        <v>0</v>
      </c>
      <c r="T407" s="148">
        <v>40281</v>
      </c>
    </row>
    <row r="408" spans="1:20">
      <c r="A408" s="18" t="s">
        <v>3661</v>
      </c>
      <c r="D408" s="165"/>
      <c r="E408" s="150" t="s">
        <v>4841</v>
      </c>
      <c r="F408" s="20" t="s">
        <v>4840</v>
      </c>
      <c r="K408" s="150" t="s">
        <v>4839</v>
      </c>
      <c r="R408" s="149">
        <f t="shared" si="14"/>
        <v>0</v>
      </c>
      <c r="T408" s="148">
        <v>40281</v>
      </c>
    </row>
    <row r="409" spans="1:20">
      <c r="A409" s="18" t="s">
        <v>3662</v>
      </c>
      <c r="D409" s="165" t="s">
        <v>4838</v>
      </c>
      <c r="E409" s="150" t="s">
        <v>4837</v>
      </c>
      <c r="R409" s="149">
        <f t="shared" si="14"/>
        <v>0</v>
      </c>
      <c r="T409" s="148">
        <v>40274</v>
      </c>
    </row>
    <row r="410" spans="1:20">
      <c r="A410" s="18" t="s">
        <v>3662</v>
      </c>
      <c r="D410" s="165" t="s">
        <v>4836</v>
      </c>
      <c r="E410" s="150" t="s">
        <v>4835</v>
      </c>
      <c r="R410" s="149">
        <f t="shared" si="14"/>
        <v>0</v>
      </c>
      <c r="T410" s="148">
        <v>40274</v>
      </c>
    </row>
    <row r="411" spans="1:20">
      <c r="A411" s="18" t="s">
        <v>3662</v>
      </c>
      <c r="D411" s="165" t="s">
        <v>4834</v>
      </c>
      <c r="E411" s="150" t="s">
        <v>4833</v>
      </c>
      <c r="R411" s="149">
        <f t="shared" si="14"/>
        <v>0</v>
      </c>
      <c r="T411" s="148">
        <v>40274</v>
      </c>
    </row>
    <row r="412" spans="1:20">
      <c r="A412" s="18" t="s">
        <v>3662</v>
      </c>
      <c r="D412" s="150" t="s">
        <v>4832</v>
      </c>
      <c r="E412" s="150" t="s">
        <v>4831</v>
      </c>
      <c r="G412" s="73"/>
      <c r="H412" s="73"/>
      <c r="K412" s="150" t="s">
        <v>4830</v>
      </c>
      <c r="O412" s="73"/>
      <c r="P412" s="73"/>
      <c r="Q412" s="73"/>
      <c r="R412" s="149">
        <f t="shared" si="14"/>
        <v>0</v>
      </c>
      <c r="T412" s="148">
        <v>40274</v>
      </c>
    </row>
    <row r="413" spans="1:20">
      <c r="A413" s="18" t="s">
        <v>3662</v>
      </c>
      <c r="D413" s="165" t="s">
        <v>4829</v>
      </c>
      <c r="E413" s="150" t="s">
        <v>4828</v>
      </c>
      <c r="R413" s="149">
        <f t="shared" si="14"/>
        <v>0</v>
      </c>
      <c r="T413" s="148">
        <v>40274</v>
      </c>
    </row>
    <row r="414" spans="1:20">
      <c r="A414" s="18" t="s">
        <v>3662</v>
      </c>
      <c r="D414" s="165" t="s">
        <v>4827</v>
      </c>
      <c r="E414" s="150" t="s">
        <v>4826</v>
      </c>
      <c r="R414" s="149">
        <f t="shared" si="14"/>
        <v>0</v>
      </c>
      <c r="T414" s="148">
        <v>40274</v>
      </c>
    </row>
    <row r="415" spans="1:20">
      <c r="A415" s="18" t="s">
        <v>3662</v>
      </c>
      <c r="D415" s="165" t="s">
        <v>4825</v>
      </c>
      <c r="E415" s="150" t="s">
        <v>4824</v>
      </c>
      <c r="R415" s="149">
        <f t="shared" si="14"/>
        <v>0</v>
      </c>
      <c r="T415" s="148">
        <v>40274</v>
      </c>
    </row>
    <row r="416" spans="1:20">
      <c r="A416" s="18" t="s">
        <v>3662</v>
      </c>
      <c r="D416" s="165" t="s">
        <v>4823</v>
      </c>
      <c r="E416" s="150" t="s">
        <v>4822</v>
      </c>
      <c r="R416" s="149">
        <f t="shared" si="14"/>
        <v>0</v>
      </c>
      <c r="T416" s="148">
        <v>40274</v>
      </c>
    </row>
    <row r="417" spans="1:20">
      <c r="A417" s="18" t="s">
        <v>3662</v>
      </c>
      <c r="D417" s="165" t="s">
        <v>4821</v>
      </c>
      <c r="E417" s="150" t="s">
        <v>4820</v>
      </c>
      <c r="R417" s="149">
        <f t="shared" si="14"/>
        <v>0</v>
      </c>
      <c r="T417" s="148">
        <v>40274</v>
      </c>
    </row>
    <row r="418" spans="1:20">
      <c r="A418" s="18" t="s">
        <v>3662</v>
      </c>
      <c r="D418" s="165"/>
      <c r="E418" s="150" t="s">
        <v>4819</v>
      </c>
      <c r="K418" s="150" t="s">
        <v>4818</v>
      </c>
      <c r="R418" s="149">
        <f t="shared" si="14"/>
        <v>0</v>
      </c>
      <c r="T418" s="148">
        <v>40274</v>
      </c>
    </row>
    <row r="419" spans="1:20">
      <c r="A419" s="18" t="s">
        <v>3662</v>
      </c>
      <c r="D419" s="165" t="s">
        <v>4817</v>
      </c>
      <c r="E419" s="150" t="s">
        <v>4816</v>
      </c>
      <c r="R419" s="149">
        <f t="shared" si="14"/>
        <v>0</v>
      </c>
      <c r="T419" s="148">
        <v>40274</v>
      </c>
    </row>
    <row r="420" spans="1:20">
      <c r="A420" s="18" t="s">
        <v>3662</v>
      </c>
      <c r="D420" s="165" t="s">
        <v>4815</v>
      </c>
      <c r="E420" s="150" t="s">
        <v>4814</v>
      </c>
      <c r="R420" s="149">
        <f t="shared" si="14"/>
        <v>0</v>
      </c>
      <c r="T420" s="148">
        <v>40274</v>
      </c>
    </row>
    <row r="421" spans="1:20">
      <c r="A421" s="18" t="s">
        <v>3662</v>
      </c>
      <c r="D421" s="165" t="s">
        <v>4813</v>
      </c>
      <c r="E421" s="150" t="s">
        <v>4812</v>
      </c>
      <c r="R421" s="149">
        <f t="shared" si="14"/>
        <v>0</v>
      </c>
      <c r="T421" s="148">
        <v>40274</v>
      </c>
    </row>
    <row r="422" spans="1:20">
      <c r="A422" s="18" t="s">
        <v>3662</v>
      </c>
      <c r="D422" s="165" t="s">
        <v>4811</v>
      </c>
      <c r="E422" s="150" t="s">
        <v>4810</v>
      </c>
      <c r="R422" s="149">
        <f t="shared" si="14"/>
        <v>0</v>
      </c>
      <c r="T422" s="148">
        <v>40274</v>
      </c>
    </row>
    <row r="423" spans="1:20">
      <c r="A423" s="18" t="s">
        <v>3662</v>
      </c>
      <c r="D423" s="150" t="s">
        <v>4809</v>
      </c>
      <c r="E423" s="150" t="s">
        <v>4808</v>
      </c>
      <c r="G423" s="73"/>
      <c r="H423" s="73"/>
      <c r="K423" s="150" t="s">
        <v>4807</v>
      </c>
      <c r="O423" s="73"/>
      <c r="P423" s="73"/>
      <c r="Q423" s="73"/>
      <c r="R423" s="149">
        <f t="shared" si="14"/>
        <v>0</v>
      </c>
      <c r="T423" s="148">
        <v>40274</v>
      </c>
    </row>
    <row r="424" spans="1:20">
      <c r="A424" s="18" t="s">
        <v>3662</v>
      </c>
      <c r="D424" s="165" t="s">
        <v>4806</v>
      </c>
      <c r="E424" s="150" t="s">
        <v>4805</v>
      </c>
      <c r="R424" s="149">
        <f t="shared" si="14"/>
        <v>0</v>
      </c>
      <c r="T424" s="148">
        <v>40274</v>
      </c>
    </row>
    <row r="425" spans="1:20">
      <c r="A425" s="18" t="s">
        <v>3662</v>
      </c>
      <c r="D425" s="165" t="s">
        <v>4804</v>
      </c>
      <c r="E425" s="150" t="s">
        <v>4803</v>
      </c>
      <c r="R425" s="149">
        <f t="shared" si="14"/>
        <v>0</v>
      </c>
      <c r="T425" s="148">
        <v>40274</v>
      </c>
    </row>
    <row r="426" spans="1:20">
      <c r="A426" s="18" t="s">
        <v>3662</v>
      </c>
      <c r="D426" s="150" t="s">
        <v>4802</v>
      </c>
      <c r="E426" s="150" t="s">
        <v>4801</v>
      </c>
      <c r="G426" s="73"/>
      <c r="H426" s="73"/>
      <c r="O426" s="73"/>
      <c r="P426" s="73"/>
      <c r="Q426" s="73"/>
      <c r="R426" s="149">
        <f t="shared" si="14"/>
        <v>0</v>
      </c>
      <c r="T426" s="148">
        <v>40274</v>
      </c>
    </row>
    <row r="427" spans="1:20">
      <c r="A427" s="18" t="s">
        <v>3662</v>
      </c>
      <c r="D427" s="165"/>
      <c r="E427" s="150" t="s">
        <v>4800</v>
      </c>
      <c r="R427" s="149">
        <f t="shared" si="14"/>
        <v>0</v>
      </c>
      <c r="T427" s="148">
        <v>40274</v>
      </c>
    </row>
    <row r="428" spans="1:20">
      <c r="A428" s="18" t="s">
        <v>3662</v>
      </c>
      <c r="D428" s="165" t="s">
        <v>4311</v>
      </c>
      <c r="E428" s="150" t="s">
        <v>4799</v>
      </c>
      <c r="J428" s="20" t="s">
        <v>4313</v>
      </c>
      <c r="R428" s="149">
        <f t="shared" si="14"/>
        <v>0</v>
      </c>
      <c r="T428" s="148">
        <v>40274</v>
      </c>
    </row>
    <row r="429" spans="1:20" ht="28.5">
      <c r="A429" s="18" t="s">
        <v>3661</v>
      </c>
      <c r="D429" s="165"/>
      <c r="E429" s="150" t="s">
        <v>4798</v>
      </c>
      <c r="K429" s="150" t="s">
        <v>4797</v>
      </c>
      <c r="R429" s="149">
        <f t="shared" si="14"/>
        <v>0</v>
      </c>
      <c r="T429" s="148">
        <v>40281</v>
      </c>
    </row>
    <row r="430" spans="1:20">
      <c r="A430" s="18" t="s">
        <v>3662</v>
      </c>
      <c r="D430" s="165" t="s">
        <v>4796</v>
      </c>
      <c r="E430" s="150" t="s">
        <v>4795</v>
      </c>
      <c r="R430" s="149">
        <f t="shared" si="14"/>
        <v>0</v>
      </c>
      <c r="T430" s="148">
        <v>40274</v>
      </c>
    </row>
    <row r="431" spans="1:20">
      <c r="A431" s="18" t="s">
        <v>3662</v>
      </c>
      <c r="D431" s="165" t="s">
        <v>4794</v>
      </c>
      <c r="E431" s="150" t="s">
        <v>4793</v>
      </c>
      <c r="R431" s="149">
        <f t="shared" si="14"/>
        <v>0</v>
      </c>
      <c r="T431" s="148">
        <v>40274</v>
      </c>
    </row>
    <row r="432" spans="1:20">
      <c r="A432" s="18" t="s">
        <v>3662</v>
      </c>
      <c r="E432" s="165" t="s">
        <v>4792</v>
      </c>
      <c r="K432" s="150" t="s">
        <v>4791</v>
      </c>
      <c r="R432" s="149">
        <f t="shared" si="14"/>
        <v>0</v>
      </c>
      <c r="T432" s="148">
        <v>40274</v>
      </c>
    </row>
    <row r="433" spans="1:20">
      <c r="A433" s="18" t="s">
        <v>3662</v>
      </c>
      <c r="D433" s="150" t="s">
        <v>4790</v>
      </c>
      <c r="E433" s="150" t="s">
        <v>4789</v>
      </c>
      <c r="G433" s="73"/>
      <c r="H433" s="73"/>
      <c r="O433" s="73"/>
      <c r="P433" s="73"/>
      <c r="Q433" s="73"/>
      <c r="R433" s="149">
        <f t="shared" si="14"/>
        <v>0</v>
      </c>
      <c r="T433" s="148">
        <v>40274</v>
      </c>
    </row>
    <row r="434" spans="1:20">
      <c r="A434" s="18" t="s">
        <v>3662</v>
      </c>
      <c r="E434" s="165" t="s">
        <v>4788</v>
      </c>
      <c r="R434" s="149">
        <f t="shared" si="14"/>
        <v>0</v>
      </c>
      <c r="T434" s="148">
        <v>40274</v>
      </c>
    </row>
    <row r="435" spans="1:20">
      <c r="A435" s="18" t="s">
        <v>3662</v>
      </c>
      <c r="E435" s="165" t="s">
        <v>4787</v>
      </c>
      <c r="R435" s="149">
        <f t="shared" si="14"/>
        <v>0</v>
      </c>
      <c r="T435" s="148">
        <v>40274</v>
      </c>
    </row>
    <row r="436" spans="1:20">
      <c r="A436" s="18" t="s">
        <v>3661</v>
      </c>
      <c r="D436" s="165"/>
      <c r="E436" s="150" t="s">
        <v>4786</v>
      </c>
      <c r="K436" s="150" t="s">
        <v>4785</v>
      </c>
      <c r="R436" s="149">
        <f t="shared" si="14"/>
        <v>0</v>
      </c>
      <c r="T436" s="148">
        <v>40281</v>
      </c>
    </row>
    <row r="437" spans="1:20">
      <c r="A437" s="18" t="s">
        <v>3662</v>
      </c>
      <c r="D437" s="165" t="s">
        <v>4784</v>
      </c>
      <c r="E437" s="150" t="s">
        <v>4783</v>
      </c>
      <c r="R437" s="149">
        <f t="shared" si="14"/>
        <v>0</v>
      </c>
      <c r="T437" s="148">
        <v>40274</v>
      </c>
    </row>
    <row r="438" spans="1:20">
      <c r="A438" s="18" t="s">
        <v>3662</v>
      </c>
      <c r="D438" s="165" t="s">
        <v>4782</v>
      </c>
      <c r="E438" s="150" t="s">
        <v>4781</v>
      </c>
      <c r="R438" s="149">
        <f t="shared" si="14"/>
        <v>0</v>
      </c>
      <c r="T438" s="148">
        <v>40274</v>
      </c>
    </row>
    <row r="439" spans="1:20">
      <c r="A439" s="18" t="s">
        <v>3662</v>
      </c>
      <c r="D439" s="150" t="s">
        <v>4780</v>
      </c>
      <c r="E439" s="150" t="s">
        <v>4779</v>
      </c>
      <c r="G439" s="73"/>
      <c r="H439" s="73"/>
      <c r="K439" s="150" t="s">
        <v>4778</v>
      </c>
      <c r="O439" s="73"/>
      <c r="P439" s="73"/>
      <c r="Q439" s="73"/>
      <c r="R439" s="149">
        <f t="shared" si="14"/>
        <v>0</v>
      </c>
      <c r="T439" s="148">
        <v>40274</v>
      </c>
    </row>
    <row r="440" spans="1:20">
      <c r="A440" s="18" t="s">
        <v>3662</v>
      </c>
      <c r="D440" s="165" t="s">
        <v>4777</v>
      </c>
      <c r="E440" s="150" t="s">
        <v>4776</v>
      </c>
      <c r="R440" s="149">
        <f t="shared" si="14"/>
        <v>0</v>
      </c>
      <c r="T440" s="148">
        <v>40274</v>
      </c>
    </row>
    <row r="441" spans="1:20">
      <c r="A441" s="18" t="s">
        <v>3662</v>
      </c>
      <c r="D441" s="165" t="s">
        <v>4775</v>
      </c>
      <c r="E441" s="150" t="s">
        <v>4774</v>
      </c>
      <c r="R441" s="149">
        <f t="shared" si="14"/>
        <v>0</v>
      </c>
      <c r="T441" s="148">
        <v>40274</v>
      </c>
    </row>
    <row r="442" spans="1:20">
      <c r="A442" s="18" t="s">
        <v>3662</v>
      </c>
      <c r="D442" s="165"/>
      <c r="E442" s="150" t="s">
        <v>4773</v>
      </c>
      <c r="K442" s="150" t="s">
        <v>4772</v>
      </c>
      <c r="R442" s="149">
        <f t="shared" si="14"/>
        <v>0</v>
      </c>
      <c r="T442" s="148">
        <v>40274</v>
      </c>
    </row>
    <row r="443" spans="1:20" ht="99.75">
      <c r="A443" s="18" t="s">
        <v>3661</v>
      </c>
      <c r="D443" s="165"/>
      <c r="E443" s="150" t="s">
        <v>4771</v>
      </c>
      <c r="F443" s="20" t="s">
        <v>4770</v>
      </c>
      <c r="K443" s="150" t="s">
        <v>4769</v>
      </c>
      <c r="R443" s="149">
        <f t="shared" si="14"/>
        <v>0</v>
      </c>
      <c r="T443" s="148">
        <v>40282</v>
      </c>
    </row>
    <row r="444" spans="1:20">
      <c r="A444" s="18" t="s">
        <v>3662</v>
      </c>
      <c r="D444" s="165" t="s">
        <v>4768</v>
      </c>
      <c r="E444" s="150" t="s">
        <v>4767</v>
      </c>
      <c r="R444" s="149">
        <f t="shared" si="14"/>
        <v>0</v>
      </c>
      <c r="T444" s="148">
        <v>40274</v>
      </c>
    </row>
    <row r="445" spans="1:20">
      <c r="A445" s="18" t="s">
        <v>3662</v>
      </c>
      <c r="D445" s="150" t="s">
        <v>4766</v>
      </c>
      <c r="E445" s="150" t="s">
        <v>4765</v>
      </c>
      <c r="G445" s="73"/>
      <c r="H445" s="73"/>
      <c r="K445" s="150" t="s">
        <v>4764</v>
      </c>
      <c r="O445" s="73"/>
      <c r="P445" s="73"/>
      <c r="Q445" s="73"/>
      <c r="R445" s="149">
        <f t="shared" si="14"/>
        <v>0</v>
      </c>
      <c r="T445" s="148">
        <v>40274</v>
      </c>
    </row>
    <row r="446" spans="1:20" ht="28.5">
      <c r="A446" s="18" t="s">
        <v>3662</v>
      </c>
      <c r="D446" s="165" t="s">
        <v>4763</v>
      </c>
      <c r="E446" s="150" t="s">
        <v>4762</v>
      </c>
      <c r="K446" s="150" t="s">
        <v>4761</v>
      </c>
      <c r="R446" s="149">
        <f t="shared" si="14"/>
        <v>0</v>
      </c>
      <c r="T446" s="148">
        <v>40274</v>
      </c>
    </row>
    <row r="447" spans="1:20">
      <c r="A447" s="18" t="s">
        <v>3662</v>
      </c>
      <c r="D447" s="150" t="s">
        <v>4760</v>
      </c>
      <c r="E447" s="150" t="s">
        <v>4759</v>
      </c>
      <c r="G447" s="73"/>
      <c r="H447" s="73"/>
      <c r="O447" s="73"/>
      <c r="P447" s="73"/>
      <c r="Q447" s="73"/>
      <c r="R447" s="149">
        <f t="shared" si="14"/>
        <v>0</v>
      </c>
      <c r="T447" s="148">
        <v>40274</v>
      </c>
    </row>
    <row r="448" spans="1:20">
      <c r="A448" s="18" t="s">
        <v>3662</v>
      </c>
      <c r="D448" s="165" t="s">
        <v>4758</v>
      </c>
      <c r="E448" s="150" t="s">
        <v>4757</v>
      </c>
      <c r="R448" s="149">
        <f t="shared" si="14"/>
        <v>0</v>
      </c>
      <c r="T448" s="148">
        <v>40274</v>
      </c>
    </row>
    <row r="449" spans="1:20">
      <c r="A449" s="18" t="s">
        <v>3662</v>
      </c>
      <c r="D449" s="150" t="s">
        <v>4756</v>
      </c>
      <c r="E449" s="150" t="s">
        <v>4755</v>
      </c>
      <c r="G449" s="73"/>
      <c r="H449" s="73"/>
      <c r="O449" s="73"/>
      <c r="P449" s="73"/>
      <c r="Q449" s="73"/>
      <c r="R449" s="149">
        <f t="shared" si="14"/>
        <v>0</v>
      </c>
      <c r="T449" s="148">
        <v>40274</v>
      </c>
    </row>
    <row r="450" spans="1:20">
      <c r="A450" s="18" t="s">
        <v>3662</v>
      </c>
      <c r="D450" s="165" t="s">
        <v>4754</v>
      </c>
      <c r="E450" s="150" t="s">
        <v>4753</v>
      </c>
      <c r="R450" s="149">
        <f t="shared" si="14"/>
        <v>0</v>
      </c>
      <c r="T450" s="148">
        <v>40274</v>
      </c>
    </row>
    <row r="451" spans="1:20">
      <c r="A451" s="18" t="s">
        <v>3662</v>
      </c>
      <c r="D451" s="165" t="s">
        <v>4752</v>
      </c>
      <c r="E451" s="150" t="s">
        <v>4751</v>
      </c>
      <c r="R451" s="149">
        <f t="shared" si="14"/>
        <v>0</v>
      </c>
      <c r="T451" s="148">
        <v>40274</v>
      </c>
    </row>
    <row r="452" spans="1:20">
      <c r="A452" s="18" t="s">
        <v>3662</v>
      </c>
      <c r="D452" s="165" t="s">
        <v>4750</v>
      </c>
      <c r="E452" s="150" t="s">
        <v>4749</v>
      </c>
      <c r="R452" s="149">
        <f t="shared" si="14"/>
        <v>0</v>
      </c>
      <c r="T452" s="148">
        <v>40274</v>
      </c>
    </row>
    <row r="453" spans="1:20">
      <c r="A453" s="18" t="s">
        <v>3661</v>
      </c>
      <c r="D453" s="165" t="s">
        <v>4748</v>
      </c>
      <c r="E453" s="150" t="s">
        <v>4747</v>
      </c>
      <c r="H453" s="18" t="s">
        <v>4746</v>
      </c>
      <c r="R453" s="149">
        <f t="shared" ref="R453:R516" si="15">IF($P453=0,0,$P453/($P453+Q453))</f>
        <v>0</v>
      </c>
      <c r="T453" s="148">
        <v>40281</v>
      </c>
    </row>
    <row r="454" spans="1:20">
      <c r="A454" s="18" t="s">
        <v>3662</v>
      </c>
      <c r="D454" s="150" t="s">
        <v>4745</v>
      </c>
      <c r="E454" s="150" t="s">
        <v>4744</v>
      </c>
      <c r="G454" s="73"/>
      <c r="H454" s="73"/>
      <c r="K454" s="150" t="s">
        <v>4743</v>
      </c>
      <c r="O454" s="73"/>
      <c r="P454" s="73"/>
      <c r="Q454" s="73"/>
      <c r="R454" s="149">
        <f t="shared" si="15"/>
        <v>0</v>
      </c>
      <c r="T454" s="148">
        <v>40274</v>
      </c>
    </row>
    <row r="455" spans="1:20">
      <c r="A455" s="18" t="s">
        <v>3662</v>
      </c>
      <c r="D455" s="150" t="s">
        <v>4742</v>
      </c>
      <c r="E455" s="150" t="s">
        <v>4741</v>
      </c>
      <c r="G455" s="73"/>
      <c r="H455" s="73"/>
      <c r="O455" s="73"/>
      <c r="P455" s="73"/>
      <c r="Q455" s="73"/>
      <c r="R455" s="149">
        <f t="shared" si="15"/>
        <v>0</v>
      </c>
      <c r="T455" s="148">
        <v>40274</v>
      </c>
    </row>
    <row r="456" spans="1:20">
      <c r="A456" s="18" t="s">
        <v>3661</v>
      </c>
      <c r="D456" s="165" t="s">
        <v>4740</v>
      </c>
      <c r="E456" s="150" t="s">
        <v>4739</v>
      </c>
      <c r="R456" s="149">
        <f t="shared" si="15"/>
        <v>0</v>
      </c>
      <c r="T456" s="148">
        <v>40281</v>
      </c>
    </row>
    <row r="457" spans="1:20">
      <c r="A457" s="18" t="s">
        <v>3662</v>
      </c>
      <c r="D457" s="165" t="s">
        <v>4738</v>
      </c>
      <c r="E457" s="150" t="s">
        <v>4737</v>
      </c>
      <c r="R457" s="149">
        <f t="shared" si="15"/>
        <v>0</v>
      </c>
      <c r="T457" s="148">
        <v>40274</v>
      </c>
    </row>
    <row r="458" spans="1:20" ht="42.75">
      <c r="A458" s="18" t="s">
        <v>3662</v>
      </c>
      <c r="D458" s="165" t="s">
        <v>4736</v>
      </c>
      <c r="E458" s="150" t="s">
        <v>4735</v>
      </c>
      <c r="L458" s="150" t="s">
        <v>4734</v>
      </c>
      <c r="R458" s="149">
        <f t="shared" si="15"/>
        <v>0</v>
      </c>
      <c r="T458" s="148">
        <v>40274</v>
      </c>
    </row>
    <row r="459" spans="1:20">
      <c r="A459" s="18" t="s">
        <v>3662</v>
      </c>
      <c r="D459" s="165" t="s">
        <v>4733</v>
      </c>
      <c r="E459" s="150" t="s">
        <v>4732</v>
      </c>
      <c r="R459" s="149">
        <f t="shared" si="15"/>
        <v>0</v>
      </c>
      <c r="T459" s="148">
        <v>40274</v>
      </c>
    </row>
    <row r="460" spans="1:20">
      <c r="A460" s="18" t="s">
        <v>3662</v>
      </c>
      <c r="D460" s="165" t="s">
        <v>4731</v>
      </c>
      <c r="E460" s="150" t="s">
        <v>3141</v>
      </c>
      <c r="R460" s="149">
        <f t="shared" si="15"/>
        <v>0</v>
      </c>
      <c r="T460" s="148">
        <v>40274</v>
      </c>
    </row>
    <row r="461" spans="1:20">
      <c r="A461" s="18" t="s">
        <v>3662</v>
      </c>
      <c r="D461" s="165" t="s">
        <v>4730</v>
      </c>
      <c r="E461" s="150" t="s">
        <v>4729</v>
      </c>
      <c r="R461" s="149">
        <f t="shared" si="15"/>
        <v>0</v>
      </c>
      <c r="T461" s="148">
        <v>40274</v>
      </c>
    </row>
    <row r="462" spans="1:20">
      <c r="A462" s="18" t="s">
        <v>3662</v>
      </c>
      <c r="D462" s="165" t="s">
        <v>4728</v>
      </c>
      <c r="E462" s="150" t="s">
        <v>4727</v>
      </c>
      <c r="R462" s="149">
        <f t="shared" si="15"/>
        <v>0</v>
      </c>
      <c r="T462" s="148">
        <v>40274</v>
      </c>
    </row>
    <row r="463" spans="1:20">
      <c r="A463" s="18" t="s">
        <v>3662</v>
      </c>
      <c r="D463" s="165" t="s">
        <v>4726</v>
      </c>
      <c r="E463" s="150" t="s">
        <v>4725</v>
      </c>
      <c r="R463" s="149">
        <f t="shared" si="15"/>
        <v>0</v>
      </c>
      <c r="T463" s="148">
        <v>40274</v>
      </c>
    </row>
    <row r="464" spans="1:20">
      <c r="A464" s="18" t="s">
        <v>3662</v>
      </c>
      <c r="D464" s="165" t="s">
        <v>4724</v>
      </c>
      <c r="E464" s="150" t="s">
        <v>2154</v>
      </c>
      <c r="R464" s="149">
        <f t="shared" si="15"/>
        <v>0</v>
      </c>
      <c r="T464" s="148">
        <v>40274</v>
      </c>
    </row>
    <row r="465" spans="1:20">
      <c r="A465" s="18" t="s">
        <v>3662</v>
      </c>
      <c r="D465" s="165" t="s">
        <v>4723</v>
      </c>
      <c r="E465" s="150" t="s">
        <v>4721</v>
      </c>
      <c r="R465" s="149">
        <f t="shared" si="15"/>
        <v>0</v>
      </c>
      <c r="T465" s="148">
        <v>40274</v>
      </c>
    </row>
    <row r="466" spans="1:20">
      <c r="A466" s="18" t="s">
        <v>3662</v>
      </c>
      <c r="D466" s="165" t="s">
        <v>4722</v>
      </c>
      <c r="E466" s="150" t="s">
        <v>4721</v>
      </c>
      <c r="R466" s="149">
        <f t="shared" si="15"/>
        <v>0</v>
      </c>
      <c r="T466" s="148">
        <v>40274</v>
      </c>
    </row>
    <row r="467" spans="1:20">
      <c r="A467" s="18" t="s">
        <v>3662</v>
      </c>
      <c r="D467" s="165" t="s">
        <v>4720</v>
      </c>
      <c r="E467" s="150" t="s">
        <v>4719</v>
      </c>
      <c r="R467" s="149">
        <f t="shared" si="15"/>
        <v>0</v>
      </c>
      <c r="T467" s="148">
        <v>40274</v>
      </c>
    </row>
    <row r="468" spans="1:20">
      <c r="A468" s="18" t="s">
        <v>3662</v>
      </c>
      <c r="D468" s="165" t="s">
        <v>4718</v>
      </c>
      <c r="E468" s="150" t="s">
        <v>4717</v>
      </c>
      <c r="K468" s="150" t="s">
        <v>4716</v>
      </c>
      <c r="R468" s="149">
        <f t="shared" si="15"/>
        <v>0</v>
      </c>
      <c r="T468" s="148">
        <v>40274</v>
      </c>
    </row>
    <row r="469" spans="1:20">
      <c r="A469" s="18" t="s">
        <v>3662</v>
      </c>
      <c r="D469" s="165" t="s">
        <v>4715</v>
      </c>
      <c r="E469" s="150" t="s">
        <v>4714</v>
      </c>
      <c r="R469" s="149">
        <f t="shared" si="15"/>
        <v>0</v>
      </c>
      <c r="T469" s="148">
        <v>40274</v>
      </c>
    </row>
    <row r="470" spans="1:20">
      <c r="A470" s="18" t="s">
        <v>3662</v>
      </c>
      <c r="D470" s="165" t="s">
        <v>4713</v>
      </c>
      <c r="E470" s="150" t="s">
        <v>4712</v>
      </c>
      <c r="R470" s="149">
        <f t="shared" si="15"/>
        <v>0</v>
      </c>
      <c r="T470" s="148">
        <v>40274</v>
      </c>
    </row>
    <row r="471" spans="1:20">
      <c r="A471" s="18" t="s">
        <v>3662</v>
      </c>
      <c r="E471" s="150" t="s">
        <v>4711</v>
      </c>
      <c r="G471" s="73"/>
      <c r="H471" s="73"/>
      <c r="O471" s="73"/>
      <c r="P471" s="73"/>
      <c r="Q471" s="73"/>
      <c r="R471" s="149">
        <f t="shared" si="15"/>
        <v>0</v>
      </c>
      <c r="T471" s="148">
        <v>40274</v>
      </c>
    </row>
    <row r="472" spans="1:20" ht="28.5">
      <c r="A472" s="18" t="s">
        <v>3662</v>
      </c>
      <c r="D472" s="165"/>
      <c r="E472" s="150" t="s">
        <v>4710</v>
      </c>
      <c r="F472" s="20" t="s">
        <v>4709</v>
      </c>
      <c r="K472" s="150" t="s">
        <v>4708</v>
      </c>
      <c r="R472" s="149">
        <f t="shared" si="15"/>
        <v>0</v>
      </c>
      <c r="T472" s="148">
        <v>40274</v>
      </c>
    </row>
    <row r="473" spans="1:20">
      <c r="A473" s="18" t="s">
        <v>3662</v>
      </c>
      <c r="D473" s="165" t="s">
        <v>4707</v>
      </c>
      <c r="E473" s="150" t="s">
        <v>4706</v>
      </c>
      <c r="R473" s="149">
        <f t="shared" si="15"/>
        <v>0</v>
      </c>
      <c r="T473" s="148">
        <v>40274</v>
      </c>
    </row>
    <row r="474" spans="1:20">
      <c r="A474" s="18" t="s">
        <v>3662</v>
      </c>
      <c r="D474" s="165" t="s">
        <v>4705</v>
      </c>
      <c r="E474" s="150" t="s">
        <v>4704</v>
      </c>
      <c r="R474" s="149">
        <f t="shared" si="15"/>
        <v>0</v>
      </c>
      <c r="T474" s="148">
        <v>40274</v>
      </c>
    </row>
    <row r="475" spans="1:20">
      <c r="A475" s="18" t="s">
        <v>3661</v>
      </c>
      <c r="D475" s="165" t="s">
        <v>4703</v>
      </c>
      <c r="E475" s="150" t="s">
        <v>4702</v>
      </c>
      <c r="R475" s="149">
        <f t="shared" si="15"/>
        <v>0</v>
      </c>
      <c r="T475" s="148">
        <v>40281</v>
      </c>
    </row>
    <row r="476" spans="1:20">
      <c r="A476" s="18" t="s">
        <v>3662</v>
      </c>
      <c r="D476" s="165" t="s">
        <v>4701</v>
      </c>
      <c r="E476" s="150" t="s">
        <v>4700</v>
      </c>
      <c r="R476" s="149">
        <f t="shared" si="15"/>
        <v>0</v>
      </c>
      <c r="T476" s="148">
        <v>40274</v>
      </c>
    </row>
    <row r="477" spans="1:20">
      <c r="A477" s="18" t="s">
        <v>3662</v>
      </c>
      <c r="D477" s="165" t="s">
        <v>4699</v>
      </c>
      <c r="E477" s="150" t="s">
        <v>4698</v>
      </c>
      <c r="R477" s="149">
        <f t="shared" si="15"/>
        <v>0</v>
      </c>
      <c r="T477" s="148">
        <v>40274</v>
      </c>
    </row>
    <row r="478" spans="1:20">
      <c r="A478" s="18" t="s">
        <v>3662</v>
      </c>
      <c r="D478" s="165" t="s">
        <v>4697</v>
      </c>
      <c r="E478" s="150" t="s">
        <v>4696</v>
      </c>
      <c r="R478" s="149">
        <f t="shared" si="15"/>
        <v>0</v>
      </c>
      <c r="T478" s="148">
        <v>40274</v>
      </c>
    </row>
    <row r="479" spans="1:20">
      <c r="A479" s="18" t="s">
        <v>3662</v>
      </c>
      <c r="D479" s="165" t="s">
        <v>4695</v>
      </c>
      <c r="E479" s="150" t="s">
        <v>4694</v>
      </c>
      <c r="R479" s="149">
        <f t="shared" si="15"/>
        <v>0</v>
      </c>
      <c r="T479" s="148">
        <v>40274</v>
      </c>
    </row>
    <row r="480" spans="1:20">
      <c r="A480" s="18" t="s">
        <v>3662</v>
      </c>
      <c r="D480" s="165" t="s">
        <v>4693</v>
      </c>
      <c r="E480" s="150" t="s">
        <v>4692</v>
      </c>
      <c r="R480" s="149">
        <f t="shared" si="15"/>
        <v>0</v>
      </c>
      <c r="T480" s="148">
        <v>40274</v>
      </c>
    </row>
    <row r="481" spans="1:20">
      <c r="A481" s="18" t="s">
        <v>3662</v>
      </c>
      <c r="D481" s="165" t="s">
        <v>4691</v>
      </c>
      <c r="E481" s="150" t="s">
        <v>4690</v>
      </c>
      <c r="R481" s="149">
        <f t="shared" si="15"/>
        <v>0</v>
      </c>
      <c r="T481" s="148">
        <v>40274</v>
      </c>
    </row>
    <row r="482" spans="1:20">
      <c r="A482" s="18" t="s">
        <v>3662</v>
      </c>
      <c r="D482" s="165" t="s">
        <v>4689</v>
      </c>
      <c r="E482" s="150" t="s">
        <v>4688</v>
      </c>
      <c r="R482" s="149">
        <f t="shared" si="15"/>
        <v>0</v>
      </c>
      <c r="T482" s="148">
        <v>40274</v>
      </c>
    </row>
    <row r="483" spans="1:20">
      <c r="A483" s="18" t="s">
        <v>3662</v>
      </c>
      <c r="D483" s="165" t="s">
        <v>4687</v>
      </c>
      <c r="E483" s="150" t="s">
        <v>4686</v>
      </c>
      <c r="R483" s="149">
        <f t="shared" si="15"/>
        <v>0</v>
      </c>
      <c r="T483" s="148">
        <v>40274</v>
      </c>
    </row>
    <row r="484" spans="1:20">
      <c r="A484" s="18" t="s">
        <v>3662</v>
      </c>
      <c r="D484" s="165" t="s">
        <v>4685</v>
      </c>
      <c r="E484" s="150" t="s">
        <v>4684</v>
      </c>
      <c r="R484" s="149">
        <f t="shared" si="15"/>
        <v>0</v>
      </c>
      <c r="T484" s="148">
        <v>40274</v>
      </c>
    </row>
    <row r="485" spans="1:20">
      <c r="A485" s="18" t="s">
        <v>3662</v>
      </c>
      <c r="D485" s="165" t="s">
        <v>4683</v>
      </c>
      <c r="E485" s="150" t="s">
        <v>4682</v>
      </c>
      <c r="K485" s="150" t="s">
        <v>4681</v>
      </c>
      <c r="R485" s="149">
        <f t="shared" si="15"/>
        <v>0</v>
      </c>
      <c r="T485" s="148">
        <v>40274</v>
      </c>
    </row>
    <row r="486" spans="1:20">
      <c r="A486" s="18" t="s">
        <v>3662</v>
      </c>
      <c r="D486" s="165" t="s">
        <v>4680</v>
      </c>
      <c r="E486" s="150" t="s">
        <v>4679</v>
      </c>
      <c r="R486" s="149">
        <f t="shared" si="15"/>
        <v>0</v>
      </c>
      <c r="T486" s="148">
        <v>40274</v>
      </c>
    </row>
    <row r="487" spans="1:20">
      <c r="A487" s="18" t="s">
        <v>3662</v>
      </c>
      <c r="E487" s="150" t="s">
        <v>4678</v>
      </c>
      <c r="G487" s="73"/>
      <c r="H487" s="73"/>
      <c r="K487" s="150" t="s">
        <v>4677</v>
      </c>
      <c r="O487" s="73"/>
      <c r="P487" s="73"/>
      <c r="Q487" s="73"/>
      <c r="R487" s="149">
        <f t="shared" si="15"/>
        <v>0</v>
      </c>
      <c r="T487" s="148">
        <v>40274</v>
      </c>
    </row>
    <row r="488" spans="1:20">
      <c r="A488" s="18" t="s">
        <v>3662</v>
      </c>
      <c r="D488" s="165" t="s">
        <v>4676</v>
      </c>
      <c r="E488" s="150" t="s">
        <v>4675</v>
      </c>
      <c r="R488" s="149">
        <f t="shared" si="15"/>
        <v>0</v>
      </c>
      <c r="T488" s="148">
        <v>40274</v>
      </c>
    </row>
    <row r="489" spans="1:20">
      <c r="A489" s="18" t="s">
        <v>3662</v>
      </c>
      <c r="E489" s="150" t="s">
        <v>4674</v>
      </c>
      <c r="G489" s="73"/>
      <c r="H489" s="73"/>
      <c r="K489" s="150" t="s">
        <v>4673</v>
      </c>
      <c r="O489" s="73"/>
      <c r="P489" s="73"/>
      <c r="Q489" s="73"/>
      <c r="R489" s="149">
        <f t="shared" si="15"/>
        <v>0</v>
      </c>
      <c r="T489" s="148">
        <v>40274</v>
      </c>
    </row>
    <row r="490" spans="1:20">
      <c r="A490" s="18" t="s">
        <v>3662</v>
      </c>
      <c r="D490" s="165" t="s">
        <v>4672</v>
      </c>
      <c r="E490" s="150" t="s">
        <v>4671</v>
      </c>
      <c r="R490" s="149">
        <f t="shared" si="15"/>
        <v>0</v>
      </c>
      <c r="T490" s="148">
        <v>40274</v>
      </c>
    </row>
    <row r="491" spans="1:20">
      <c r="A491" s="18" t="s">
        <v>3662</v>
      </c>
      <c r="D491" s="165" t="s">
        <v>4670</v>
      </c>
      <c r="E491" s="150" t="s">
        <v>4669</v>
      </c>
      <c r="K491" s="150" t="s">
        <v>4668</v>
      </c>
      <c r="R491" s="149">
        <f t="shared" si="15"/>
        <v>0</v>
      </c>
      <c r="T491" s="148">
        <v>40274</v>
      </c>
    </row>
    <row r="492" spans="1:20">
      <c r="A492" s="18" t="s">
        <v>3662</v>
      </c>
      <c r="D492" s="165"/>
      <c r="E492" s="150" t="s">
        <v>4667</v>
      </c>
      <c r="F492" s="20" t="s">
        <v>4666</v>
      </c>
      <c r="H492" s="18" t="s">
        <v>4665</v>
      </c>
      <c r="R492" s="149">
        <f t="shared" si="15"/>
        <v>0</v>
      </c>
      <c r="T492" s="148">
        <v>40280</v>
      </c>
    </row>
    <row r="493" spans="1:20">
      <c r="A493" s="18" t="s">
        <v>3662</v>
      </c>
      <c r="D493" s="165" t="s">
        <v>4664</v>
      </c>
      <c r="E493" s="150" t="s">
        <v>4663</v>
      </c>
      <c r="R493" s="149">
        <f t="shared" si="15"/>
        <v>0</v>
      </c>
      <c r="T493" s="148">
        <v>40274</v>
      </c>
    </row>
    <row r="494" spans="1:20">
      <c r="A494" s="18" t="s">
        <v>3662</v>
      </c>
      <c r="D494" s="165" t="s">
        <v>4662</v>
      </c>
      <c r="E494" s="150" t="s">
        <v>4661</v>
      </c>
      <c r="R494" s="149">
        <f t="shared" si="15"/>
        <v>0</v>
      </c>
      <c r="T494" s="148">
        <v>40274</v>
      </c>
    </row>
    <row r="495" spans="1:20">
      <c r="A495" s="18" t="s">
        <v>3662</v>
      </c>
      <c r="D495" s="165" t="s">
        <v>4660</v>
      </c>
      <c r="E495" s="150" t="s">
        <v>4659</v>
      </c>
      <c r="R495" s="149">
        <f t="shared" si="15"/>
        <v>0</v>
      </c>
      <c r="T495" s="148">
        <v>40274</v>
      </c>
    </row>
    <row r="496" spans="1:20">
      <c r="A496" s="18" t="s">
        <v>3662</v>
      </c>
      <c r="E496" s="150" t="s">
        <v>4658</v>
      </c>
      <c r="G496" s="73"/>
      <c r="H496" s="73"/>
      <c r="O496" s="73"/>
      <c r="P496" s="73"/>
      <c r="Q496" s="73"/>
      <c r="R496" s="149">
        <f t="shared" si="15"/>
        <v>0</v>
      </c>
      <c r="T496" s="148">
        <v>40274</v>
      </c>
    </row>
    <row r="497" spans="1:20">
      <c r="A497" s="18" t="s">
        <v>3662</v>
      </c>
      <c r="E497" s="150" t="s">
        <v>4657</v>
      </c>
      <c r="G497" s="73"/>
      <c r="H497" s="73"/>
      <c r="O497" s="73"/>
      <c r="P497" s="73"/>
      <c r="Q497" s="73"/>
      <c r="R497" s="149">
        <f t="shared" si="15"/>
        <v>0</v>
      </c>
      <c r="T497" s="148">
        <v>40274</v>
      </c>
    </row>
    <row r="498" spans="1:20">
      <c r="A498" s="18" t="s">
        <v>3662</v>
      </c>
      <c r="D498" s="165"/>
      <c r="E498" s="165" t="s">
        <v>4656</v>
      </c>
      <c r="F498" s="20" t="s">
        <v>4655</v>
      </c>
      <c r="R498" s="149">
        <f t="shared" si="15"/>
        <v>0</v>
      </c>
      <c r="T498" s="148">
        <v>40274</v>
      </c>
    </row>
    <row r="499" spans="1:20">
      <c r="A499" s="18" t="s">
        <v>3662</v>
      </c>
      <c r="D499" s="165" t="s">
        <v>4654</v>
      </c>
      <c r="E499" s="150" t="s">
        <v>4653</v>
      </c>
      <c r="R499" s="149">
        <f t="shared" si="15"/>
        <v>0</v>
      </c>
      <c r="T499" s="148">
        <v>40274</v>
      </c>
    </row>
    <row r="500" spans="1:20">
      <c r="A500" s="18" t="s">
        <v>3662</v>
      </c>
      <c r="D500" s="165"/>
      <c r="E500" s="150" t="s">
        <v>4652</v>
      </c>
      <c r="K500" s="150" t="s">
        <v>4651</v>
      </c>
      <c r="R500" s="149">
        <f t="shared" si="15"/>
        <v>0</v>
      </c>
      <c r="T500" s="148">
        <v>40274</v>
      </c>
    </row>
    <row r="501" spans="1:20">
      <c r="A501" s="18" t="s">
        <v>3662</v>
      </c>
      <c r="D501" s="150" t="s">
        <v>4650</v>
      </c>
      <c r="E501" s="175" t="s">
        <v>4649</v>
      </c>
      <c r="R501" s="149">
        <f t="shared" si="15"/>
        <v>0</v>
      </c>
      <c r="T501" s="148">
        <v>40274</v>
      </c>
    </row>
    <row r="502" spans="1:20">
      <c r="A502" s="18" t="s">
        <v>3662</v>
      </c>
      <c r="D502" s="165" t="s">
        <v>4648</v>
      </c>
      <c r="E502" s="150" t="s">
        <v>4647</v>
      </c>
      <c r="R502" s="149">
        <f t="shared" si="15"/>
        <v>0</v>
      </c>
      <c r="T502" s="148">
        <v>40274</v>
      </c>
    </row>
    <row r="503" spans="1:20">
      <c r="A503" s="18" t="s">
        <v>3662</v>
      </c>
      <c r="D503" s="165" t="s">
        <v>4646</v>
      </c>
      <c r="E503" s="150" t="s">
        <v>4645</v>
      </c>
      <c r="R503" s="149">
        <f t="shared" si="15"/>
        <v>0</v>
      </c>
      <c r="T503" s="148">
        <v>40274</v>
      </c>
    </row>
    <row r="504" spans="1:20">
      <c r="A504" s="18" t="s">
        <v>3662</v>
      </c>
      <c r="D504" s="165" t="s">
        <v>4644</v>
      </c>
      <c r="E504" s="150" t="s">
        <v>4643</v>
      </c>
      <c r="R504" s="149">
        <f t="shared" si="15"/>
        <v>0</v>
      </c>
      <c r="T504" s="148">
        <v>40274</v>
      </c>
    </row>
    <row r="505" spans="1:20">
      <c r="A505" s="18" t="s">
        <v>3662</v>
      </c>
      <c r="E505" s="150" t="s">
        <v>4642</v>
      </c>
      <c r="F505" s="20" t="s">
        <v>4641</v>
      </c>
      <c r="G505" s="73"/>
      <c r="H505" s="73"/>
      <c r="O505" s="73"/>
      <c r="P505" s="73"/>
      <c r="Q505" s="73"/>
      <c r="R505" s="149">
        <f t="shared" si="15"/>
        <v>0</v>
      </c>
      <c r="T505" s="148">
        <v>40274</v>
      </c>
    </row>
    <row r="506" spans="1:20">
      <c r="A506" s="18" t="s">
        <v>3662</v>
      </c>
      <c r="D506" s="165" t="s">
        <v>4640</v>
      </c>
      <c r="E506" s="150" t="s">
        <v>4639</v>
      </c>
      <c r="P506" s="18">
        <v>1</v>
      </c>
      <c r="R506" s="149">
        <f t="shared" si="15"/>
        <v>1</v>
      </c>
      <c r="T506" s="148">
        <v>40274</v>
      </c>
    </row>
    <row r="507" spans="1:20">
      <c r="A507" s="18" t="s">
        <v>3662</v>
      </c>
      <c r="D507" s="165" t="s">
        <v>4638</v>
      </c>
      <c r="E507" s="150" t="s">
        <v>4637</v>
      </c>
      <c r="R507" s="149">
        <f t="shared" si="15"/>
        <v>0</v>
      </c>
      <c r="T507" s="148">
        <v>40274</v>
      </c>
    </row>
    <row r="508" spans="1:20">
      <c r="A508" s="18" t="s">
        <v>3662</v>
      </c>
      <c r="D508" s="165" t="s">
        <v>4636</v>
      </c>
      <c r="E508" s="150" t="s">
        <v>4635</v>
      </c>
      <c r="R508" s="149">
        <f t="shared" si="15"/>
        <v>0</v>
      </c>
      <c r="T508" s="148">
        <v>40274</v>
      </c>
    </row>
    <row r="509" spans="1:20">
      <c r="A509" s="18" t="s">
        <v>3662</v>
      </c>
      <c r="D509" s="165" t="s">
        <v>4634</v>
      </c>
      <c r="E509" s="150" t="s">
        <v>4633</v>
      </c>
      <c r="R509" s="149">
        <f t="shared" si="15"/>
        <v>0</v>
      </c>
      <c r="T509" s="148">
        <v>40274</v>
      </c>
    </row>
    <row r="510" spans="1:20">
      <c r="A510" s="18" t="s">
        <v>3662</v>
      </c>
      <c r="D510" s="165" t="s">
        <v>4632</v>
      </c>
      <c r="E510" s="150" t="s">
        <v>4631</v>
      </c>
      <c r="R510" s="149">
        <f t="shared" si="15"/>
        <v>0</v>
      </c>
      <c r="T510" s="148">
        <v>40274</v>
      </c>
    </row>
    <row r="511" spans="1:20">
      <c r="A511" s="18" t="s">
        <v>3662</v>
      </c>
      <c r="D511" s="165" t="s">
        <v>4630</v>
      </c>
      <c r="E511" s="150" t="s">
        <v>4629</v>
      </c>
      <c r="R511" s="149">
        <f t="shared" si="15"/>
        <v>0</v>
      </c>
      <c r="T511" s="148">
        <v>40274</v>
      </c>
    </row>
    <row r="512" spans="1:20">
      <c r="A512" s="18" t="s">
        <v>3662</v>
      </c>
      <c r="D512" s="150" t="s">
        <v>4628</v>
      </c>
      <c r="E512" s="150" t="s">
        <v>4627</v>
      </c>
      <c r="G512" s="73"/>
      <c r="H512" s="73"/>
      <c r="K512" s="150" t="s">
        <v>4626</v>
      </c>
      <c r="O512" s="73"/>
      <c r="P512" s="73"/>
      <c r="Q512" s="73"/>
      <c r="R512" s="149">
        <f t="shared" si="15"/>
        <v>0</v>
      </c>
      <c r="T512" s="148">
        <v>40274</v>
      </c>
    </row>
    <row r="513" spans="1:20">
      <c r="A513" s="18" t="s">
        <v>3662</v>
      </c>
      <c r="D513" s="165" t="s">
        <v>4625</v>
      </c>
      <c r="E513" s="150" t="s">
        <v>4624</v>
      </c>
      <c r="R513" s="149">
        <f t="shared" si="15"/>
        <v>0</v>
      </c>
      <c r="T513" s="148">
        <v>40274</v>
      </c>
    </row>
    <row r="514" spans="1:20">
      <c r="A514" s="18" t="s">
        <v>3662</v>
      </c>
      <c r="D514" s="165" t="s">
        <v>4623</v>
      </c>
      <c r="E514" s="150" t="s">
        <v>4622</v>
      </c>
      <c r="K514" s="150" t="s">
        <v>4621</v>
      </c>
      <c r="R514" s="149">
        <f t="shared" si="15"/>
        <v>0</v>
      </c>
      <c r="T514" s="148">
        <v>40274</v>
      </c>
    </row>
    <row r="515" spans="1:20">
      <c r="A515" s="18" t="s">
        <v>3662</v>
      </c>
      <c r="D515" s="165" t="s">
        <v>4620</v>
      </c>
      <c r="E515" s="150" t="s">
        <v>4619</v>
      </c>
      <c r="Q515" s="18">
        <v>1</v>
      </c>
      <c r="R515" s="149">
        <f t="shared" si="15"/>
        <v>0</v>
      </c>
      <c r="T515" s="148">
        <v>40274</v>
      </c>
    </row>
    <row r="516" spans="1:20">
      <c r="A516" s="18" t="s">
        <v>3662</v>
      </c>
      <c r="D516" s="165"/>
      <c r="E516" s="150" t="s">
        <v>4618</v>
      </c>
      <c r="K516" s="150" t="s">
        <v>4617</v>
      </c>
      <c r="R516" s="149">
        <f t="shared" si="15"/>
        <v>0</v>
      </c>
      <c r="T516" s="148">
        <v>40274</v>
      </c>
    </row>
    <row r="517" spans="1:20">
      <c r="A517" s="18" t="s">
        <v>3662</v>
      </c>
      <c r="D517" s="165" t="s">
        <v>4616</v>
      </c>
      <c r="E517" s="150" t="s">
        <v>4615</v>
      </c>
      <c r="R517" s="149">
        <f t="shared" ref="R517:R580" si="16">IF($P517=0,0,$P517/($P517+Q517))</f>
        <v>0</v>
      </c>
      <c r="T517" s="148">
        <v>40274</v>
      </c>
    </row>
    <row r="518" spans="1:20">
      <c r="A518" s="18" t="s">
        <v>3662</v>
      </c>
      <c r="D518" s="165" t="s">
        <v>4614</v>
      </c>
      <c r="E518" s="150" t="s">
        <v>4613</v>
      </c>
      <c r="R518" s="149">
        <f t="shared" si="16"/>
        <v>0</v>
      </c>
      <c r="T518" s="148">
        <v>40274</v>
      </c>
    </row>
    <row r="519" spans="1:20">
      <c r="A519" s="18" t="s">
        <v>3662</v>
      </c>
      <c r="D519" s="165"/>
      <c r="E519" s="150" t="s">
        <v>4612</v>
      </c>
      <c r="K519" s="150" t="s">
        <v>4611</v>
      </c>
      <c r="R519" s="149">
        <f t="shared" si="16"/>
        <v>0</v>
      </c>
      <c r="T519" s="148">
        <v>40274</v>
      </c>
    </row>
    <row r="520" spans="1:20">
      <c r="A520" s="18" t="s">
        <v>3661</v>
      </c>
      <c r="D520" s="165" t="s">
        <v>4610</v>
      </c>
      <c r="E520" s="150" t="s">
        <v>4609</v>
      </c>
      <c r="R520" s="149">
        <f t="shared" si="16"/>
        <v>0</v>
      </c>
      <c r="T520" s="148">
        <v>40281</v>
      </c>
    </row>
    <row r="521" spans="1:20">
      <c r="A521" s="18" t="s">
        <v>3662</v>
      </c>
      <c r="D521" s="165"/>
      <c r="E521" s="150" t="s">
        <v>4608</v>
      </c>
      <c r="K521" s="150" t="s">
        <v>4607</v>
      </c>
      <c r="R521" s="149">
        <f t="shared" si="16"/>
        <v>0</v>
      </c>
      <c r="T521" s="148">
        <v>40274</v>
      </c>
    </row>
    <row r="522" spans="1:20">
      <c r="A522" s="18" t="s">
        <v>3662</v>
      </c>
      <c r="D522" s="165" t="s">
        <v>4606</v>
      </c>
      <c r="E522" s="150" t="s">
        <v>4605</v>
      </c>
      <c r="R522" s="149">
        <f t="shared" si="16"/>
        <v>0</v>
      </c>
      <c r="T522" s="148">
        <v>40274</v>
      </c>
    </row>
    <row r="523" spans="1:20">
      <c r="A523" s="18" t="s">
        <v>3662</v>
      </c>
      <c r="D523" s="150" t="s">
        <v>4604</v>
      </c>
      <c r="E523" s="150" t="s">
        <v>4603</v>
      </c>
      <c r="G523" s="73"/>
      <c r="H523" s="73"/>
      <c r="O523" s="73"/>
      <c r="P523" s="73"/>
      <c r="Q523" s="73"/>
      <c r="R523" s="149">
        <f t="shared" si="16"/>
        <v>0</v>
      </c>
      <c r="T523" s="148">
        <v>40274</v>
      </c>
    </row>
    <row r="524" spans="1:20">
      <c r="A524" s="18" t="s">
        <v>3662</v>
      </c>
      <c r="D524" s="165" t="s">
        <v>4602</v>
      </c>
      <c r="E524" s="150" t="s">
        <v>4601</v>
      </c>
      <c r="R524" s="149">
        <f t="shared" si="16"/>
        <v>0</v>
      </c>
      <c r="T524" s="148">
        <v>40274</v>
      </c>
    </row>
    <row r="525" spans="1:20">
      <c r="A525" s="18" t="s">
        <v>3662</v>
      </c>
      <c r="D525" s="165" t="s">
        <v>4600</v>
      </c>
      <c r="E525" s="150" t="s">
        <v>4599</v>
      </c>
      <c r="R525" s="149">
        <f t="shared" si="16"/>
        <v>0</v>
      </c>
      <c r="T525" s="148">
        <v>40274</v>
      </c>
    </row>
    <row r="526" spans="1:20" ht="142.5">
      <c r="A526" s="18" t="s">
        <v>3661</v>
      </c>
      <c r="D526" s="165" t="s">
        <v>4598</v>
      </c>
      <c r="E526" s="150" t="s">
        <v>4597</v>
      </c>
      <c r="K526" s="150" t="s">
        <v>4596</v>
      </c>
      <c r="R526" s="149">
        <f t="shared" si="16"/>
        <v>0</v>
      </c>
      <c r="T526" s="148">
        <v>40282</v>
      </c>
    </row>
    <row r="527" spans="1:20">
      <c r="A527" s="18" t="s">
        <v>3662</v>
      </c>
      <c r="D527" s="165" t="s">
        <v>4595</v>
      </c>
      <c r="E527" s="150" t="s">
        <v>4594</v>
      </c>
      <c r="R527" s="149">
        <f t="shared" si="16"/>
        <v>0</v>
      </c>
      <c r="T527" s="148">
        <v>40274</v>
      </c>
    </row>
    <row r="528" spans="1:20">
      <c r="A528" s="18" t="s">
        <v>3662</v>
      </c>
      <c r="D528" s="165" t="s">
        <v>4593</v>
      </c>
      <c r="E528" s="150" t="s">
        <v>4592</v>
      </c>
      <c r="R528" s="149">
        <f t="shared" si="16"/>
        <v>0</v>
      </c>
      <c r="T528" s="148">
        <v>40274</v>
      </c>
    </row>
    <row r="529" spans="1:20">
      <c r="A529" s="18" t="s">
        <v>3662</v>
      </c>
      <c r="D529" s="165" t="s">
        <v>4591</v>
      </c>
      <c r="E529" s="150" t="s">
        <v>4590</v>
      </c>
      <c r="R529" s="149">
        <f t="shared" si="16"/>
        <v>0</v>
      </c>
      <c r="T529" s="148">
        <v>40274</v>
      </c>
    </row>
    <row r="530" spans="1:20">
      <c r="A530" s="18" t="s">
        <v>3662</v>
      </c>
      <c r="D530" s="165" t="s">
        <v>4589</v>
      </c>
      <c r="E530" s="150" t="s">
        <v>4588</v>
      </c>
      <c r="R530" s="149">
        <f t="shared" si="16"/>
        <v>0</v>
      </c>
      <c r="T530" s="148">
        <v>40274</v>
      </c>
    </row>
    <row r="531" spans="1:20">
      <c r="A531" s="18" t="s">
        <v>3661</v>
      </c>
      <c r="D531" s="165" t="s">
        <v>4587</v>
      </c>
      <c r="E531" s="150" t="s">
        <v>4586</v>
      </c>
      <c r="L531" s="150" t="s">
        <v>4585</v>
      </c>
      <c r="R531" s="149">
        <f t="shared" si="16"/>
        <v>0</v>
      </c>
      <c r="T531" s="148">
        <v>40282</v>
      </c>
    </row>
    <row r="532" spans="1:20">
      <c r="A532" s="18" t="s">
        <v>3662</v>
      </c>
      <c r="D532" s="165" t="s">
        <v>4584</v>
      </c>
      <c r="E532" s="150" t="s">
        <v>4583</v>
      </c>
      <c r="R532" s="149">
        <f t="shared" si="16"/>
        <v>0</v>
      </c>
      <c r="T532" s="148">
        <v>40274</v>
      </c>
    </row>
    <row r="533" spans="1:20">
      <c r="A533" s="18" t="s">
        <v>3662</v>
      </c>
      <c r="D533" s="150" t="s">
        <v>4582</v>
      </c>
      <c r="E533" s="150" t="s">
        <v>4581</v>
      </c>
      <c r="G533" s="73"/>
      <c r="H533" s="73"/>
      <c r="O533" s="73"/>
      <c r="P533" s="73"/>
      <c r="Q533" s="73"/>
      <c r="R533" s="149">
        <f t="shared" si="16"/>
        <v>0</v>
      </c>
      <c r="T533" s="148">
        <v>40274</v>
      </c>
    </row>
    <row r="534" spans="1:20">
      <c r="A534" s="18" t="s">
        <v>3662</v>
      </c>
      <c r="D534" s="165" t="s">
        <v>4580</v>
      </c>
      <c r="E534" s="150" t="s">
        <v>4579</v>
      </c>
      <c r="R534" s="149">
        <f t="shared" si="16"/>
        <v>0</v>
      </c>
      <c r="T534" s="148">
        <v>40274</v>
      </c>
    </row>
    <row r="535" spans="1:20">
      <c r="A535" s="18" t="s">
        <v>3662</v>
      </c>
      <c r="D535" s="165" t="s">
        <v>4578</v>
      </c>
      <c r="E535" s="150" t="s">
        <v>4577</v>
      </c>
      <c r="K535" s="150" t="s">
        <v>4576</v>
      </c>
      <c r="R535" s="149">
        <f t="shared" si="16"/>
        <v>0</v>
      </c>
      <c r="T535" s="148">
        <v>40274</v>
      </c>
    </row>
    <row r="536" spans="1:20">
      <c r="A536" s="18" t="s">
        <v>3662</v>
      </c>
      <c r="D536" s="165" t="s">
        <v>4575</v>
      </c>
      <c r="E536" s="150" t="s">
        <v>4574</v>
      </c>
      <c r="R536" s="149">
        <f t="shared" si="16"/>
        <v>0</v>
      </c>
      <c r="T536" s="148">
        <v>40274</v>
      </c>
    </row>
    <row r="537" spans="1:20">
      <c r="A537" s="18" t="s">
        <v>3662</v>
      </c>
      <c r="D537" s="165" t="s">
        <v>4573</v>
      </c>
      <c r="E537" s="150" t="s">
        <v>4572</v>
      </c>
      <c r="R537" s="149">
        <f t="shared" si="16"/>
        <v>0</v>
      </c>
      <c r="T537" s="148">
        <v>40274</v>
      </c>
    </row>
    <row r="538" spans="1:20">
      <c r="A538" s="18" t="s">
        <v>3662</v>
      </c>
      <c r="D538" s="165" t="s">
        <v>4571</v>
      </c>
      <c r="E538" s="150" t="s">
        <v>4570</v>
      </c>
      <c r="R538" s="149">
        <f t="shared" si="16"/>
        <v>0</v>
      </c>
      <c r="T538" s="148">
        <v>40274</v>
      </c>
    </row>
    <row r="539" spans="1:20">
      <c r="A539" s="18" t="s">
        <v>3662</v>
      </c>
      <c r="D539" s="165" t="s">
        <v>4569</v>
      </c>
      <c r="E539" s="150" t="s">
        <v>4568</v>
      </c>
      <c r="R539" s="149">
        <f t="shared" si="16"/>
        <v>0</v>
      </c>
      <c r="T539" s="148">
        <v>40274</v>
      </c>
    </row>
    <row r="540" spans="1:20">
      <c r="A540" s="18" t="s">
        <v>3662</v>
      </c>
      <c r="D540" s="165" t="s">
        <v>4567</v>
      </c>
      <c r="E540" s="150" t="s">
        <v>4566</v>
      </c>
      <c r="R540" s="149">
        <f t="shared" si="16"/>
        <v>0</v>
      </c>
      <c r="T540" s="148">
        <v>40274</v>
      </c>
    </row>
    <row r="541" spans="1:20">
      <c r="A541" s="18" t="s">
        <v>3662</v>
      </c>
      <c r="D541" s="165" t="s">
        <v>4565</v>
      </c>
      <c r="E541" s="150" t="s">
        <v>4564</v>
      </c>
      <c r="R541" s="149">
        <f t="shared" si="16"/>
        <v>0</v>
      </c>
      <c r="T541" s="148">
        <v>40274</v>
      </c>
    </row>
    <row r="542" spans="1:20">
      <c r="A542" s="18" t="s">
        <v>3661</v>
      </c>
      <c r="D542" s="165" t="s">
        <v>4563</v>
      </c>
      <c r="E542" s="150" t="s">
        <v>4562</v>
      </c>
      <c r="R542" s="149">
        <f t="shared" si="16"/>
        <v>0</v>
      </c>
      <c r="T542" s="148">
        <v>40277</v>
      </c>
    </row>
    <row r="543" spans="1:20">
      <c r="A543" s="18" t="s">
        <v>3662</v>
      </c>
      <c r="D543" s="165" t="s">
        <v>4561</v>
      </c>
      <c r="E543" s="150" t="s">
        <v>2664</v>
      </c>
      <c r="R543" s="149">
        <f t="shared" si="16"/>
        <v>0</v>
      </c>
      <c r="T543" s="148">
        <v>40274</v>
      </c>
    </row>
    <row r="544" spans="1:20">
      <c r="A544" s="18" t="s">
        <v>3662</v>
      </c>
      <c r="D544" s="165" t="s">
        <v>4560</v>
      </c>
      <c r="E544" s="150" t="s">
        <v>4559</v>
      </c>
      <c r="R544" s="149">
        <f t="shared" si="16"/>
        <v>0</v>
      </c>
      <c r="T544" s="148">
        <v>40274</v>
      </c>
    </row>
    <row r="545" spans="1:21">
      <c r="A545" s="18" t="s">
        <v>3662</v>
      </c>
      <c r="D545" s="165" t="s">
        <v>4558</v>
      </c>
      <c r="E545" s="150" t="s">
        <v>4557</v>
      </c>
      <c r="R545" s="149">
        <f t="shared" si="16"/>
        <v>0</v>
      </c>
      <c r="T545" s="148">
        <v>40274</v>
      </c>
    </row>
    <row r="546" spans="1:21">
      <c r="A546" s="18" t="s">
        <v>3662</v>
      </c>
      <c r="D546" s="165" t="s">
        <v>4556</v>
      </c>
      <c r="E546" s="150" t="s">
        <v>4555</v>
      </c>
      <c r="R546" s="149">
        <f t="shared" si="16"/>
        <v>0</v>
      </c>
      <c r="T546" s="148">
        <v>40274</v>
      </c>
    </row>
    <row r="547" spans="1:21">
      <c r="A547" s="18" t="s">
        <v>3662</v>
      </c>
      <c r="D547" s="165" t="s">
        <v>4554</v>
      </c>
      <c r="E547" s="150" t="s">
        <v>4553</v>
      </c>
      <c r="R547" s="149">
        <f t="shared" si="16"/>
        <v>0</v>
      </c>
      <c r="T547" s="148">
        <v>40274</v>
      </c>
    </row>
    <row r="548" spans="1:21">
      <c r="A548" s="18" t="s">
        <v>3662</v>
      </c>
      <c r="D548" s="165" t="s">
        <v>4552</v>
      </c>
      <c r="E548" s="150" t="s">
        <v>4551</v>
      </c>
      <c r="R548" s="149">
        <f t="shared" si="16"/>
        <v>0</v>
      </c>
      <c r="T548" s="148">
        <v>40274</v>
      </c>
    </row>
    <row r="549" spans="1:21">
      <c r="A549" s="18" t="s">
        <v>3662</v>
      </c>
      <c r="D549" s="165" t="s">
        <v>4550</v>
      </c>
      <c r="E549" s="150" t="s">
        <v>4549</v>
      </c>
      <c r="R549" s="149">
        <f t="shared" si="16"/>
        <v>0</v>
      </c>
      <c r="T549" s="148">
        <v>40274</v>
      </c>
    </row>
    <row r="550" spans="1:21">
      <c r="A550" s="18" t="s">
        <v>3662</v>
      </c>
      <c r="D550" s="165" t="s">
        <v>4548</v>
      </c>
      <c r="E550" s="150" t="s">
        <v>4547</v>
      </c>
      <c r="R550" s="149">
        <f t="shared" si="16"/>
        <v>0</v>
      </c>
      <c r="T550" s="148">
        <v>40274</v>
      </c>
    </row>
    <row r="551" spans="1:21">
      <c r="A551" s="18" t="s">
        <v>3662</v>
      </c>
      <c r="D551" s="150" t="s">
        <v>4546</v>
      </c>
      <c r="E551" s="150" t="s">
        <v>4545</v>
      </c>
      <c r="G551" s="73"/>
      <c r="H551" s="73"/>
      <c r="O551" s="73"/>
      <c r="P551" s="73"/>
      <c r="Q551" s="73"/>
      <c r="R551" s="149">
        <f t="shared" si="16"/>
        <v>0</v>
      </c>
      <c r="T551" s="148">
        <v>40274</v>
      </c>
    </row>
    <row r="552" spans="1:21">
      <c r="A552" s="18" t="s">
        <v>3662</v>
      </c>
      <c r="D552" s="165" t="s">
        <v>4544</v>
      </c>
      <c r="E552" s="150" t="s">
        <v>4543</v>
      </c>
      <c r="R552" s="149">
        <f t="shared" si="16"/>
        <v>0</v>
      </c>
      <c r="T552" s="148">
        <v>40274</v>
      </c>
    </row>
    <row r="553" spans="1:21">
      <c r="A553" s="18" t="s">
        <v>3662</v>
      </c>
      <c r="D553" s="150" t="s">
        <v>4542</v>
      </c>
      <c r="E553" s="150" t="s">
        <v>4541</v>
      </c>
      <c r="G553" s="73"/>
      <c r="H553" s="73"/>
      <c r="O553" s="73"/>
      <c r="P553" s="73"/>
      <c r="Q553" s="73"/>
      <c r="R553" s="149">
        <f t="shared" si="16"/>
        <v>0</v>
      </c>
      <c r="T553" s="148">
        <v>40274</v>
      </c>
    </row>
    <row r="554" spans="1:21">
      <c r="A554" s="18" t="s">
        <v>3662</v>
      </c>
      <c r="D554" s="165" t="s">
        <v>3729</v>
      </c>
      <c r="E554" s="150" t="s">
        <v>4540</v>
      </c>
      <c r="R554" s="149">
        <f t="shared" si="16"/>
        <v>0</v>
      </c>
      <c r="T554" s="148">
        <v>40274</v>
      </c>
    </row>
    <row r="555" spans="1:21">
      <c r="A555" s="18" t="s">
        <v>3662</v>
      </c>
      <c r="D555" s="150" t="s">
        <v>4539</v>
      </c>
      <c r="E555" s="150" t="s">
        <v>4538</v>
      </c>
      <c r="R555" s="149">
        <f t="shared" si="16"/>
        <v>0</v>
      </c>
      <c r="T555" s="148">
        <v>40274</v>
      </c>
    </row>
    <row r="556" spans="1:21">
      <c r="A556" s="18" t="s">
        <v>3662</v>
      </c>
      <c r="D556" s="165" t="s">
        <v>4537</v>
      </c>
      <c r="E556" s="150" t="s">
        <v>4536</v>
      </c>
      <c r="R556" s="149">
        <f t="shared" si="16"/>
        <v>0</v>
      </c>
      <c r="T556" s="148">
        <v>40274</v>
      </c>
    </row>
    <row r="557" spans="1:21">
      <c r="A557" s="18" t="s">
        <v>3661</v>
      </c>
      <c r="D557" s="165" t="s">
        <v>4535</v>
      </c>
      <c r="E557" s="150" t="s">
        <v>4534</v>
      </c>
      <c r="R557" s="149">
        <f t="shared" si="16"/>
        <v>0</v>
      </c>
      <c r="T557" s="148">
        <v>40281</v>
      </c>
    </row>
    <row r="558" spans="1:21">
      <c r="A558" s="18" t="s">
        <v>3662</v>
      </c>
      <c r="D558" s="165" t="s">
        <v>4533</v>
      </c>
      <c r="E558" s="150" t="s">
        <v>4532</v>
      </c>
      <c r="R558" s="149">
        <f t="shared" si="16"/>
        <v>0</v>
      </c>
      <c r="T558" s="148">
        <v>40274</v>
      </c>
      <c r="U558" s="171"/>
    </row>
    <row r="559" spans="1:21">
      <c r="A559" s="18" t="s">
        <v>3662</v>
      </c>
      <c r="D559" s="150" t="s">
        <v>4531</v>
      </c>
      <c r="E559" s="150" t="s">
        <v>4530</v>
      </c>
      <c r="G559" s="73"/>
      <c r="H559" s="73"/>
      <c r="O559" s="73"/>
      <c r="P559" s="73"/>
      <c r="Q559" s="73"/>
      <c r="R559" s="149">
        <f t="shared" si="16"/>
        <v>0</v>
      </c>
      <c r="T559" s="148">
        <v>40274</v>
      </c>
    </row>
    <row r="560" spans="1:21">
      <c r="A560" s="18" t="s">
        <v>3662</v>
      </c>
      <c r="D560" s="165" t="s">
        <v>4529</v>
      </c>
      <c r="E560" s="150" t="s">
        <v>4528</v>
      </c>
      <c r="R560" s="149">
        <f t="shared" si="16"/>
        <v>0</v>
      </c>
      <c r="T560" s="148">
        <v>40274</v>
      </c>
    </row>
    <row r="561" spans="1:20">
      <c r="A561" s="18" t="s">
        <v>3662</v>
      </c>
      <c r="D561" s="165" t="s">
        <v>4527</v>
      </c>
      <c r="E561" s="150" t="s">
        <v>4526</v>
      </c>
      <c r="R561" s="149">
        <f t="shared" si="16"/>
        <v>0</v>
      </c>
      <c r="T561" s="148">
        <v>40274</v>
      </c>
    </row>
    <row r="562" spans="1:20">
      <c r="A562" s="18" t="s">
        <v>3662</v>
      </c>
      <c r="D562" s="165" t="s">
        <v>4525</v>
      </c>
      <c r="E562" s="150" t="s">
        <v>4524</v>
      </c>
      <c r="R562" s="149">
        <f t="shared" si="16"/>
        <v>0</v>
      </c>
      <c r="T562" s="148">
        <v>40274</v>
      </c>
    </row>
    <row r="563" spans="1:20">
      <c r="A563" s="18" t="s">
        <v>3662</v>
      </c>
      <c r="D563" s="165" t="s">
        <v>4523</v>
      </c>
      <c r="E563" s="150" t="s">
        <v>4522</v>
      </c>
      <c r="R563" s="149">
        <f t="shared" si="16"/>
        <v>0</v>
      </c>
      <c r="T563" s="148">
        <v>40274</v>
      </c>
    </row>
    <row r="564" spans="1:20">
      <c r="A564" s="18" t="s">
        <v>3662</v>
      </c>
      <c r="D564" s="150" t="s">
        <v>4521</v>
      </c>
      <c r="E564" s="150" t="s">
        <v>4520</v>
      </c>
      <c r="G564" s="73"/>
      <c r="H564" s="73"/>
      <c r="O564" s="73"/>
      <c r="P564" s="73"/>
      <c r="Q564" s="73"/>
      <c r="R564" s="149">
        <f t="shared" si="16"/>
        <v>0</v>
      </c>
      <c r="T564" s="148">
        <v>40274</v>
      </c>
    </row>
    <row r="565" spans="1:20">
      <c r="A565" s="18" t="s">
        <v>3662</v>
      </c>
      <c r="D565" s="165" t="s">
        <v>4519</v>
      </c>
      <c r="E565" s="150" t="s">
        <v>4518</v>
      </c>
      <c r="R565" s="149">
        <f t="shared" si="16"/>
        <v>0</v>
      </c>
      <c r="T565" s="148">
        <v>40274</v>
      </c>
    </row>
    <row r="566" spans="1:20">
      <c r="A566" s="18" t="s">
        <v>3662</v>
      </c>
      <c r="D566" s="165" t="s">
        <v>2630</v>
      </c>
      <c r="E566" s="150" t="s">
        <v>4517</v>
      </c>
      <c r="J566" s="20" t="s">
        <v>2632</v>
      </c>
      <c r="R566" s="149">
        <f t="shared" si="16"/>
        <v>0</v>
      </c>
      <c r="T566" s="148">
        <v>40274</v>
      </c>
    </row>
    <row r="567" spans="1:20">
      <c r="A567" s="18" t="s">
        <v>3662</v>
      </c>
      <c r="D567" s="165" t="s">
        <v>4516</v>
      </c>
      <c r="E567" s="150" t="s">
        <v>4515</v>
      </c>
      <c r="R567" s="149">
        <f t="shared" si="16"/>
        <v>0</v>
      </c>
      <c r="T567" s="148">
        <v>40274</v>
      </c>
    </row>
    <row r="568" spans="1:20">
      <c r="A568" s="18" t="s">
        <v>3662</v>
      </c>
      <c r="D568" s="165" t="s">
        <v>4514</v>
      </c>
      <c r="E568" s="150" t="s">
        <v>4513</v>
      </c>
      <c r="R568" s="149">
        <f t="shared" si="16"/>
        <v>0</v>
      </c>
      <c r="T568" s="148">
        <v>40274</v>
      </c>
    </row>
    <row r="569" spans="1:20">
      <c r="A569" s="18" t="s">
        <v>3662</v>
      </c>
      <c r="D569" s="150" t="s">
        <v>4512</v>
      </c>
      <c r="E569" s="150" t="s">
        <v>4511</v>
      </c>
      <c r="G569" s="73"/>
      <c r="H569" s="73"/>
      <c r="O569" s="73"/>
      <c r="P569" s="73"/>
      <c r="Q569" s="73"/>
      <c r="R569" s="149">
        <f t="shared" si="16"/>
        <v>0</v>
      </c>
      <c r="T569" s="148">
        <v>40274</v>
      </c>
    </row>
    <row r="570" spans="1:20">
      <c r="A570" s="18" t="s">
        <v>3662</v>
      </c>
      <c r="D570" s="165" t="s">
        <v>4510</v>
      </c>
      <c r="E570" s="150" t="s">
        <v>4509</v>
      </c>
      <c r="R570" s="149">
        <f t="shared" si="16"/>
        <v>0</v>
      </c>
      <c r="T570" s="148">
        <v>40274</v>
      </c>
    </row>
    <row r="571" spans="1:20">
      <c r="A571" s="18" t="s">
        <v>3662</v>
      </c>
      <c r="D571" s="165" t="s">
        <v>4508</v>
      </c>
      <c r="E571" s="150" t="s">
        <v>4506</v>
      </c>
      <c r="R571" s="149">
        <f t="shared" si="16"/>
        <v>0</v>
      </c>
      <c r="T571" s="148">
        <v>40274</v>
      </c>
    </row>
    <row r="572" spans="1:20">
      <c r="A572" s="18" t="s">
        <v>3662</v>
      </c>
      <c r="D572" s="165" t="s">
        <v>4507</v>
      </c>
      <c r="E572" s="150" t="s">
        <v>4506</v>
      </c>
      <c r="R572" s="149">
        <f t="shared" si="16"/>
        <v>0</v>
      </c>
      <c r="T572" s="148">
        <v>40274</v>
      </c>
    </row>
    <row r="573" spans="1:20">
      <c r="A573" s="18" t="s">
        <v>3662</v>
      </c>
      <c r="D573" s="165" t="s">
        <v>4505</v>
      </c>
      <c r="E573" s="150" t="s">
        <v>4504</v>
      </c>
      <c r="R573" s="149">
        <f t="shared" si="16"/>
        <v>0</v>
      </c>
      <c r="T573" s="148">
        <v>40274</v>
      </c>
    </row>
    <row r="574" spans="1:20">
      <c r="A574" s="18" t="s">
        <v>3662</v>
      </c>
      <c r="D574" s="150" t="s">
        <v>4503</v>
      </c>
      <c r="E574" s="150" t="s">
        <v>4502</v>
      </c>
      <c r="G574" s="73"/>
      <c r="H574" s="73"/>
      <c r="O574" s="73"/>
      <c r="P574" s="73"/>
      <c r="Q574" s="73"/>
      <c r="R574" s="149">
        <f t="shared" si="16"/>
        <v>0</v>
      </c>
      <c r="T574" s="148">
        <v>40274</v>
      </c>
    </row>
    <row r="575" spans="1:20">
      <c r="A575" s="18" t="s">
        <v>3662</v>
      </c>
      <c r="D575" s="165" t="s">
        <v>4501</v>
      </c>
      <c r="E575" s="150" t="s">
        <v>4500</v>
      </c>
      <c r="R575" s="149">
        <f t="shared" si="16"/>
        <v>0</v>
      </c>
      <c r="T575" s="148">
        <v>40274</v>
      </c>
    </row>
    <row r="576" spans="1:20">
      <c r="A576" s="18" t="s">
        <v>3662</v>
      </c>
      <c r="E576" s="150" t="s">
        <v>4499</v>
      </c>
      <c r="G576" s="73"/>
      <c r="H576" s="73"/>
      <c r="K576" s="150" t="s">
        <v>4498</v>
      </c>
      <c r="O576" s="73"/>
      <c r="P576" s="73"/>
      <c r="Q576" s="73"/>
      <c r="R576" s="149">
        <f t="shared" si="16"/>
        <v>0</v>
      </c>
      <c r="T576" s="148">
        <v>40274</v>
      </c>
    </row>
    <row r="577" spans="1:20">
      <c r="A577" s="18" t="s">
        <v>3662</v>
      </c>
      <c r="D577" s="165" t="s">
        <v>4497</v>
      </c>
      <c r="E577" s="150" t="s">
        <v>4496</v>
      </c>
      <c r="R577" s="149">
        <f t="shared" si="16"/>
        <v>0</v>
      </c>
      <c r="T577" s="148">
        <v>40274</v>
      </c>
    </row>
    <row r="578" spans="1:20">
      <c r="A578" s="18" t="s">
        <v>3662</v>
      </c>
      <c r="D578" s="165" t="s">
        <v>4495</v>
      </c>
      <c r="E578" s="150" t="s">
        <v>4494</v>
      </c>
      <c r="R578" s="149">
        <f t="shared" si="16"/>
        <v>0</v>
      </c>
      <c r="T578" s="148">
        <v>40274</v>
      </c>
    </row>
    <row r="579" spans="1:20">
      <c r="A579" s="18" t="s">
        <v>3662</v>
      </c>
      <c r="D579" s="165" t="s">
        <v>4493</v>
      </c>
      <c r="E579" s="150" t="s">
        <v>4492</v>
      </c>
      <c r="R579" s="149">
        <f t="shared" si="16"/>
        <v>0</v>
      </c>
      <c r="T579" s="148">
        <v>40274</v>
      </c>
    </row>
    <row r="580" spans="1:20">
      <c r="A580" s="18" t="s">
        <v>3662</v>
      </c>
      <c r="D580" s="168" t="s">
        <v>4491</v>
      </c>
      <c r="E580" s="168" t="s">
        <v>4490</v>
      </c>
      <c r="G580" s="73"/>
      <c r="H580" s="73"/>
      <c r="O580" s="73"/>
      <c r="P580" s="73"/>
      <c r="Q580" s="73"/>
      <c r="R580" s="149">
        <f t="shared" si="16"/>
        <v>0</v>
      </c>
      <c r="T580" s="148">
        <v>40274</v>
      </c>
    </row>
    <row r="581" spans="1:20">
      <c r="A581" s="18" t="s">
        <v>3662</v>
      </c>
      <c r="D581" s="150" t="s">
        <v>4489</v>
      </c>
      <c r="E581" s="150" t="s">
        <v>4488</v>
      </c>
      <c r="G581" s="73"/>
      <c r="H581" s="73"/>
      <c r="K581" s="150" t="s">
        <v>4487</v>
      </c>
      <c r="O581" s="73"/>
      <c r="P581" s="73"/>
      <c r="Q581" s="73"/>
      <c r="R581" s="149">
        <f t="shared" ref="R581:R644" si="17">IF($P581=0,0,$P581/($P581+Q581))</f>
        <v>0</v>
      </c>
      <c r="T581" s="148">
        <v>40274</v>
      </c>
    </row>
    <row r="582" spans="1:20">
      <c r="A582" s="18" t="s">
        <v>3662</v>
      </c>
      <c r="D582" s="165" t="s">
        <v>4486</v>
      </c>
      <c r="E582" s="150" t="s">
        <v>4485</v>
      </c>
      <c r="R582" s="149">
        <f t="shared" si="17"/>
        <v>0</v>
      </c>
      <c r="T582" s="148">
        <v>40274</v>
      </c>
    </row>
    <row r="583" spans="1:20">
      <c r="A583" s="18" t="s">
        <v>3662</v>
      </c>
      <c r="D583" s="165" t="s">
        <v>4484</v>
      </c>
      <c r="E583" s="150" t="s">
        <v>4483</v>
      </c>
      <c r="R583" s="149">
        <f t="shared" si="17"/>
        <v>0</v>
      </c>
      <c r="T583" s="148">
        <v>40274</v>
      </c>
    </row>
    <row r="584" spans="1:20">
      <c r="A584" s="18" t="s">
        <v>3662</v>
      </c>
      <c r="D584" s="165" t="s">
        <v>4284</v>
      </c>
      <c r="E584" s="150" t="s">
        <v>4482</v>
      </c>
      <c r="R584" s="149">
        <f t="shared" si="17"/>
        <v>0</v>
      </c>
      <c r="T584" s="148">
        <v>40274</v>
      </c>
    </row>
    <row r="585" spans="1:20">
      <c r="A585" s="18" t="s">
        <v>3662</v>
      </c>
      <c r="D585" s="165" t="s">
        <v>4481</v>
      </c>
      <c r="E585" s="150" t="s">
        <v>4480</v>
      </c>
      <c r="R585" s="149">
        <f t="shared" si="17"/>
        <v>0</v>
      </c>
      <c r="T585" s="148">
        <v>40274</v>
      </c>
    </row>
    <row r="586" spans="1:20">
      <c r="A586" s="18" t="s">
        <v>3662</v>
      </c>
      <c r="D586" s="165" t="s">
        <v>4479</v>
      </c>
      <c r="E586" s="150" t="s">
        <v>4477</v>
      </c>
      <c r="R586" s="149">
        <f t="shared" si="17"/>
        <v>0</v>
      </c>
      <c r="T586" s="148">
        <v>40274</v>
      </c>
    </row>
    <row r="587" spans="1:20">
      <c r="A587" s="18" t="s">
        <v>3662</v>
      </c>
      <c r="D587" s="165" t="s">
        <v>4478</v>
      </c>
      <c r="E587" s="150" t="s">
        <v>4477</v>
      </c>
      <c r="R587" s="149">
        <f t="shared" si="17"/>
        <v>0</v>
      </c>
      <c r="T587" s="148">
        <v>40274</v>
      </c>
    </row>
    <row r="588" spans="1:20">
      <c r="A588" s="18" t="s">
        <v>3662</v>
      </c>
      <c r="D588" s="165" t="s">
        <v>4476</v>
      </c>
      <c r="E588" s="150" t="s">
        <v>4475</v>
      </c>
      <c r="R588" s="149">
        <f t="shared" si="17"/>
        <v>0</v>
      </c>
      <c r="T588" s="148">
        <v>40274</v>
      </c>
    </row>
    <row r="589" spans="1:20">
      <c r="A589" s="18" t="s">
        <v>3662</v>
      </c>
      <c r="D589" s="165" t="s">
        <v>4474</v>
      </c>
      <c r="E589" s="150" t="s">
        <v>4473</v>
      </c>
      <c r="R589" s="149">
        <f t="shared" si="17"/>
        <v>0</v>
      </c>
      <c r="T589" s="148">
        <v>40274</v>
      </c>
    </row>
    <row r="590" spans="1:20">
      <c r="A590" s="18" t="s">
        <v>3662</v>
      </c>
      <c r="D590" s="165"/>
      <c r="E590" s="150" t="s">
        <v>4472</v>
      </c>
      <c r="R590" s="149">
        <f t="shared" si="17"/>
        <v>0</v>
      </c>
      <c r="T590" s="148">
        <v>40274</v>
      </c>
    </row>
    <row r="591" spans="1:20">
      <c r="A591" s="18" t="s">
        <v>3662</v>
      </c>
      <c r="E591" s="150" t="s">
        <v>4471</v>
      </c>
      <c r="G591" s="73"/>
      <c r="H591" s="73"/>
      <c r="K591" s="150" t="s">
        <v>4470</v>
      </c>
      <c r="O591" s="73"/>
      <c r="P591" s="73"/>
      <c r="Q591" s="73"/>
      <c r="R591" s="149">
        <f t="shared" si="17"/>
        <v>0</v>
      </c>
      <c r="T591" s="148">
        <v>40274</v>
      </c>
    </row>
    <row r="592" spans="1:20">
      <c r="A592" s="18" t="s">
        <v>3662</v>
      </c>
      <c r="D592" s="165" t="s">
        <v>4469</v>
      </c>
      <c r="E592" s="150" t="s">
        <v>4468</v>
      </c>
      <c r="R592" s="149">
        <f t="shared" si="17"/>
        <v>0</v>
      </c>
      <c r="T592" s="148">
        <v>40274</v>
      </c>
    </row>
    <row r="593" spans="1:20">
      <c r="A593" s="18" t="s">
        <v>3662</v>
      </c>
      <c r="D593" s="165"/>
      <c r="E593" s="150" t="s">
        <v>4467</v>
      </c>
      <c r="F593" s="20" t="s">
        <v>4466</v>
      </c>
      <c r="K593" s="150" t="s">
        <v>4465</v>
      </c>
      <c r="R593" s="149">
        <f t="shared" si="17"/>
        <v>0</v>
      </c>
      <c r="T593" s="148">
        <v>40274</v>
      </c>
    </row>
    <row r="594" spans="1:20">
      <c r="A594" s="18" t="s">
        <v>3662</v>
      </c>
      <c r="D594" s="165" t="s">
        <v>4464</v>
      </c>
      <c r="E594" s="150" t="s">
        <v>4463</v>
      </c>
      <c r="R594" s="149">
        <f t="shared" si="17"/>
        <v>0</v>
      </c>
      <c r="T594" s="148">
        <v>40274</v>
      </c>
    </row>
    <row r="595" spans="1:20">
      <c r="A595" s="18" t="s">
        <v>3662</v>
      </c>
      <c r="D595" s="165"/>
      <c r="E595" s="150" t="s">
        <v>4462</v>
      </c>
      <c r="R595" s="149">
        <f t="shared" si="17"/>
        <v>0</v>
      </c>
      <c r="T595" s="148">
        <v>40274</v>
      </c>
    </row>
    <row r="596" spans="1:20">
      <c r="A596" s="18" t="s">
        <v>3662</v>
      </c>
      <c r="D596" s="165"/>
      <c r="E596" s="150" t="s">
        <v>4461</v>
      </c>
      <c r="F596" s="20" t="s">
        <v>4460</v>
      </c>
      <c r="R596" s="149">
        <f t="shared" si="17"/>
        <v>0</v>
      </c>
      <c r="T596" s="148">
        <v>40274</v>
      </c>
    </row>
    <row r="597" spans="1:20" ht="71.25">
      <c r="A597" s="18" t="s">
        <v>3661</v>
      </c>
      <c r="D597" s="165"/>
      <c r="E597" s="150" t="s">
        <v>4459</v>
      </c>
      <c r="K597" s="150" t="s">
        <v>4458</v>
      </c>
      <c r="R597" s="149">
        <f t="shared" si="17"/>
        <v>0</v>
      </c>
      <c r="T597" s="148">
        <v>40281</v>
      </c>
    </row>
    <row r="598" spans="1:20">
      <c r="A598" s="18" t="s">
        <v>3662</v>
      </c>
      <c r="D598" s="165"/>
      <c r="E598" s="150" t="s">
        <v>4457</v>
      </c>
      <c r="R598" s="149">
        <f t="shared" si="17"/>
        <v>0</v>
      </c>
      <c r="T598" s="148">
        <v>40274</v>
      </c>
    </row>
    <row r="599" spans="1:20">
      <c r="A599" s="18" t="s">
        <v>3662</v>
      </c>
      <c r="D599" s="150" t="s">
        <v>4456</v>
      </c>
      <c r="E599" s="150" t="s">
        <v>4455</v>
      </c>
      <c r="G599" s="73"/>
      <c r="H599" s="73"/>
      <c r="K599" s="150" t="s">
        <v>4454</v>
      </c>
      <c r="O599" s="73"/>
      <c r="P599" s="73"/>
      <c r="Q599" s="73"/>
      <c r="R599" s="149">
        <f t="shared" si="17"/>
        <v>0</v>
      </c>
      <c r="T599" s="148">
        <v>40274</v>
      </c>
    </row>
    <row r="600" spans="1:20">
      <c r="A600" s="18" t="s">
        <v>3662</v>
      </c>
      <c r="E600" s="165" t="s">
        <v>4453</v>
      </c>
      <c r="R600" s="149">
        <f t="shared" si="17"/>
        <v>0</v>
      </c>
      <c r="T600" s="148">
        <v>40274</v>
      </c>
    </row>
    <row r="601" spans="1:20">
      <c r="A601" s="18" t="s">
        <v>3662</v>
      </c>
      <c r="D601" s="165" t="s">
        <v>4452</v>
      </c>
      <c r="E601" s="150" t="s">
        <v>4451</v>
      </c>
      <c r="R601" s="149">
        <f t="shared" si="17"/>
        <v>0</v>
      </c>
      <c r="T601" s="148">
        <v>40274</v>
      </c>
    </row>
    <row r="602" spans="1:20">
      <c r="A602" s="18" t="s">
        <v>3662</v>
      </c>
      <c r="D602" s="165" t="s">
        <v>4450</v>
      </c>
      <c r="E602" s="150" t="s">
        <v>4449</v>
      </c>
      <c r="R602" s="149">
        <f t="shared" si="17"/>
        <v>0</v>
      </c>
      <c r="T602" s="148">
        <v>40274</v>
      </c>
    </row>
    <row r="603" spans="1:20">
      <c r="A603" s="18" t="s">
        <v>3662</v>
      </c>
      <c r="D603" s="165" t="s">
        <v>4448</v>
      </c>
      <c r="E603" s="150" t="s">
        <v>4446</v>
      </c>
      <c r="R603" s="149">
        <f t="shared" si="17"/>
        <v>0</v>
      </c>
      <c r="T603" s="148">
        <v>40274</v>
      </c>
    </row>
    <row r="604" spans="1:20">
      <c r="A604" s="18" t="s">
        <v>3662</v>
      </c>
      <c r="D604" s="165" t="s">
        <v>4447</v>
      </c>
      <c r="E604" s="150" t="s">
        <v>4446</v>
      </c>
      <c r="R604" s="149">
        <f t="shared" si="17"/>
        <v>0</v>
      </c>
      <c r="T604" s="148">
        <v>40274</v>
      </c>
    </row>
    <row r="605" spans="1:20">
      <c r="A605" s="18" t="s">
        <v>3662</v>
      </c>
      <c r="D605" s="165" t="s">
        <v>4445</v>
      </c>
      <c r="E605" s="150" t="s">
        <v>4444</v>
      </c>
      <c r="R605" s="149">
        <f t="shared" si="17"/>
        <v>0</v>
      </c>
      <c r="T605" s="148">
        <v>40274</v>
      </c>
    </row>
    <row r="606" spans="1:20">
      <c r="A606" s="18" t="s">
        <v>3662</v>
      </c>
      <c r="D606" s="150" t="s">
        <v>4443</v>
      </c>
      <c r="E606" s="150" t="s">
        <v>4442</v>
      </c>
      <c r="G606" s="73"/>
      <c r="H606" s="73"/>
      <c r="O606" s="73"/>
      <c r="P606" s="73"/>
      <c r="Q606" s="73"/>
      <c r="R606" s="149">
        <f t="shared" si="17"/>
        <v>0</v>
      </c>
      <c r="T606" s="148">
        <v>40274</v>
      </c>
    </row>
    <row r="607" spans="1:20">
      <c r="A607" s="18" t="s">
        <v>3662</v>
      </c>
      <c r="D607" s="165" t="s">
        <v>4441</v>
      </c>
      <c r="E607" s="150" t="s">
        <v>4440</v>
      </c>
      <c r="R607" s="149">
        <f t="shared" si="17"/>
        <v>0</v>
      </c>
      <c r="T607" s="148">
        <v>40274</v>
      </c>
    </row>
    <row r="608" spans="1:20">
      <c r="A608" s="18" t="s">
        <v>3662</v>
      </c>
      <c r="D608" s="165" t="s">
        <v>4439</v>
      </c>
      <c r="E608" s="150" t="s">
        <v>4438</v>
      </c>
      <c r="R608" s="149">
        <f t="shared" si="17"/>
        <v>0</v>
      </c>
      <c r="T608" s="148">
        <v>40274</v>
      </c>
    </row>
    <row r="609" spans="1:20">
      <c r="A609" s="18" t="s">
        <v>3662</v>
      </c>
      <c r="D609" s="165"/>
      <c r="E609" s="150" t="s">
        <v>4437</v>
      </c>
      <c r="R609" s="149">
        <f t="shared" si="17"/>
        <v>0</v>
      </c>
      <c r="T609" s="148">
        <v>40274</v>
      </c>
    </row>
    <row r="610" spans="1:20">
      <c r="A610" s="18" t="s">
        <v>3662</v>
      </c>
      <c r="D610" s="150" t="s">
        <v>4436</v>
      </c>
      <c r="E610" s="150" t="s">
        <v>4435</v>
      </c>
      <c r="G610" s="73"/>
      <c r="H610" s="73"/>
      <c r="I610" s="73"/>
      <c r="J610" s="73"/>
      <c r="K610" s="104"/>
      <c r="L610" s="104"/>
      <c r="M610" s="104"/>
      <c r="N610" s="73"/>
      <c r="O610" s="73"/>
      <c r="P610" s="73"/>
      <c r="Q610" s="73"/>
      <c r="R610" s="149">
        <f t="shared" si="17"/>
        <v>0</v>
      </c>
      <c r="T610" s="148">
        <v>40274</v>
      </c>
    </row>
    <row r="611" spans="1:20">
      <c r="A611" s="18" t="s">
        <v>3662</v>
      </c>
      <c r="D611" s="165" t="s">
        <v>4434</v>
      </c>
      <c r="E611" s="150" t="s">
        <v>4433</v>
      </c>
      <c r="K611" s="150" t="s">
        <v>4432</v>
      </c>
      <c r="R611" s="149">
        <f t="shared" si="17"/>
        <v>0</v>
      </c>
      <c r="T611" s="148">
        <v>40274</v>
      </c>
    </row>
    <row r="612" spans="1:20">
      <c r="A612" s="18" t="s">
        <v>3662</v>
      </c>
      <c r="D612" s="165" t="s">
        <v>4431</v>
      </c>
      <c r="E612" s="150" t="s">
        <v>4430</v>
      </c>
      <c r="R612" s="149">
        <f t="shared" si="17"/>
        <v>0</v>
      </c>
      <c r="T612" s="148">
        <v>40274</v>
      </c>
    </row>
    <row r="613" spans="1:20">
      <c r="A613" s="18" t="s">
        <v>3662</v>
      </c>
      <c r="D613" s="165" t="s">
        <v>4429</v>
      </c>
      <c r="E613" s="150" t="s">
        <v>4428</v>
      </c>
      <c r="R613" s="149">
        <f t="shared" si="17"/>
        <v>0</v>
      </c>
      <c r="T613" s="148">
        <v>40274</v>
      </c>
    </row>
    <row r="614" spans="1:20">
      <c r="A614" s="18" t="s">
        <v>3662</v>
      </c>
      <c r="D614" s="165" t="s">
        <v>4427</v>
      </c>
      <c r="E614" s="150" t="s">
        <v>4426</v>
      </c>
      <c r="R614" s="149">
        <f t="shared" si="17"/>
        <v>0</v>
      </c>
      <c r="T614" s="148">
        <v>40274</v>
      </c>
    </row>
    <row r="615" spans="1:20">
      <c r="A615" s="18" t="s">
        <v>3662</v>
      </c>
      <c r="D615" s="165" t="s">
        <v>4425</v>
      </c>
      <c r="E615" s="150" t="s">
        <v>4424</v>
      </c>
      <c r="R615" s="149">
        <f t="shared" si="17"/>
        <v>0</v>
      </c>
      <c r="T615" s="148">
        <v>40274</v>
      </c>
    </row>
    <row r="616" spans="1:20">
      <c r="A616" s="18" t="s">
        <v>3662</v>
      </c>
      <c r="D616" s="165" t="s">
        <v>4423</v>
      </c>
      <c r="E616" s="150" t="s">
        <v>4422</v>
      </c>
      <c r="R616" s="149">
        <f t="shared" si="17"/>
        <v>0</v>
      </c>
      <c r="T616" s="148">
        <v>40274</v>
      </c>
    </row>
    <row r="617" spans="1:20">
      <c r="A617" s="18" t="s">
        <v>3662</v>
      </c>
      <c r="D617" s="165" t="s">
        <v>4421</v>
      </c>
      <c r="E617" s="150" t="s">
        <v>4420</v>
      </c>
      <c r="R617" s="149">
        <f t="shared" si="17"/>
        <v>0</v>
      </c>
      <c r="T617" s="148">
        <v>40274</v>
      </c>
    </row>
    <row r="618" spans="1:20">
      <c r="A618" s="18" t="s">
        <v>3662</v>
      </c>
      <c r="E618" s="165" t="s">
        <v>4419</v>
      </c>
      <c r="R618" s="149">
        <f t="shared" si="17"/>
        <v>0</v>
      </c>
      <c r="T618" s="148">
        <v>40274</v>
      </c>
    </row>
    <row r="619" spans="1:20">
      <c r="A619" s="18" t="s">
        <v>3662</v>
      </c>
      <c r="D619" s="165" t="s">
        <v>4418</v>
      </c>
      <c r="E619" s="150" t="s">
        <v>4417</v>
      </c>
      <c r="R619" s="149">
        <f t="shared" si="17"/>
        <v>0</v>
      </c>
      <c r="T619" s="148">
        <v>40274</v>
      </c>
    </row>
    <row r="620" spans="1:20">
      <c r="A620" s="18" t="s">
        <v>3662</v>
      </c>
      <c r="D620" s="165" t="s">
        <v>4416</v>
      </c>
      <c r="E620" s="150" t="s">
        <v>4415</v>
      </c>
      <c r="K620" s="150" t="s">
        <v>4414</v>
      </c>
      <c r="R620" s="149">
        <f t="shared" si="17"/>
        <v>0</v>
      </c>
      <c r="T620" s="148">
        <v>40274</v>
      </c>
    </row>
    <row r="621" spans="1:20">
      <c r="A621" s="18" t="s">
        <v>3662</v>
      </c>
      <c r="D621" s="165" t="s">
        <v>4413</v>
      </c>
      <c r="E621" s="150" t="s">
        <v>4412</v>
      </c>
      <c r="R621" s="149">
        <f t="shared" si="17"/>
        <v>0</v>
      </c>
      <c r="T621" s="148">
        <v>40274</v>
      </c>
    </row>
    <row r="622" spans="1:20">
      <c r="A622" s="18" t="s">
        <v>3662</v>
      </c>
      <c r="D622" s="165" t="s">
        <v>4411</v>
      </c>
      <c r="E622" s="150" t="s">
        <v>4410</v>
      </c>
      <c r="R622" s="149">
        <f t="shared" si="17"/>
        <v>0</v>
      </c>
      <c r="T622" s="148">
        <v>40274</v>
      </c>
    </row>
    <row r="623" spans="1:20">
      <c r="A623" s="18" t="s">
        <v>3662</v>
      </c>
      <c r="D623" s="165" t="s">
        <v>4409</v>
      </c>
      <c r="E623" s="150" t="s">
        <v>4407</v>
      </c>
      <c r="R623" s="149">
        <f t="shared" si="17"/>
        <v>0</v>
      </c>
      <c r="T623" s="148">
        <v>40274</v>
      </c>
    </row>
    <row r="624" spans="1:20">
      <c r="A624" s="18" t="s">
        <v>3662</v>
      </c>
      <c r="D624" s="165" t="s">
        <v>4408</v>
      </c>
      <c r="E624" s="150" t="s">
        <v>4407</v>
      </c>
      <c r="R624" s="149">
        <f t="shared" si="17"/>
        <v>0</v>
      </c>
      <c r="T624" s="148">
        <v>40274</v>
      </c>
    </row>
    <row r="625" spans="1:20">
      <c r="A625" s="18" t="s">
        <v>3662</v>
      </c>
      <c r="D625" s="165" t="s">
        <v>4406</v>
      </c>
      <c r="E625" s="150" t="s">
        <v>4405</v>
      </c>
      <c r="R625" s="149">
        <f t="shared" si="17"/>
        <v>0</v>
      </c>
      <c r="T625" s="148">
        <v>40274</v>
      </c>
    </row>
    <row r="626" spans="1:20">
      <c r="A626" s="18" t="s">
        <v>3662</v>
      </c>
      <c r="D626" s="165" t="s">
        <v>4404</v>
      </c>
      <c r="E626" s="150" t="s">
        <v>4403</v>
      </c>
      <c r="R626" s="149">
        <f t="shared" si="17"/>
        <v>0</v>
      </c>
      <c r="T626" s="148">
        <v>40274</v>
      </c>
    </row>
    <row r="627" spans="1:20">
      <c r="A627" s="18" t="s">
        <v>3662</v>
      </c>
      <c r="D627" s="165" t="s">
        <v>4402</v>
      </c>
      <c r="E627" s="150" t="s">
        <v>4401</v>
      </c>
      <c r="R627" s="149">
        <f t="shared" si="17"/>
        <v>0</v>
      </c>
      <c r="T627" s="148">
        <v>40274</v>
      </c>
    </row>
    <row r="628" spans="1:20">
      <c r="A628" s="18" t="s">
        <v>3661</v>
      </c>
      <c r="D628" s="165" t="s">
        <v>4400</v>
      </c>
      <c r="E628" s="150" t="s">
        <v>4399</v>
      </c>
      <c r="R628" s="149">
        <f t="shared" si="17"/>
        <v>0</v>
      </c>
      <c r="T628" s="148">
        <v>40281</v>
      </c>
    </row>
    <row r="629" spans="1:20">
      <c r="A629" s="18" t="s">
        <v>3662</v>
      </c>
      <c r="D629" s="165" t="s">
        <v>4398</v>
      </c>
      <c r="E629" s="150" t="s">
        <v>4397</v>
      </c>
      <c r="R629" s="149">
        <f t="shared" si="17"/>
        <v>0</v>
      </c>
      <c r="T629" s="148">
        <v>40274</v>
      </c>
    </row>
    <row r="630" spans="1:20">
      <c r="A630" s="18" t="s">
        <v>3662</v>
      </c>
      <c r="D630" s="165" t="s">
        <v>4396</v>
      </c>
      <c r="E630" s="150" t="s">
        <v>4395</v>
      </c>
      <c r="R630" s="149">
        <f t="shared" si="17"/>
        <v>0</v>
      </c>
      <c r="T630" s="148">
        <v>40274</v>
      </c>
    </row>
    <row r="631" spans="1:20">
      <c r="A631" s="18" t="s">
        <v>3662</v>
      </c>
      <c r="D631" s="165" t="s">
        <v>4394</v>
      </c>
      <c r="E631" s="150" t="s">
        <v>4393</v>
      </c>
      <c r="R631" s="149">
        <f t="shared" si="17"/>
        <v>0</v>
      </c>
      <c r="T631" s="148">
        <v>40274</v>
      </c>
    </row>
    <row r="632" spans="1:20">
      <c r="A632" s="18" t="s">
        <v>3662</v>
      </c>
      <c r="D632" s="165" t="s">
        <v>4392</v>
      </c>
      <c r="E632" s="150" t="s">
        <v>4391</v>
      </c>
      <c r="R632" s="149">
        <f t="shared" si="17"/>
        <v>0</v>
      </c>
      <c r="T632" s="148">
        <v>40274</v>
      </c>
    </row>
    <row r="633" spans="1:20">
      <c r="A633" s="18" t="s">
        <v>3662</v>
      </c>
      <c r="D633" s="165" t="s">
        <v>3594</v>
      </c>
      <c r="E633" s="150" t="s">
        <v>4390</v>
      </c>
      <c r="R633" s="149">
        <f t="shared" si="17"/>
        <v>0</v>
      </c>
      <c r="T633" s="148">
        <v>40274</v>
      </c>
    </row>
    <row r="634" spans="1:20">
      <c r="A634" s="18" t="s">
        <v>3662</v>
      </c>
      <c r="D634" s="165" t="s">
        <v>4389</v>
      </c>
      <c r="E634" s="150" t="s">
        <v>4388</v>
      </c>
      <c r="R634" s="149">
        <f t="shared" si="17"/>
        <v>0</v>
      </c>
      <c r="T634" s="148">
        <v>40274</v>
      </c>
    </row>
    <row r="635" spans="1:20">
      <c r="A635" s="18" t="s">
        <v>3662</v>
      </c>
      <c r="D635" s="150" t="s">
        <v>4387</v>
      </c>
      <c r="E635" s="150" t="s">
        <v>4386</v>
      </c>
      <c r="G635" s="73"/>
      <c r="H635" s="73"/>
      <c r="K635" s="150" t="s">
        <v>4385</v>
      </c>
      <c r="O635" s="73"/>
      <c r="P635" s="73"/>
      <c r="Q635" s="73"/>
      <c r="R635" s="149">
        <f t="shared" si="17"/>
        <v>0</v>
      </c>
      <c r="T635" s="148">
        <v>40274</v>
      </c>
    </row>
    <row r="636" spans="1:20">
      <c r="A636" s="18" t="s">
        <v>3662</v>
      </c>
      <c r="D636" s="165"/>
      <c r="E636" s="150" t="s">
        <v>4384</v>
      </c>
      <c r="K636" s="150" t="s">
        <v>4383</v>
      </c>
      <c r="R636" s="149">
        <f t="shared" si="17"/>
        <v>0</v>
      </c>
      <c r="T636" s="148">
        <v>40274</v>
      </c>
    </row>
    <row r="637" spans="1:20">
      <c r="A637" s="18" t="s">
        <v>3662</v>
      </c>
      <c r="E637" s="150" t="s">
        <v>4382</v>
      </c>
      <c r="G637" s="73"/>
      <c r="H637" s="73"/>
      <c r="O637" s="73"/>
      <c r="P637" s="73"/>
      <c r="Q637" s="73"/>
      <c r="R637" s="149">
        <f t="shared" si="17"/>
        <v>0</v>
      </c>
      <c r="T637" s="148">
        <v>40274</v>
      </c>
    </row>
    <row r="638" spans="1:20">
      <c r="A638" s="18" t="s">
        <v>3661</v>
      </c>
      <c r="D638" s="165" t="s">
        <v>4381</v>
      </c>
      <c r="E638" s="150" t="s">
        <v>4380</v>
      </c>
      <c r="R638" s="149">
        <f t="shared" si="17"/>
        <v>0</v>
      </c>
      <c r="T638" s="148">
        <v>40283</v>
      </c>
    </row>
    <row r="639" spans="1:20">
      <c r="A639" s="18" t="s">
        <v>3662</v>
      </c>
      <c r="D639" s="165" t="s">
        <v>4379</v>
      </c>
      <c r="E639" s="150" t="s">
        <v>4378</v>
      </c>
      <c r="R639" s="149">
        <f t="shared" si="17"/>
        <v>0</v>
      </c>
      <c r="T639" s="148">
        <v>40274</v>
      </c>
    </row>
    <row r="640" spans="1:20">
      <c r="A640" s="18" t="s">
        <v>3661</v>
      </c>
      <c r="D640" s="165"/>
      <c r="E640" s="150" t="s">
        <v>4377</v>
      </c>
      <c r="K640" s="150" t="s">
        <v>4376</v>
      </c>
      <c r="R640" s="149">
        <f t="shared" si="17"/>
        <v>0</v>
      </c>
      <c r="T640" s="148">
        <v>40281</v>
      </c>
    </row>
    <row r="641" spans="1:20">
      <c r="A641" s="18" t="s">
        <v>3662</v>
      </c>
      <c r="D641" s="165" t="s">
        <v>4375</v>
      </c>
      <c r="E641" s="150" t="s">
        <v>4374</v>
      </c>
      <c r="R641" s="149">
        <f t="shared" si="17"/>
        <v>0</v>
      </c>
      <c r="T641" s="148">
        <v>40274</v>
      </c>
    </row>
    <row r="642" spans="1:20">
      <c r="A642" s="18" t="s">
        <v>3662</v>
      </c>
      <c r="D642" s="165"/>
      <c r="E642" s="150" t="s">
        <v>4373</v>
      </c>
      <c r="H642" s="18" t="s">
        <v>4372</v>
      </c>
      <c r="R642" s="149">
        <f t="shared" si="17"/>
        <v>0</v>
      </c>
      <c r="T642" s="148">
        <v>40274</v>
      </c>
    </row>
    <row r="643" spans="1:20">
      <c r="A643" s="18" t="s">
        <v>3662</v>
      </c>
      <c r="D643" s="165" t="s">
        <v>4371</v>
      </c>
      <c r="E643" s="150" t="s">
        <v>4370</v>
      </c>
      <c r="R643" s="149">
        <f t="shared" si="17"/>
        <v>0</v>
      </c>
      <c r="T643" s="148">
        <v>40274</v>
      </c>
    </row>
    <row r="644" spans="1:20">
      <c r="A644" s="18" t="s">
        <v>3662</v>
      </c>
      <c r="D644" s="165" t="s">
        <v>4369</v>
      </c>
      <c r="E644" s="150" t="s">
        <v>4368</v>
      </c>
      <c r="R644" s="149">
        <f t="shared" si="17"/>
        <v>0</v>
      </c>
      <c r="T644" s="148">
        <v>40274</v>
      </c>
    </row>
    <row r="645" spans="1:20">
      <c r="A645" s="18" t="s">
        <v>3662</v>
      </c>
      <c r="D645" s="165" t="s">
        <v>4367</v>
      </c>
      <c r="E645" s="150" t="s">
        <v>4366</v>
      </c>
      <c r="R645" s="149">
        <f t="shared" ref="R645:R708" si="18">IF($P645=0,0,$P645/($P645+Q645))</f>
        <v>0</v>
      </c>
      <c r="T645" s="148">
        <v>40274</v>
      </c>
    </row>
    <row r="646" spans="1:20">
      <c r="A646" s="18" t="s">
        <v>3662</v>
      </c>
      <c r="D646" s="165" t="s">
        <v>4365</v>
      </c>
      <c r="E646" s="150" t="s">
        <v>4364</v>
      </c>
      <c r="R646" s="149">
        <f t="shared" si="18"/>
        <v>0</v>
      </c>
      <c r="T646" s="148">
        <v>40274</v>
      </c>
    </row>
    <row r="647" spans="1:20">
      <c r="A647" s="18" t="s">
        <v>3662</v>
      </c>
      <c r="D647" s="165" t="s">
        <v>4363</v>
      </c>
      <c r="E647" s="150" t="s">
        <v>4361</v>
      </c>
      <c r="R647" s="149">
        <f t="shared" si="18"/>
        <v>0</v>
      </c>
      <c r="T647" s="148">
        <v>40274</v>
      </c>
    </row>
    <row r="648" spans="1:20">
      <c r="A648" s="18" t="s">
        <v>3662</v>
      </c>
      <c r="D648" s="165" t="s">
        <v>4362</v>
      </c>
      <c r="E648" s="150" t="s">
        <v>4361</v>
      </c>
      <c r="R648" s="149">
        <f t="shared" si="18"/>
        <v>0</v>
      </c>
      <c r="T648" s="148">
        <v>40274</v>
      </c>
    </row>
    <row r="649" spans="1:20">
      <c r="A649" s="18" t="s">
        <v>3662</v>
      </c>
      <c r="D649" s="165" t="s">
        <v>4360</v>
      </c>
      <c r="E649" s="150" t="s">
        <v>4359</v>
      </c>
      <c r="R649" s="149">
        <f t="shared" si="18"/>
        <v>0</v>
      </c>
      <c r="T649" s="148">
        <v>40274</v>
      </c>
    </row>
    <row r="650" spans="1:20">
      <c r="A650" s="18" t="s">
        <v>3662</v>
      </c>
      <c r="D650" s="165" t="s">
        <v>4358</v>
      </c>
      <c r="E650" s="150" t="s">
        <v>4357</v>
      </c>
      <c r="R650" s="149">
        <f t="shared" si="18"/>
        <v>0</v>
      </c>
      <c r="T650" s="148">
        <v>40274</v>
      </c>
    </row>
    <row r="651" spans="1:20">
      <c r="A651" s="18" t="s">
        <v>3662</v>
      </c>
      <c r="D651" s="165" t="s">
        <v>4356</v>
      </c>
      <c r="E651" s="150" t="s">
        <v>4355</v>
      </c>
      <c r="R651" s="149">
        <f t="shared" si="18"/>
        <v>0</v>
      </c>
      <c r="T651" s="148">
        <v>40274</v>
      </c>
    </row>
    <row r="652" spans="1:20">
      <c r="A652" s="18" t="s">
        <v>3662</v>
      </c>
      <c r="D652" s="165" t="s">
        <v>4354</v>
      </c>
      <c r="E652" s="150" t="s">
        <v>4352</v>
      </c>
      <c r="R652" s="149">
        <f t="shared" si="18"/>
        <v>0</v>
      </c>
      <c r="T652" s="148">
        <v>40274</v>
      </c>
    </row>
    <row r="653" spans="1:20">
      <c r="A653" s="18" t="s">
        <v>3662</v>
      </c>
      <c r="D653" s="165" t="s">
        <v>4353</v>
      </c>
      <c r="E653" s="150" t="s">
        <v>4352</v>
      </c>
      <c r="R653" s="149">
        <f t="shared" si="18"/>
        <v>0</v>
      </c>
      <c r="T653" s="148">
        <v>40274</v>
      </c>
    </row>
    <row r="654" spans="1:20">
      <c r="A654" s="18" t="s">
        <v>3662</v>
      </c>
      <c r="E654" s="165" t="s">
        <v>4351</v>
      </c>
      <c r="K654" s="150" t="s">
        <v>4350</v>
      </c>
      <c r="R654" s="149">
        <f t="shared" si="18"/>
        <v>0</v>
      </c>
      <c r="T654" s="148">
        <v>40274</v>
      </c>
    </row>
    <row r="655" spans="1:20">
      <c r="A655" s="18" t="s">
        <v>3662</v>
      </c>
      <c r="D655" s="165" t="s">
        <v>4349</v>
      </c>
      <c r="E655" s="150" t="s">
        <v>4348</v>
      </c>
      <c r="R655" s="149">
        <f t="shared" si="18"/>
        <v>0</v>
      </c>
      <c r="T655" s="148">
        <v>40274</v>
      </c>
    </row>
    <row r="656" spans="1:20">
      <c r="A656" s="18" t="s">
        <v>3662</v>
      </c>
      <c r="E656" s="165" t="s">
        <v>4347</v>
      </c>
      <c r="R656" s="149">
        <f t="shared" si="18"/>
        <v>0</v>
      </c>
      <c r="T656" s="148">
        <v>40274</v>
      </c>
    </row>
    <row r="657" spans="1:20">
      <c r="A657" s="18" t="s">
        <v>3662</v>
      </c>
      <c r="D657" s="150" t="s">
        <v>4346</v>
      </c>
      <c r="E657" s="150" t="s">
        <v>4345</v>
      </c>
      <c r="G657" s="73"/>
      <c r="H657" s="73"/>
      <c r="K657" s="150" t="s">
        <v>4344</v>
      </c>
      <c r="O657" s="73"/>
      <c r="P657" s="73"/>
      <c r="Q657" s="73"/>
      <c r="R657" s="149">
        <f t="shared" si="18"/>
        <v>0</v>
      </c>
      <c r="T657" s="148">
        <v>40274</v>
      </c>
    </row>
    <row r="658" spans="1:20">
      <c r="A658" s="18" t="s">
        <v>3662</v>
      </c>
      <c r="D658" s="165"/>
      <c r="E658" s="150" t="s">
        <v>4343</v>
      </c>
      <c r="R658" s="149">
        <f t="shared" si="18"/>
        <v>0</v>
      </c>
      <c r="T658" s="148">
        <v>40274</v>
      </c>
    </row>
    <row r="659" spans="1:20">
      <c r="A659" s="18" t="s">
        <v>3662</v>
      </c>
      <c r="D659" s="165"/>
      <c r="E659" s="150" t="s">
        <v>4342</v>
      </c>
      <c r="R659" s="149">
        <f t="shared" si="18"/>
        <v>0</v>
      </c>
      <c r="T659" s="148">
        <v>40274</v>
      </c>
    </row>
    <row r="660" spans="1:20">
      <c r="A660" s="18" t="s">
        <v>3662</v>
      </c>
      <c r="D660" s="165" t="s">
        <v>4341</v>
      </c>
      <c r="E660" s="150" t="s">
        <v>3047</v>
      </c>
      <c r="R660" s="149">
        <f t="shared" si="18"/>
        <v>0</v>
      </c>
      <c r="T660" s="148">
        <v>40274</v>
      </c>
    </row>
    <row r="661" spans="1:20">
      <c r="A661" s="18" t="s">
        <v>3662</v>
      </c>
      <c r="D661" s="165"/>
      <c r="E661" s="150" t="s">
        <v>4340</v>
      </c>
      <c r="R661" s="149">
        <f t="shared" si="18"/>
        <v>0</v>
      </c>
      <c r="T661" s="148">
        <v>40274</v>
      </c>
    </row>
    <row r="662" spans="1:20">
      <c r="A662" s="18" t="s">
        <v>3662</v>
      </c>
      <c r="D662" s="165"/>
      <c r="E662" s="150" t="s">
        <v>4339</v>
      </c>
      <c r="K662" s="150" t="s">
        <v>4338</v>
      </c>
      <c r="R662" s="149">
        <f t="shared" si="18"/>
        <v>0</v>
      </c>
      <c r="T662" s="148">
        <v>40274</v>
      </c>
    </row>
    <row r="663" spans="1:20">
      <c r="A663" s="18" t="s">
        <v>3662</v>
      </c>
      <c r="D663" s="165"/>
      <c r="E663" s="150" t="s">
        <v>4337</v>
      </c>
      <c r="R663" s="149">
        <f t="shared" si="18"/>
        <v>0</v>
      </c>
      <c r="T663" s="148">
        <v>40274</v>
      </c>
    </row>
    <row r="664" spans="1:20">
      <c r="A664" s="18" t="s">
        <v>3662</v>
      </c>
      <c r="D664" s="150" t="s">
        <v>4336</v>
      </c>
      <c r="E664" s="150" t="s">
        <v>4335</v>
      </c>
      <c r="G664" s="73"/>
      <c r="H664" s="73"/>
      <c r="O664" s="73"/>
      <c r="P664" s="73"/>
      <c r="Q664" s="73"/>
      <c r="R664" s="149">
        <f t="shared" si="18"/>
        <v>0</v>
      </c>
      <c r="T664" s="148">
        <v>40274</v>
      </c>
    </row>
    <row r="665" spans="1:20">
      <c r="A665" s="18" t="s">
        <v>3662</v>
      </c>
      <c r="D665" s="165" t="s">
        <v>4334</v>
      </c>
      <c r="E665" s="150" t="s">
        <v>4333</v>
      </c>
      <c r="R665" s="149">
        <f t="shared" si="18"/>
        <v>0</v>
      </c>
      <c r="T665" s="148">
        <v>40274</v>
      </c>
    </row>
    <row r="666" spans="1:20">
      <c r="A666" s="18" t="s">
        <v>3662</v>
      </c>
      <c r="D666" s="165" t="s">
        <v>4332</v>
      </c>
      <c r="E666" s="150" t="s">
        <v>4331</v>
      </c>
      <c r="R666" s="149">
        <f t="shared" si="18"/>
        <v>0</v>
      </c>
      <c r="T666" s="148">
        <v>40274</v>
      </c>
    </row>
    <row r="667" spans="1:20">
      <c r="A667" s="18" t="s">
        <v>3662</v>
      </c>
      <c r="D667" s="165" t="s">
        <v>4330</v>
      </c>
      <c r="E667" s="150" t="s">
        <v>4329</v>
      </c>
      <c r="R667" s="149">
        <f t="shared" si="18"/>
        <v>0</v>
      </c>
      <c r="T667" s="148">
        <v>40274</v>
      </c>
    </row>
    <row r="668" spans="1:20">
      <c r="A668" s="18" t="s">
        <v>3662</v>
      </c>
      <c r="D668" s="165" t="s">
        <v>4328</v>
      </c>
      <c r="E668" s="150" t="s">
        <v>4327</v>
      </c>
      <c r="R668" s="149">
        <f t="shared" si="18"/>
        <v>0</v>
      </c>
      <c r="T668" s="148">
        <v>40274</v>
      </c>
    </row>
    <row r="669" spans="1:20">
      <c r="A669" s="18" t="s">
        <v>3662</v>
      </c>
      <c r="D669" s="165" t="s">
        <v>4326</v>
      </c>
      <c r="E669" s="150" t="s">
        <v>4325</v>
      </c>
      <c r="R669" s="149">
        <f t="shared" si="18"/>
        <v>0</v>
      </c>
      <c r="T669" s="148">
        <v>40274</v>
      </c>
    </row>
    <row r="670" spans="1:20">
      <c r="A670" s="18" t="s">
        <v>3662</v>
      </c>
      <c r="E670" s="165" t="s">
        <v>4324</v>
      </c>
      <c r="F670" s="20" t="s">
        <v>4323</v>
      </c>
      <c r="K670" s="150" t="s">
        <v>4322</v>
      </c>
      <c r="R670" s="149">
        <f t="shared" si="18"/>
        <v>0</v>
      </c>
      <c r="T670" s="148">
        <v>40274</v>
      </c>
    </row>
    <row r="671" spans="1:20">
      <c r="A671" s="18" t="s">
        <v>3662</v>
      </c>
      <c r="D671" s="165" t="s">
        <v>4321</v>
      </c>
      <c r="E671" s="150" t="s">
        <v>4320</v>
      </c>
      <c r="R671" s="149">
        <f t="shared" si="18"/>
        <v>0</v>
      </c>
      <c r="T671" s="148">
        <v>40274</v>
      </c>
    </row>
    <row r="672" spans="1:20">
      <c r="A672" s="18" t="s">
        <v>3662</v>
      </c>
      <c r="D672" s="165" t="s">
        <v>4319</v>
      </c>
      <c r="E672" s="150" t="s">
        <v>4318</v>
      </c>
      <c r="R672" s="149">
        <f t="shared" si="18"/>
        <v>0</v>
      </c>
      <c r="T672" s="148">
        <v>40274</v>
      </c>
    </row>
    <row r="673" spans="1:20">
      <c r="A673" s="18" t="s">
        <v>3662</v>
      </c>
      <c r="D673" s="165" t="s">
        <v>4317</v>
      </c>
      <c r="E673" s="150" t="s">
        <v>4316</v>
      </c>
      <c r="R673" s="149">
        <f t="shared" si="18"/>
        <v>0</v>
      </c>
      <c r="T673" s="148">
        <v>40274</v>
      </c>
    </row>
    <row r="674" spans="1:20">
      <c r="A674" s="18" t="s">
        <v>3662</v>
      </c>
      <c r="D674" s="165" t="s">
        <v>4315</v>
      </c>
      <c r="E674" s="150" t="s">
        <v>4314</v>
      </c>
      <c r="R674" s="149">
        <f t="shared" si="18"/>
        <v>0</v>
      </c>
      <c r="T674" s="148">
        <v>40274</v>
      </c>
    </row>
    <row r="675" spans="1:20">
      <c r="A675" s="18" t="s">
        <v>3662</v>
      </c>
      <c r="D675" s="165" t="s">
        <v>4313</v>
      </c>
      <c r="E675" s="150" t="s">
        <v>4312</v>
      </c>
      <c r="J675" s="20" t="s">
        <v>4311</v>
      </c>
      <c r="R675" s="149">
        <f t="shared" si="18"/>
        <v>0</v>
      </c>
      <c r="T675" s="148">
        <v>40274</v>
      </c>
    </row>
    <row r="676" spans="1:20">
      <c r="A676" s="18" t="s">
        <v>3661</v>
      </c>
      <c r="D676" s="165"/>
      <c r="E676" s="150" t="s">
        <v>4310</v>
      </c>
      <c r="K676" s="150" t="s">
        <v>4309</v>
      </c>
      <c r="R676" s="149">
        <f t="shared" si="18"/>
        <v>0</v>
      </c>
      <c r="T676" s="148">
        <v>40282</v>
      </c>
    </row>
    <row r="677" spans="1:20">
      <c r="A677" s="18" t="s">
        <v>3662</v>
      </c>
      <c r="D677" s="150" t="s">
        <v>4308</v>
      </c>
      <c r="E677" s="150" t="s">
        <v>4307</v>
      </c>
      <c r="F677" s="20" t="s">
        <v>3940</v>
      </c>
      <c r="G677" s="73"/>
      <c r="H677" s="73"/>
      <c r="K677" s="150" t="s">
        <v>4306</v>
      </c>
      <c r="O677" s="73"/>
      <c r="P677" s="73"/>
      <c r="Q677" s="73"/>
      <c r="R677" s="149">
        <f t="shared" si="18"/>
        <v>0</v>
      </c>
      <c r="T677" s="148">
        <v>40274</v>
      </c>
    </row>
    <row r="678" spans="1:20">
      <c r="A678" s="18" t="s">
        <v>3662</v>
      </c>
      <c r="D678" s="165" t="s">
        <v>4305</v>
      </c>
      <c r="E678" s="150" t="s">
        <v>4304</v>
      </c>
      <c r="R678" s="149">
        <f t="shared" si="18"/>
        <v>0</v>
      </c>
      <c r="T678" s="148">
        <v>40274</v>
      </c>
    </row>
    <row r="679" spans="1:20">
      <c r="A679" s="18" t="s">
        <v>3662</v>
      </c>
      <c r="D679" s="165" t="s">
        <v>4303</v>
      </c>
      <c r="E679" s="150" t="s">
        <v>4302</v>
      </c>
      <c r="R679" s="149">
        <f t="shared" si="18"/>
        <v>0</v>
      </c>
      <c r="T679" s="148">
        <v>40274</v>
      </c>
    </row>
    <row r="680" spans="1:20">
      <c r="A680" s="18" t="s">
        <v>3662</v>
      </c>
      <c r="D680" s="165" t="s">
        <v>4301</v>
      </c>
      <c r="E680" s="150" t="s">
        <v>4300</v>
      </c>
      <c r="R680" s="149">
        <f t="shared" si="18"/>
        <v>0</v>
      </c>
      <c r="T680" s="148">
        <v>40274</v>
      </c>
    </row>
    <row r="681" spans="1:20">
      <c r="A681" s="18" t="s">
        <v>3662</v>
      </c>
      <c r="D681" s="165" t="s">
        <v>4299</v>
      </c>
      <c r="E681" s="150" t="s">
        <v>4298</v>
      </c>
      <c r="R681" s="149">
        <f t="shared" si="18"/>
        <v>0</v>
      </c>
      <c r="T681" s="148">
        <v>40274</v>
      </c>
    </row>
    <row r="682" spans="1:20">
      <c r="A682" s="18" t="s">
        <v>3662</v>
      </c>
      <c r="D682" s="165" t="s">
        <v>4297</v>
      </c>
      <c r="E682" s="150" t="s">
        <v>4296</v>
      </c>
      <c r="R682" s="149">
        <f t="shared" si="18"/>
        <v>0</v>
      </c>
      <c r="T682" s="148">
        <v>40274</v>
      </c>
    </row>
    <row r="683" spans="1:20" ht="57">
      <c r="A683" s="18" t="s">
        <v>3661</v>
      </c>
      <c r="D683" s="165" t="s">
        <v>4295</v>
      </c>
      <c r="E683" s="150" t="s">
        <v>4294</v>
      </c>
      <c r="K683" s="150" t="s">
        <v>4293</v>
      </c>
      <c r="R683" s="149">
        <f t="shared" si="18"/>
        <v>0</v>
      </c>
      <c r="T683" s="148">
        <v>40281</v>
      </c>
    </row>
    <row r="684" spans="1:20" ht="28.5">
      <c r="A684" s="18" t="s">
        <v>3662</v>
      </c>
      <c r="D684" s="150" t="s">
        <v>4292</v>
      </c>
      <c r="E684" s="150" t="s">
        <v>4291</v>
      </c>
      <c r="G684" s="73"/>
      <c r="H684" s="73"/>
      <c r="K684" s="150" t="s">
        <v>4290</v>
      </c>
      <c r="O684" s="73"/>
      <c r="P684" s="73"/>
      <c r="Q684" s="73"/>
      <c r="R684" s="149">
        <f t="shared" si="18"/>
        <v>0</v>
      </c>
      <c r="T684" s="148">
        <v>40274</v>
      </c>
    </row>
    <row r="685" spans="1:20">
      <c r="A685" s="18" t="s">
        <v>3662</v>
      </c>
      <c r="D685" s="165" t="s">
        <v>4252</v>
      </c>
      <c r="E685" s="150" t="s">
        <v>4289</v>
      </c>
      <c r="R685" s="149">
        <f t="shared" si="18"/>
        <v>0</v>
      </c>
      <c r="T685" s="148">
        <v>40274</v>
      </c>
    </row>
    <row r="686" spans="1:20">
      <c r="A686" s="18" t="s">
        <v>3662</v>
      </c>
      <c r="D686" s="150" t="s">
        <v>4288</v>
      </c>
      <c r="E686" s="150" t="s">
        <v>4287</v>
      </c>
      <c r="G686" s="73"/>
      <c r="H686" s="73"/>
      <c r="O686" s="73"/>
      <c r="P686" s="73"/>
      <c r="Q686" s="73"/>
      <c r="R686" s="149">
        <f t="shared" si="18"/>
        <v>0</v>
      </c>
      <c r="T686" s="148">
        <v>40274</v>
      </c>
    </row>
    <row r="687" spans="1:20">
      <c r="A687" s="18" t="s">
        <v>3662</v>
      </c>
      <c r="D687" s="165" t="s">
        <v>4286</v>
      </c>
      <c r="E687" s="150" t="s">
        <v>4285</v>
      </c>
      <c r="R687" s="149">
        <f t="shared" si="18"/>
        <v>0</v>
      </c>
      <c r="T687" s="148">
        <v>40274</v>
      </c>
    </row>
    <row r="688" spans="1:20">
      <c r="A688" s="18" t="s">
        <v>3662</v>
      </c>
      <c r="D688" s="165" t="s">
        <v>4284</v>
      </c>
      <c r="E688" s="150" t="s">
        <v>4283</v>
      </c>
      <c r="R688" s="149">
        <f t="shared" si="18"/>
        <v>0</v>
      </c>
      <c r="T688" s="148">
        <v>40274</v>
      </c>
    </row>
    <row r="689" spans="1:20">
      <c r="A689" s="18" t="s">
        <v>3662</v>
      </c>
      <c r="D689" s="165" t="s">
        <v>4282</v>
      </c>
      <c r="E689" s="150" t="s">
        <v>4281</v>
      </c>
      <c r="R689" s="149">
        <f t="shared" si="18"/>
        <v>0</v>
      </c>
      <c r="T689" s="148">
        <v>40274</v>
      </c>
    </row>
    <row r="690" spans="1:20">
      <c r="A690" s="18" t="s">
        <v>3662</v>
      </c>
      <c r="D690" s="150" t="s">
        <v>4280</v>
      </c>
      <c r="E690" s="150" t="s">
        <v>4279</v>
      </c>
      <c r="G690" s="73"/>
      <c r="H690" s="73"/>
      <c r="O690" s="73"/>
      <c r="P690" s="73"/>
      <c r="Q690" s="73"/>
      <c r="R690" s="149">
        <f t="shared" si="18"/>
        <v>0</v>
      </c>
      <c r="T690" s="148">
        <v>40274</v>
      </c>
    </row>
    <row r="691" spans="1:20">
      <c r="A691" s="18" t="s">
        <v>3662</v>
      </c>
      <c r="D691" s="165" t="s">
        <v>4278</v>
      </c>
      <c r="E691" s="150" t="s">
        <v>4277</v>
      </c>
      <c r="R691" s="149">
        <f t="shared" si="18"/>
        <v>0</v>
      </c>
      <c r="T691" s="148">
        <v>40274</v>
      </c>
    </row>
    <row r="692" spans="1:20">
      <c r="A692" s="18" t="s">
        <v>3662</v>
      </c>
      <c r="D692" s="165" t="s">
        <v>4276</v>
      </c>
      <c r="E692" s="150" t="s">
        <v>4275</v>
      </c>
      <c r="R692" s="149">
        <f t="shared" si="18"/>
        <v>0</v>
      </c>
      <c r="T692" s="148">
        <v>40274</v>
      </c>
    </row>
    <row r="693" spans="1:20">
      <c r="A693" s="18" t="s">
        <v>3662</v>
      </c>
      <c r="D693" s="165" t="s">
        <v>4274</v>
      </c>
      <c r="E693" s="150" t="s">
        <v>4273</v>
      </c>
      <c r="R693" s="149">
        <f t="shared" si="18"/>
        <v>0</v>
      </c>
      <c r="T693" s="148">
        <v>40274</v>
      </c>
    </row>
    <row r="694" spans="1:20">
      <c r="A694" s="18" t="s">
        <v>3662</v>
      </c>
      <c r="E694" s="150" t="s">
        <v>4272</v>
      </c>
      <c r="F694" s="20" t="s">
        <v>4271</v>
      </c>
      <c r="G694" s="73"/>
      <c r="H694" s="73"/>
      <c r="K694" s="150" t="s">
        <v>4270</v>
      </c>
      <c r="O694" s="73"/>
      <c r="P694" s="73"/>
      <c r="Q694" s="73"/>
      <c r="R694" s="149">
        <f t="shared" si="18"/>
        <v>0</v>
      </c>
      <c r="T694" s="148">
        <v>40274</v>
      </c>
    </row>
    <row r="695" spans="1:20">
      <c r="A695" s="18" t="s">
        <v>3662</v>
      </c>
      <c r="D695" s="150" t="s">
        <v>4269</v>
      </c>
      <c r="E695" s="150" t="s">
        <v>4268</v>
      </c>
      <c r="K695" s="150" t="s">
        <v>4267</v>
      </c>
      <c r="R695" s="149">
        <f t="shared" si="18"/>
        <v>0</v>
      </c>
      <c r="T695" s="148">
        <v>40274</v>
      </c>
    </row>
    <row r="696" spans="1:20">
      <c r="A696" s="18" t="s">
        <v>3662</v>
      </c>
      <c r="D696" s="165" t="s">
        <v>4266</v>
      </c>
      <c r="E696" s="150" t="s">
        <v>4265</v>
      </c>
      <c r="R696" s="149">
        <f t="shared" si="18"/>
        <v>0</v>
      </c>
      <c r="T696" s="148">
        <v>40274</v>
      </c>
    </row>
    <row r="697" spans="1:20">
      <c r="A697" s="18" t="s">
        <v>3662</v>
      </c>
      <c r="D697" s="165" t="s">
        <v>4264</v>
      </c>
      <c r="E697" s="150" t="s">
        <v>4263</v>
      </c>
      <c r="R697" s="149">
        <f t="shared" si="18"/>
        <v>0</v>
      </c>
      <c r="T697" s="148">
        <v>40274</v>
      </c>
    </row>
    <row r="698" spans="1:20">
      <c r="A698" s="18" t="s">
        <v>3662</v>
      </c>
      <c r="E698" s="150" t="s">
        <v>4262</v>
      </c>
      <c r="G698" s="73"/>
      <c r="H698" s="73"/>
      <c r="O698" s="73"/>
      <c r="P698" s="73"/>
      <c r="Q698" s="73"/>
      <c r="R698" s="149">
        <f t="shared" si="18"/>
        <v>0</v>
      </c>
      <c r="T698" s="148">
        <v>40274</v>
      </c>
    </row>
    <row r="699" spans="1:20">
      <c r="A699" s="18" t="s">
        <v>3662</v>
      </c>
      <c r="E699" s="150" t="s">
        <v>4261</v>
      </c>
      <c r="F699" s="20" t="s">
        <v>4260</v>
      </c>
      <c r="G699" s="73"/>
      <c r="H699" s="73"/>
      <c r="K699" s="150" t="s">
        <v>4259</v>
      </c>
      <c r="O699" s="73"/>
      <c r="P699" s="73"/>
      <c r="Q699" s="73"/>
      <c r="R699" s="149">
        <f t="shared" si="18"/>
        <v>0</v>
      </c>
      <c r="T699" s="148">
        <v>40274</v>
      </c>
    </row>
    <row r="700" spans="1:20">
      <c r="A700" s="18" t="s">
        <v>3662</v>
      </c>
      <c r="E700" s="150" t="s">
        <v>4258</v>
      </c>
      <c r="G700" s="73"/>
      <c r="H700" s="73"/>
      <c r="K700" s="150" t="s">
        <v>4257</v>
      </c>
      <c r="O700" s="73"/>
      <c r="P700" s="73"/>
      <c r="Q700" s="73"/>
      <c r="R700" s="149">
        <f t="shared" si="18"/>
        <v>0</v>
      </c>
      <c r="T700" s="148">
        <v>40274</v>
      </c>
    </row>
    <row r="701" spans="1:20">
      <c r="A701" s="18" t="s">
        <v>3662</v>
      </c>
      <c r="D701" s="165"/>
      <c r="E701" s="150" t="s">
        <v>4256</v>
      </c>
      <c r="K701" s="150" t="s">
        <v>4255</v>
      </c>
      <c r="R701" s="149">
        <f t="shared" si="18"/>
        <v>0</v>
      </c>
      <c r="T701" s="148">
        <v>40274</v>
      </c>
    </row>
    <row r="702" spans="1:20">
      <c r="A702" s="18" t="s">
        <v>3662</v>
      </c>
      <c r="D702" s="165" t="s">
        <v>4254</v>
      </c>
      <c r="E702" s="150" t="s">
        <v>4253</v>
      </c>
      <c r="R702" s="149">
        <f t="shared" si="18"/>
        <v>0</v>
      </c>
      <c r="T702" s="148">
        <v>40274</v>
      </c>
    </row>
    <row r="703" spans="1:20">
      <c r="A703" s="18" t="s">
        <v>3662</v>
      </c>
      <c r="D703" s="165" t="s">
        <v>4252</v>
      </c>
      <c r="E703" s="150" t="s">
        <v>4251</v>
      </c>
      <c r="R703" s="149">
        <f t="shared" si="18"/>
        <v>0</v>
      </c>
      <c r="T703" s="148">
        <v>40274</v>
      </c>
    </row>
    <row r="704" spans="1:20">
      <c r="A704" s="18" t="s">
        <v>3662</v>
      </c>
      <c r="D704" s="150" t="s">
        <v>4250</v>
      </c>
      <c r="E704" s="150" t="s">
        <v>4249</v>
      </c>
      <c r="G704" s="73"/>
      <c r="H704" s="73"/>
      <c r="K704" s="150" t="s">
        <v>4248</v>
      </c>
      <c r="O704" s="73"/>
      <c r="P704" s="73"/>
      <c r="Q704" s="73"/>
      <c r="R704" s="149">
        <f t="shared" si="18"/>
        <v>0</v>
      </c>
      <c r="T704" s="148">
        <v>40274</v>
      </c>
    </row>
    <row r="705" spans="1:20">
      <c r="A705" s="18" t="s">
        <v>3662</v>
      </c>
      <c r="E705" s="150" t="s">
        <v>4247</v>
      </c>
      <c r="F705" s="20" t="s">
        <v>4246</v>
      </c>
      <c r="G705" s="73"/>
      <c r="H705" s="73"/>
      <c r="O705" s="73"/>
      <c r="P705" s="73"/>
      <c r="Q705" s="73"/>
      <c r="R705" s="149">
        <f t="shared" si="18"/>
        <v>0</v>
      </c>
      <c r="T705" s="148">
        <v>40274</v>
      </c>
    </row>
    <row r="706" spans="1:20">
      <c r="A706" s="18" t="s">
        <v>3662</v>
      </c>
      <c r="D706" s="165" t="s">
        <v>4245</v>
      </c>
      <c r="E706" s="150" t="s">
        <v>4244</v>
      </c>
      <c r="P706" s="18">
        <v>1</v>
      </c>
      <c r="R706" s="149">
        <f t="shared" si="18"/>
        <v>1</v>
      </c>
      <c r="T706" s="148">
        <v>40274</v>
      </c>
    </row>
    <row r="707" spans="1:20">
      <c r="A707" s="18" t="s">
        <v>3662</v>
      </c>
      <c r="D707" s="165" t="s">
        <v>4243</v>
      </c>
      <c r="E707" s="150" t="s">
        <v>4242</v>
      </c>
      <c r="R707" s="149">
        <f t="shared" si="18"/>
        <v>0</v>
      </c>
      <c r="T707" s="148">
        <v>40274</v>
      </c>
    </row>
    <row r="708" spans="1:20">
      <c r="A708" s="18" t="s">
        <v>3662</v>
      </c>
      <c r="D708" s="150" t="s">
        <v>4241</v>
      </c>
      <c r="E708" s="150" t="s">
        <v>4240</v>
      </c>
      <c r="G708" s="73"/>
      <c r="H708" s="73"/>
      <c r="O708" s="73"/>
      <c r="P708" s="73"/>
      <c r="Q708" s="73"/>
      <c r="R708" s="149">
        <f t="shared" si="18"/>
        <v>0</v>
      </c>
      <c r="T708" s="148">
        <v>40274</v>
      </c>
    </row>
    <row r="709" spans="1:20">
      <c r="A709" s="18" t="s">
        <v>3662</v>
      </c>
      <c r="D709" s="165" t="s">
        <v>4239</v>
      </c>
      <c r="E709" s="150" t="s">
        <v>4238</v>
      </c>
      <c r="R709" s="149">
        <f t="shared" ref="R709:R772" si="19">IF($P709=0,0,$P709/($P709+Q709))</f>
        <v>0</v>
      </c>
      <c r="T709" s="148">
        <v>40274</v>
      </c>
    </row>
    <row r="710" spans="1:20">
      <c r="A710" s="18" t="s">
        <v>3662</v>
      </c>
      <c r="D710" s="165" t="s">
        <v>4237</v>
      </c>
      <c r="E710" s="150" t="s">
        <v>4236</v>
      </c>
      <c r="R710" s="149">
        <f t="shared" si="19"/>
        <v>0</v>
      </c>
      <c r="T710" s="148">
        <v>40274</v>
      </c>
    </row>
    <row r="711" spans="1:20">
      <c r="A711" s="18" t="s">
        <v>3662</v>
      </c>
      <c r="D711" s="165" t="s">
        <v>4235</v>
      </c>
      <c r="E711" s="150" t="s">
        <v>4234</v>
      </c>
      <c r="R711" s="149">
        <f t="shared" si="19"/>
        <v>0</v>
      </c>
      <c r="T711" s="148">
        <v>40274</v>
      </c>
    </row>
    <row r="712" spans="1:20">
      <c r="A712" s="18" t="s">
        <v>3662</v>
      </c>
      <c r="D712" s="165" t="s">
        <v>4233</v>
      </c>
      <c r="E712" s="150" t="s">
        <v>4232</v>
      </c>
      <c r="R712" s="149">
        <f t="shared" si="19"/>
        <v>0</v>
      </c>
      <c r="T712" s="148">
        <v>40274</v>
      </c>
    </row>
    <row r="713" spans="1:20">
      <c r="A713" s="18" t="s">
        <v>3662</v>
      </c>
      <c r="D713" s="165" t="s">
        <v>4231</v>
      </c>
      <c r="E713" s="150" t="s">
        <v>4230</v>
      </c>
      <c r="R713" s="149">
        <f t="shared" si="19"/>
        <v>0</v>
      </c>
      <c r="T713" s="148">
        <v>40274</v>
      </c>
    </row>
    <row r="714" spans="1:20">
      <c r="A714" s="18" t="s">
        <v>3662</v>
      </c>
      <c r="D714" s="165" t="s">
        <v>4229</v>
      </c>
      <c r="E714" s="150" t="s">
        <v>4228</v>
      </c>
      <c r="R714" s="149">
        <f t="shared" si="19"/>
        <v>0</v>
      </c>
      <c r="T714" s="148">
        <v>40274</v>
      </c>
    </row>
    <row r="715" spans="1:20" ht="28.5">
      <c r="A715" s="18" t="s">
        <v>3661</v>
      </c>
      <c r="D715" s="165" t="s">
        <v>4227</v>
      </c>
      <c r="E715" s="150" t="s">
        <v>4226</v>
      </c>
      <c r="L715" s="150" t="s">
        <v>4225</v>
      </c>
      <c r="R715" s="149">
        <f t="shared" si="19"/>
        <v>0</v>
      </c>
      <c r="T715" s="148">
        <v>40282</v>
      </c>
    </row>
    <row r="716" spans="1:20">
      <c r="A716" s="18" t="s">
        <v>3662</v>
      </c>
      <c r="D716" s="165"/>
      <c r="E716" s="150" t="s">
        <v>4224</v>
      </c>
      <c r="R716" s="149">
        <f t="shared" si="19"/>
        <v>0</v>
      </c>
      <c r="T716" s="148">
        <v>40274</v>
      </c>
    </row>
    <row r="717" spans="1:20">
      <c r="A717" s="18" t="s">
        <v>3662</v>
      </c>
      <c r="D717" s="165"/>
      <c r="E717" s="150" t="s">
        <v>4223</v>
      </c>
      <c r="R717" s="149">
        <f t="shared" si="19"/>
        <v>0</v>
      </c>
      <c r="T717" s="148">
        <v>40274</v>
      </c>
    </row>
    <row r="718" spans="1:20">
      <c r="A718" s="18" t="s">
        <v>3661</v>
      </c>
      <c r="D718" s="165" t="s">
        <v>4222</v>
      </c>
      <c r="E718" s="150" t="s">
        <v>4221</v>
      </c>
      <c r="R718" s="149">
        <f t="shared" si="19"/>
        <v>0</v>
      </c>
      <c r="T718" s="148">
        <v>40282</v>
      </c>
    </row>
    <row r="719" spans="1:20">
      <c r="A719" s="18" t="s">
        <v>3662</v>
      </c>
      <c r="E719" s="150" t="s">
        <v>4220</v>
      </c>
      <c r="G719" s="73"/>
      <c r="H719" s="73"/>
      <c r="K719" s="150" t="s">
        <v>4219</v>
      </c>
      <c r="O719" s="73"/>
      <c r="P719" s="73"/>
      <c r="Q719" s="73"/>
      <c r="R719" s="149">
        <f t="shared" si="19"/>
        <v>0</v>
      </c>
      <c r="T719" s="148">
        <v>40274</v>
      </c>
    </row>
    <row r="720" spans="1:20">
      <c r="A720" s="18" t="s">
        <v>3662</v>
      </c>
      <c r="D720" s="165" t="s">
        <v>4218</v>
      </c>
      <c r="E720" s="150" t="s">
        <v>4217</v>
      </c>
      <c r="R720" s="149">
        <f t="shared" si="19"/>
        <v>0</v>
      </c>
      <c r="T720" s="148">
        <v>40274</v>
      </c>
    </row>
    <row r="721" spans="1:20">
      <c r="A721" s="18" t="s">
        <v>3662</v>
      </c>
      <c r="D721" s="165"/>
      <c r="E721" s="150" t="s">
        <v>4216</v>
      </c>
      <c r="F721" s="20" t="s">
        <v>4215</v>
      </c>
      <c r="K721" s="150" t="s">
        <v>4214</v>
      </c>
      <c r="R721" s="149">
        <f t="shared" si="19"/>
        <v>0</v>
      </c>
      <c r="T721" s="148">
        <v>40274</v>
      </c>
    </row>
    <row r="722" spans="1:20" ht="71.25">
      <c r="A722" s="18" t="s">
        <v>3662</v>
      </c>
      <c r="D722" s="165"/>
      <c r="E722" s="150" t="s">
        <v>4213</v>
      </c>
      <c r="F722" s="20" t="s">
        <v>4212</v>
      </c>
      <c r="K722" s="150" t="s">
        <v>4211</v>
      </c>
      <c r="R722" s="149">
        <f t="shared" si="19"/>
        <v>0</v>
      </c>
      <c r="T722" s="148">
        <v>40274</v>
      </c>
    </row>
    <row r="723" spans="1:20">
      <c r="A723" s="18" t="s">
        <v>3662</v>
      </c>
      <c r="E723" s="150" t="s">
        <v>4210</v>
      </c>
      <c r="G723" s="73"/>
      <c r="H723" s="73"/>
      <c r="O723" s="73"/>
      <c r="P723" s="73"/>
      <c r="Q723" s="73"/>
      <c r="R723" s="149">
        <f t="shared" si="19"/>
        <v>0</v>
      </c>
      <c r="T723" s="148">
        <v>40274</v>
      </c>
    </row>
    <row r="724" spans="1:20">
      <c r="A724" s="18" t="s">
        <v>3662</v>
      </c>
      <c r="D724" s="165"/>
      <c r="E724" s="150" t="s">
        <v>4209</v>
      </c>
      <c r="F724" s="20" t="s">
        <v>4208</v>
      </c>
      <c r="R724" s="149">
        <f t="shared" si="19"/>
        <v>0</v>
      </c>
      <c r="T724" s="148">
        <v>40274</v>
      </c>
    </row>
    <row r="725" spans="1:20">
      <c r="A725" s="18" t="s">
        <v>3661</v>
      </c>
      <c r="D725" s="165"/>
      <c r="E725" s="150" t="s">
        <v>4207</v>
      </c>
      <c r="K725" s="150" t="s">
        <v>4206</v>
      </c>
      <c r="R725" s="149">
        <f t="shared" si="19"/>
        <v>0</v>
      </c>
      <c r="T725" s="148">
        <v>40281</v>
      </c>
    </row>
    <row r="726" spans="1:20" ht="42">
      <c r="A726" s="18" t="s">
        <v>3661</v>
      </c>
      <c r="D726" s="165"/>
      <c r="E726" s="150" t="s">
        <v>4205</v>
      </c>
      <c r="F726" s="20" t="s">
        <v>4204</v>
      </c>
      <c r="K726" s="150" t="s">
        <v>4203</v>
      </c>
      <c r="R726" s="149">
        <f t="shared" si="19"/>
        <v>0</v>
      </c>
      <c r="T726" s="148">
        <v>40281</v>
      </c>
    </row>
    <row r="727" spans="1:20">
      <c r="A727" s="18" t="s">
        <v>3662</v>
      </c>
      <c r="D727" s="165" t="s">
        <v>4202</v>
      </c>
      <c r="E727" s="150" t="s">
        <v>4201</v>
      </c>
      <c r="R727" s="149">
        <f t="shared" si="19"/>
        <v>0</v>
      </c>
      <c r="T727" s="148">
        <v>40274</v>
      </c>
    </row>
    <row r="728" spans="1:20">
      <c r="A728" s="18" t="s">
        <v>3662</v>
      </c>
      <c r="D728" s="165" t="s">
        <v>4200</v>
      </c>
      <c r="E728" s="150" t="s">
        <v>4199</v>
      </c>
      <c r="R728" s="149">
        <f t="shared" si="19"/>
        <v>0</v>
      </c>
      <c r="T728" s="148">
        <v>40274</v>
      </c>
    </row>
    <row r="729" spans="1:20">
      <c r="A729" s="18" t="s">
        <v>3662</v>
      </c>
      <c r="D729" s="165" t="s">
        <v>4198</v>
      </c>
      <c r="E729" s="150" t="s">
        <v>4197</v>
      </c>
      <c r="R729" s="149">
        <f t="shared" si="19"/>
        <v>0</v>
      </c>
      <c r="T729" s="148">
        <v>40274</v>
      </c>
    </row>
    <row r="730" spans="1:20">
      <c r="A730" s="18" t="s">
        <v>3662</v>
      </c>
      <c r="D730" s="165"/>
      <c r="E730" s="150" t="s">
        <v>4196</v>
      </c>
      <c r="K730" s="150" t="s">
        <v>4195</v>
      </c>
      <c r="R730" s="149">
        <f t="shared" si="19"/>
        <v>0</v>
      </c>
      <c r="T730" s="148">
        <v>40274</v>
      </c>
    </row>
    <row r="731" spans="1:20">
      <c r="A731" s="18" t="s">
        <v>3662</v>
      </c>
      <c r="D731" s="165" t="s">
        <v>4194</v>
      </c>
      <c r="E731" s="150" t="s">
        <v>4193</v>
      </c>
      <c r="R731" s="149">
        <f t="shared" si="19"/>
        <v>0</v>
      </c>
      <c r="T731" s="148">
        <v>40274</v>
      </c>
    </row>
    <row r="732" spans="1:20">
      <c r="A732" s="18" t="s">
        <v>3662</v>
      </c>
      <c r="D732" s="165" t="s">
        <v>4192</v>
      </c>
      <c r="E732" s="150" t="s">
        <v>4191</v>
      </c>
      <c r="R732" s="149">
        <f t="shared" si="19"/>
        <v>0</v>
      </c>
      <c r="T732" s="148">
        <v>40274</v>
      </c>
    </row>
    <row r="733" spans="1:20">
      <c r="A733" s="18" t="s">
        <v>3662</v>
      </c>
      <c r="D733" s="165" t="s">
        <v>4190</v>
      </c>
      <c r="E733" s="150" t="s">
        <v>4189</v>
      </c>
      <c r="R733" s="149">
        <f t="shared" si="19"/>
        <v>0</v>
      </c>
      <c r="T733" s="148">
        <v>40274</v>
      </c>
    </row>
    <row r="734" spans="1:20">
      <c r="A734" s="18" t="s">
        <v>3661</v>
      </c>
      <c r="D734" s="165" t="s">
        <v>4188</v>
      </c>
      <c r="E734" s="150" t="s">
        <v>4187</v>
      </c>
      <c r="K734" s="150" t="s">
        <v>4186</v>
      </c>
      <c r="R734" s="149">
        <f t="shared" si="19"/>
        <v>0</v>
      </c>
      <c r="T734" s="148">
        <v>40277</v>
      </c>
    </row>
    <row r="735" spans="1:20">
      <c r="A735" s="18" t="s">
        <v>3662</v>
      </c>
      <c r="D735" s="165"/>
      <c r="E735" s="150" t="s">
        <v>4185</v>
      </c>
      <c r="K735" s="150" t="s">
        <v>4184</v>
      </c>
      <c r="R735" s="149">
        <f t="shared" si="19"/>
        <v>0</v>
      </c>
      <c r="T735" s="148">
        <v>40274</v>
      </c>
    </row>
    <row r="736" spans="1:20">
      <c r="A736" s="18" t="s">
        <v>3662</v>
      </c>
      <c r="D736" s="165" t="s">
        <v>4183</v>
      </c>
      <c r="E736" s="150" t="s">
        <v>4182</v>
      </c>
      <c r="R736" s="149">
        <f t="shared" si="19"/>
        <v>0</v>
      </c>
      <c r="T736" s="148">
        <v>40274</v>
      </c>
    </row>
    <row r="737" spans="1:20">
      <c r="A737" s="18" t="s">
        <v>3662</v>
      </c>
      <c r="D737" s="165" t="s">
        <v>4181</v>
      </c>
      <c r="E737" s="150" t="s">
        <v>4180</v>
      </c>
      <c r="R737" s="149">
        <f t="shared" si="19"/>
        <v>0</v>
      </c>
      <c r="T737" s="148">
        <v>40274</v>
      </c>
    </row>
    <row r="738" spans="1:20">
      <c r="A738" s="18" t="s">
        <v>3662</v>
      </c>
      <c r="D738" s="165" t="s">
        <v>4179</v>
      </c>
      <c r="E738" s="150" t="s">
        <v>4178</v>
      </c>
      <c r="R738" s="149">
        <f t="shared" si="19"/>
        <v>0</v>
      </c>
      <c r="T738" s="148">
        <v>40274</v>
      </c>
    </row>
    <row r="739" spans="1:20">
      <c r="A739" s="18" t="s">
        <v>3662</v>
      </c>
      <c r="D739" s="165" t="s">
        <v>4177</v>
      </c>
      <c r="E739" s="150" t="s">
        <v>4176</v>
      </c>
      <c r="R739" s="149">
        <f t="shared" si="19"/>
        <v>0</v>
      </c>
      <c r="T739" s="148">
        <v>40274</v>
      </c>
    </row>
    <row r="740" spans="1:20">
      <c r="A740" s="18" t="s">
        <v>3662</v>
      </c>
      <c r="D740" s="165" t="s">
        <v>4175</v>
      </c>
      <c r="E740" s="150" t="s">
        <v>4174</v>
      </c>
      <c r="R740" s="149">
        <f t="shared" si="19"/>
        <v>0</v>
      </c>
      <c r="T740" s="148">
        <v>40274</v>
      </c>
    </row>
    <row r="741" spans="1:20">
      <c r="A741" s="18" t="s">
        <v>3662</v>
      </c>
      <c r="D741" s="165" t="s">
        <v>4173</v>
      </c>
      <c r="E741" s="150" t="s">
        <v>4172</v>
      </c>
      <c r="R741" s="149">
        <f t="shared" si="19"/>
        <v>0</v>
      </c>
      <c r="T741" s="148">
        <v>40274</v>
      </c>
    </row>
    <row r="742" spans="1:20">
      <c r="A742" s="18" t="s">
        <v>3662</v>
      </c>
      <c r="E742" s="165" t="s">
        <v>4171</v>
      </c>
      <c r="K742" s="150" t="s">
        <v>4170</v>
      </c>
      <c r="R742" s="149">
        <f t="shared" si="19"/>
        <v>0</v>
      </c>
      <c r="T742" s="148">
        <v>40274</v>
      </c>
    </row>
    <row r="743" spans="1:20">
      <c r="A743" s="18" t="s">
        <v>3662</v>
      </c>
      <c r="D743" s="165"/>
      <c r="E743" s="150" t="s">
        <v>4169</v>
      </c>
      <c r="F743" s="20" t="s">
        <v>4168</v>
      </c>
      <c r="K743" s="150" t="s">
        <v>4167</v>
      </c>
      <c r="R743" s="149">
        <f t="shared" si="19"/>
        <v>0</v>
      </c>
      <c r="T743" s="148">
        <v>40274</v>
      </c>
    </row>
    <row r="744" spans="1:20">
      <c r="A744" s="18" t="s">
        <v>3662</v>
      </c>
      <c r="E744" s="165" t="s">
        <v>4166</v>
      </c>
      <c r="R744" s="149">
        <f t="shared" si="19"/>
        <v>0</v>
      </c>
      <c r="T744" s="148">
        <v>40274</v>
      </c>
    </row>
    <row r="745" spans="1:20">
      <c r="A745" s="18" t="s">
        <v>3662</v>
      </c>
      <c r="D745" s="165" t="s">
        <v>4165</v>
      </c>
      <c r="E745" s="150" t="s">
        <v>4164</v>
      </c>
      <c r="R745" s="149">
        <f t="shared" si="19"/>
        <v>0</v>
      </c>
      <c r="T745" s="148">
        <v>40274</v>
      </c>
    </row>
    <row r="746" spans="1:20">
      <c r="A746" s="18" t="s">
        <v>3662</v>
      </c>
      <c r="E746" s="150" t="s">
        <v>4163</v>
      </c>
      <c r="G746" s="73"/>
      <c r="H746" s="73"/>
      <c r="O746" s="73"/>
      <c r="P746" s="73"/>
      <c r="Q746" s="73"/>
      <c r="R746" s="149">
        <f t="shared" si="19"/>
        <v>0</v>
      </c>
      <c r="T746" s="148">
        <v>40274</v>
      </c>
    </row>
    <row r="747" spans="1:20">
      <c r="A747" s="18" t="s">
        <v>3662</v>
      </c>
      <c r="D747" s="165"/>
      <c r="E747" s="150" t="s">
        <v>4162</v>
      </c>
      <c r="R747" s="149">
        <f t="shared" si="19"/>
        <v>0</v>
      </c>
      <c r="T747" s="148">
        <v>40274</v>
      </c>
    </row>
    <row r="748" spans="1:20">
      <c r="A748" s="18" t="s">
        <v>3662</v>
      </c>
      <c r="D748" s="165" t="s">
        <v>4161</v>
      </c>
      <c r="E748" s="150" t="s">
        <v>4160</v>
      </c>
      <c r="R748" s="149">
        <f t="shared" si="19"/>
        <v>0</v>
      </c>
      <c r="T748" s="148">
        <v>40274</v>
      </c>
    </row>
    <row r="749" spans="1:20">
      <c r="A749" s="18" t="s">
        <v>3662</v>
      </c>
      <c r="D749" s="165" t="s">
        <v>4159</v>
      </c>
      <c r="E749" s="150" t="s">
        <v>4158</v>
      </c>
      <c r="R749" s="149">
        <f t="shared" si="19"/>
        <v>0</v>
      </c>
      <c r="T749" s="148">
        <v>40274</v>
      </c>
    </row>
    <row r="750" spans="1:20">
      <c r="A750" s="18" t="s">
        <v>3662</v>
      </c>
      <c r="D750" s="165" t="s">
        <v>4157</v>
      </c>
      <c r="E750" s="150" t="s">
        <v>4156</v>
      </c>
      <c r="R750" s="149">
        <f t="shared" si="19"/>
        <v>0</v>
      </c>
      <c r="T750" s="148">
        <v>40274</v>
      </c>
    </row>
    <row r="751" spans="1:20">
      <c r="A751" s="18" t="s">
        <v>3662</v>
      </c>
      <c r="D751" s="165" t="s">
        <v>4155</v>
      </c>
      <c r="E751" s="150" t="s">
        <v>4154</v>
      </c>
      <c r="R751" s="149">
        <f t="shared" si="19"/>
        <v>0</v>
      </c>
      <c r="T751" s="148">
        <v>40274</v>
      </c>
    </row>
    <row r="752" spans="1:20">
      <c r="A752" s="18" t="s">
        <v>3662</v>
      </c>
      <c r="D752" s="165" t="s">
        <v>4153</v>
      </c>
      <c r="E752" s="150" t="s">
        <v>4152</v>
      </c>
      <c r="R752" s="149">
        <f t="shared" si="19"/>
        <v>0</v>
      </c>
      <c r="T752" s="148">
        <v>40274</v>
      </c>
    </row>
    <row r="753" spans="1:20">
      <c r="A753" s="18" t="s">
        <v>3662</v>
      </c>
      <c r="E753" s="165" t="s">
        <v>4151</v>
      </c>
      <c r="K753" s="150" t="s">
        <v>4150</v>
      </c>
      <c r="R753" s="149">
        <f t="shared" si="19"/>
        <v>0</v>
      </c>
      <c r="T753" s="148">
        <v>40274</v>
      </c>
    </row>
    <row r="754" spans="1:20" ht="42.75">
      <c r="A754" s="18" t="s">
        <v>3662</v>
      </c>
      <c r="D754" s="165"/>
      <c r="E754" s="150" t="s">
        <v>4149</v>
      </c>
      <c r="F754" s="20" t="s">
        <v>4148</v>
      </c>
      <c r="K754" s="150" t="s">
        <v>4147</v>
      </c>
      <c r="R754" s="149">
        <f t="shared" si="19"/>
        <v>0</v>
      </c>
      <c r="T754" s="148">
        <v>40274</v>
      </c>
    </row>
    <row r="755" spans="1:20">
      <c r="A755" s="18" t="s">
        <v>3662</v>
      </c>
      <c r="D755" s="165"/>
      <c r="E755" s="150" t="s">
        <v>4146</v>
      </c>
      <c r="K755" s="150" t="s">
        <v>4145</v>
      </c>
      <c r="O755" s="73"/>
      <c r="P755" s="73"/>
      <c r="Q755" s="73"/>
      <c r="R755" s="149">
        <f t="shared" si="19"/>
        <v>0</v>
      </c>
      <c r="T755" s="148">
        <v>40274</v>
      </c>
    </row>
    <row r="756" spans="1:20">
      <c r="A756" s="18" t="s">
        <v>3662</v>
      </c>
      <c r="D756" s="165" t="s">
        <v>4144</v>
      </c>
      <c r="E756" s="150" t="s">
        <v>4143</v>
      </c>
      <c r="R756" s="149">
        <f t="shared" si="19"/>
        <v>0</v>
      </c>
      <c r="T756" s="148">
        <v>40274</v>
      </c>
    </row>
    <row r="757" spans="1:20">
      <c r="A757" s="18" t="s">
        <v>3662</v>
      </c>
      <c r="D757" s="165" t="s">
        <v>4142</v>
      </c>
      <c r="E757" s="150" t="s">
        <v>4141</v>
      </c>
      <c r="R757" s="149">
        <f t="shared" si="19"/>
        <v>0</v>
      </c>
      <c r="T757" s="148">
        <v>40274</v>
      </c>
    </row>
    <row r="758" spans="1:20">
      <c r="A758" s="18" t="s">
        <v>3662</v>
      </c>
      <c r="E758" s="150" t="s">
        <v>4140</v>
      </c>
      <c r="F758" s="20" t="s">
        <v>4139</v>
      </c>
      <c r="G758" s="73"/>
      <c r="H758" s="73"/>
      <c r="K758" s="150" t="s">
        <v>4138</v>
      </c>
      <c r="O758" s="73"/>
      <c r="P758" s="73"/>
      <c r="Q758" s="73"/>
      <c r="R758" s="149">
        <f t="shared" si="19"/>
        <v>0</v>
      </c>
      <c r="T758" s="148">
        <v>40274</v>
      </c>
    </row>
    <row r="759" spans="1:20">
      <c r="A759" s="18" t="s">
        <v>3662</v>
      </c>
      <c r="D759" s="165" t="s">
        <v>4137</v>
      </c>
      <c r="E759" s="150" t="s">
        <v>4136</v>
      </c>
      <c r="R759" s="149">
        <f t="shared" si="19"/>
        <v>0</v>
      </c>
      <c r="T759" s="148">
        <v>40274</v>
      </c>
    </row>
    <row r="760" spans="1:20">
      <c r="A760" s="18" t="s">
        <v>3662</v>
      </c>
      <c r="D760" s="165" t="s">
        <v>4135</v>
      </c>
      <c r="E760" s="150" t="s">
        <v>4134</v>
      </c>
      <c r="K760" s="150" t="s">
        <v>4133</v>
      </c>
      <c r="R760" s="149">
        <f t="shared" si="19"/>
        <v>0</v>
      </c>
      <c r="T760" s="148">
        <v>40274</v>
      </c>
    </row>
    <row r="761" spans="1:20">
      <c r="A761" s="18" t="s">
        <v>3662</v>
      </c>
      <c r="D761" s="150" t="s">
        <v>4132</v>
      </c>
      <c r="E761" s="150" t="s">
        <v>4131</v>
      </c>
      <c r="G761" s="73"/>
      <c r="H761" s="73"/>
      <c r="O761" s="73"/>
      <c r="P761" s="73"/>
      <c r="Q761" s="73"/>
      <c r="R761" s="149">
        <f t="shared" si="19"/>
        <v>0</v>
      </c>
      <c r="T761" s="148">
        <v>40274</v>
      </c>
    </row>
    <row r="762" spans="1:20">
      <c r="A762" s="18" t="s">
        <v>3662</v>
      </c>
      <c r="D762" s="150" t="s">
        <v>4130</v>
      </c>
      <c r="E762" s="150" t="s">
        <v>4129</v>
      </c>
      <c r="G762" s="73"/>
      <c r="H762" s="73"/>
      <c r="O762" s="73"/>
      <c r="P762" s="73"/>
      <c r="Q762" s="73"/>
      <c r="R762" s="149">
        <f t="shared" si="19"/>
        <v>0</v>
      </c>
      <c r="T762" s="148">
        <v>40274</v>
      </c>
    </row>
    <row r="763" spans="1:20">
      <c r="A763" s="18" t="s">
        <v>3662</v>
      </c>
      <c r="D763" s="150" t="s">
        <v>4128</v>
      </c>
      <c r="E763" s="150" t="s">
        <v>4127</v>
      </c>
      <c r="R763" s="149">
        <f t="shared" si="19"/>
        <v>0</v>
      </c>
      <c r="T763" s="148">
        <v>40274</v>
      </c>
    </row>
    <row r="764" spans="1:20">
      <c r="A764" s="18" t="s">
        <v>3662</v>
      </c>
      <c r="D764" s="165"/>
      <c r="E764" s="150" t="s">
        <v>4126</v>
      </c>
      <c r="R764" s="149">
        <f t="shared" si="19"/>
        <v>0</v>
      </c>
      <c r="T764" s="148">
        <v>40274</v>
      </c>
    </row>
    <row r="765" spans="1:20" ht="42.75">
      <c r="A765" s="18" t="s">
        <v>3662</v>
      </c>
      <c r="E765" s="150" t="s">
        <v>7646</v>
      </c>
      <c r="F765" s="20" t="s">
        <v>7645</v>
      </c>
      <c r="G765" s="73"/>
      <c r="H765" s="73"/>
      <c r="K765" s="150" t="s">
        <v>4122</v>
      </c>
      <c r="O765" s="73"/>
      <c r="P765" s="73"/>
      <c r="Q765" s="73"/>
      <c r="R765" s="149">
        <f t="shared" si="19"/>
        <v>0</v>
      </c>
      <c r="T765" s="148">
        <v>40274</v>
      </c>
    </row>
    <row r="766" spans="1:20">
      <c r="A766" s="18" t="s">
        <v>3662</v>
      </c>
      <c r="D766" s="165"/>
      <c r="E766" s="150" t="s">
        <v>4121</v>
      </c>
      <c r="R766" s="149">
        <f t="shared" si="19"/>
        <v>0</v>
      </c>
      <c r="T766" s="148">
        <v>40274</v>
      </c>
    </row>
    <row r="767" spans="1:20">
      <c r="A767" s="18" t="s">
        <v>3662</v>
      </c>
      <c r="D767" s="165" t="s">
        <v>4120</v>
      </c>
      <c r="E767" s="150" t="s">
        <v>4119</v>
      </c>
      <c r="R767" s="149">
        <f t="shared" si="19"/>
        <v>0</v>
      </c>
      <c r="T767" s="148">
        <v>40274</v>
      </c>
    </row>
    <row r="768" spans="1:20" ht="15">
      <c r="A768" s="18" t="s">
        <v>3661</v>
      </c>
      <c r="D768" s="165"/>
      <c r="E768" s="174" t="s">
        <v>4118</v>
      </c>
      <c r="F768" s="20" t="s">
        <v>4117</v>
      </c>
      <c r="K768" s="150" t="s">
        <v>4116</v>
      </c>
      <c r="R768" s="149">
        <f t="shared" si="19"/>
        <v>0</v>
      </c>
      <c r="T768" s="148">
        <v>40280</v>
      </c>
    </row>
    <row r="769" spans="1:20" ht="28.5">
      <c r="A769" s="18" t="s">
        <v>3662</v>
      </c>
      <c r="E769" s="165" t="s">
        <v>4115</v>
      </c>
      <c r="K769" s="150" t="s">
        <v>4114</v>
      </c>
      <c r="M769" s="150" t="s">
        <v>4113</v>
      </c>
      <c r="R769" s="149">
        <f t="shared" si="19"/>
        <v>0</v>
      </c>
      <c r="T769" s="148">
        <v>40274</v>
      </c>
    </row>
    <row r="770" spans="1:20">
      <c r="A770" s="18" t="s">
        <v>3662</v>
      </c>
      <c r="D770" s="150" t="s">
        <v>4112</v>
      </c>
      <c r="E770" s="150" t="s">
        <v>4111</v>
      </c>
      <c r="F770" s="20" t="s">
        <v>4110</v>
      </c>
      <c r="G770" s="73"/>
      <c r="H770" s="73"/>
      <c r="K770" s="150" t="s">
        <v>4109</v>
      </c>
      <c r="O770" s="73"/>
      <c r="P770" s="73">
        <v>1</v>
      </c>
      <c r="Q770" s="73"/>
      <c r="R770" s="149">
        <f t="shared" si="19"/>
        <v>1</v>
      </c>
      <c r="T770" s="148">
        <v>40274</v>
      </c>
    </row>
    <row r="771" spans="1:20">
      <c r="A771" s="18" t="s">
        <v>3662</v>
      </c>
      <c r="E771" s="150" t="s">
        <v>4108</v>
      </c>
      <c r="G771" s="73"/>
      <c r="H771" s="73"/>
      <c r="K771" s="150" t="s">
        <v>4107</v>
      </c>
      <c r="O771" s="73"/>
      <c r="P771" s="73"/>
      <c r="Q771" s="73"/>
      <c r="R771" s="149">
        <f t="shared" si="19"/>
        <v>0</v>
      </c>
      <c r="T771" s="148">
        <v>40274</v>
      </c>
    </row>
    <row r="772" spans="1:20">
      <c r="A772" s="18" t="s">
        <v>3662</v>
      </c>
      <c r="D772" s="165" t="s">
        <v>4106</v>
      </c>
      <c r="E772" s="150" t="s">
        <v>4105</v>
      </c>
      <c r="Q772" s="18">
        <v>1</v>
      </c>
      <c r="R772" s="149">
        <f t="shared" si="19"/>
        <v>0</v>
      </c>
      <c r="T772" s="148">
        <v>40274</v>
      </c>
    </row>
    <row r="773" spans="1:20">
      <c r="A773" s="18" t="s">
        <v>3662</v>
      </c>
      <c r="D773" s="165" t="s">
        <v>4104</v>
      </c>
      <c r="E773" s="150" t="s">
        <v>4103</v>
      </c>
      <c r="R773" s="149">
        <f t="shared" ref="R773:R836" si="20">IF($P773=0,0,$P773/($P773+Q773))</f>
        <v>0</v>
      </c>
      <c r="T773" s="148">
        <v>40274</v>
      </c>
    </row>
    <row r="774" spans="1:20">
      <c r="A774" s="18" t="s">
        <v>3662</v>
      </c>
      <c r="D774" s="165"/>
      <c r="E774" s="150" t="s">
        <v>4102</v>
      </c>
      <c r="R774" s="149">
        <f t="shared" si="20"/>
        <v>0</v>
      </c>
      <c r="T774" s="148">
        <v>40274</v>
      </c>
    </row>
    <row r="775" spans="1:20">
      <c r="A775" s="18" t="s">
        <v>3662</v>
      </c>
      <c r="D775" s="165" t="s">
        <v>4101</v>
      </c>
      <c r="E775" s="150" t="s">
        <v>4100</v>
      </c>
      <c r="R775" s="149">
        <f t="shared" si="20"/>
        <v>0</v>
      </c>
      <c r="T775" s="148">
        <v>40274</v>
      </c>
    </row>
    <row r="776" spans="1:20">
      <c r="A776" s="18" t="s">
        <v>3662</v>
      </c>
      <c r="D776" s="165" t="s">
        <v>4099</v>
      </c>
      <c r="E776" s="150" t="s">
        <v>4098</v>
      </c>
      <c r="R776" s="149">
        <f t="shared" si="20"/>
        <v>0</v>
      </c>
      <c r="T776" s="148">
        <v>40274</v>
      </c>
    </row>
    <row r="777" spans="1:20">
      <c r="A777" s="18" t="s">
        <v>3661</v>
      </c>
      <c r="D777" s="165" t="s">
        <v>4097</v>
      </c>
      <c r="E777" s="150" t="s">
        <v>4096</v>
      </c>
      <c r="K777" s="150" t="s">
        <v>4095</v>
      </c>
      <c r="R777" s="149">
        <f t="shared" si="20"/>
        <v>0</v>
      </c>
      <c r="T777" s="148">
        <v>40282</v>
      </c>
    </row>
    <row r="778" spans="1:20">
      <c r="A778" s="18" t="s">
        <v>3662</v>
      </c>
      <c r="D778" s="150" t="s">
        <v>4094</v>
      </c>
      <c r="E778" s="150" t="s">
        <v>4093</v>
      </c>
      <c r="G778" s="73"/>
      <c r="H778" s="73"/>
      <c r="O778" s="73"/>
      <c r="P778" s="73"/>
      <c r="Q778" s="73"/>
      <c r="R778" s="149">
        <f t="shared" si="20"/>
        <v>0</v>
      </c>
      <c r="T778" s="148">
        <v>40274</v>
      </c>
    </row>
    <row r="779" spans="1:20">
      <c r="A779" s="18" t="s">
        <v>3662</v>
      </c>
      <c r="D779" s="165"/>
      <c r="E779" s="150" t="s">
        <v>4092</v>
      </c>
      <c r="K779" s="150" t="s">
        <v>4091</v>
      </c>
      <c r="R779" s="149">
        <f t="shared" si="20"/>
        <v>0</v>
      </c>
      <c r="T779" s="148">
        <v>40274</v>
      </c>
    </row>
    <row r="780" spans="1:20">
      <c r="A780" s="18" t="s">
        <v>3662</v>
      </c>
      <c r="E780" s="150" t="s">
        <v>4090</v>
      </c>
      <c r="G780" s="73"/>
      <c r="H780" s="73"/>
      <c r="K780" s="150" t="s">
        <v>4089</v>
      </c>
      <c r="O780" s="73"/>
      <c r="P780" s="73"/>
      <c r="Q780" s="73"/>
      <c r="R780" s="149">
        <f t="shared" si="20"/>
        <v>0</v>
      </c>
      <c r="T780" s="148">
        <v>40274</v>
      </c>
    </row>
    <row r="781" spans="1:20">
      <c r="A781" s="18" t="s">
        <v>3662</v>
      </c>
      <c r="D781" s="165" t="s">
        <v>4088</v>
      </c>
      <c r="E781" s="150" t="s">
        <v>4087</v>
      </c>
      <c r="R781" s="149">
        <f t="shared" si="20"/>
        <v>0</v>
      </c>
      <c r="T781" s="148">
        <v>40274</v>
      </c>
    </row>
    <row r="782" spans="1:20">
      <c r="A782" s="18" t="s">
        <v>3662</v>
      </c>
      <c r="D782" s="165"/>
      <c r="E782" s="150" t="s">
        <v>4086</v>
      </c>
      <c r="R782" s="149">
        <f t="shared" si="20"/>
        <v>0</v>
      </c>
      <c r="T782" s="148">
        <v>40274</v>
      </c>
    </row>
    <row r="783" spans="1:20">
      <c r="A783" s="18" t="s">
        <v>3662</v>
      </c>
      <c r="D783" s="165" t="s">
        <v>4085</v>
      </c>
      <c r="E783" s="150" t="s">
        <v>4084</v>
      </c>
      <c r="R783" s="149">
        <f t="shared" si="20"/>
        <v>0</v>
      </c>
      <c r="T783" s="148">
        <v>40274</v>
      </c>
    </row>
    <row r="784" spans="1:20">
      <c r="A784" s="18" t="s">
        <v>3662</v>
      </c>
      <c r="D784" s="165" t="s">
        <v>4083</v>
      </c>
      <c r="E784" s="150" t="s">
        <v>4082</v>
      </c>
      <c r="R784" s="149">
        <f t="shared" si="20"/>
        <v>0</v>
      </c>
      <c r="T784" s="148">
        <v>40274</v>
      </c>
    </row>
    <row r="785" spans="1:20">
      <c r="A785" s="18" t="s">
        <v>3662</v>
      </c>
      <c r="D785" s="165"/>
      <c r="E785" s="150" t="s">
        <v>4081</v>
      </c>
      <c r="R785" s="149">
        <f t="shared" si="20"/>
        <v>0</v>
      </c>
      <c r="T785" s="148">
        <v>40274</v>
      </c>
    </row>
    <row r="786" spans="1:20">
      <c r="A786" s="18" t="s">
        <v>3662</v>
      </c>
      <c r="D786" s="165" t="s">
        <v>4080</v>
      </c>
      <c r="E786" s="150" t="s">
        <v>4079</v>
      </c>
      <c r="R786" s="149">
        <f t="shared" si="20"/>
        <v>0</v>
      </c>
      <c r="T786" s="148">
        <v>40274</v>
      </c>
    </row>
    <row r="787" spans="1:20">
      <c r="A787" s="18" t="s">
        <v>3662</v>
      </c>
      <c r="D787" s="165" t="s">
        <v>4078</v>
      </c>
      <c r="E787" s="150" t="s">
        <v>4077</v>
      </c>
      <c r="R787" s="149">
        <f t="shared" si="20"/>
        <v>0</v>
      </c>
      <c r="T787" s="148">
        <v>40274</v>
      </c>
    </row>
    <row r="788" spans="1:20">
      <c r="A788" s="18" t="s">
        <v>3662</v>
      </c>
      <c r="D788" s="165" t="s">
        <v>4076</v>
      </c>
      <c r="E788" s="150" t="s">
        <v>4075</v>
      </c>
      <c r="R788" s="149">
        <f t="shared" si="20"/>
        <v>0</v>
      </c>
      <c r="T788" s="148">
        <v>40274</v>
      </c>
    </row>
    <row r="789" spans="1:20">
      <c r="A789" s="18" t="s">
        <v>3662</v>
      </c>
      <c r="D789" s="165" t="s">
        <v>4074</v>
      </c>
      <c r="E789" s="150" t="s">
        <v>4073</v>
      </c>
      <c r="R789" s="149">
        <f t="shared" si="20"/>
        <v>0</v>
      </c>
      <c r="T789" s="148">
        <v>40274</v>
      </c>
    </row>
    <row r="790" spans="1:20">
      <c r="A790" s="18" t="s">
        <v>3662</v>
      </c>
      <c r="D790" s="165" t="s">
        <v>4072</v>
      </c>
      <c r="E790" s="150" t="s">
        <v>4071</v>
      </c>
      <c r="R790" s="149">
        <f t="shared" si="20"/>
        <v>0</v>
      </c>
      <c r="T790" s="148">
        <v>40274</v>
      </c>
    </row>
    <row r="791" spans="1:20">
      <c r="A791" s="18" t="s">
        <v>3662</v>
      </c>
      <c r="D791" s="165" t="s">
        <v>4070</v>
      </c>
      <c r="E791" s="150" t="s">
        <v>4069</v>
      </c>
      <c r="R791" s="149">
        <f t="shared" si="20"/>
        <v>0</v>
      </c>
      <c r="T791" s="148">
        <v>40274</v>
      </c>
    </row>
    <row r="792" spans="1:20">
      <c r="A792" s="18" t="s">
        <v>3662</v>
      </c>
      <c r="D792" s="165" t="s">
        <v>4068</v>
      </c>
      <c r="E792" s="150" t="s">
        <v>4067</v>
      </c>
      <c r="R792" s="149">
        <f t="shared" si="20"/>
        <v>0</v>
      </c>
      <c r="T792" s="148">
        <v>40274</v>
      </c>
    </row>
    <row r="793" spans="1:20">
      <c r="A793" s="18" t="s">
        <v>3662</v>
      </c>
      <c r="D793" s="165" t="s">
        <v>4066</v>
      </c>
      <c r="E793" s="150" t="s">
        <v>4065</v>
      </c>
      <c r="R793" s="149">
        <f t="shared" si="20"/>
        <v>0</v>
      </c>
      <c r="T793" s="148">
        <v>40274</v>
      </c>
    </row>
    <row r="794" spans="1:20">
      <c r="A794" s="18" t="s">
        <v>3662</v>
      </c>
      <c r="D794" s="165" t="s">
        <v>4064</v>
      </c>
      <c r="E794" s="150" t="s">
        <v>4063</v>
      </c>
      <c r="R794" s="149">
        <f t="shared" si="20"/>
        <v>0</v>
      </c>
      <c r="T794" s="148">
        <v>40274</v>
      </c>
    </row>
    <row r="795" spans="1:20">
      <c r="A795" s="18" t="s">
        <v>3662</v>
      </c>
      <c r="D795" s="165"/>
      <c r="E795" s="150" t="s">
        <v>4062</v>
      </c>
      <c r="F795" s="20" t="s">
        <v>4061</v>
      </c>
      <c r="K795" s="150" t="s">
        <v>4059</v>
      </c>
      <c r="R795" s="149">
        <f t="shared" si="20"/>
        <v>0</v>
      </c>
      <c r="T795" s="148">
        <v>40274</v>
      </c>
    </row>
    <row r="796" spans="1:20">
      <c r="A796" s="18" t="s">
        <v>3662</v>
      </c>
      <c r="E796" s="150" t="s">
        <v>4058</v>
      </c>
      <c r="F796" s="20" t="s">
        <v>4057</v>
      </c>
      <c r="K796" s="150" t="s">
        <v>4056</v>
      </c>
      <c r="R796" s="149">
        <f t="shared" si="20"/>
        <v>0</v>
      </c>
      <c r="T796" s="148">
        <v>40274</v>
      </c>
    </row>
    <row r="797" spans="1:20" ht="128.25">
      <c r="A797" s="18" t="s">
        <v>3662</v>
      </c>
      <c r="D797" s="165"/>
      <c r="E797" s="150" t="s">
        <v>4055</v>
      </c>
      <c r="F797" s="20" t="s">
        <v>4054</v>
      </c>
      <c r="K797" s="150" t="s">
        <v>4053</v>
      </c>
      <c r="R797" s="149">
        <f t="shared" si="20"/>
        <v>0</v>
      </c>
      <c r="T797" s="148">
        <v>40274</v>
      </c>
    </row>
    <row r="798" spans="1:20">
      <c r="A798" s="18" t="s">
        <v>3662</v>
      </c>
      <c r="D798" s="165" t="s">
        <v>4052</v>
      </c>
      <c r="E798" s="150" t="s">
        <v>4051</v>
      </c>
      <c r="R798" s="149">
        <f t="shared" si="20"/>
        <v>0</v>
      </c>
      <c r="T798" s="148">
        <v>40274</v>
      </c>
    </row>
    <row r="799" spans="1:20">
      <c r="A799" s="18" t="s">
        <v>3661</v>
      </c>
      <c r="D799" s="165"/>
      <c r="E799" s="150" t="s">
        <v>4050</v>
      </c>
      <c r="R799" s="149">
        <f t="shared" si="20"/>
        <v>0</v>
      </c>
      <c r="T799" s="148">
        <v>40281</v>
      </c>
    </row>
    <row r="800" spans="1:20">
      <c r="A800" s="18" t="s">
        <v>3662</v>
      </c>
      <c r="D800" s="150" t="s">
        <v>4049</v>
      </c>
      <c r="E800" s="150" t="s">
        <v>4048</v>
      </c>
      <c r="G800" s="73"/>
      <c r="H800" s="73"/>
      <c r="K800" s="150" t="s">
        <v>4047</v>
      </c>
      <c r="O800" s="73"/>
      <c r="P800" s="73"/>
      <c r="Q800" s="73"/>
      <c r="R800" s="149">
        <f t="shared" si="20"/>
        <v>0</v>
      </c>
      <c r="T800" s="148">
        <v>40274</v>
      </c>
    </row>
    <row r="801" spans="1:21">
      <c r="A801" s="18" t="s">
        <v>3662</v>
      </c>
      <c r="D801" s="165" t="s">
        <v>4046</v>
      </c>
      <c r="E801" s="150" t="s">
        <v>4045</v>
      </c>
      <c r="R801" s="149">
        <f t="shared" si="20"/>
        <v>0</v>
      </c>
      <c r="T801" s="148">
        <v>40274</v>
      </c>
    </row>
    <row r="802" spans="1:21">
      <c r="A802" s="18" t="s">
        <v>3662</v>
      </c>
      <c r="D802" s="165" t="s">
        <v>4044</v>
      </c>
      <c r="E802" s="150" t="s">
        <v>4043</v>
      </c>
      <c r="R802" s="149">
        <f t="shared" si="20"/>
        <v>0</v>
      </c>
      <c r="T802" s="148">
        <v>40274</v>
      </c>
    </row>
    <row r="803" spans="1:21">
      <c r="A803" s="18" t="s">
        <v>3662</v>
      </c>
      <c r="D803" s="165" t="s">
        <v>4042</v>
      </c>
      <c r="E803" s="150" t="s">
        <v>4041</v>
      </c>
      <c r="R803" s="149">
        <f t="shared" si="20"/>
        <v>0</v>
      </c>
      <c r="T803" s="148">
        <v>40274</v>
      </c>
    </row>
    <row r="804" spans="1:21" ht="28.5">
      <c r="A804" s="18" t="s">
        <v>3661</v>
      </c>
      <c r="D804" s="165" t="s">
        <v>4040</v>
      </c>
      <c r="E804" s="150" t="s">
        <v>4039</v>
      </c>
      <c r="L804" s="150" t="s">
        <v>4038</v>
      </c>
      <c r="R804" s="149">
        <f t="shared" si="20"/>
        <v>0</v>
      </c>
      <c r="T804" s="148">
        <v>40282</v>
      </c>
    </row>
    <row r="805" spans="1:21">
      <c r="A805" s="18" t="s">
        <v>3661</v>
      </c>
      <c r="D805" s="165" t="s">
        <v>4037</v>
      </c>
      <c r="E805" s="150" t="s">
        <v>4036</v>
      </c>
      <c r="R805" s="149">
        <f t="shared" si="20"/>
        <v>0</v>
      </c>
      <c r="T805" s="148">
        <v>40281</v>
      </c>
    </row>
    <row r="806" spans="1:21">
      <c r="A806" s="18" t="s">
        <v>3662</v>
      </c>
      <c r="D806" s="165" t="s">
        <v>4035</v>
      </c>
      <c r="E806" s="150" t="s">
        <v>4034</v>
      </c>
      <c r="R806" s="149">
        <f t="shared" si="20"/>
        <v>0</v>
      </c>
      <c r="T806" s="148">
        <v>40274</v>
      </c>
    </row>
    <row r="807" spans="1:21">
      <c r="A807" s="18" t="s">
        <v>3662</v>
      </c>
      <c r="D807" s="165" t="s">
        <v>4033</v>
      </c>
      <c r="E807" s="150" t="s">
        <v>4032</v>
      </c>
      <c r="R807" s="149">
        <f t="shared" si="20"/>
        <v>0</v>
      </c>
      <c r="T807" s="148">
        <v>40274</v>
      </c>
    </row>
    <row r="808" spans="1:21">
      <c r="A808" s="18" t="s">
        <v>3662</v>
      </c>
      <c r="D808" s="165" t="s">
        <v>4031</v>
      </c>
      <c r="E808" s="150" t="s">
        <v>4030</v>
      </c>
      <c r="R808" s="149">
        <f t="shared" si="20"/>
        <v>0</v>
      </c>
      <c r="T808" s="148">
        <v>40274</v>
      </c>
    </row>
    <row r="809" spans="1:21">
      <c r="A809" s="18" t="s">
        <v>3662</v>
      </c>
      <c r="D809" s="165" t="s">
        <v>4029</v>
      </c>
      <c r="E809" s="150" t="s">
        <v>4028</v>
      </c>
      <c r="R809" s="149">
        <f t="shared" si="20"/>
        <v>0</v>
      </c>
      <c r="T809" s="148">
        <v>40274</v>
      </c>
    </row>
    <row r="810" spans="1:21">
      <c r="A810" s="18" t="s">
        <v>3662</v>
      </c>
      <c r="D810" s="165" t="s">
        <v>4027</v>
      </c>
      <c r="E810" s="150" t="s">
        <v>4026</v>
      </c>
      <c r="R810" s="149">
        <f t="shared" si="20"/>
        <v>0</v>
      </c>
      <c r="T810" s="148">
        <v>40274</v>
      </c>
    </row>
    <row r="811" spans="1:21">
      <c r="A811" s="18" t="s">
        <v>3662</v>
      </c>
      <c r="D811" s="165"/>
      <c r="E811" s="150" t="s">
        <v>4025</v>
      </c>
      <c r="F811" s="20" t="s">
        <v>4024</v>
      </c>
      <c r="K811" s="150" t="s">
        <v>4023</v>
      </c>
      <c r="O811" s="73"/>
      <c r="P811" s="73"/>
      <c r="Q811" s="73"/>
      <c r="R811" s="149">
        <f t="shared" si="20"/>
        <v>0</v>
      </c>
      <c r="T811" s="148">
        <v>40274</v>
      </c>
    </row>
    <row r="812" spans="1:21">
      <c r="A812" s="18" t="s">
        <v>3662</v>
      </c>
      <c r="D812" s="165"/>
      <c r="E812" s="150" t="s">
        <v>4022</v>
      </c>
      <c r="F812" s="20" t="s">
        <v>4021</v>
      </c>
      <c r="R812" s="149">
        <f t="shared" si="20"/>
        <v>0</v>
      </c>
      <c r="T812" s="148">
        <v>40274</v>
      </c>
    </row>
    <row r="813" spans="1:21">
      <c r="A813" s="18" t="s">
        <v>3662</v>
      </c>
      <c r="D813" s="165"/>
      <c r="E813" s="150" t="s">
        <v>4020</v>
      </c>
      <c r="K813" s="150" t="s">
        <v>4019</v>
      </c>
      <c r="R813" s="149">
        <f t="shared" si="20"/>
        <v>0</v>
      </c>
      <c r="T813" s="148">
        <v>40274</v>
      </c>
    </row>
    <row r="814" spans="1:21">
      <c r="A814" s="18" t="s">
        <v>3662</v>
      </c>
      <c r="D814" s="165"/>
      <c r="E814" s="150" t="s">
        <v>4018</v>
      </c>
      <c r="F814" s="20" t="s">
        <v>4017</v>
      </c>
      <c r="K814" s="150" t="s">
        <v>4016</v>
      </c>
      <c r="R814" s="149">
        <f t="shared" si="20"/>
        <v>0</v>
      </c>
      <c r="T814" s="148">
        <v>40274</v>
      </c>
      <c r="U814" s="171"/>
    </row>
    <row r="815" spans="1:21">
      <c r="A815" s="18" t="s">
        <v>3662</v>
      </c>
      <c r="D815" s="165"/>
      <c r="E815" s="150" t="s">
        <v>4015</v>
      </c>
      <c r="F815" s="20" t="s">
        <v>4014</v>
      </c>
      <c r="K815" s="150" t="s">
        <v>4013</v>
      </c>
      <c r="R815" s="149">
        <f t="shared" si="20"/>
        <v>0</v>
      </c>
      <c r="T815" s="148">
        <v>40274</v>
      </c>
    </row>
    <row r="816" spans="1:21" ht="28.5">
      <c r="A816" s="18" t="s">
        <v>3662</v>
      </c>
      <c r="D816" s="165"/>
      <c r="E816" s="150" t="s">
        <v>4012</v>
      </c>
      <c r="R816" s="149">
        <f t="shared" si="20"/>
        <v>0</v>
      </c>
      <c r="T816" s="148">
        <v>40274</v>
      </c>
    </row>
    <row r="817" spans="1:20">
      <c r="A817" s="18" t="s">
        <v>3662</v>
      </c>
      <c r="D817" s="165"/>
      <c r="E817" s="150" t="s">
        <v>4011</v>
      </c>
      <c r="R817" s="149">
        <f t="shared" si="20"/>
        <v>0</v>
      </c>
      <c r="T817" s="148">
        <v>40274</v>
      </c>
    </row>
    <row r="818" spans="1:20">
      <c r="A818" s="18" t="s">
        <v>3662</v>
      </c>
      <c r="D818" s="165"/>
      <c r="E818" s="150" t="s">
        <v>4010</v>
      </c>
      <c r="R818" s="149">
        <f t="shared" si="20"/>
        <v>0</v>
      </c>
      <c r="T818" s="148">
        <v>40274</v>
      </c>
    </row>
    <row r="819" spans="1:20">
      <c r="A819" s="18" t="s">
        <v>3662</v>
      </c>
      <c r="D819" s="150" t="s">
        <v>4009</v>
      </c>
      <c r="E819" s="150" t="s">
        <v>4008</v>
      </c>
      <c r="G819" s="73"/>
      <c r="H819" s="73"/>
      <c r="O819" s="73"/>
      <c r="P819" s="73"/>
      <c r="Q819" s="73">
        <v>5</v>
      </c>
      <c r="R819" s="149">
        <f t="shared" si="20"/>
        <v>0</v>
      </c>
      <c r="T819" s="148">
        <v>40274</v>
      </c>
    </row>
    <row r="820" spans="1:20">
      <c r="A820" s="18" t="s">
        <v>3662</v>
      </c>
      <c r="D820" s="165" t="s">
        <v>4007</v>
      </c>
      <c r="E820" s="150" t="s">
        <v>4006</v>
      </c>
      <c r="R820" s="149">
        <f t="shared" si="20"/>
        <v>0</v>
      </c>
      <c r="T820" s="148">
        <v>40274</v>
      </c>
    </row>
    <row r="821" spans="1:20">
      <c r="A821" s="18" t="s">
        <v>3662</v>
      </c>
      <c r="D821" s="165"/>
      <c r="E821" s="150" t="s">
        <v>4005</v>
      </c>
      <c r="K821" s="150" t="s">
        <v>4004</v>
      </c>
      <c r="R821" s="149">
        <f t="shared" si="20"/>
        <v>0</v>
      </c>
      <c r="T821" s="148">
        <v>40274</v>
      </c>
    </row>
    <row r="822" spans="1:20" ht="141">
      <c r="A822" s="18" t="s">
        <v>3662</v>
      </c>
      <c r="D822" s="165"/>
      <c r="E822" s="150" t="s">
        <v>4003</v>
      </c>
      <c r="F822" s="20" t="s">
        <v>4002</v>
      </c>
      <c r="L822" s="150" t="s">
        <v>4001</v>
      </c>
      <c r="R822" s="149">
        <f t="shared" si="20"/>
        <v>0</v>
      </c>
      <c r="S822" s="171"/>
      <c r="T822" s="148">
        <v>40274</v>
      </c>
    </row>
    <row r="823" spans="1:20">
      <c r="A823" s="18" t="s">
        <v>3662</v>
      </c>
      <c r="D823" s="165"/>
      <c r="E823" s="150" t="s">
        <v>4000</v>
      </c>
      <c r="K823" s="150" t="s">
        <v>3999</v>
      </c>
      <c r="R823" s="149">
        <f t="shared" si="20"/>
        <v>0</v>
      </c>
      <c r="T823" s="148">
        <v>40274</v>
      </c>
    </row>
    <row r="824" spans="1:20">
      <c r="A824" s="18" t="s">
        <v>3662</v>
      </c>
      <c r="D824" s="165" t="s">
        <v>3998</v>
      </c>
      <c r="E824" s="150" t="s">
        <v>3997</v>
      </c>
      <c r="R824" s="149">
        <f t="shared" si="20"/>
        <v>0</v>
      </c>
      <c r="T824" s="148">
        <v>40274</v>
      </c>
    </row>
    <row r="825" spans="1:20" ht="28.5">
      <c r="A825" s="18" t="s">
        <v>3661</v>
      </c>
      <c r="D825" s="165" t="s">
        <v>3996</v>
      </c>
      <c r="E825" s="150" t="s">
        <v>3995</v>
      </c>
      <c r="L825" s="150" t="s">
        <v>3994</v>
      </c>
      <c r="R825" s="149">
        <f t="shared" si="20"/>
        <v>0</v>
      </c>
      <c r="T825" s="148">
        <v>40282</v>
      </c>
    </row>
    <row r="826" spans="1:20">
      <c r="A826" s="18" t="s">
        <v>3662</v>
      </c>
      <c r="D826" s="165" t="s">
        <v>3993</v>
      </c>
      <c r="E826" s="150" t="s">
        <v>3992</v>
      </c>
      <c r="R826" s="149">
        <f t="shared" si="20"/>
        <v>0</v>
      </c>
      <c r="T826" s="148">
        <v>40274</v>
      </c>
    </row>
    <row r="827" spans="1:20">
      <c r="A827" s="18" t="s">
        <v>3662</v>
      </c>
      <c r="E827" s="165" t="s">
        <v>3991</v>
      </c>
      <c r="R827" s="149">
        <f t="shared" si="20"/>
        <v>0</v>
      </c>
      <c r="T827" s="148">
        <v>40274</v>
      </c>
    </row>
    <row r="828" spans="1:20">
      <c r="A828" s="18" t="s">
        <v>3662</v>
      </c>
      <c r="D828" s="165" t="s">
        <v>3990</v>
      </c>
      <c r="E828" s="150" t="s">
        <v>3989</v>
      </c>
      <c r="R828" s="149">
        <f t="shared" si="20"/>
        <v>0</v>
      </c>
      <c r="T828" s="148">
        <v>40274</v>
      </c>
    </row>
    <row r="829" spans="1:20">
      <c r="A829" s="18" t="s">
        <v>3662</v>
      </c>
      <c r="D829" s="165"/>
      <c r="E829" s="150" t="s">
        <v>3988</v>
      </c>
      <c r="R829" s="149">
        <f t="shared" si="20"/>
        <v>0</v>
      </c>
      <c r="T829" s="148">
        <v>40274</v>
      </c>
    </row>
    <row r="830" spans="1:20">
      <c r="A830" s="18" t="s">
        <v>3662</v>
      </c>
      <c r="D830" s="165"/>
      <c r="E830" s="150" t="s">
        <v>3987</v>
      </c>
      <c r="F830" s="20" t="s">
        <v>3986</v>
      </c>
      <c r="K830" s="150" t="s">
        <v>3985</v>
      </c>
      <c r="R830" s="149">
        <f t="shared" si="20"/>
        <v>0</v>
      </c>
      <c r="T830" s="148">
        <v>40274</v>
      </c>
    </row>
    <row r="831" spans="1:20">
      <c r="A831" s="18" t="s">
        <v>3661</v>
      </c>
      <c r="E831" s="150" t="s">
        <v>3984</v>
      </c>
      <c r="F831" s="20" t="s">
        <v>3983</v>
      </c>
      <c r="G831" s="73"/>
      <c r="H831" s="73"/>
      <c r="K831" s="150" t="s">
        <v>3982</v>
      </c>
      <c r="O831" s="73"/>
      <c r="P831" s="73"/>
      <c r="Q831" s="73"/>
      <c r="R831" s="149">
        <f t="shared" si="20"/>
        <v>0</v>
      </c>
      <c r="T831" s="148">
        <v>40280</v>
      </c>
    </row>
    <row r="832" spans="1:20">
      <c r="A832" s="18" t="s">
        <v>3662</v>
      </c>
      <c r="D832" s="165"/>
      <c r="E832" s="150" t="s">
        <v>3981</v>
      </c>
      <c r="K832" s="150" t="s">
        <v>3980</v>
      </c>
      <c r="R832" s="149">
        <f t="shared" si="20"/>
        <v>0</v>
      </c>
      <c r="T832" s="148">
        <v>40274</v>
      </c>
    </row>
    <row r="833" spans="1:20">
      <c r="A833" s="18" t="s">
        <v>3662</v>
      </c>
      <c r="D833" s="165" t="s">
        <v>3979</v>
      </c>
      <c r="E833" s="150" t="s">
        <v>3978</v>
      </c>
      <c r="K833" s="150" t="s">
        <v>3977</v>
      </c>
      <c r="R833" s="149">
        <f t="shared" si="20"/>
        <v>0</v>
      </c>
      <c r="T833" s="148">
        <v>40274</v>
      </c>
    </row>
    <row r="834" spans="1:20">
      <c r="A834" s="18" t="s">
        <v>3661</v>
      </c>
      <c r="D834" s="165"/>
      <c r="E834" s="150" t="s">
        <v>3976</v>
      </c>
      <c r="R834" s="149">
        <f t="shared" si="20"/>
        <v>0</v>
      </c>
      <c r="T834" s="148">
        <v>40282</v>
      </c>
    </row>
    <row r="835" spans="1:20">
      <c r="A835" s="18" t="s">
        <v>3662</v>
      </c>
      <c r="D835" s="165"/>
      <c r="E835" s="150" t="s">
        <v>3975</v>
      </c>
      <c r="F835" s="20" t="s">
        <v>3974</v>
      </c>
      <c r="K835" s="150" t="s">
        <v>3973</v>
      </c>
      <c r="R835" s="149">
        <f t="shared" si="20"/>
        <v>0</v>
      </c>
      <c r="T835" s="148">
        <v>40274</v>
      </c>
    </row>
    <row r="836" spans="1:20">
      <c r="A836" s="18" t="s">
        <v>3662</v>
      </c>
      <c r="D836" s="165"/>
      <c r="E836" s="150" t="s">
        <v>3972</v>
      </c>
      <c r="R836" s="149">
        <f t="shared" si="20"/>
        <v>0</v>
      </c>
      <c r="T836" s="148">
        <v>40274</v>
      </c>
    </row>
    <row r="837" spans="1:20">
      <c r="A837" s="18" t="s">
        <v>3662</v>
      </c>
      <c r="D837" s="150" t="s">
        <v>3971</v>
      </c>
      <c r="E837" s="150" t="s">
        <v>3970</v>
      </c>
      <c r="G837" s="73"/>
      <c r="H837" s="73"/>
      <c r="K837" s="150" t="s">
        <v>3969</v>
      </c>
      <c r="O837" s="73"/>
      <c r="P837" s="73"/>
      <c r="Q837" s="73"/>
      <c r="R837" s="149">
        <f t="shared" ref="R837:R900" si="21">IF($P837=0,0,$P837/($P837+Q837))</f>
        <v>0</v>
      </c>
      <c r="T837" s="148">
        <v>40274</v>
      </c>
    </row>
    <row r="838" spans="1:20" ht="159" customHeight="1">
      <c r="A838" s="18" t="s">
        <v>3662</v>
      </c>
      <c r="D838" s="165" t="s">
        <v>3968</v>
      </c>
      <c r="E838" s="150" t="s">
        <v>3967</v>
      </c>
      <c r="R838" s="149">
        <f t="shared" si="21"/>
        <v>0</v>
      </c>
      <c r="T838" s="148">
        <v>40274</v>
      </c>
    </row>
    <row r="839" spans="1:20">
      <c r="A839" s="18" t="s">
        <v>3662</v>
      </c>
      <c r="D839" s="165"/>
      <c r="E839" s="150" t="s">
        <v>3966</v>
      </c>
      <c r="R839" s="149">
        <f t="shared" si="21"/>
        <v>0</v>
      </c>
      <c r="T839" s="148">
        <v>40274</v>
      </c>
    </row>
    <row r="840" spans="1:20" ht="42.75">
      <c r="A840" s="18" t="s">
        <v>3661</v>
      </c>
      <c r="D840" s="165"/>
      <c r="E840" s="150" t="s">
        <v>3965</v>
      </c>
      <c r="F840" s="20" t="s">
        <v>3964</v>
      </c>
      <c r="K840" s="150" t="s">
        <v>3963</v>
      </c>
      <c r="R840" s="149">
        <f t="shared" si="21"/>
        <v>0</v>
      </c>
      <c r="T840" s="148">
        <v>40281</v>
      </c>
    </row>
    <row r="841" spans="1:20">
      <c r="A841" s="18" t="s">
        <v>3662</v>
      </c>
      <c r="D841" s="165"/>
      <c r="E841" s="150" t="s">
        <v>3962</v>
      </c>
      <c r="F841" s="20" t="s">
        <v>3961</v>
      </c>
      <c r="K841" s="150" t="s">
        <v>3960</v>
      </c>
      <c r="R841" s="149">
        <f t="shared" si="21"/>
        <v>0</v>
      </c>
      <c r="T841" s="148">
        <v>40274</v>
      </c>
    </row>
    <row r="842" spans="1:20">
      <c r="A842" s="18" t="s">
        <v>3662</v>
      </c>
      <c r="D842" s="165" t="s">
        <v>3959</v>
      </c>
      <c r="E842" s="150" t="s">
        <v>3958</v>
      </c>
      <c r="O842" s="73"/>
      <c r="P842" s="73"/>
      <c r="Q842" s="73"/>
      <c r="R842" s="149">
        <f t="shared" si="21"/>
        <v>0</v>
      </c>
      <c r="T842" s="148">
        <v>40274</v>
      </c>
    </row>
    <row r="843" spans="1:20">
      <c r="A843" s="18" t="s">
        <v>3662</v>
      </c>
      <c r="D843" s="165" t="s">
        <v>3957</v>
      </c>
      <c r="E843" s="150" t="s">
        <v>3956</v>
      </c>
      <c r="R843" s="149">
        <f t="shared" si="21"/>
        <v>0</v>
      </c>
      <c r="T843" s="148">
        <v>40274</v>
      </c>
    </row>
    <row r="844" spans="1:20">
      <c r="A844" s="18" t="s">
        <v>3662</v>
      </c>
      <c r="E844" s="165" t="s">
        <v>3955</v>
      </c>
      <c r="K844" s="150" t="s">
        <v>3954</v>
      </c>
      <c r="R844" s="149">
        <f t="shared" si="21"/>
        <v>0</v>
      </c>
      <c r="T844" s="148">
        <v>40274</v>
      </c>
    </row>
    <row r="845" spans="1:20">
      <c r="A845" s="18" t="s">
        <v>3662</v>
      </c>
      <c r="D845" s="165" t="s">
        <v>3953</v>
      </c>
      <c r="E845" s="150" t="s">
        <v>3952</v>
      </c>
      <c r="R845" s="149">
        <f t="shared" si="21"/>
        <v>0</v>
      </c>
      <c r="T845" s="148">
        <v>40274</v>
      </c>
    </row>
    <row r="846" spans="1:20">
      <c r="A846" s="18" t="s">
        <v>3662</v>
      </c>
      <c r="D846" s="150" t="s">
        <v>3951</v>
      </c>
      <c r="E846" s="150" t="s">
        <v>3950</v>
      </c>
      <c r="G846" s="73"/>
      <c r="H846" s="73"/>
      <c r="O846" s="73"/>
      <c r="P846" s="73"/>
      <c r="Q846" s="73"/>
      <c r="R846" s="149">
        <f t="shared" si="21"/>
        <v>0</v>
      </c>
      <c r="T846" s="148">
        <v>40274</v>
      </c>
    </row>
    <row r="847" spans="1:20" ht="41.25">
      <c r="A847" s="18" t="s">
        <v>3661</v>
      </c>
      <c r="D847" s="165" t="s">
        <v>3949</v>
      </c>
      <c r="E847" s="150" t="s">
        <v>3948</v>
      </c>
      <c r="K847" s="150" t="s">
        <v>3947</v>
      </c>
      <c r="R847" s="149">
        <f t="shared" si="21"/>
        <v>0</v>
      </c>
      <c r="T847" s="148">
        <v>40282</v>
      </c>
    </row>
    <row r="848" spans="1:20">
      <c r="A848" s="18" t="s">
        <v>3662</v>
      </c>
      <c r="D848" s="150" t="s">
        <v>3946</v>
      </c>
      <c r="E848" s="150" t="s">
        <v>3945</v>
      </c>
      <c r="G848" s="73"/>
      <c r="H848" s="73"/>
      <c r="O848" s="73"/>
      <c r="P848" s="73"/>
      <c r="Q848" s="73"/>
      <c r="R848" s="149">
        <f t="shared" si="21"/>
        <v>0</v>
      </c>
      <c r="T848" s="148">
        <v>40274</v>
      </c>
    </row>
    <row r="849" spans="1:20">
      <c r="A849" s="18" t="s">
        <v>3662</v>
      </c>
      <c r="D849" s="165" t="s">
        <v>3944</v>
      </c>
      <c r="E849" s="150" t="s">
        <v>3943</v>
      </c>
      <c r="R849" s="149">
        <f t="shared" si="21"/>
        <v>0</v>
      </c>
      <c r="T849" s="148">
        <v>40274</v>
      </c>
    </row>
    <row r="850" spans="1:20">
      <c r="A850" s="18" t="s">
        <v>3662</v>
      </c>
      <c r="D850" s="150" t="s">
        <v>3942</v>
      </c>
      <c r="E850" s="150" t="s">
        <v>3941</v>
      </c>
      <c r="F850" s="20" t="s">
        <v>3940</v>
      </c>
      <c r="G850" s="73"/>
      <c r="H850" s="73"/>
      <c r="K850" s="150" t="s">
        <v>3939</v>
      </c>
      <c r="O850" s="73"/>
      <c r="P850" s="73"/>
      <c r="Q850" s="73"/>
      <c r="R850" s="149">
        <f t="shared" si="21"/>
        <v>0</v>
      </c>
      <c r="T850" s="148">
        <v>40274</v>
      </c>
    </row>
    <row r="851" spans="1:20">
      <c r="A851" s="18" t="s">
        <v>3662</v>
      </c>
      <c r="D851" s="165" t="s">
        <v>3938</v>
      </c>
      <c r="E851" s="150" t="s">
        <v>3937</v>
      </c>
      <c r="R851" s="149">
        <f t="shared" si="21"/>
        <v>0</v>
      </c>
      <c r="T851" s="148">
        <v>40274</v>
      </c>
    </row>
    <row r="852" spans="1:20">
      <c r="A852" s="18" t="s">
        <v>3662</v>
      </c>
      <c r="D852" s="165" t="s">
        <v>3936</v>
      </c>
      <c r="E852" s="150" t="s">
        <v>3935</v>
      </c>
      <c r="R852" s="149">
        <f t="shared" si="21"/>
        <v>0</v>
      </c>
      <c r="T852" s="148">
        <v>40274</v>
      </c>
    </row>
    <row r="853" spans="1:20">
      <c r="A853" s="18" t="s">
        <v>3662</v>
      </c>
      <c r="D853" s="165" t="s">
        <v>3934</v>
      </c>
      <c r="E853" s="150" t="s">
        <v>3933</v>
      </c>
      <c r="R853" s="149">
        <f t="shared" si="21"/>
        <v>0</v>
      </c>
      <c r="T853" s="148">
        <v>40274</v>
      </c>
    </row>
    <row r="854" spans="1:20">
      <c r="A854" s="18" t="s">
        <v>3662</v>
      </c>
      <c r="D854" s="165" t="s">
        <v>3932</v>
      </c>
      <c r="E854" s="150" t="s">
        <v>3931</v>
      </c>
      <c r="R854" s="149">
        <f t="shared" si="21"/>
        <v>0</v>
      </c>
      <c r="T854" s="148">
        <v>40274</v>
      </c>
    </row>
    <row r="855" spans="1:20">
      <c r="A855" s="18" t="s">
        <v>3662</v>
      </c>
      <c r="D855" s="165" t="s">
        <v>3930</v>
      </c>
      <c r="E855" s="150" t="s">
        <v>3929</v>
      </c>
      <c r="R855" s="149">
        <f t="shared" si="21"/>
        <v>0</v>
      </c>
      <c r="T855" s="148">
        <v>40274</v>
      </c>
    </row>
    <row r="856" spans="1:20">
      <c r="A856" s="18" t="s">
        <v>3662</v>
      </c>
      <c r="D856" s="165" t="s">
        <v>3928</v>
      </c>
      <c r="E856" s="150" t="s">
        <v>3927</v>
      </c>
      <c r="R856" s="149">
        <f t="shared" si="21"/>
        <v>0</v>
      </c>
      <c r="T856" s="148">
        <v>40274</v>
      </c>
    </row>
    <row r="857" spans="1:20">
      <c r="A857" s="18" t="s">
        <v>3662</v>
      </c>
      <c r="D857" s="165" t="s">
        <v>3926</v>
      </c>
      <c r="E857" s="150" t="s">
        <v>3925</v>
      </c>
      <c r="R857" s="149">
        <f t="shared" si="21"/>
        <v>0</v>
      </c>
      <c r="T857" s="148">
        <v>40274</v>
      </c>
    </row>
    <row r="858" spans="1:20">
      <c r="A858" s="18" t="s">
        <v>3662</v>
      </c>
      <c r="D858" s="165" t="s">
        <v>3924</v>
      </c>
      <c r="E858" s="150" t="s">
        <v>3923</v>
      </c>
      <c r="R858" s="149">
        <f t="shared" si="21"/>
        <v>0</v>
      </c>
      <c r="T858" s="148">
        <v>40274</v>
      </c>
    </row>
    <row r="859" spans="1:20">
      <c r="A859" s="18" t="s">
        <v>3662</v>
      </c>
      <c r="D859" s="165" t="s">
        <v>3922</v>
      </c>
      <c r="E859" s="150" t="s">
        <v>3921</v>
      </c>
      <c r="R859" s="149">
        <f t="shared" si="21"/>
        <v>0</v>
      </c>
      <c r="T859" s="148">
        <v>40274</v>
      </c>
    </row>
    <row r="860" spans="1:20">
      <c r="A860" s="18" t="s">
        <v>3662</v>
      </c>
      <c r="D860" s="165" t="s">
        <v>3920</v>
      </c>
      <c r="E860" s="150" t="s">
        <v>3919</v>
      </c>
      <c r="R860" s="149">
        <f t="shared" si="21"/>
        <v>0</v>
      </c>
      <c r="T860" s="148">
        <v>40274</v>
      </c>
    </row>
    <row r="861" spans="1:20">
      <c r="A861" s="18" t="s">
        <v>3661</v>
      </c>
      <c r="D861" s="165" t="s">
        <v>3918</v>
      </c>
      <c r="E861" s="150" t="s">
        <v>3917</v>
      </c>
      <c r="R861" s="149">
        <f t="shared" si="21"/>
        <v>0</v>
      </c>
      <c r="T861" s="148">
        <v>40281</v>
      </c>
    </row>
    <row r="862" spans="1:20">
      <c r="A862" s="18" t="s">
        <v>3662</v>
      </c>
      <c r="D862" s="165" t="s">
        <v>3916</v>
      </c>
      <c r="E862" s="150" t="s">
        <v>3915</v>
      </c>
      <c r="R862" s="149">
        <f t="shared" si="21"/>
        <v>0</v>
      </c>
      <c r="T862" s="148">
        <v>40274</v>
      </c>
    </row>
    <row r="863" spans="1:20">
      <c r="A863" s="18" t="s">
        <v>3662</v>
      </c>
      <c r="D863" s="165" t="s">
        <v>3914</v>
      </c>
      <c r="E863" s="150" t="s">
        <v>3913</v>
      </c>
      <c r="K863" s="150" t="s">
        <v>3912</v>
      </c>
      <c r="R863" s="149">
        <f t="shared" si="21"/>
        <v>0</v>
      </c>
      <c r="T863" s="148">
        <v>40274</v>
      </c>
    </row>
    <row r="864" spans="1:20">
      <c r="A864" s="18" t="s">
        <v>3662</v>
      </c>
      <c r="D864" s="165" t="s">
        <v>3911</v>
      </c>
      <c r="E864" s="150" t="s">
        <v>3910</v>
      </c>
      <c r="R864" s="149">
        <f t="shared" si="21"/>
        <v>0</v>
      </c>
      <c r="T864" s="148">
        <v>40274</v>
      </c>
    </row>
    <row r="865" spans="1:20" ht="28.5">
      <c r="A865" s="18" t="s">
        <v>3662</v>
      </c>
      <c r="E865" s="150" t="s">
        <v>3909</v>
      </c>
      <c r="F865" s="20" t="s">
        <v>3908</v>
      </c>
      <c r="G865" s="73"/>
      <c r="H865" s="73"/>
      <c r="K865" s="150" t="s">
        <v>3907</v>
      </c>
      <c r="O865" s="73"/>
      <c r="P865" s="73"/>
      <c r="Q865" s="73"/>
      <c r="R865" s="149">
        <f t="shared" si="21"/>
        <v>0</v>
      </c>
      <c r="T865" s="148">
        <v>40275</v>
      </c>
    </row>
    <row r="866" spans="1:20">
      <c r="A866" s="18" t="s">
        <v>3662</v>
      </c>
      <c r="D866" s="150" t="s">
        <v>3906</v>
      </c>
      <c r="E866" s="150" t="s">
        <v>3905</v>
      </c>
      <c r="G866" s="73"/>
      <c r="H866" s="73"/>
      <c r="O866" s="73"/>
      <c r="P866" s="73"/>
      <c r="Q866" s="73"/>
      <c r="R866" s="149">
        <f t="shared" si="21"/>
        <v>0</v>
      </c>
      <c r="T866" s="148">
        <v>40274</v>
      </c>
    </row>
    <row r="867" spans="1:20">
      <c r="A867" s="18" t="s">
        <v>3662</v>
      </c>
      <c r="D867" s="165" t="s">
        <v>3904</v>
      </c>
      <c r="E867" s="150" t="s">
        <v>3903</v>
      </c>
      <c r="R867" s="149">
        <f t="shared" si="21"/>
        <v>0</v>
      </c>
      <c r="T867" s="148">
        <v>40274</v>
      </c>
    </row>
    <row r="868" spans="1:20">
      <c r="A868" s="18" t="s">
        <v>3662</v>
      </c>
      <c r="D868" s="165" t="s">
        <v>3902</v>
      </c>
      <c r="E868" s="150" t="s">
        <v>3901</v>
      </c>
      <c r="R868" s="149">
        <f t="shared" si="21"/>
        <v>0</v>
      </c>
      <c r="T868" s="148">
        <v>40274</v>
      </c>
    </row>
    <row r="869" spans="1:20">
      <c r="A869" s="18" t="s">
        <v>3662</v>
      </c>
      <c r="D869" s="165" t="s">
        <v>3900</v>
      </c>
      <c r="E869" s="150" t="s">
        <v>3899</v>
      </c>
      <c r="O869" s="73"/>
      <c r="P869" s="73"/>
      <c r="Q869" s="73"/>
      <c r="R869" s="149">
        <f t="shared" si="21"/>
        <v>0</v>
      </c>
      <c r="T869" s="148">
        <v>40274</v>
      </c>
    </row>
    <row r="870" spans="1:20">
      <c r="A870" s="18" t="s">
        <v>3662</v>
      </c>
      <c r="D870" s="165"/>
      <c r="E870" s="150" t="s">
        <v>3898</v>
      </c>
      <c r="F870" s="20" t="s">
        <v>3897</v>
      </c>
      <c r="K870" s="150" t="s">
        <v>3896</v>
      </c>
      <c r="R870" s="149">
        <f t="shared" si="21"/>
        <v>0</v>
      </c>
      <c r="T870" s="148">
        <v>40274</v>
      </c>
    </row>
    <row r="871" spans="1:20">
      <c r="A871" s="18" t="s">
        <v>3662</v>
      </c>
      <c r="E871" s="165" t="s">
        <v>3895</v>
      </c>
      <c r="K871" s="150" t="s">
        <v>3894</v>
      </c>
      <c r="R871" s="149">
        <f t="shared" si="21"/>
        <v>0</v>
      </c>
      <c r="T871" s="148">
        <v>40274</v>
      </c>
    </row>
    <row r="872" spans="1:20">
      <c r="A872" s="18" t="s">
        <v>3662</v>
      </c>
      <c r="D872" s="165" t="s">
        <v>3893</v>
      </c>
      <c r="E872" s="150" t="s">
        <v>3892</v>
      </c>
      <c r="K872" s="150" t="s">
        <v>3891</v>
      </c>
      <c r="R872" s="149">
        <f t="shared" si="21"/>
        <v>0</v>
      </c>
      <c r="T872" s="148">
        <v>40274</v>
      </c>
    </row>
    <row r="873" spans="1:20">
      <c r="A873" s="18" t="s">
        <v>3662</v>
      </c>
      <c r="D873" s="168" t="s">
        <v>3890</v>
      </c>
      <c r="E873" s="168" t="s">
        <v>3889</v>
      </c>
      <c r="G873" s="73"/>
      <c r="H873" s="73"/>
      <c r="O873" s="73"/>
      <c r="P873" s="73"/>
      <c r="Q873" s="73"/>
      <c r="R873" s="149">
        <f t="shared" si="21"/>
        <v>0</v>
      </c>
      <c r="T873" s="148">
        <v>40274</v>
      </c>
    </row>
    <row r="874" spans="1:20">
      <c r="A874" s="18" t="s">
        <v>3662</v>
      </c>
      <c r="D874" s="165" t="s">
        <v>3888</v>
      </c>
      <c r="E874" s="150" t="s">
        <v>3887</v>
      </c>
      <c r="R874" s="149">
        <f t="shared" si="21"/>
        <v>0</v>
      </c>
      <c r="T874" s="148">
        <v>40274</v>
      </c>
    </row>
    <row r="875" spans="1:20">
      <c r="A875" s="18" t="s">
        <v>3662</v>
      </c>
      <c r="E875" s="150" t="s">
        <v>3886</v>
      </c>
      <c r="G875" s="73"/>
      <c r="H875" s="73"/>
      <c r="O875" s="73"/>
      <c r="P875" s="73"/>
      <c r="Q875" s="73"/>
      <c r="R875" s="149">
        <f t="shared" si="21"/>
        <v>0</v>
      </c>
      <c r="T875" s="148">
        <v>40274</v>
      </c>
    </row>
    <row r="876" spans="1:20">
      <c r="A876" s="18" t="s">
        <v>3662</v>
      </c>
      <c r="D876" s="165"/>
      <c r="E876" s="150" t="s">
        <v>3885</v>
      </c>
      <c r="F876" s="20" t="s">
        <v>3884</v>
      </c>
      <c r="K876" s="150" t="s">
        <v>3883</v>
      </c>
      <c r="R876" s="149">
        <f t="shared" si="21"/>
        <v>0</v>
      </c>
      <c r="T876" s="148">
        <v>40274</v>
      </c>
    </row>
    <row r="877" spans="1:20">
      <c r="A877" s="18" t="s">
        <v>3662</v>
      </c>
      <c r="D877" s="165" t="s">
        <v>3882</v>
      </c>
      <c r="E877" s="150" t="s">
        <v>3881</v>
      </c>
      <c r="R877" s="149">
        <f t="shared" si="21"/>
        <v>0</v>
      </c>
      <c r="T877" s="148">
        <v>40274</v>
      </c>
    </row>
    <row r="878" spans="1:20">
      <c r="A878" s="18" t="s">
        <v>3662</v>
      </c>
      <c r="D878" s="165" t="s">
        <v>3880</v>
      </c>
      <c r="E878" s="150" t="s">
        <v>3879</v>
      </c>
      <c r="R878" s="149">
        <f t="shared" si="21"/>
        <v>0</v>
      </c>
      <c r="T878" s="148">
        <v>40274</v>
      </c>
    </row>
    <row r="879" spans="1:20">
      <c r="A879" s="18" t="s">
        <v>3662</v>
      </c>
      <c r="D879" s="165" t="s">
        <v>3878</v>
      </c>
      <c r="E879" s="150" t="s">
        <v>3877</v>
      </c>
      <c r="R879" s="149">
        <f t="shared" si="21"/>
        <v>0</v>
      </c>
      <c r="T879" s="148">
        <v>40274</v>
      </c>
    </row>
    <row r="880" spans="1:20">
      <c r="A880" s="18" t="s">
        <v>3662</v>
      </c>
      <c r="D880" s="150" t="s">
        <v>3876</v>
      </c>
      <c r="E880" s="150" t="s">
        <v>3875</v>
      </c>
      <c r="G880" s="73"/>
      <c r="H880" s="73"/>
      <c r="K880" s="150" t="s">
        <v>3874</v>
      </c>
      <c r="O880" s="73"/>
      <c r="P880" s="73"/>
      <c r="Q880" s="73"/>
      <c r="R880" s="149">
        <f t="shared" si="21"/>
        <v>0</v>
      </c>
      <c r="T880" s="148">
        <v>40274</v>
      </c>
    </row>
    <row r="881" spans="1:20">
      <c r="A881" s="18" t="s">
        <v>3662</v>
      </c>
      <c r="D881" s="165" t="s">
        <v>3873</v>
      </c>
      <c r="E881" s="150" t="s">
        <v>3872</v>
      </c>
      <c r="R881" s="149">
        <f t="shared" si="21"/>
        <v>0</v>
      </c>
      <c r="T881" s="148">
        <v>40274</v>
      </c>
    </row>
    <row r="882" spans="1:20">
      <c r="A882" s="18" t="s">
        <v>3662</v>
      </c>
      <c r="D882" s="150" t="s">
        <v>3871</v>
      </c>
      <c r="E882" s="150" t="s">
        <v>3870</v>
      </c>
      <c r="G882" s="73"/>
      <c r="H882" s="73"/>
      <c r="K882" s="150" t="s">
        <v>3869</v>
      </c>
      <c r="O882" s="73"/>
      <c r="P882" s="73"/>
      <c r="Q882" s="73"/>
      <c r="R882" s="149">
        <f t="shared" si="21"/>
        <v>0</v>
      </c>
      <c r="T882" s="148">
        <v>40274</v>
      </c>
    </row>
    <row r="883" spans="1:20">
      <c r="A883" s="18" t="s">
        <v>3662</v>
      </c>
      <c r="D883" s="165" t="s">
        <v>3868</v>
      </c>
      <c r="E883" s="150" t="s">
        <v>3867</v>
      </c>
      <c r="R883" s="149">
        <f t="shared" si="21"/>
        <v>0</v>
      </c>
      <c r="T883" s="148">
        <v>40274</v>
      </c>
    </row>
    <row r="884" spans="1:20">
      <c r="A884" s="18" t="s">
        <v>3662</v>
      </c>
      <c r="D884" s="150" t="s">
        <v>3866</v>
      </c>
      <c r="E884" s="150" t="s">
        <v>3865</v>
      </c>
      <c r="G884" s="73"/>
      <c r="H884" s="73"/>
      <c r="O884" s="73"/>
      <c r="P884" s="73"/>
      <c r="Q884" s="73"/>
      <c r="R884" s="149">
        <f t="shared" si="21"/>
        <v>0</v>
      </c>
      <c r="T884" s="148">
        <v>40274</v>
      </c>
    </row>
    <row r="885" spans="1:20">
      <c r="A885" s="18" t="s">
        <v>3662</v>
      </c>
      <c r="D885" s="165" t="s">
        <v>3864</v>
      </c>
      <c r="E885" s="150" t="s">
        <v>3863</v>
      </c>
      <c r="R885" s="149">
        <f t="shared" si="21"/>
        <v>0</v>
      </c>
      <c r="T885" s="148">
        <v>40274</v>
      </c>
    </row>
    <row r="886" spans="1:20">
      <c r="A886" s="18" t="s">
        <v>3662</v>
      </c>
      <c r="D886" s="165" t="s">
        <v>3862</v>
      </c>
      <c r="E886" s="150" t="s">
        <v>3861</v>
      </c>
      <c r="R886" s="149">
        <f t="shared" si="21"/>
        <v>0</v>
      </c>
      <c r="T886" s="148">
        <v>40274</v>
      </c>
    </row>
    <row r="887" spans="1:20">
      <c r="A887" s="18" t="s">
        <v>3662</v>
      </c>
      <c r="D887" s="165" t="s">
        <v>3860</v>
      </c>
      <c r="E887" s="150" t="s">
        <v>3859</v>
      </c>
      <c r="R887" s="149">
        <f t="shared" si="21"/>
        <v>0</v>
      </c>
      <c r="T887" s="148">
        <v>40274</v>
      </c>
    </row>
    <row r="888" spans="1:20">
      <c r="A888" s="18" t="s">
        <v>3662</v>
      </c>
      <c r="D888" s="165" t="s">
        <v>3858</v>
      </c>
      <c r="E888" s="150" t="s">
        <v>3857</v>
      </c>
      <c r="R888" s="149">
        <f t="shared" si="21"/>
        <v>0</v>
      </c>
      <c r="T888" s="148">
        <v>40274</v>
      </c>
    </row>
    <row r="889" spans="1:20" ht="28.5">
      <c r="A889" s="18" t="s">
        <v>3662</v>
      </c>
      <c r="D889" s="150" t="s">
        <v>3856</v>
      </c>
      <c r="E889" s="150" t="s">
        <v>3855</v>
      </c>
      <c r="G889" s="73"/>
      <c r="H889" s="73"/>
      <c r="K889" s="150" t="s">
        <v>3854</v>
      </c>
      <c r="O889" s="73"/>
      <c r="P889" s="73"/>
      <c r="Q889" s="73"/>
      <c r="R889" s="149">
        <f t="shared" si="21"/>
        <v>0</v>
      </c>
      <c r="T889" s="148">
        <v>40274</v>
      </c>
    </row>
    <row r="890" spans="1:20">
      <c r="A890" s="18" t="s">
        <v>3662</v>
      </c>
      <c r="D890" s="165" t="s">
        <v>3853</v>
      </c>
      <c r="E890" s="150" t="s">
        <v>3852</v>
      </c>
      <c r="R890" s="149">
        <f t="shared" si="21"/>
        <v>0</v>
      </c>
      <c r="T890" s="148">
        <v>40274</v>
      </c>
    </row>
    <row r="891" spans="1:20">
      <c r="A891" s="18" t="s">
        <v>3662</v>
      </c>
      <c r="D891" s="150" t="s">
        <v>3851</v>
      </c>
      <c r="E891" s="150" t="s">
        <v>3850</v>
      </c>
      <c r="G891" s="73"/>
      <c r="H891" s="73"/>
      <c r="K891" s="150" t="s">
        <v>3849</v>
      </c>
      <c r="O891" s="73"/>
      <c r="P891" s="73"/>
      <c r="Q891" s="73"/>
      <c r="R891" s="149">
        <f t="shared" si="21"/>
        <v>0</v>
      </c>
      <c r="T891" s="148">
        <v>40274</v>
      </c>
    </row>
    <row r="892" spans="1:20">
      <c r="A892" s="18" t="s">
        <v>3662</v>
      </c>
      <c r="D892" s="165"/>
      <c r="E892" s="150" t="s">
        <v>3848</v>
      </c>
      <c r="K892" s="150" t="s">
        <v>3847</v>
      </c>
      <c r="R892" s="149">
        <f t="shared" si="21"/>
        <v>0</v>
      </c>
      <c r="T892" s="148">
        <v>40274</v>
      </c>
    </row>
    <row r="893" spans="1:20">
      <c r="A893" s="18" t="s">
        <v>3662</v>
      </c>
      <c r="D893" s="165" t="s">
        <v>3846</v>
      </c>
      <c r="E893" s="150" t="s">
        <v>3845</v>
      </c>
      <c r="R893" s="149">
        <f t="shared" si="21"/>
        <v>0</v>
      </c>
      <c r="T893" s="148">
        <v>40274</v>
      </c>
    </row>
    <row r="894" spans="1:20">
      <c r="A894" s="18" t="s">
        <v>3662</v>
      </c>
      <c r="D894" s="165" t="s">
        <v>3844</v>
      </c>
      <c r="E894" s="150" t="s">
        <v>3843</v>
      </c>
      <c r="R894" s="149">
        <f t="shared" si="21"/>
        <v>0</v>
      </c>
      <c r="T894" s="148">
        <v>40274</v>
      </c>
    </row>
    <row r="895" spans="1:20">
      <c r="A895" s="18" t="s">
        <v>3662</v>
      </c>
      <c r="D895" s="150" t="s">
        <v>3842</v>
      </c>
      <c r="E895" s="150" t="s">
        <v>3841</v>
      </c>
      <c r="G895" s="73"/>
      <c r="H895" s="73"/>
      <c r="K895" s="150" t="s">
        <v>3840</v>
      </c>
      <c r="O895" s="73"/>
      <c r="P895" s="73"/>
      <c r="Q895" s="73"/>
      <c r="R895" s="149">
        <f t="shared" si="21"/>
        <v>0</v>
      </c>
      <c r="T895" s="148">
        <v>40274</v>
      </c>
    </row>
    <row r="896" spans="1:20">
      <c r="A896" s="18" t="s">
        <v>3662</v>
      </c>
      <c r="D896" s="150" t="s">
        <v>3839</v>
      </c>
      <c r="E896" s="150" t="s">
        <v>3838</v>
      </c>
      <c r="G896" s="73"/>
      <c r="H896" s="73"/>
      <c r="K896" s="150" t="s">
        <v>3837</v>
      </c>
      <c r="O896" s="73"/>
      <c r="P896" s="73"/>
      <c r="Q896" s="73"/>
      <c r="R896" s="149">
        <f t="shared" si="21"/>
        <v>0</v>
      </c>
      <c r="T896" s="148">
        <v>40274</v>
      </c>
    </row>
    <row r="897" spans="1:20">
      <c r="A897" s="18" t="s">
        <v>3662</v>
      </c>
      <c r="E897" s="150" t="s">
        <v>3836</v>
      </c>
      <c r="G897" s="73"/>
      <c r="H897" s="73"/>
      <c r="O897" s="73"/>
      <c r="P897" s="73"/>
      <c r="Q897" s="73">
        <v>1</v>
      </c>
      <c r="R897" s="149">
        <f t="shared" si="21"/>
        <v>0</v>
      </c>
      <c r="T897" s="148">
        <v>40274</v>
      </c>
    </row>
    <row r="898" spans="1:20">
      <c r="A898" s="18" t="s">
        <v>3662</v>
      </c>
      <c r="D898" s="165"/>
      <c r="E898" s="150" t="s">
        <v>3835</v>
      </c>
      <c r="R898" s="149">
        <f t="shared" si="21"/>
        <v>0</v>
      </c>
      <c r="T898" s="148">
        <v>40274</v>
      </c>
    </row>
    <row r="899" spans="1:20">
      <c r="A899" s="18" t="s">
        <v>3662</v>
      </c>
      <c r="D899" s="165" t="s">
        <v>3834</v>
      </c>
      <c r="E899" s="150" t="s">
        <v>3833</v>
      </c>
      <c r="R899" s="149">
        <f t="shared" si="21"/>
        <v>0</v>
      </c>
      <c r="T899" s="148">
        <v>40274</v>
      </c>
    </row>
    <row r="900" spans="1:20">
      <c r="A900" s="18" t="s">
        <v>3662</v>
      </c>
      <c r="D900" s="165"/>
      <c r="E900" s="150" t="s">
        <v>3832</v>
      </c>
      <c r="F900" s="20" t="s">
        <v>3831</v>
      </c>
      <c r="K900" s="150" t="s">
        <v>3830</v>
      </c>
      <c r="R900" s="149">
        <f t="shared" si="21"/>
        <v>0</v>
      </c>
      <c r="T900" s="148">
        <v>40274</v>
      </c>
    </row>
    <row r="901" spans="1:20">
      <c r="A901" s="18" t="s">
        <v>3662</v>
      </c>
      <c r="E901" s="150" t="s">
        <v>3829</v>
      </c>
      <c r="F901" s="20" t="s">
        <v>3828</v>
      </c>
      <c r="G901" s="73"/>
      <c r="H901" s="73"/>
      <c r="K901" s="150" t="s">
        <v>3827</v>
      </c>
      <c r="O901" s="73"/>
      <c r="P901" s="73"/>
      <c r="Q901" s="73"/>
      <c r="R901" s="149">
        <f t="shared" ref="R901:R964" si="22">IF($P901=0,0,$P901/($P901+Q901))</f>
        <v>0</v>
      </c>
      <c r="T901" s="148">
        <v>40274</v>
      </c>
    </row>
    <row r="902" spans="1:20">
      <c r="A902" s="18" t="s">
        <v>3662</v>
      </c>
      <c r="D902" s="165" t="s">
        <v>3826</v>
      </c>
      <c r="E902" s="150" t="s">
        <v>3825</v>
      </c>
      <c r="R902" s="149">
        <f t="shared" si="22"/>
        <v>0</v>
      </c>
      <c r="T902" s="148">
        <v>40274</v>
      </c>
    </row>
    <row r="903" spans="1:20">
      <c r="A903" s="18" t="s">
        <v>3662</v>
      </c>
      <c r="D903" s="165" t="s">
        <v>3824</v>
      </c>
      <c r="E903" s="150" t="s">
        <v>3823</v>
      </c>
      <c r="R903" s="149">
        <f t="shared" si="22"/>
        <v>0</v>
      </c>
      <c r="T903" s="148">
        <v>40274</v>
      </c>
    </row>
    <row r="904" spans="1:20">
      <c r="A904" s="18" t="s">
        <v>3662</v>
      </c>
      <c r="D904" s="165" t="s">
        <v>3822</v>
      </c>
      <c r="E904" s="150" t="s">
        <v>3821</v>
      </c>
      <c r="R904" s="149">
        <f t="shared" si="22"/>
        <v>0</v>
      </c>
      <c r="T904" s="148">
        <v>40274</v>
      </c>
    </row>
    <row r="905" spans="1:20">
      <c r="A905" s="18" t="s">
        <v>3662</v>
      </c>
      <c r="D905" s="165" t="s">
        <v>3820</v>
      </c>
      <c r="E905" s="150" t="s">
        <v>3819</v>
      </c>
      <c r="R905" s="149">
        <f t="shared" si="22"/>
        <v>0</v>
      </c>
      <c r="T905" s="148">
        <v>40274</v>
      </c>
    </row>
    <row r="906" spans="1:20">
      <c r="A906" s="18" t="s">
        <v>3662</v>
      </c>
      <c r="D906" s="150" t="s">
        <v>3818</v>
      </c>
      <c r="E906" s="150" t="s">
        <v>3817</v>
      </c>
      <c r="G906" s="73"/>
      <c r="H906" s="73"/>
      <c r="K906" s="150" t="s">
        <v>3816</v>
      </c>
      <c r="O906" s="73"/>
      <c r="P906" s="73"/>
      <c r="Q906" s="73"/>
      <c r="R906" s="149">
        <f t="shared" si="22"/>
        <v>0</v>
      </c>
      <c r="T906" s="148">
        <v>40274</v>
      </c>
    </row>
    <row r="907" spans="1:20">
      <c r="A907" s="18" t="s">
        <v>3662</v>
      </c>
      <c r="D907" s="165"/>
      <c r="E907" s="150" t="s">
        <v>3815</v>
      </c>
      <c r="K907" s="150" t="s">
        <v>3814</v>
      </c>
      <c r="R907" s="149">
        <f t="shared" si="22"/>
        <v>0</v>
      </c>
      <c r="T907" s="148">
        <v>40274</v>
      </c>
    </row>
    <row r="908" spans="1:20">
      <c r="A908" s="18" t="s">
        <v>3662</v>
      </c>
      <c r="D908" s="165" t="s">
        <v>3813</v>
      </c>
      <c r="E908" s="150" t="s">
        <v>3812</v>
      </c>
      <c r="R908" s="149">
        <f t="shared" si="22"/>
        <v>0</v>
      </c>
      <c r="T908" s="148">
        <v>40274</v>
      </c>
    </row>
    <row r="909" spans="1:20">
      <c r="A909" s="18" t="s">
        <v>3662</v>
      </c>
      <c r="D909" s="150" t="s">
        <v>3811</v>
      </c>
      <c r="E909" s="150" t="s">
        <v>3810</v>
      </c>
      <c r="G909" s="73"/>
      <c r="H909" s="73"/>
      <c r="O909" s="73"/>
      <c r="P909" s="73"/>
      <c r="Q909" s="73"/>
      <c r="R909" s="149">
        <f t="shared" si="22"/>
        <v>0</v>
      </c>
      <c r="T909" s="148">
        <v>40274</v>
      </c>
    </row>
    <row r="910" spans="1:20">
      <c r="A910" s="18" t="s">
        <v>3662</v>
      </c>
      <c r="D910" s="165"/>
      <c r="E910" s="150" t="s">
        <v>3809</v>
      </c>
      <c r="R910" s="149">
        <f t="shared" si="22"/>
        <v>0</v>
      </c>
      <c r="T910" s="148">
        <v>40274</v>
      </c>
    </row>
    <row r="911" spans="1:20">
      <c r="A911" s="18" t="s">
        <v>3662</v>
      </c>
      <c r="D911" s="150" t="s">
        <v>3808</v>
      </c>
      <c r="E911" s="150" t="s">
        <v>3807</v>
      </c>
      <c r="G911" s="73"/>
      <c r="H911" s="73"/>
      <c r="O911" s="73"/>
      <c r="P911" s="73"/>
      <c r="Q911" s="73"/>
      <c r="R911" s="149">
        <f t="shared" si="22"/>
        <v>0</v>
      </c>
      <c r="T911" s="148">
        <v>40274</v>
      </c>
    </row>
    <row r="912" spans="1:20">
      <c r="A912" s="18" t="s">
        <v>3662</v>
      </c>
      <c r="D912" s="165" t="s">
        <v>3806</v>
      </c>
      <c r="E912" s="150" t="s">
        <v>3805</v>
      </c>
      <c r="R912" s="149">
        <f t="shared" si="22"/>
        <v>0</v>
      </c>
      <c r="T912" s="148">
        <v>40274</v>
      </c>
    </row>
    <row r="913" spans="1:20">
      <c r="A913" s="18" t="s">
        <v>3662</v>
      </c>
      <c r="E913" s="150" t="s">
        <v>3804</v>
      </c>
      <c r="G913" s="73"/>
      <c r="H913" s="73"/>
      <c r="K913" s="150" t="s">
        <v>3803</v>
      </c>
      <c r="O913" s="73"/>
      <c r="P913" s="73"/>
      <c r="Q913" s="73"/>
      <c r="R913" s="149">
        <f t="shared" si="22"/>
        <v>0</v>
      </c>
      <c r="T913" s="148">
        <v>40274</v>
      </c>
    </row>
    <row r="914" spans="1:20" ht="28.5">
      <c r="A914" s="18" t="s">
        <v>3662</v>
      </c>
      <c r="E914" s="150" t="s">
        <v>3802</v>
      </c>
      <c r="G914" s="73"/>
      <c r="H914" s="73"/>
      <c r="K914" s="150" t="s">
        <v>3801</v>
      </c>
      <c r="O914" s="73"/>
      <c r="P914" s="73"/>
      <c r="Q914" s="73"/>
      <c r="R914" s="149">
        <f t="shared" si="22"/>
        <v>0</v>
      </c>
      <c r="T914" s="148">
        <v>40274</v>
      </c>
    </row>
    <row r="915" spans="1:20">
      <c r="A915" s="18" t="s">
        <v>3662</v>
      </c>
      <c r="D915" s="165" t="s">
        <v>3800</v>
      </c>
      <c r="E915" s="150" t="s">
        <v>3799</v>
      </c>
      <c r="R915" s="149">
        <f t="shared" si="22"/>
        <v>0</v>
      </c>
      <c r="T915" s="148">
        <v>40274</v>
      </c>
    </row>
    <row r="916" spans="1:20">
      <c r="A916" s="18" t="s">
        <v>3662</v>
      </c>
      <c r="D916" s="165" t="s">
        <v>3798</v>
      </c>
      <c r="E916" s="150" t="s">
        <v>3797</v>
      </c>
      <c r="R916" s="149">
        <f t="shared" si="22"/>
        <v>0</v>
      </c>
      <c r="T916" s="148">
        <v>40274</v>
      </c>
    </row>
    <row r="917" spans="1:20">
      <c r="A917" s="18" t="s">
        <v>3662</v>
      </c>
      <c r="D917" s="165" t="s">
        <v>3796</v>
      </c>
      <c r="E917" s="150" t="s">
        <v>3795</v>
      </c>
      <c r="R917" s="149">
        <f t="shared" si="22"/>
        <v>0</v>
      </c>
      <c r="T917" s="148">
        <v>40274</v>
      </c>
    </row>
    <row r="918" spans="1:20">
      <c r="A918" s="18" t="s">
        <v>3661</v>
      </c>
      <c r="D918" s="165" t="s">
        <v>3794</v>
      </c>
      <c r="E918" s="150" t="s">
        <v>3793</v>
      </c>
      <c r="R918" s="149">
        <f t="shared" si="22"/>
        <v>0</v>
      </c>
      <c r="T918" s="148">
        <v>40277</v>
      </c>
    </row>
    <row r="919" spans="1:20">
      <c r="A919" s="18" t="s">
        <v>3662</v>
      </c>
      <c r="D919" s="165" t="s">
        <v>3792</v>
      </c>
      <c r="E919" s="150" t="s">
        <v>3791</v>
      </c>
      <c r="R919" s="149">
        <f t="shared" si="22"/>
        <v>0</v>
      </c>
      <c r="T919" s="148">
        <v>40274</v>
      </c>
    </row>
    <row r="920" spans="1:20">
      <c r="A920" s="18" t="s">
        <v>3662</v>
      </c>
      <c r="D920" s="165"/>
      <c r="E920" s="150" t="s">
        <v>3790</v>
      </c>
      <c r="R920" s="149">
        <f t="shared" si="22"/>
        <v>0</v>
      </c>
      <c r="T920" s="148">
        <v>40274</v>
      </c>
    </row>
    <row r="921" spans="1:20">
      <c r="A921" s="18" t="s">
        <v>3662</v>
      </c>
      <c r="D921" s="165" t="s">
        <v>3789</v>
      </c>
      <c r="E921" s="150" t="s">
        <v>3788</v>
      </c>
      <c r="R921" s="149">
        <f t="shared" si="22"/>
        <v>0</v>
      </c>
      <c r="T921" s="148">
        <v>40274</v>
      </c>
    </row>
    <row r="922" spans="1:20" ht="42.75">
      <c r="A922" s="18" t="s">
        <v>3662</v>
      </c>
      <c r="D922" s="150" t="s">
        <v>3787</v>
      </c>
      <c r="G922" s="73"/>
      <c r="H922" s="73"/>
      <c r="M922" s="150" t="s">
        <v>3786</v>
      </c>
      <c r="O922" s="73"/>
      <c r="P922" s="73"/>
      <c r="Q922" s="73"/>
      <c r="R922" s="149">
        <f t="shared" si="22"/>
        <v>0</v>
      </c>
      <c r="T922" s="148">
        <v>40274</v>
      </c>
    </row>
    <row r="923" spans="1:20">
      <c r="A923" s="18" t="s">
        <v>3662</v>
      </c>
      <c r="D923" s="165" t="s">
        <v>3785</v>
      </c>
      <c r="R923" s="149">
        <f t="shared" si="22"/>
        <v>0</v>
      </c>
      <c r="T923" s="148">
        <v>40274</v>
      </c>
    </row>
    <row r="924" spans="1:20">
      <c r="A924" s="18" t="s">
        <v>3661</v>
      </c>
      <c r="D924" s="165" t="s">
        <v>3784</v>
      </c>
      <c r="L924" s="150" t="s">
        <v>3783</v>
      </c>
      <c r="R924" s="149">
        <f t="shared" si="22"/>
        <v>0</v>
      </c>
      <c r="T924" s="148">
        <v>40282</v>
      </c>
    </row>
    <row r="925" spans="1:20">
      <c r="A925" s="18" t="s">
        <v>3662</v>
      </c>
      <c r="D925" s="165" t="s">
        <v>3782</v>
      </c>
      <c r="R925" s="149">
        <f t="shared" si="22"/>
        <v>0</v>
      </c>
      <c r="T925" s="148">
        <v>40274</v>
      </c>
    </row>
    <row r="926" spans="1:20">
      <c r="A926" s="18" t="s">
        <v>3662</v>
      </c>
      <c r="D926" s="165" t="s">
        <v>3781</v>
      </c>
      <c r="R926" s="149">
        <f t="shared" si="22"/>
        <v>0</v>
      </c>
      <c r="T926" s="148">
        <v>40274</v>
      </c>
    </row>
    <row r="927" spans="1:20" ht="42.75">
      <c r="A927" s="18" t="s">
        <v>3662</v>
      </c>
      <c r="D927" s="165" t="s">
        <v>3780</v>
      </c>
      <c r="K927" s="150" t="s">
        <v>3779</v>
      </c>
      <c r="M927" s="150" t="s">
        <v>3778</v>
      </c>
      <c r="R927" s="149">
        <f t="shared" si="22"/>
        <v>0</v>
      </c>
      <c r="T927" s="148">
        <v>40274</v>
      </c>
    </row>
    <row r="928" spans="1:20" ht="28.5">
      <c r="A928" s="18" t="s">
        <v>3662</v>
      </c>
      <c r="D928" s="165" t="s">
        <v>3777</v>
      </c>
      <c r="K928" s="150" t="s">
        <v>3776</v>
      </c>
      <c r="R928" s="149">
        <f t="shared" si="22"/>
        <v>0</v>
      </c>
      <c r="T928" s="148">
        <v>40274</v>
      </c>
    </row>
    <row r="929" spans="1:20" ht="28.5">
      <c r="A929" s="18" t="s">
        <v>3662</v>
      </c>
      <c r="D929" s="165" t="s">
        <v>3775</v>
      </c>
      <c r="F929" s="20" t="s">
        <v>3774</v>
      </c>
      <c r="G929" s="18" t="s">
        <v>3773</v>
      </c>
      <c r="R929" s="149">
        <f t="shared" si="22"/>
        <v>0</v>
      </c>
      <c r="T929" s="148">
        <v>40274</v>
      </c>
    </row>
    <row r="930" spans="1:20">
      <c r="A930" s="18" t="s">
        <v>3662</v>
      </c>
      <c r="D930" s="165" t="s">
        <v>3772</v>
      </c>
      <c r="K930" s="150" t="s">
        <v>3771</v>
      </c>
      <c r="R930" s="149">
        <f t="shared" si="22"/>
        <v>0</v>
      </c>
      <c r="T930" s="148">
        <v>40274</v>
      </c>
    </row>
    <row r="931" spans="1:20" ht="28.5">
      <c r="A931" s="18" t="s">
        <v>3662</v>
      </c>
      <c r="D931" s="165" t="s">
        <v>3770</v>
      </c>
      <c r="K931" s="150" t="s">
        <v>3769</v>
      </c>
      <c r="R931" s="149">
        <f t="shared" si="22"/>
        <v>0</v>
      </c>
      <c r="T931" s="148">
        <v>40274</v>
      </c>
    </row>
    <row r="932" spans="1:20" ht="28.5">
      <c r="A932" s="18" t="s">
        <v>3662</v>
      </c>
      <c r="D932" s="165" t="s">
        <v>3768</v>
      </c>
      <c r="K932" s="150" t="s">
        <v>3767</v>
      </c>
      <c r="R932" s="149">
        <f t="shared" si="22"/>
        <v>0</v>
      </c>
      <c r="T932" s="148">
        <v>40274</v>
      </c>
    </row>
    <row r="933" spans="1:20">
      <c r="A933" s="18" t="s">
        <v>3662</v>
      </c>
      <c r="D933" s="165" t="s">
        <v>3766</v>
      </c>
      <c r="K933" s="150" t="s">
        <v>3765</v>
      </c>
      <c r="R933" s="149">
        <f t="shared" si="22"/>
        <v>0</v>
      </c>
      <c r="T933" s="148">
        <v>40274</v>
      </c>
    </row>
    <row r="934" spans="1:20" ht="57">
      <c r="A934" s="18" t="s">
        <v>3662</v>
      </c>
      <c r="D934" s="165" t="s">
        <v>3764</v>
      </c>
      <c r="K934" s="150" t="s">
        <v>3763</v>
      </c>
      <c r="M934" s="150" t="s">
        <v>3762</v>
      </c>
      <c r="R934" s="149">
        <f t="shared" si="22"/>
        <v>0</v>
      </c>
      <c r="T934" s="148">
        <v>40274</v>
      </c>
    </row>
    <row r="935" spans="1:20">
      <c r="A935" s="18" t="s">
        <v>3662</v>
      </c>
      <c r="D935" s="165" t="s">
        <v>3761</v>
      </c>
      <c r="K935" s="150" t="s">
        <v>3760</v>
      </c>
      <c r="R935" s="149">
        <f t="shared" si="22"/>
        <v>0</v>
      </c>
      <c r="T935" s="148">
        <v>40274</v>
      </c>
    </row>
    <row r="936" spans="1:20" ht="28.5">
      <c r="A936" s="18" t="s">
        <v>3662</v>
      </c>
      <c r="D936" s="165" t="s">
        <v>3759</v>
      </c>
      <c r="K936" s="150" t="s">
        <v>3758</v>
      </c>
      <c r="R936" s="149">
        <f t="shared" si="22"/>
        <v>0</v>
      </c>
      <c r="T936" s="148">
        <v>40274</v>
      </c>
    </row>
    <row r="937" spans="1:20">
      <c r="A937" s="18" t="s">
        <v>3662</v>
      </c>
      <c r="D937" s="165" t="s">
        <v>2263</v>
      </c>
      <c r="R937" s="149">
        <f t="shared" si="22"/>
        <v>0</v>
      </c>
      <c r="T937" s="148">
        <v>40274</v>
      </c>
    </row>
    <row r="938" spans="1:20">
      <c r="A938" s="18" t="s">
        <v>3662</v>
      </c>
      <c r="D938" s="165" t="s">
        <v>3757</v>
      </c>
      <c r="R938" s="149">
        <f t="shared" si="22"/>
        <v>0</v>
      </c>
      <c r="T938" s="148">
        <v>40274</v>
      </c>
    </row>
    <row r="939" spans="1:20">
      <c r="A939" s="18" t="s">
        <v>3662</v>
      </c>
      <c r="D939" s="165" t="s">
        <v>3756</v>
      </c>
      <c r="K939" s="150" t="s">
        <v>3755</v>
      </c>
      <c r="R939" s="149">
        <f t="shared" si="22"/>
        <v>0</v>
      </c>
      <c r="T939" s="148">
        <v>40274</v>
      </c>
    </row>
    <row r="940" spans="1:20">
      <c r="A940" s="18" t="s">
        <v>3662</v>
      </c>
      <c r="D940" s="165" t="s">
        <v>3754</v>
      </c>
      <c r="P940" s="18">
        <v>1</v>
      </c>
      <c r="R940" s="149">
        <f t="shared" si="22"/>
        <v>1</v>
      </c>
      <c r="T940" s="148">
        <v>40274</v>
      </c>
    </row>
    <row r="941" spans="1:20">
      <c r="A941" s="18" t="s">
        <v>3662</v>
      </c>
      <c r="D941" s="165" t="s">
        <v>3753</v>
      </c>
      <c r="F941" s="20" t="s">
        <v>3752</v>
      </c>
      <c r="R941" s="149">
        <f t="shared" si="22"/>
        <v>0</v>
      </c>
      <c r="T941" s="148">
        <v>40274</v>
      </c>
    </row>
    <row r="942" spans="1:20">
      <c r="A942" s="18" t="s">
        <v>3662</v>
      </c>
      <c r="D942" s="165" t="s">
        <v>3751</v>
      </c>
      <c r="F942" s="20" t="s">
        <v>3750</v>
      </c>
      <c r="K942" s="150" t="s">
        <v>3749</v>
      </c>
      <c r="R942" s="149">
        <f t="shared" si="22"/>
        <v>0</v>
      </c>
      <c r="T942" s="148">
        <v>40274</v>
      </c>
    </row>
    <row r="943" spans="1:20">
      <c r="A943" s="18" t="s">
        <v>3662</v>
      </c>
      <c r="D943" s="150" t="s">
        <v>3748</v>
      </c>
      <c r="G943" s="73"/>
      <c r="H943" s="73"/>
      <c r="K943" s="150" t="s">
        <v>3747</v>
      </c>
      <c r="O943" s="73"/>
      <c r="P943" s="73"/>
      <c r="Q943" s="73"/>
      <c r="R943" s="149">
        <f t="shared" si="22"/>
        <v>0</v>
      </c>
      <c r="T943" s="148">
        <v>40274</v>
      </c>
    </row>
    <row r="944" spans="1:20">
      <c r="A944" s="18" t="s">
        <v>3662</v>
      </c>
      <c r="D944" s="165" t="s">
        <v>3746</v>
      </c>
      <c r="R944" s="149">
        <f t="shared" si="22"/>
        <v>0</v>
      </c>
      <c r="T944" s="148">
        <v>40274</v>
      </c>
    </row>
    <row r="945" spans="1:20">
      <c r="A945" s="18" t="s">
        <v>3662</v>
      </c>
      <c r="D945" s="165" t="s">
        <v>3745</v>
      </c>
      <c r="R945" s="149">
        <f t="shared" si="22"/>
        <v>0</v>
      </c>
      <c r="T945" s="148">
        <v>40274</v>
      </c>
    </row>
    <row r="946" spans="1:20">
      <c r="A946" s="18" t="s">
        <v>3662</v>
      </c>
      <c r="D946" s="165" t="s">
        <v>3744</v>
      </c>
      <c r="R946" s="149">
        <f t="shared" si="22"/>
        <v>0</v>
      </c>
      <c r="T946" s="148">
        <v>40274</v>
      </c>
    </row>
    <row r="947" spans="1:20">
      <c r="A947" s="18" t="s">
        <v>3662</v>
      </c>
      <c r="D947" s="165" t="s">
        <v>3743</v>
      </c>
      <c r="R947" s="149">
        <f t="shared" si="22"/>
        <v>0</v>
      </c>
      <c r="T947" s="148">
        <v>40274</v>
      </c>
    </row>
    <row r="948" spans="1:20">
      <c r="A948" s="18" t="s">
        <v>3662</v>
      </c>
      <c r="D948" s="165" t="s">
        <v>3742</v>
      </c>
      <c r="F948" s="20" t="s">
        <v>3741</v>
      </c>
      <c r="G948" s="18" t="s">
        <v>3344</v>
      </c>
      <c r="R948" s="149">
        <f t="shared" si="22"/>
        <v>0</v>
      </c>
      <c r="T948" s="148">
        <v>40274</v>
      </c>
    </row>
    <row r="949" spans="1:20" ht="42.75">
      <c r="A949" s="18" t="s">
        <v>3662</v>
      </c>
      <c r="D949" s="165" t="s">
        <v>3740</v>
      </c>
      <c r="K949" s="150" t="s">
        <v>3739</v>
      </c>
      <c r="M949" s="150" t="s">
        <v>3738</v>
      </c>
      <c r="R949" s="149">
        <f t="shared" si="22"/>
        <v>0</v>
      </c>
      <c r="T949" s="148">
        <v>40274</v>
      </c>
    </row>
    <row r="950" spans="1:20">
      <c r="A950" s="18" t="s">
        <v>3662</v>
      </c>
      <c r="D950" s="150" t="s">
        <v>3737</v>
      </c>
      <c r="G950" s="73"/>
      <c r="H950" s="73"/>
      <c r="K950" s="150" t="s">
        <v>3736</v>
      </c>
      <c r="O950" s="73"/>
      <c r="P950" s="73"/>
      <c r="Q950" s="73"/>
      <c r="R950" s="149">
        <f t="shared" si="22"/>
        <v>0</v>
      </c>
      <c r="T950" s="148">
        <v>40274</v>
      </c>
    </row>
    <row r="951" spans="1:20">
      <c r="A951" s="18" t="s">
        <v>3662</v>
      </c>
      <c r="D951" s="165" t="s">
        <v>3735</v>
      </c>
      <c r="R951" s="149">
        <f t="shared" si="22"/>
        <v>0</v>
      </c>
      <c r="T951" s="148">
        <v>40274</v>
      </c>
    </row>
    <row r="952" spans="1:20">
      <c r="A952" s="18" t="s">
        <v>3662</v>
      </c>
      <c r="D952" s="150" t="s">
        <v>3734</v>
      </c>
      <c r="G952" s="73"/>
      <c r="H952" s="73"/>
      <c r="K952" s="150" t="s">
        <v>3733</v>
      </c>
      <c r="O952" s="73"/>
      <c r="P952" s="73"/>
      <c r="Q952" s="73"/>
      <c r="R952" s="149">
        <f t="shared" si="22"/>
        <v>0</v>
      </c>
      <c r="T952" s="148">
        <v>40274</v>
      </c>
    </row>
    <row r="953" spans="1:20">
      <c r="A953" s="18" t="s">
        <v>3662</v>
      </c>
      <c r="D953" s="165" t="s">
        <v>3732</v>
      </c>
      <c r="R953" s="149">
        <f t="shared" si="22"/>
        <v>0</v>
      </c>
      <c r="T953" s="148">
        <v>40274</v>
      </c>
    </row>
    <row r="954" spans="1:20">
      <c r="A954" s="18" t="s">
        <v>3662</v>
      </c>
      <c r="D954" s="150" t="s">
        <v>3731</v>
      </c>
      <c r="G954" s="73"/>
      <c r="H954" s="73"/>
      <c r="O954" s="73"/>
      <c r="P954" s="73"/>
      <c r="Q954" s="73"/>
      <c r="R954" s="149">
        <f t="shared" si="22"/>
        <v>0</v>
      </c>
      <c r="T954" s="148">
        <v>40274</v>
      </c>
    </row>
    <row r="955" spans="1:20">
      <c r="A955" s="18" t="s">
        <v>3662</v>
      </c>
      <c r="D955" s="168" t="s">
        <v>3730</v>
      </c>
      <c r="E955" s="168"/>
      <c r="G955" s="73"/>
      <c r="H955" s="73"/>
      <c r="O955" s="73"/>
      <c r="P955" s="73"/>
      <c r="Q955" s="73"/>
      <c r="R955" s="149">
        <f t="shared" si="22"/>
        <v>0</v>
      </c>
      <c r="T955" s="148">
        <v>40274</v>
      </c>
    </row>
    <row r="956" spans="1:20">
      <c r="A956" s="18" t="s">
        <v>3662</v>
      </c>
      <c r="D956" s="165" t="s">
        <v>3729</v>
      </c>
      <c r="R956" s="149">
        <f t="shared" si="22"/>
        <v>0</v>
      </c>
      <c r="T956" s="148">
        <v>40274</v>
      </c>
    </row>
    <row r="957" spans="1:20">
      <c r="A957" s="18" t="s">
        <v>3662</v>
      </c>
      <c r="D957" s="168" t="s">
        <v>3728</v>
      </c>
      <c r="E957" s="168"/>
      <c r="G957" s="73"/>
      <c r="H957" s="73"/>
      <c r="O957" s="73"/>
      <c r="P957" s="73"/>
      <c r="Q957" s="73"/>
      <c r="R957" s="149">
        <f t="shared" si="22"/>
        <v>0</v>
      </c>
      <c r="T957" s="148">
        <v>40274</v>
      </c>
    </row>
    <row r="958" spans="1:20">
      <c r="A958" s="18" t="s">
        <v>3662</v>
      </c>
      <c r="D958" s="165" t="s">
        <v>3727</v>
      </c>
      <c r="R958" s="149">
        <f t="shared" si="22"/>
        <v>0</v>
      </c>
      <c r="T958" s="148">
        <v>40274</v>
      </c>
    </row>
    <row r="959" spans="1:20">
      <c r="A959" s="18" t="s">
        <v>3662</v>
      </c>
      <c r="D959" s="165" t="s">
        <v>3726</v>
      </c>
      <c r="R959" s="149">
        <f t="shared" si="22"/>
        <v>0</v>
      </c>
      <c r="T959" s="148">
        <v>40274</v>
      </c>
    </row>
    <row r="960" spans="1:20">
      <c r="A960" s="18" t="s">
        <v>3662</v>
      </c>
      <c r="D960" s="165" t="s">
        <v>3725</v>
      </c>
      <c r="R960" s="149">
        <f t="shared" si="22"/>
        <v>0</v>
      </c>
      <c r="T960" s="148">
        <v>40274</v>
      </c>
    </row>
    <row r="961" spans="1:20">
      <c r="A961" s="18" t="s">
        <v>3662</v>
      </c>
      <c r="D961" s="165" t="s">
        <v>3724</v>
      </c>
      <c r="R961" s="149">
        <f t="shared" si="22"/>
        <v>0</v>
      </c>
      <c r="T961" s="148">
        <v>40274</v>
      </c>
    </row>
    <row r="962" spans="1:20" ht="28.5">
      <c r="A962" s="18" t="s">
        <v>3662</v>
      </c>
      <c r="D962" s="165" t="s">
        <v>3723</v>
      </c>
      <c r="R962" s="149">
        <f t="shared" si="22"/>
        <v>0</v>
      </c>
      <c r="T962" s="148">
        <v>40274</v>
      </c>
    </row>
    <row r="963" spans="1:20">
      <c r="A963" s="18" t="s">
        <v>3662</v>
      </c>
      <c r="D963" s="150" t="s">
        <v>3722</v>
      </c>
      <c r="G963" s="73"/>
      <c r="H963" s="73"/>
      <c r="O963" s="73"/>
      <c r="P963" s="73"/>
      <c r="Q963" s="73"/>
      <c r="R963" s="149">
        <f t="shared" si="22"/>
        <v>0</v>
      </c>
      <c r="T963" s="148">
        <v>40274</v>
      </c>
    </row>
    <row r="964" spans="1:20">
      <c r="A964" s="18" t="s">
        <v>3662</v>
      </c>
      <c r="D964" s="165" t="s">
        <v>3721</v>
      </c>
      <c r="R964" s="149">
        <f t="shared" si="22"/>
        <v>0</v>
      </c>
      <c r="T964" s="148">
        <v>40274</v>
      </c>
    </row>
    <row r="965" spans="1:20">
      <c r="A965" s="18" t="s">
        <v>3662</v>
      </c>
      <c r="D965" s="165" t="s">
        <v>3720</v>
      </c>
      <c r="R965" s="149">
        <f t="shared" ref="R965:R1028" si="23">IF($P965=0,0,$P965/($P965+Q965))</f>
        <v>0</v>
      </c>
      <c r="T965" s="148">
        <v>40274</v>
      </c>
    </row>
    <row r="966" spans="1:20">
      <c r="A966" s="18" t="s">
        <v>3662</v>
      </c>
      <c r="D966" s="165" t="s">
        <v>3719</v>
      </c>
      <c r="R966" s="149">
        <f t="shared" si="23"/>
        <v>0</v>
      </c>
      <c r="T966" s="148">
        <v>40274</v>
      </c>
    </row>
    <row r="967" spans="1:20">
      <c r="A967" s="18" t="s">
        <v>3662</v>
      </c>
      <c r="D967" s="165" t="s">
        <v>3718</v>
      </c>
      <c r="K967" s="150" t="s">
        <v>3717</v>
      </c>
      <c r="R967" s="149">
        <f t="shared" si="23"/>
        <v>0</v>
      </c>
      <c r="T967" s="148">
        <v>40274</v>
      </c>
    </row>
    <row r="968" spans="1:20">
      <c r="A968" s="18" t="s">
        <v>3662</v>
      </c>
      <c r="D968" s="165" t="s">
        <v>3716</v>
      </c>
      <c r="R968" s="149">
        <f t="shared" si="23"/>
        <v>0</v>
      </c>
      <c r="T968" s="148">
        <v>40274</v>
      </c>
    </row>
    <row r="969" spans="1:20">
      <c r="A969" s="18" t="s">
        <v>3662</v>
      </c>
      <c r="D969" s="165" t="s">
        <v>3715</v>
      </c>
      <c r="Q969" s="18">
        <v>3</v>
      </c>
      <c r="R969" s="149">
        <f t="shared" si="23"/>
        <v>0</v>
      </c>
      <c r="T969" s="148">
        <v>40274</v>
      </c>
    </row>
    <row r="970" spans="1:20">
      <c r="A970" s="18" t="s">
        <v>3662</v>
      </c>
      <c r="D970" s="165" t="s">
        <v>3714</v>
      </c>
      <c r="R970" s="149">
        <f t="shared" si="23"/>
        <v>0</v>
      </c>
      <c r="T970" s="148">
        <v>40274</v>
      </c>
    </row>
    <row r="971" spans="1:20">
      <c r="A971" s="18" t="s">
        <v>3662</v>
      </c>
      <c r="D971" s="165" t="s">
        <v>3713</v>
      </c>
      <c r="Q971" s="18">
        <v>1</v>
      </c>
      <c r="R971" s="149">
        <f t="shared" si="23"/>
        <v>0</v>
      </c>
      <c r="T971" s="148">
        <v>40274</v>
      </c>
    </row>
    <row r="972" spans="1:20">
      <c r="A972" s="18" t="s">
        <v>3662</v>
      </c>
      <c r="D972" s="165" t="s">
        <v>3712</v>
      </c>
      <c r="R972" s="149">
        <f t="shared" si="23"/>
        <v>0</v>
      </c>
      <c r="T972" s="148">
        <v>40274</v>
      </c>
    </row>
    <row r="973" spans="1:20">
      <c r="A973" s="18" t="s">
        <v>3661</v>
      </c>
      <c r="D973" s="165"/>
      <c r="F973" s="150" t="s">
        <v>3711</v>
      </c>
      <c r="R973" s="149">
        <f t="shared" si="23"/>
        <v>0</v>
      </c>
      <c r="T973" s="148">
        <v>40276</v>
      </c>
    </row>
    <row r="974" spans="1:20">
      <c r="A974" s="18" t="s">
        <v>3661</v>
      </c>
      <c r="D974" s="165"/>
      <c r="F974" s="20" t="s">
        <v>3710</v>
      </c>
      <c r="H974" s="150" t="s">
        <v>3709</v>
      </c>
      <c r="K974" s="150" t="s">
        <v>3709</v>
      </c>
      <c r="R974" s="149">
        <f t="shared" si="23"/>
        <v>0</v>
      </c>
      <c r="T974" s="148">
        <v>40277</v>
      </c>
    </row>
    <row r="975" spans="1:20">
      <c r="A975" s="18" t="s">
        <v>3661</v>
      </c>
      <c r="D975" s="165"/>
      <c r="F975" s="20" t="s">
        <v>3708</v>
      </c>
      <c r="K975" s="150" t="s">
        <v>3707</v>
      </c>
      <c r="R975" s="149">
        <f t="shared" si="23"/>
        <v>0</v>
      </c>
      <c r="T975" s="148">
        <v>40281</v>
      </c>
    </row>
    <row r="976" spans="1:20">
      <c r="A976" s="18" t="s">
        <v>3661</v>
      </c>
      <c r="D976" s="165"/>
      <c r="F976" s="20" t="s">
        <v>3706</v>
      </c>
      <c r="K976" s="150" t="s">
        <v>3705</v>
      </c>
      <c r="R976" s="149">
        <f t="shared" si="23"/>
        <v>0</v>
      </c>
      <c r="T976" s="148">
        <v>40275</v>
      </c>
    </row>
    <row r="977" spans="1:20">
      <c r="A977" s="18" t="s">
        <v>3661</v>
      </c>
      <c r="D977" s="165"/>
      <c r="F977" s="20" t="s">
        <v>3704</v>
      </c>
      <c r="R977" s="149">
        <f t="shared" si="23"/>
        <v>0</v>
      </c>
      <c r="T977" s="148">
        <v>40276</v>
      </c>
    </row>
    <row r="978" spans="1:20" ht="28.5">
      <c r="A978" s="18" t="s">
        <v>3661</v>
      </c>
      <c r="D978" s="165"/>
      <c r="F978" s="150" t="s">
        <v>3703</v>
      </c>
      <c r="R978" s="149">
        <f t="shared" si="23"/>
        <v>0</v>
      </c>
      <c r="T978" s="148">
        <v>40276</v>
      </c>
    </row>
    <row r="979" spans="1:20">
      <c r="A979" s="18" t="s">
        <v>3661</v>
      </c>
      <c r="D979" s="165"/>
      <c r="F979" s="20" t="s">
        <v>3702</v>
      </c>
      <c r="R979" s="149">
        <f t="shared" si="23"/>
        <v>0</v>
      </c>
      <c r="T979" s="148">
        <v>40281</v>
      </c>
    </row>
    <row r="980" spans="1:20">
      <c r="A980" s="18" t="s">
        <v>3661</v>
      </c>
      <c r="D980" s="165"/>
      <c r="F980" s="20" t="s">
        <v>3701</v>
      </c>
      <c r="R980" s="149">
        <f t="shared" si="23"/>
        <v>0</v>
      </c>
      <c r="T980" s="148">
        <v>40277</v>
      </c>
    </row>
    <row r="981" spans="1:20" ht="28.5">
      <c r="A981" s="18" t="s">
        <v>3661</v>
      </c>
      <c r="D981" s="165"/>
      <c r="F981" s="20" t="s">
        <v>3700</v>
      </c>
      <c r="H981" s="91" t="s">
        <v>3699</v>
      </c>
      <c r="K981" s="150" t="s">
        <v>3698</v>
      </c>
      <c r="R981" s="149">
        <f t="shared" si="23"/>
        <v>0</v>
      </c>
      <c r="T981" s="148">
        <v>40275</v>
      </c>
    </row>
    <row r="982" spans="1:20">
      <c r="A982" s="18" t="s">
        <v>3661</v>
      </c>
      <c r="D982" s="165"/>
      <c r="F982" s="20" t="s">
        <v>3697</v>
      </c>
      <c r="H982" s="18" t="s">
        <v>3696</v>
      </c>
      <c r="K982" s="150" t="s">
        <v>3696</v>
      </c>
      <c r="R982" s="149">
        <f t="shared" si="23"/>
        <v>0</v>
      </c>
      <c r="T982" s="148">
        <v>40275</v>
      </c>
    </row>
    <row r="983" spans="1:20">
      <c r="A983" s="18" t="s">
        <v>3661</v>
      </c>
      <c r="D983" s="165"/>
      <c r="F983" s="150" t="s">
        <v>3695</v>
      </c>
      <c r="R983" s="149">
        <f t="shared" si="23"/>
        <v>0</v>
      </c>
      <c r="T983" s="148">
        <v>40276</v>
      </c>
    </row>
    <row r="984" spans="1:20">
      <c r="A984" s="18" t="s">
        <v>3661</v>
      </c>
      <c r="D984" s="165"/>
      <c r="F984" s="20" t="s">
        <v>3694</v>
      </c>
      <c r="R984" s="149">
        <f t="shared" si="23"/>
        <v>0</v>
      </c>
      <c r="T984" s="148">
        <v>40281</v>
      </c>
    </row>
    <row r="985" spans="1:20">
      <c r="A985" s="18" t="s">
        <v>3661</v>
      </c>
      <c r="D985" s="165"/>
      <c r="F985" s="20" t="s">
        <v>3693</v>
      </c>
      <c r="R985" s="149">
        <f t="shared" si="23"/>
        <v>0</v>
      </c>
      <c r="T985" s="148">
        <v>40281</v>
      </c>
    </row>
    <row r="986" spans="1:20">
      <c r="A986" s="18" t="s">
        <v>3661</v>
      </c>
      <c r="D986" s="165"/>
      <c r="F986" s="150" t="s">
        <v>3692</v>
      </c>
      <c r="R986" s="149">
        <f t="shared" si="23"/>
        <v>0</v>
      </c>
      <c r="T986" s="148">
        <v>40276</v>
      </c>
    </row>
    <row r="987" spans="1:20">
      <c r="A987" s="18" t="s">
        <v>3661</v>
      </c>
      <c r="D987" s="165"/>
      <c r="F987" s="20" t="s">
        <v>3691</v>
      </c>
      <c r="K987" s="150" t="s">
        <v>3690</v>
      </c>
      <c r="R987" s="149">
        <f t="shared" si="23"/>
        <v>0</v>
      </c>
      <c r="T987" s="148">
        <v>40275</v>
      </c>
    </row>
    <row r="988" spans="1:20">
      <c r="A988" s="18" t="s">
        <v>3661</v>
      </c>
      <c r="D988" s="165"/>
      <c r="F988" s="20" t="s">
        <v>3689</v>
      </c>
      <c r="H988" s="18" t="s">
        <v>3688</v>
      </c>
      <c r="R988" s="149">
        <f t="shared" si="23"/>
        <v>0</v>
      </c>
      <c r="T988" s="148">
        <v>40277</v>
      </c>
    </row>
    <row r="989" spans="1:20">
      <c r="A989" s="18" t="s">
        <v>3661</v>
      </c>
      <c r="D989" s="165"/>
      <c r="F989" s="20" t="s">
        <v>3687</v>
      </c>
      <c r="R989" s="149">
        <f t="shared" si="23"/>
        <v>0</v>
      </c>
      <c r="T989" s="148">
        <v>40277</v>
      </c>
    </row>
    <row r="990" spans="1:20">
      <c r="A990" s="18" t="s">
        <v>3661</v>
      </c>
      <c r="D990" s="165"/>
      <c r="F990" s="20" t="s">
        <v>3686</v>
      </c>
      <c r="R990" s="149">
        <f t="shared" si="23"/>
        <v>0</v>
      </c>
      <c r="T990" s="148">
        <v>40281</v>
      </c>
    </row>
    <row r="991" spans="1:20">
      <c r="A991" s="18" t="s">
        <v>3661</v>
      </c>
      <c r="D991" s="165"/>
      <c r="F991" s="150" t="s">
        <v>3685</v>
      </c>
      <c r="R991" s="149">
        <f t="shared" si="23"/>
        <v>0</v>
      </c>
      <c r="T991" s="148">
        <v>40276</v>
      </c>
    </row>
    <row r="992" spans="1:20">
      <c r="A992" s="18" t="s">
        <v>3661</v>
      </c>
      <c r="D992" s="165"/>
      <c r="F992" s="20" t="s">
        <v>3684</v>
      </c>
      <c r="R992" s="149">
        <f t="shared" si="23"/>
        <v>0</v>
      </c>
      <c r="T992" s="148">
        <v>40277</v>
      </c>
    </row>
    <row r="993" spans="1:20">
      <c r="A993" s="18" t="s">
        <v>3662</v>
      </c>
      <c r="D993" s="165"/>
      <c r="F993" s="20" t="s">
        <v>3683</v>
      </c>
      <c r="G993" s="18" t="s">
        <v>3682</v>
      </c>
      <c r="R993" s="149">
        <f t="shared" si="23"/>
        <v>0</v>
      </c>
      <c r="T993" s="148">
        <v>40274</v>
      </c>
    </row>
    <row r="994" spans="1:20">
      <c r="A994" s="18" t="s">
        <v>3662</v>
      </c>
      <c r="D994" s="165"/>
      <c r="F994" s="20" t="s">
        <v>3681</v>
      </c>
      <c r="R994" s="149">
        <f t="shared" si="23"/>
        <v>0</v>
      </c>
      <c r="T994" s="148">
        <v>40274</v>
      </c>
    </row>
    <row r="995" spans="1:20" ht="42.75">
      <c r="A995" s="18" t="s">
        <v>3662</v>
      </c>
      <c r="D995" s="165"/>
      <c r="F995" s="20" t="s">
        <v>3680</v>
      </c>
      <c r="K995" s="150" t="s">
        <v>3679</v>
      </c>
      <c r="R995" s="149">
        <f t="shared" si="23"/>
        <v>0</v>
      </c>
      <c r="T995" s="148">
        <v>40274</v>
      </c>
    </row>
    <row r="996" spans="1:20">
      <c r="A996" s="18" t="s">
        <v>3661</v>
      </c>
      <c r="D996" s="165"/>
      <c r="F996" s="20" t="s">
        <v>3678</v>
      </c>
      <c r="R996" s="149">
        <f t="shared" si="23"/>
        <v>0</v>
      </c>
      <c r="T996" s="148">
        <v>40281</v>
      </c>
    </row>
    <row r="997" spans="1:20">
      <c r="A997" s="18" t="s">
        <v>3662</v>
      </c>
      <c r="F997" s="20" t="s">
        <v>3677</v>
      </c>
      <c r="G997" s="73"/>
      <c r="H997" s="73"/>
      <c r="O997" s="73"/>
      <c r="P997" s="73"/>
      <c r="Q997" s="73"/>
      <c r="R997" s="149">
        <f t="shared" si="23"/>
        <v>0</v>
      </c>
      <c r="T997" s="148">
        <v>40274</v>
      </c>
    </row>
    <row r="998" spans="1:20">
      <c r="A998" s="18" t="s">
        <v>3662</v>
      </c>
      <c r="D998" s="165"/>
      <c r="F998" s="20" t="s">
        <v>3676</v>
      </c>
      <c r="G998" s="18" t="s">
        <v>3675</v>
      </c>
      <c r="R998" s="149">
        <f t="shared" si="23"/>
        <v>0</v>
      </c>
      <c r="T998" s="148">
        <v>40274</v>
      </c>
    </row>
    <row r="999" spans="1:20" ht="28.5">
      <c r="A999" s="18" t="s">
        <v>3661</v>
      </c>
      <c r="D999" s="165"/>
      <c r="F999" s="150" t="s">
        <v>3674</v>
      </c>
      <c r="R999" s="149">
        <f t="shared" si="23"/>
        <v>0</v>
      </c>
      <c r="T999" s="148">
        <v>40276</v>
      </c>
    </row>
    <row r="1000" spans="1:20">
      <c r="A1000" s="18" t="s">
        <v>3661</v>
      </c>
      <c r="D1000" s="165"/>
      <c r="F1000" s="20" t="s">
        <v>3673</v>
      </c>
      <c r="R1000" s="149">
        <f t="shared" si="23"/>
        <v>0</v>
      </c>
      <c r="T1000" s="148">
        <v>40277</v>
      </c>
    </row>
    <row r="1001" spans="1:20">
      <c r="A1001" s="18" t="s">
        <v>3661</v>
      </c>
      <c r="D1001" s="165"/>
      <c r="F1001" s="150" t="s">
        <v>3672</v>
      </c>
      <c r="R1001" s="149">
        <f t="shared" si="23"/>
        <v>0</v>
      </c>
      <c r="T1001" s="148">
        <v>40277</v>
      </c>
    </row>
    <row r="1002" spans="1:20">
      <c r="A1002" s="18" t="s">
        <v>3661</v>
      </c>
      <c r="D1002" s="165"/>
      <c r="F1002" s="20" t="s">
        <v>3671</v>
      </c>
      <c r="R1002" s="149">
        <f t="shared" si="23"/>
        <v>0</v>
      </c>
      <c r="T1002" s="148">
        <v>40281</v>
      </c>
    </row>
    <row r="1003" spans="1:20">
      <c r="A1003" s="18" t="s">
        <v>3661</v>
      </c>
      <c r="D1003" s="165"/>
      <c r="F1003" s="150" t="s">
        <v>3670</v>
      </c>
      <c r="R1003" s="149">
        <f t="shared" si="23"/>
        <v>0</v>
      </c>
      <c r="T1003" s="148">
        <v>40276</v>
      </c>
    </row>
    <row r="1004" spans="1:20">
      <c r="A1004" s="18" t="s">
        <v>3661</v>
      </c>
      <c r="D1004" s="165"/>
      <c r="F1004" s="20" t="s">
        <v>3669</v>
      </c>
      <c r="R1004" s="149">
        <f t="shared" si="23"/>
        <v>0</v>
      </c>
      <c r="T1004" s="148">
        <v>40277</v>
      </c>
    </row>
    <row r="1005" spans="1:20">
      <c r="A1005" s="18" t="s">
        <v>3661</v>
      </c>
      <c r="D1005" s="165"/>
      <c r="F1005" s="150" t="s">
        <v>3668</v>
      </c>
      <c r="R1005" s="149">
        <f t="shared" si="23"/>
        <v>0</v>
      </c>
      <c r="T1005" s="148">
        <v>40276</v>
      </c>
    </row>
    <row r="1006" spans="1:20">
      <c r="A1006" s="18" t="s">
        <v>3661</v>
      </c>
      <c r="D1006" s="165"/>
      <c r="F1006" s="20" t="s">
        <v>3667</v>
      </c>
      <c r="H1006" s="18" t="s">
        <v>3666</v>
      </c>
      <c r="R1006" s="149">
        <f t="shared" si="23"/>
        <v>0</v>
      </c>
      <c r="T1006" s="148">
        <v>40275</v>
      </c>
    </row>
    <row r="1007" spans="1:20">
      <c r="A1007" s="18" t="s">
        <v>3662</v>
      </c>
      <c r="D1007" s="165"/>
      <c r="F1007" s="20" t="s">
        <v>3665</v>
      </c>
      <c r="R1007" s="149">
        <f t="shared" si="23"/>
        <v>0</v>
      </c>
      <c r="T1007" s="148">
        <v>40274</v>
      </c>
    </row>
    <row r="1008" spans="1:20">
      <c r="A1008" s="18" t="s">
        <v>3661</v>
      </c>
      <c r="D1008" s="165"/>
      <c r="F1008" s="20" t="s">
        <v>3664</v>
      </c>
      <c r="R1008" s="149">
        <f t="shared" si="23"/>
        <v>0</v>
      </c>
      <c r="T1008" s="148">
        <v>40281</v>
      </c>
    </row>
    <row r="1009" spans="1:20">
      <c r="A1009" s="18" t="s">
        <v>3662</v>
      </c>
      <c r="F1009" s="20" t="s">
        <v>3663</v>
      </c>
      <c r="G1009" s="73"/>
      <c r="H1009" s="73"/>
      <c r="O1009" s="73"/>
      <c r="P1009" s="73"/>
      <c r="Q1009" s="73"/>
      <c r="R1009" s="149">
        <f t="shared" si="23"/>
        <v>0</v>
      </c>
      <c r="T1009" s="148">
        <v>40274</v>
      </c>
    </row>
    <row r="1010" spans="1:20">
      <c r="A1010" s="18" t="s">
        <v>3662</v>
      </c>
      <c r="D1010" s="165"/>
      <c r="R1010" s="149">
        <f t="shared" si="23"/>
        <v>0</v>
      </c>
      <c r="T1010" s="148">
        <v>40274</v>
      </c>
    </row>
    <row r="1011" spans="1:20">
      <c r="A1011" s="18" t="s">
        <v>3662</v>
      </c>
      <c r="D1011" s="165"/>
      <c r="R1011" s="149">
        <f t="shared" si="23"/>
        <v>0</v>
      </c>
      <c r="T1011" s="148">
        <v>40274</v>
      </c>
    </row>
    <row r="1012" spans="1:20">
      <c r="A1012" s="18" t="s">
        <v>3661</v>
      </c>
      <c r="D1012" s="165"/>
      <c r="R1012" s="149">
        <f t="shared" si="23"/>
        <v>0</v>
      </c>
      <c r="T1012" s="148">
        <v>40275</v>
      </c>
    </row>
    <row r="1013" spans="1:20">
      <c r="A1013" s="18" t="s">
        <v>3661</v>
      </c>
      <c r="D1013" s="165"/>
      <c r="R1013" s="149">
        <f t="shared" si="23"/>
        <v>0</v>
      </c>
      <c r="T1013" s="148">
        <v>40276</v>
      </c>
    </row>
    <row r="1014" spans="1:20">
      <c r="A1014" s="18" t="s">
        <v>3661</v>
      </c>
      <c r="D1014" s="165"/>
      <c r="R1014" s="149">
        <f t="shared" si="23"/>
        <v>0</v>
      </c>
      <c r="T1014" s="148">
        <v>40280</v>
      </c>
    </row>
    <row r="1015" spans="1:20">
      <c r="A1015" s="18" t="s">
        <v>3661</v>
      </c>
      <c r="D1015" s="165"/>
      <c r="R1015" s="149">
        <f t="shared" si="23"/>
        <v>0</v>
      </c>
      <c r="T1015" s="148">
        <v>40281</v>
      </c>
    </row>
    <row r="1016" spans="1:20">
      <c r="A1016" s="18" t="s">
        <v>1785</v>
      </c>
      <c r="B1016" s="18" t="s">
        <v>3595</v>
      </c>
      <c r="D1016" s="165"/>
      <c r="E1016" s="150" t="s">
        <v>3660</v>
      </c>
      <c r="F1016" s="20" t="s">
        <v>3659</v>
      </c>
      <c r="K1016" s="150" t="s">
        <v>3658</v>
      </c>
      <c r="R1016" s="149">
        <f t="shared" si="23"/>
        <v>0</v>
      </c>
      <c r="T1016" s="148">
        <v>40282</v>
      </c>
    </row>
    <row r="1017" spans="1:20">
      <c r="A1017" s="18" t="s">
        <v>1785</v>
      </c>
      <c r="B1017" s="18" t="s">
        <v>3595</v>
      </c>
      <c r="E1017" s="150" t="s">
        <v>3657</v>
      </c>
      <c r="K1017" s="150" t="s">
        <v>3656</v>
      </c>
      <c r="R1017" s="149">
        <f t="shared" si="23"/>
        <v>0</v>
      </c>
      <c r="T1017" s="148">
        <v>40282</v>
      </c>
    </row>
    <row r="1018" spans="1:20">
      <c r="A1018" s="18" t="s">
        <v>1785</v>
      </c>
      <c r="B1018" s="18" t="s">
        <v>3595</v>
      </c>
      <c r="D1018" s="150" t="s">
        <v>3655</v>
      </c>
      <c r="E1018" s="150" t="s">
        <v>3654</v>
      </c>
      <c r="G1018" s="73"/>
      <c r="H1018" s="73"/>
      <c r="K1018" s="150" t="s">
        <v>3653</v>
      </c>
      <c r="O1018" s="73"/>
      <c r="P1018" s="73"/>
      <c r="Q1018" s="73"/>
      <c r="R1018" s="149">
        <f t="shared" si="23"/>
        <v>0</v>
      </c>
      <c r="T1018" s="148">
        <v>40282</v>
      </c>
    </row>
    <row r="1019" spans="1:20">
      <c r="A1019" s="18" t="s">
        <v>1785</v>
      </c>
      <c r="B1019" s="18" t="s">
        <v>3595</v>
      </c>
      <c r="D1019" s="165" t="s">
        <v>3652</v>
      </c>
      <c r="E1019" s="165" t="s">
        <v>3651</v>
      </c>
      <c r="R1019" s="149">
        <f t="shared" si="23"/>
        <v>0</v>
      </c>
      <c r="T1019" s="148">
        <v>40282</v>
      </c>
    </row>
    <row r="1020" spans="1:20">
      <c r="A1020" s="18" t="s">
        <v>1785</v>
      </c>
      <c r="B1020" s="18" t="s">
        <v>3595</v>
      </c>
      <c r="E1020" s="150" t="s">
        <v>3650</v>
      </c>
      <c r="F1020" s="20" t="s">
        <v>3649</v>
      </c>
      <c r="G1020" s="73"/>
      <c r="H1020" s="73"/>
      <c r="K1020" s="150" t="s">
        <v>3648</v>
      </c>
      <c r="O1020" s="73"/>
      <c r="P1020" s="73"/>
      <c r="Q1020" s="73"/>
      <c r="R1020" s="149">
        <f t="shared" si="23"/>
        <v>0</v>
      </c>
      <c r="T1020" s="148">
        <v>40282</v>
      </c>
    </row>
    <row r="1021" spans="1:20">
      <c r="A1021" s="18" t="s">
        <v>1785</v>
      </c>
      <c r="B1021" s="18" t="s">
        <v>3595</v>
      </c>
      <c r="D1021" s="150" t="s">
        <v>3647</v>
      </c>
      <c r="E1021" s="150" t="s">
        <v>3646</v>
      </c>
      <c r="G1021" s="73"/>
      <c r="H1021" s="73"/>
      <c r="O1021" s="73"/>
      <c r="P1021" s="73"/>
      <c r="Q1021" s="73"/>
      <c r="R1021" s="149">
        <f t="shared" si="23"/>
        <v>0</v>
      </c>
      <c r="T1021" s="148">
        <v>40282</v>
      </c>
    </row>
    <row r="1022" spans="1:20">
      <c r="A1022" s="18" t="s">
        <v>1785</v>
      </c>
      <c r="B1022" s="18" t="s">
        <v>3595</v>
      </c>
      <c r="D1022" s="150" t="s">
        <v>3645</v>
      </c>
      <c r="E1022" s="150" t="s">
        <v>3644</v>
      </c>
      <c r="G1022" s="73"/>
      <c r="H1022" s="73"/>
      <c r="O1022" s="73"/>
      <c r="P1022" s="73"/>
      <c r="Q1022" s="73"/>
      <c r="R1022" s="149">
        <f t="shared" si="23"/>
        <v>0</v>
      </c>
      <c r="T1022" s="148">
        <v>40282</v>
      </c>
    </row>
    <row r="1023" spans="1:20">
      <c r="A1023" s="18" t="s">
        <v>1785</v>
      </c>
      <c r="B1023" s="18" t="s">
        <v>3595</v>
      </c>
      <c r="E1023" s="165" t="s">
        <v>3643</v>
      </c>
      <c r="F1023" s="20" t="s">
        <v>3642</v>
      </c>
      <c r="K1023" s="150" t="s">
        <v>3641</v>
      </c>
      <c r="R1023" s="149">
        <f t="shared" si="23"/>
        <v>0</v>
      </c>
      <c r="T1023" s="148">
        <v>40282</v>
      </c>
    </row>
    <row r="1024" spans="1:20">
      <c r="A1024" s="18" t="s">
        <v>1785</v>
      </c>
      <c r="B1024" s="18" t="s">
        <v>3595</v>
      </c>
      <c r="D1024" s="165" t="s">
        <v>3640</v>
      </c>
      <c r="E1024" s="150" t="s">
        <v>3639</v>
      </c>
      <c r="R1024" s="149">
        <f t="shared" si="23"/>
        <v>0</v>
      </c>
      <c r="T1024" s="148">
        <v>40282</v>
      </c>
    </row>
    <row r="1025" spans="1:20">
      <c r="A1025" s="18" t="s">
        <v>1785</v>
      </c>
      <c r="B1025" s="18" t="s">
        <v>3595</v>
      </c>
      <c r="D1025" s="150" t="s">
        <v>3638</v>
      </c>
      <c r="E1025" s="150" t="s">
        <v>3637</v>
      </c>
      <c r="G1025" s="73"/>
      <c r="H1025" s="73"/>
      <c r="O1025" s="73"/>
      <c r="P1025" s="73"/>
      <c r="Q1025" s="73"/>
      <c r="R1025" s="149">
        <f t="shared" si="23"/>
        <v>0</v>
      </c>
      <c r="T1025" s="148">
        <v>40282</v>
      </c>
    </row>
    <row r="1026" spans="1:20">
      <c r="A1026" s="18" t="s">
        <v>1785</v>
      </c>
      <c r="B1026" s="18" t="s">
        <v>3595</v>
      </c>
      <c r="D1026" s="165" t="s">
        <v>3636</v>
      </c>
      <c r="E1026" s="150" t="s">
        <v>3635</v>
      </c>
      <c r="K1026" s="150" t="s">
        <v>3634</v>
      </c>
      <c r="R1026" s="149">
        <f t="shared" si="23"/>
        <v>0</v>
      </c>
      <c r="T1026" s="148">
        <v>40282</v>
      </c>
    </row>
    <row r="1027" spans="1:20">
      <c r="A1027" s="18" t="s">
        <v>1785</v>
      </c>
      <c r="B1027" s="18" t="s">
        <v>3595</v>
      </c>
      <c r="E1027" s="165" t="s">
        <v>3633</v>
      </c>
      <c r="K1027" s="150" t="s">
        <v>3632</v>
      </c>
      <c r="R1027" s="149">
        <f t="shared" si="23"/>
        <v>0</v>
      </c>
      <c r="T1027" s="148">
        <v>40282</v>
      </c>
    </row>
    <row r="1028" spans="1:20">
      <c r="A1028" s="18" t="s">
        <v>1785</v>
      </c>
      <c r="B1028" s="18" t="s">
        <v>3595</v>
      </c>
      <c r="D1028" s="165" t="s">
        <v>3631</v>
      </c>
      <c r="E1028" s="150" t="s">
        <v>3630</v>
      </c>
      <c r="K1028" s="150" t="s">
        <v>3629</v>
      </c>
      <c r="R1028" s="149">
        <f t="shared" si="23"/>
        <v>0</v>
      </c>
      <c r="T1028" s="148">
        <v>40282</v>
      </c>
    </row>
    <row r="1029" spans="1:20" ht="28.5">
      <c r="A1029" s="18" t="s">
        <v>1785</v>
      </c>
      <c r="B1029" s="18" t="s">
        <v>3595</v>
      </c>
      <c r="E1029" s="150" t="s">
        <v>3628</v>
      </c>
      <c r="I1029" s="150"/>
      <c r="J1029" s="150"/>
      <c r="K1029" s="150" t="s">
        <v>3627</v>
      </c>
      <c r="N1029" s="150"/>
      <c r="R1029" s="149">
        <f t="shared" ref="R1029:R1092" si="24">IF($P1029=0,0,$P1029/($P1029+Q1029))</f>
        <v>0</v>
      </c>
      <c r="T1029" s="148">
        <v>40282</v>
      </c>
    </row>
    <row r="1030" spans="1:20">
      <c r="A1030" s="18" t="s">
        <v>1785</v>
      </c>
      <c r="B1030" s="18" t="s">
        <v>3595</v>
      </c>
      <c r="D1030" s="150" t="s">
        <v>3626</v>
      </c>
      <c r="E1030" s="150" t="s">
        <v>3625</v>
      </c>
      <c r="G1030" s="73"/>
      <c r="H1030" s="73"/>
      <c r="O1030" s="73"/>
      <c r="P1030" s="73"/>
      <c r="Q1030" s="73"/>
      <c r="R1030" s="149">
        <f t="shared" si="24"/>
        <v>0</v>
      </c>
      <c r="T1030" s="148">
        <v>40282</v>
      </c>
    </row>
    <row r="1031" spans="1:20">
      <c r="A1031" s="18" t="s">
        <v>1785</v>
      </c>
      <c r="B1031" s="18" t="s">
        <v>3595</v>
      </c>
      <c r="E1031" s="150" t="s">
        <v>3624</v>
      </c>
      <c r="F1031" s="20" t="s">
        <v>3623</v>
      </c>
      <c r="K1031" s="150" t="s">
        <v>3622</v>
      </c>
      <c r="R1031" s="149">
        <f t="shared" si="24"/>
        <v>0</v>
      </c>
      <c r="T1031" s="148">
        <v>40282</v>
      </c>
    </row>
    <row r="1032" spans="1:20">
      <c r="A1032" s="18" t="s">
        <v>1785</v>
      </c>
      <c r="B1032" s="18" t="s">
        <v>3595</v>
      </c>
      <c r="D1032" s="168"/>
      <c r="E1032" s="168" t="s">
        <v>3621</v>
      </c>
      <c r="F1032" s="20" t="s">
        <v>3620</v>
      </c>
      <c r="G1032" s="73"/>
      <c r="H1032" s="73"/>
      <c r="K1032" s="150" t="s">
        <v>3619</v>
      </c>
      <c r="O1032" s="73"/>
      <c r="P1032" s="73"/>
      <c r="Q1032" s="73"/>
      <c r="R1032" s="149">
        <f t="shared" si="24"/>
        <v>0</v>
      </c>
      <c r="T1032" s="148">
        <v>40282</v>
      </c>
    </row>
    <row r="1033" spans="1:20">
      <c r="A1033" s="18" t="s">
        <v>1785</v>
      </c>
      <c r="B1033" s="18" t="s">
        <v>3595</v>
      </c>
      <c r="E1033" s="150" t="s">
        <v>3618</v>
      </c>
      <c r="F1033" s="20" t="s">
        <v>3617</v>
      </c>
      <c r="G1033" s="73"/>
      <c r="H1033" s="73"/>
      <c r="O1033" s="73"/>
      <c r="P1033" s="73"/>
      <c r="Q1033" s="73"/>
      <c r="R1033" s="149">
        <f t="shared" si="24"/>
        <v>0</v>
      </c>
      <c r="T1033" s="148">
        <v>40282</v>
      </c>
    </row>
    <row r="1034" spans="1:20">
      <c r="A1034" s="18" t="s">
        <v>1785</v>
      </c>
      <c r="B1034" s="18" t="s">
        <v>3595</v>
      </c>
      <c r="E1034" s="150" t="s">
        <v>3616</v>
      </c>
      <c r="G1034" s="73"/>
      <c r="H1034" s="73"/>
      <c r="O1034" s="73"/>
      <c r="P1034" s="73"/>
      <c r="Q1034" s="73"/>
      <c r="R1034" s="149">
        <f t="shared" si="24"/>
        <v>0</v>
      </c>
      <c r="T1034" s="148">
        <v>40282</v>
      </c>
    </row>
    <row r="1035" spans="1:20">
      <c r="A1035" s="18" t="s">
        <v>1785</v>
      </c>
      <c r="B1035" s="18" t="s">
        <v>3595</v>
      </c>
      <c r="D1035" s="168"/>
      <c r="E1035" s="168" t="s">
        <v>3615</v>
      </c>
      <c r="F1035" s="20" t="s">
        <v>3614</v>
      </c>
      <c r="G1035" s="73"/>
      <c r="H1035" s="73"/>
      <c r="K1035" s="150" t="s">
        <v>3613</v>
      </c>
      <c r="O1035" s="73"/>
      <c r="P1035" s="73"/>
      <c r="Q1035" s="73"/>
      <c r="R1035" s="149">
        <f t="shared" si="24"/>
        <v>0</v>
      </c>
      <c r="T1035" s="148">
        <v>40282</v>
      </c>
    </row>
    <row r="1036" spans="1:20">
      <c r="A1036" s="18" t="s">
        <v>1785</v>
      </c>
      <c r="B1036" s="18" t="s">
        <v>3595</v>
      </c>
      <c r="E1036" s="150" t="s">
        <v>3612</v>
      </c>
      <c r="G1036" s="73"/>
      <c r="H1036" s="73"/>
      <c r="O1036" s="73"/>
      <c r="P1036" s="73"/>
      <c r="Q1036" s="73"/>
      <c r="R1036" s="149">
        <f t="shared" si="24"/>
        <v>0</v>
      </c>
      <c r="T1036" s="148">
        <v>40282</v>
      </c>
    </row>
    <row r="1037" spans="1:20">
      <c r="A1037" s="18" t="s">
        <v>1785</v>
      </c>
      <c r="B1037" s="18" t="s">
        <v>3595</v>
      </c>
      <c r="E1037" s="150" t="s">
        <v>3611</v>
      </c>
      <c r="K1037" s="150" t="s">
        <v>3610</v>
      </c>
      <c r="R1037" s="149">
        <f t="shared" si="24"/>
        <v>0</v>
      </c>
      <c r="T1037" s="148">
        <v>40282</v>
      </c>
    </row>
    <row r="1038" spans="1:20">
      <c r="A1038" s="18" t="s">
        <v>1785</v>
      </c>
      <c r="B1038" s="18" t="s">
        <v>3595</v>
      </c>
      <c r="D1038" s="165"/>
      <c r="E1038" s="150" t="s">
        <v>3609</v>
      </c>
      <c r="F1038" s="20" t="s">
        <v>3608</v>
      </c>
      <c r="K1038" s="150" t="s">
        <v>3607</v>
      </c>
      <c r="R1038" s="149">
        <f t="shared" si="24"/>
        <v>0</v>
      </c>
      <c r="T1038" s="148">
        <v>40282</v>
      </c>
    </row>
    <row r="1039" spans="1:20">
      <c r="A1039" s="18" t="s">
        <v>1785</v>
      </c>
      <c r="B1039" s="18" t="s">
        <v>3595</v>
      </c>
      <c r="D1039" s="165" t="s">
        <v>3606</v>
      </c>
      <c r="E1039" s="150" t="s">
        <v>3605</v>
      </c>
      <c r="R1039" s="149">
        <f t="shared" si="24"/>
        <v>0</v>
      </c>
      <c r="T1039" s="148">
        <v>40282</v>
      </c>
    </row>
    <row r="1040" spans="1:20">
      <c r="A1040" s="18" t="s">
        <v>1785</v>
      </c>
      <c r="B1040" s="18" t="s">
        <v>3595</v>
      </c>
      <c r="D1040" s="165" t="s">
        <v>3604</v>
      </c>
      <c r="E1040" s="150" t="s">
        <v>3603</v>
      </c>
      <c r="F1040" s="20" t="s">
        <v>3602</v>
      </c>
      <c r="R1040" s="149">
        <f t="shared" si="24"/>
        <v>0</v>
      </c>
      <c r="T1040" s="148">
        <v>40282</v>
      </c>
    </row>
    <row r="1041" spans="1:20">
      <c r="A1041" s="18" t="s">
        <v>1785</v>
      </c>
      <c r="B1041" s="18" t="s">
        <v>3595</v>
      </c>
      <c r="E1041" s="150" t="s">
        <v>3601</v>
      </c>
      <c r="F1041" s="20" t="s">
        <v>3600</v>
      </c>
      <c r="G1041" s="73"/>
      <c r="H1041" s="73"/>
      <c r="O1041" s="73"/>
      <c r="P1041" s="73"/>
      <c r="Q1041" s="73"/>
      <c r="R1041" s="149">
        <f t="shared" si="24"/>
        <v>0</v>
      </c>
      <c r="T1041" s="148">
        <v>40282</v>
      </c>
    </row>
    <row r="1042" spans="1:20">
      <c r="A1042" s="18" t="s">
        <v>1785</v>
      </c>
      <c r="B1042" s="18" t="s">
        <v>3595</v>
      </c>
      <c r="E1042" s="165" t="s">
        <v>3599</v>
      </c>
      <c r="R1042" s="149">
        <f t="shared" si="24"/>
        <v>0</v>
      </c>
      <c r="T1042" s="148">
        <v>40282</v>
      </c>
    </row>
    <row r="1043" spans="1:20">
      <c r="A1043" s="18" t="s">
        <v>1785</v>
      </c>
      <c r="B1043" s="173" t="s">
        <v>3595</v>
      </c>
      <c r="C1043" s="173"/>
      <c r="D1043" s="168" t="s">
        <v>3598</v>
      </c>
      <c r="E1043" s="168"/>
      <c r="G1043" s="73"/>
      <c r="H1043" s="73"/>
      <c r="O1043" s="73"/>
      <c r="P1043" s="73"/>
      <c r="Q1043" s="73"/>
      <c r="R1043" s="149">
        <f t="shared" si="24"/>
        <v>0</v>
      </c>
      <c r="T1043" s="148">
        <v>40282</v>
      </c>
    </row>
    <row r="1044" spans="1:20">
      <c r="A1044" s="18" t="s">
        <v>1785</v>
      </c>
      <c r="B1044" s="18" t="s">
        <v>3595</v>
      </c>
      <c r="D1044" s="165" t="s">
        <v>3597</v>
      </c>
      <c r="R1044" s="149">
        <f t="shared" si="24"/>
        <v>0</v>
      </c>
      <c r="T1044" s="148">
        <v>40282</v>
      </c>
    </row>
    <row r="1045" spans="1:20">
      <c r="A1045" s="18" t="s">
        <v>1785</v>
      </c>
      <c r="B1045" s="18" t="s">
        <v>3595</v>
      </c>
      <c r="D1045" s="165" t="s">
        <v>3596</v>
      </c>
      <c r="O1045" s="73"/>
      <c r="P1045" s="73"/>
      <c r="Q1045" s="73"/>
      <c r="R1045" s="149">
        <f t="shared" si="24"/>
        <v>0</v>
      </c>
      <c r="T1045" s="148">
        <v>40282</v>
      </c>
    </row>
    <row r="1046" spans="1:20">
      <c r="A1046" s="18" t="s">
        <v>1785</v>
      </c>
      <c r="B1046" s="18" t="s">
        <v>3595</v>
      </c>
      <c r="D1046" s="165" t="s">
        <v>3596</v>
      </c>
      <c r="O1046" s="73"/>
      <c r="P1046" s="73"/>
      <c r="Q1046" s="73"/>
      <c r="R1046" s="149">
        <f t="shared" si="24"/>
        <v>0</v>
      </c>
      <c r="T1046" s="148">
        <v>40282</v>
      </c>
    </row>
    <row r="1047" spans="1:20">
      <c r="A1047" s="18" t="s">
        <v>1785</v>
      </c>
      <c r="B1047" s="18" t="s">
        <v>3595</v>
      </c>
      <c r="D1047" s="150" t="s">
        <v>3594</v>
      </c>
      <c r="G1047" s="73"/>
      <c r="H1047" s="73"/>
      <c r="O1047" s="73"/>
      <c r="P1047" s="73"/>
      <c r="Q1047" s="73"/>
      <c r="R1047" s="149">
        <f t="shared" si="24"/>
        <v>0</v>
      </c>
      <c r="T1047" s="148">
        <v>40282</v>
      </c>
    </row>
    <row r="1048" spans="1:20" ht="57">
      <c r="A1048" s="18" t="s">
        <v>1785</v>
      </c>
      <c r="B1048" s="18" t="s">
        <v>1785</v>
      </c>
      <c r="D1048" s="165" t="s">
        <v>3593</v>
      </c>
      <c r="E1048" s="150" t="s">
        <v>3592</v>
      </c>
      <c r="K1048" s="150" t="s">
        <v>3591</v>
      </c>
      <c r="R1048" s="149">
        <f t="shared" si="24"/>
        <v>0</v>
      </c>
      <c r="T1048" s="148">
        <v>40282</v>
      </c>
    </row>
    <row r="1049" spans="1:20">
      <c r="A1049" s="18" t="s">
        <v>1785</v>
      </c>
      <c r="B1049" s="18" t="s">
        <v>1767</v>
      </c>
      <c r="E1049" s="150" t="s">
        <v>3590</v>
      </c>
      <c r="G1049" s="73"/>
      <c r="H1049" s="73"/>
      <c r="K1049" s="150" t="s">
        <v>3589</v>
      </c>
      <c r="O1049" s="73"/>
      <c r="P1049" s="73"/>
      <c r="Q1049" s="73"/>
      <c r="R1049" s="149">
        <f t="shared" si="24"/>
        <v>0</v>
      </c>
      <c r="T1049" s="148">
        <v>40284</v>
      </c>
    </row>
    <row r="1050" spans="1:20">
      <c r="A1050" s="18" t="s">
        <v>1785</v>
      </c>
      <c r="B1050" s="18" t="s">
        <v>1767</v>
      </c>
      <c r="D1050" s="165" t="s">
        <v>3588</v>
      </c>
      <c r="E1050" s="150" t="s">
        <v>3587</v>
      </c>
      <c r="R1050" s="149">
        <f t="shared" si="24"/>
        <v>0</v>
      </c>
      <c r="T1050" s="148">
        <v>40284</v>
      </c>
    </row>
    <row r="1051" spans="1:20">
      <c r="A1051" s="18" t="s">
        <v>1785</v>
      </c>
      <c r="B1051" s="18" t="s">
        <v>1767</v>
      </c>
      <c r="D1051" s="165" t="s">
        <v>3586</v>
      </c>
      <c r="E1051" s="150" t="s">
        <v>3585</v>
      </c>
      <c r="R1051" s="149">
        <f t="shared" si="24"/>
        <v>0</v>
      </c>
      <c r="T1051" s="148">
        <v>40284</v>
      </c>
    </row>
    <row r="1052" spans="1:20">
      <c r="A1052" s="18" t="s">
        <v>1785</v>
      </c>
      <c r="B1052" s="18" t="s">
        <v>1767</v>
      </c>
      <c r="D1052" s="165" t="s">
        <v>3584</v>
      </c>
      <c r="E1052" s="150" t="s">
        <v>3583</v>
      </c>
      <c r="K1052" s="150" t="s">
        <v>3582</v>
      </c>
      <c r="R1052" s="149">
        <f t="shared" si="24"/>
        <v>0</v>
      </c>
      <c r="T1052" s="148">
        <v>40284</v>
      </c>
    </row>
    <row r="1053" spans="1:20">
      <c r="A1053" s="18" t="s">
        <v>1785</v>
      </c>
      <c r="B1053" s="18" t="s">
        <v>1767</v>
      </c>
      <c r="D1053" s="165"/>
      <c r="E1053" s="150" t="s">
        <v>3581</v>
      </c>
      <c r="R1053" s="149">
        <f t="shared" si="24"/>
        <v>0</v>
      </c>
      <c r="T1053" s="148">
        <v>40284</v>
      </c>
    </row>
    <row r="1054" spans="1:20">
      <c r="A1054" s="18" t="s">
        <v>1785</v>
      </c>
      <c r="B1054" s="18" t="s">
        <v>1767</v>
      </c>
      <c r="D1054" s="150" t="s">
        <v>3580</v>
      </c>
      <c r="E1054" s="150" t="s">
        <v>2567</v>
      </c>
      <c r="R1054" s="149">
        <f t="shared" si="24"/>
        <v>0</v>
      </c>
      <c r="T1054" s="148">
        <v>40284</v>
      </c>
    </row>
    <row r="1055" spans="1:20">
      <c r="A1055" s="18" t="s">
        <v>1785</v>
      </c>
      <c r="B1055" s="18" t="s">
        <v>1767</v>
      </c>
      <c r="E1055" s="165" t="s">
        <v>3579</v>
      </c>
      <c r="K1055" s="150" t="s">
        <v>3578</v>
      </c>
      <c r="R1055" s="149">
        <f t="shared" si="24"/>
        <v>0</v>
      </c>
      <c r="T1055" s="148">
        <v>40284</v>
      </c>
    </row>
    <row r="1056" spans="1:20">
      <c r="A1056" s="18" t="s">
        <v>1785</v>
      </c>
      <c r="B1056" s="18" t="s">
        <v>1767</v>
      </c>
      <c r="E1056" s="165" t="s">
        <v>3577</v>
      </c>
      <c r="K1056" s="150" t="s">
        <v>3576</v>
      </c>
      <c r="R1056" s="149">
        <f t="shared" si="24"/>
        <v>0</v>
      </c>
      <c r="T1056" s="148">
        <v>40284</v>
      </c>
    </row>
    <row r="1057" spans="1:20">
      <c r="A1057" s="18" t="s">
        <v>1785</v>
      </c>
      <c r="B1057" s="18" t="s">
        <v>1767</v>
      </c>
      <c r="D1057" s="165" t="s">
        <v>3575</v>
      </c>
      <c r="E1057" s="150" t="s">
        <v>3574</v>
      </c>
      <c r="R1057" s="149">
        <f t="shared" si="24"/>
        <v>0</v>
      </c>
      <c r="T1057" s="148">
        <v>40284</v>
      </c>
    </row>
    <row r="1058" spans="1:20">
      <c r="A1058" s="18" t="s">
        <v>1785</v>
      </c>
      <c r="B1058" s="18" t="s">
        <v>1767</v>
      </c>
      <c r="D1058" s="165" t="s">
        <v>3573</v>
      </c>
      <c r="E1058" s="150" t="s">
        <v>3572</v>
      </c>
      <c r="R1058" s="149">
        <f t="shared" si="24"/>
        <v>0</v>
      </c>
      <c r="T1058" s="148">
        <v>40284</v>
      </c>
    </row>
    <row r="1059" spans="1:20">
      <c r="A1059" s="18" t="s">
        <v>1785</v>
      </c>
      <c r="B1059" s="18" t="s">
        <v>1767</v>
      </c>
      <c r="E1059" s="150" t="s">
        <v>3571</v>
      </c>
      <c r="G1059" s="73"/>
      <c r="H1059" s="73"/>
      <c r="O1059" s="73"/>
      <c r="P1059" s="73"/>
      <c r="Q1059" s="73"/>
      <c r="R1059" s="149">
        <f t="shared" si="24"/>
        <v>0</v>
      </c>
      <c r="T1059" s="148">
        <v>40284</v>
      </c>
    </row>
    <row r="1060" spans="1:20">
      <c r="A1060" s="18" t="s">
        <v>1785</v>
      </c>
      <c r="B1060" s="18" t="s">
        <v>1767</v>
      </c>
      <c r="D1060" s="165" t="s">
        <v>3570</v>
      </c>
      <c r="E1060" s="150" t="s">
        <v>3569</v>
      </c>
      <c r="K1060" s="150" t="s">
        <v>3568</v>
      </c>
      <c r="R1060" s="149">
        <f t="shared" si="24"/>
        <v>0</v>
      </c>
      <c r="T1060" s="148">
        <v>40284</v>
      </c>
    </row>
    <row r="1061" spans="1:20">
      <c r="A1061" s="18" t="s">
        <v>1785</v>
      </c>
      <c r="B1061" s="18" t="s">
        <v>1767</v>
      </c>
      <c r="D1061" s="150" t="s">
        <v>3567</v>
      </c>
      <c r="E1061" s="150" t="s">
        <v>3566</v>
      </c>
      <c r="O1061" s="73"/>
      <c r="P1061" s="73">
        <v>1</v>
      </c>
      <c r="Q1061" s="73"/>
      <c r="R1061" s="149">
        <f t="shared" si="24"/>
        <v>1</v>
      </c>
      <c r="T1061" s="148">
        <v>40284</v>
      </c>
    </row>
    <row r="1062" spans="1:20">
      <c r="A1062" s="18" t="s">
        <v>1785</v>
      </c>
      <c r="B1062" s="18" t="s">
        <v>1767</v>
      </c>
      <c r="D1062" s="165" t="s">
        <v>3565</v>
      </c>
      <c r="E1062" s="150" t="s">
        <v>3564</v>
      </c>
      <c r="K1062" s="150" t="s">
        <v>3563</v>
      </c>
      <c r="R1062" s="149">
        <f t="shared" si="24"/>
        <v>0</v>
      </c>
      <c r="T1062" s="148">
        <v>40284</v>
      </c>
    </row>
    <row r="1063" spans="1:20">
      <c r="A1063" s="18" t="s">
        <v>1785</v>
      </c>
      <c r="B1063" s="18" t="s">
        <v>1767</v>
      </c>
      <c r="E1063" s="165" t="s">
        <v>3562</v>
      </c>
      <c r="K1063" s="150" t="s">
        <v>3561</v>
      </c>
      <c r="R1063" s="149">
        <f t="shared" si="24"/>
        <v>0</v>
      </c>
      <c r="T1063" s="148">
        <v>40284</v>
      </c>
    </row>
    <row r="1064" spans="1:20">
      <c r="A1064" s="18" t="s">
        <v>1785</v>
      </c>
      <c r="B1064" s="18" t="s">
        <v>1767</v>
      </c>
      <c r="D1064" s="150" t="s">
        <v>3560</v>
      </c>
      <c r="E1064" s="150" t="s">
        <v>3559</v>
      </c>
      <c r="O1064" s="73"/>
      <c r="P1064" s="73"/>
      <c r="Q1064" s="73"/>
      <c r="R1064" s="149">
        <f t="shared" si="24"/>
        <v>0</v>
      </c>
      <c r="T1064" s="148">
        <v>40284</v>
      </c>
    </row>
    <row r="1065" spans="1:20">
      <c r="A1065" s="18" t="s">
        <v>1785</v>
      </c>
      <c r="B1065" s="18" t="s">
        <v>1767</v>
      </c>
      <c r="D1065" s="150" t="s">
        <v>3558</v>
      </c>
      <c r="E1065" s="150" t="s">
        <v>3557</v>
      </c>
      <c r="G1065" s="73"/>
      <c r="H1065" s="73"/>
      <c r="O1065" s="73"/>
      <c r="P1065" s="73"/>
      <c r="Q1065" s="73"/>
      <c r="R1065" s="149">
        <f t="shared" si="24"/>
        <v>0</v>
      </c>
      <c r="T1065" s="148">
        <v>40284</v>
      </c>
    </row>
    <row r="1066" spans="1:20">
      <c r="A1066" s="18" t="s">
        <v>1785</v>
      </c>
      <c r="B1066" s="18" t="s">
        <v>1767</v>
      </c>
      <c r="D1066" s="165" t="s">
        <v>3556</v>
      </c>
      <c r="E1066" s="150" t="s">
        <v>3555</v>
      </c>
      <c r="R1066" s="149">
        <f t="shared" si="24"/>
        <v>0</v>
      </c>
      <c r="T1066" s="148">
        <v>40284</v>
      </c>
    </row>
    <row r="1067" spans="1:20">
      <c r="A1067" s="18" t="s">
        <v>1785</v>
      </c>
      <c r="B1067" s="18" t="s">
        <v>1767</v>
      </c>
      <c r="D1067" s="165"/>
      <c r="E1067" s="150" t="s">
        <v>3554</v>
      </c>
      <c r="K1067" s="150" t="s">
        <v>3553</v>
      </c>
      <c r="R1067" s="149">
        <f t="shared" si="24"/>
        <v>0</v>
      </c>
      <c r="T1067" s="148">
        <v>40284</v>
      </c>
    </row>
    <row r="1068" spans="1:20">
      <c r="A1068" s="18" t="s">
        <v>1785</v>
      </c>
      <c r="B1068" s="18" t="s">
        <v>1767</v>
      </c>
      <c r="E1068" s="150" t="s">
        <v>3552</v>
      </c>
      <c r="F1068" s="20" t="s">
        <v>3551</v>
      </c>
      <c r="G1068" s="73"/>
      <c r="H1068" s="73"/>
      <c r="K1068" s="150" t="s">
        <v>3550</v>
      </c>
      <c r="O1068" s="73"/>
      <c r="P1068" s="73"/>
      <c r="Q1068" s="73"/>
      <c r="R1068" s="149">
        <f t="shared" si="24"/>
        <v>0</v>
      </c>
      <c r="T1068" s="148">
        <v>40284</v>
      </c>
    </row>
    <row r="1069" spans="1:20">
      <c r="A1069" s="18" t="s">
        <v>1785</v>
      </c>
      <c r="B1069" s="18" t="s">
        <v>1767</v>
      </c>
      <c r="D1069" s="165"/>
      <c r="E1069" s="150" t="s">
        <v>3549</v>
      </c>
      <c r="F1069" s="20" t="s">
        <v>3548</v>
      </c>
      <c r="K1069" s="150" t="s">
        <v>3547</v>
      </c>
      <c r="R1069" s="149">
        <f t="shared" si="24"/>
        <v>0</v>
      </c>
      <c r="T1069" s="148">
        <v>40284</v>
      </c>
    </row>
    <row r="1070" spans="1:20">
      <c r="A1070" s="18" t="s">
        <v>1785</v>
      </c>
      <c r="B1070" s="18" t="s">
        <v>1767</v>
      </c>
      <c r="D1070" s="150" t="s">
        <v>3546</v>
      </c>
      <c r="E1070" s="150" t="s">
        <v>3545</v>
      </c>
      <c r="G1070" s="73"/>
      <c r="H1070" s="73"/>
      <c r="O1070" s="73"/>
      <c r="P1070" s="73"/>
      <c r="Q1070" s="73"/>
      <c r="R1070" s="149">
        <f t="shared" si="24"/>
        <v>0</v>
      </c>
      <c r="T1070" s="148">
        <v>40284</v>
      </c>
    </row>
    <row r="1071" spans="1:20">
      <c r="A1071" s="18" t="s">
        <v>1785</v>
      </c>
      <c r="B1071" s="18" t="s">
        <v>1767</v>
      </c>
      <c r="D1071" s="150" t="s">
        <v>3544</v>
      </c>
      <c r="E1071" s="150" t="s">
        <v>3543</v>
      </c>
      <c r="R1071" s="149">
        <f t="shared" si="24"/>
        <v>0</v>
      </c>
      <c r="T1071" s="148">
        <v>40284</v>
      </c>
    </row>
    <row r="1072" spans="1:20">
      <c r="A1072" s="18" t="s">
        <v>1785</v>
      </c>
      <c r="B1072" s="18" t="s">
        <v>1767</v>
      </c>
      <c r="D1072" s="165" t="s">
        <v>3542</v>
      </c>
      <c r="E1072" s="150" t="s">
        <v>3541</v>
      </c>
      <c r="R1072" s="149">
        <f t="shared" si="24"/>
        <v>0</v>
      </c>
      <c r="T1072" s="148">
        <v>40284</v>
      </c>
    </row>
    <row r="1073" spans="1:20">
      <c r="A1073" s="18" t="s">
        <v>1785</v>
      </c>
      <c r="B1073" s="18" t="s">
        <v>1767</v>
      </c>
      <c r="D1073" s="165" t="s">
        <v>3540</v>
      </c>
      <c r="E1073" s="150" t="s">
        <v>3539</v>
      </c>
      <c r="R1073" s="149">
        <f t="shared" si="24"/>
        <v>0</v>
      </c>
      <c r="T1073" s="148">
        <v>40284</v>
      </c>
    </row>
    <row r="1074" spans="1:20">
      <c r="A1074" s="18" t="s">
        <v>1785</v>
      </c>
      <c r="B1074" s="18" t="s">
        <v>1767</v>
      </c>
      <c r="D1074" s="150" t="s">
        <v>3538</v>
      </c>
      <c r="E1074" s="150" t="s">
        <v>3537</v>
      </c>
      <c r="R1074" s="149">
        <f t="shared" si="24"/>
        <v>0</v>
      </c>
      <c r="T1074" s="148">
        <v>40284</v>
      </c>
    </row>
    <row r="1075" spans="1:20">
      <c r="A1075" s="18" t="s">
        <v>1785</v>
      </c>
      <c r="B1075" s="18" t="s">
        <v>1767</v>
      </c>
      <c r="E1075" s="165" t="s">
        <v>3536</v>
      </c>
      <c r="K1075" s="150" t="s">
        <v>3535</v>
      </c>
      <c r="R1075" s="149">
        <f t="shared" si="24"/>
        <v>0</v>
      </c>
      <c r="T1075" s="148">
        <v>40284</v>
      </c>
    </row>
    <row r="1076" spans="1:20">
      <c r="A1076" s="18" t="s">
        <v>1785</v>
      </c>
      <c r="B1076" s="18" t="s">
        <v>1767</v>
      </c>
      <c r="D1076" s="165" t="s">
        <v>3534</v>
      </c>
      <c r="E1076" s="150" t="s">
        <v>3533</v>
      </c>
      <c r="K1076" s="150" t="s">
        <v>3532</v>
      </c>
      <c r="R1076" s="149">
        <f t="shared" si="24"/>
        <v>0</v>
      </c>
      <c r="T1076" s="148">
        <v>40284</v>
      </c>
    </row>
    <row r="1077" spans="1:20">
      <c r="A1077" s="18" t="s">
        <v>1785</v>
      </c>
      <c r="B1077" s="18" t="s">
        <v>1767</v>
      </c>
      <c r="D1077" s="150" t="s">
        <v>3531</v>
      </c>
      <c r="E1077" s="150" t="s">
        <v>3530</v>
      </c>
      <c r="G1077" s="73"/>
      <c r="H1077" s="73"/>
      <c r="K1077" s="150" t="s">
        <v>3529</v>
      </c>
      <c r="O1077" s="73"/>
      <c r="P1077" s="73"/>
      <c r="Q1077" s="73"/>
      <c r="R1077" s="149">
        <f t="shared" si="24"/>
        <v>0</v>
      </c>
      <c r="T1077" s="148">
        <v>40284</v>
      </c>
    </row>
    <row r="1078" spans="1:20">
      <c r="A1078" s="18" t="s">
        <v>1785</v>
      </c>
      <c r="B1078" s="18" t="s">
        <v>1767</v>
      </c>
      <c r="D1078" s="150" t="s">
        <v>3528</v>
      </c>
      <c r="E1078" s="150" t="s">
        <v>3527</v>
      </c>
      <c r="R1078" s="149">
        <f t="shared" si="24"/>
        <v>0</v>
      </c>
      <c r="T1078" s="148">
        <v>40284</v>
      </c>
    </row>
    <row r="1079" spans="1:20">
      <c r="A1079" s="18" t="s">
        <v>1785</v>
      </c>
      <c r="B1079" s="18" t="s">
        <v>1767</v>
      </c>
      <c r="E1079" s="165" t="s">
        <v>3526</v>
      </c>
      <c r="K1079" s="150" t="s">
        <v>3525</v>
      </c>
      <c r="R1079" s="149">
        <f t="shared" si="24"/>
        <v>0</v>
      </c>
      <c r="T1079" s="148">
        <v>40284</v>
      </c>
    </row>
    <row r="1080" spans="1:20">
      <c r="A1080" s="18" t="s">
        <v>1785</v>
      </c>
      <c r="B1080" s="18" t="s">
        <v>1767</v>
      </c>
      <c r="D1080" s="150" t="s">
        <v>3524</v>
      </c>
      <c r="E1080" s="150" t="s">
        <v>3523</v>
      </c>
      <c r="G1080" s="73"/>
      <c r="H1080" s="73"/>
      <c r="R1080" s="149">
        <f t="shared" si="24"/>
        <v>0</v>
      </c>
      <c r="T1080" s="148">
        <v>40284</v>
      </c>
    </row>
    <row r="1081" spans="1:20">
      <c r="A1081" s="18" t="s">
        <v>1785</v>
      </c>
      <c r="B1081" s="18" t="s">
        <v>1767</v>
      </c>
      <c r="D1081" s="165" t="s">
        <v>3522</v>
      </c>
      <c r="E1081" s="150" t="s">
        <v>3521</v>
      </c>
      <c r="R1081" s="149">
        <f t="shared" si="24"/>
        <v>0</v>
      </c>
      <c r="T1081" s="148">
        <v>40284</v>
      </c>
    </row>
    <row r="1082" spans="1:20">
      <c r="A1082" s="18" t="s">
        <v>1785</v>
      </c>
      <c r="B1082" s="18" t="s">
        <v>1767</v>
      </c>
      <c r="D1082" s="165"/>
      <c r="E1082" s="150" t="s">
        <v>3520</v>
      </c>
      <c r="R1082" s="149">
        <f t="shared" si="24"/>
        <v>0</v>
      </c>
      <c r="T1082" s="148">
        <v>40284</v>
      </c>
    </row>
    <row r="1083" spans="1:20">
      <c r="A1083" s="18" t="s">
        <v>1785</v>
      </c>
      <c r="B1083" s="18" t="s">
        <v>1767</v>
      </c>
      <c r="E1083" s="165" t="s">
        <v>3519</v>
      </c>
      <c r="K1083" s="150" t="s">
        <v>3518</v>
      </c>
      <c r="R1083" s="149">
        <f t="shared" si="24"/>
        <v>0</v>
      </c>
      <c r="T1083" s="148">
        <v>40284</v>
      </c>
    </row>
    <row r="1084" spans="1:20">
      <c r="A1084" s="18" t="s">
        <v>1785</v>
      </c>
      <c r="B1084" s="18" t="s">
        <v>1767</v>
      </c>
      <c r="D1084" s="165" t="s">
        <v>3517</v>
      </c>
      <c r="E1084" s="150" t="s">
        <v>3516</v>
      </c>
      <c r="R1084" s="149">
        <f t="shared" si="24"/>
        <v>0</v>
      </c>
      <c r="T1084" s="148">
        <v>40284</v>
      </c>
    </row>
    <row r="1085" spans="1:20">
      <c r="A1085" s="18" t="s">
        <v>1785</v>
      </c>
      <c r="B1085" s="18" t="s">
        <v>1767</v>
      </c>
      <c r="E1085" s="165" t="s">
        <v>3515</v>
      </c>
      <c r="R1085" s="149">
        <f t="shared" si="24"/>
        <v>0</v>
      </c>
      <c r="T1085" s="148">
        <v>40284</v>
      </c>
    </row>
    <row r="1086" spans="1:20">
      <c r="A1086" s="18" t="s">
        <v>1785</v>
      </c>
      <c r="B1086" s="18" t="s">
        <v>1767</v>
      </c>
      <c r="D1086" s="150" t="s">
        <v>3514</v>
      </c>
      <c r="E1086" s="150" t="s">
        <v>3513</v>
      </c>
      <c r="O1086" s="73"/>
      <c r="P1086" s="73"/>
      <c r="Q1086" s="73"/>
      <c r="R1086" s="149">
        <f t="shared" si="24"/>
        <v>0</v>
      </c>
      <c r="T1086" s="148">
        <v>40284</v>
      </c>
    </row>
    <row r="1087" spans="1:20">
      <c r="A1087" s="18" t="s">
        <v>1785</v>
      </c>
      <c r="B1087" s="18" t="s">
        <v>1767</v>
      </c>
      <c r="E1087" s="150" t="s">
        <v>3512</v>
      </c>
      <c r="F1087" s="20" t="s">
        <v>3511</v>
      </c>
      <c r="G1087" s="73"/>
      <c r="H1087" s="73"/>
      <c r="K1087" s="150" t="s">
        <v>3510</v>
      </c>
      <c r="O1087" s="73"/>
      <c r="P1087" s="73"/>
      <c r="Q1087" s="73"/>
      <c r="R1087" s="149">
        <f t="shared" si="24"/>
        <v>0</v>
      </c>
      <c r="T1087" s="148">
        <v>40284</v>
      </c>
    </row>
    <row r="1088" spans="1:20">
      <c r="A1088" s="18" t="s">
        <v>1785</v>
      </c>
      <c r="B1088" s="18" t="s">
        <v>1767</v>
      </c>
      <c r="D1088" s="165" t="s">
        <v>3509</v>
      </c>
      <c r="E1088" s="150" t="s">
        <v>3508</v>
      </c>
      <c r="R1088" s="149">
        <f t="shared" si="24"/>
        <v>0</v>
      </c>
      <c r="T1088" s="148">
        <v>40284</v>
      </c>
    </row>
    <row r="1089" spans="1:20">
      <c r="A1089" s="18" t="s">
        <v>1785</v>
      </c>
      <c r="B1089" s="18" t="s">
        <v>1767</v>
      </c>
      <c r="D1089" s="165" t="s">
        <v>3507</v>
      </c>
      <c r="E1089" s="150" t="s">
        <v>3506</v>
      </c>
      <c r="K1089" s="150" t="s">
        <v>3505</v>
      </c>
      <c r="R1089" s="149">
        <f t="shared" si="24"/>
        <v>0</v>
      </c>
      <c r="T1089" s="148">
        <v>40284</v>
      </c>
    </row>
    <row r="1090" spans="1:20">
      <c r="A1090" s="18" t="s">
        <v>1785</v>
      </c>
      <c r="B1090" s="18" t="s">
        <v>1767</v>
      </c>
      <c r="D1090" s="165"/>
      <c r="E1090" s="150" t="s">
        <v>3504</v>
      </c>
      <c r="K1090" s="150" t="s">
        <v>3503</v>
      </c>
      <c r="R1090" s="149">
        <f t="shared" si="24"/>
        <v>0</v>
      </c>
      <c r="T1090" s="148">
        <v>40284</v>
      </c>
    </row>
    <row r="1091" spans="1:20">
      <c r="A1091" s="18" t="s">
        <v>1785</v>
      </c>
      <c r="B1091" s="18" t="s">
        <v>1767</v>
      </c>
      <c r="E1091" s="165" t="s">
        <v>3502</v>
      </c>
      <c r="R1091" s="149">
        <f t="shared" si="24"/>
        <v>0</v>
      </c>
      <c r="T1091" s="148">
        <v>40284</v>
      </c>
    </row>
    <row r="1092" spans="1:20">
      <c r="A1092" s="18" t="s">
        <v>1785</v>
      </c>
      <c r="B1092" s="18" t="s">
        <v>1767</v>
      </c>
      <c r="E1092" s="165" t="s">
        <v>3501</v>
      </c>
      <c r="R1092" s="149">
        <f t="shared" si="24"/>
        <v>0</v>
      </c>
      <c r="T1092" s="148">
        <v>40284</v>
      </c>
    </row>
    <row r="1093" spans="1:20">
      <c r="A1093" s="18" t="s">
        <v>1785</v>
      </c>
      <c r="B1093" s="18" t="s">
        <v>1767</v>
      </c>
      <c r="D1093" s="150" t="s">
        <v>3500</v>
      </c>
      <c r="E1093" s="150" t="s">
        <v>3499</v>
      </c>
      <c r="R1093" s="149">
        <f t="shared" ref="R1093:R1156" si="25">IF($P1093=0,0,$P1093/($P1093+Q1093))</f>
        <v>0</v>
      </c>
      <c r="T1093" s="148">
        <v>40284</v>
      </c>
    </row>
    <row r="1094" spans="1:20">
      <c r="A1094" s="18" t="s">
        <v>1785</v>
      </c>
      <c r="B1094" s="18" t="s">
        <v>1767</v>
      </c>
      <c r="E1094" s="165" t="s">
        <v>3498</v>
      </c>
      <c r="R1094" s="149">
        <f t="shared" si="25"/>
        <v>0</v>
      </c>
      <c r="T1094" s="148">
        <v>40284</v>
      </c>
    </row>
    <row r="1095" spans="1:20">
      <c r="A1095" s="18" t="s">
        <v>1785</v>
      </c>
      <c r="B1095" s="18" t="s">
        <v>1767</v>
      </c>
      <c r="E1095" s="165" t="s">
        <v>3497</v>
      </c>
      <c r="K1095" s="150" t="s">
        <v>3496</v>
      </c>
      <c r="R1095" s="149">
        <f t="shared" si="25"/>
        <v>0</v>
      </c>
      <c r="T1095" s="148">
        <v>40284</v>
      </c>
    </row>
    <row r="1096" spans="1:20">
      <c r="A1096" s="18" t="s">
        <v>1785</v>
      </c>
      <c r="B1096" s="18" t="s">
        <v>1767</v>
      </c>
      <c r="E1096" s="165" t="s">
        <v>3495</v>
      </c>
      <c r="K1096" s="150" t="s">
        <v>3494</v>
      </c>
      <c r="R1096" s="149">
        <f t="shared" si="25"/>
        <v>0</v>
      </c>
      <c r="T1096" s="148">
        <v>40284</v>
      </c>
    </row>
    <row r="1097" spans="1:20">
      <c r="A1097" s="18" t="s">
        <v>1785</v>
      </c>
      <c r="B1097" s="18" t="s">
        <v>1767</v>
      </c>
      <c r="E1097" s="165" t="s">
        <v>3493</v>
      </c>
      <c r="K1097" s="150" t="s">
        <v>3492</v>
      </c>
      <c r="R1097" s="149">
        <f t="shared" si="25"/>
        <v>0</v>
      </c>
      <c r="T1097" s="148">
        <v>40284</v>
      </c>
    </row>
    <row r="1098" spans="1:20">
      <c r="A1098" s="18" t="s">
        <v>1785</v>
      </c>
      <c r="B1098" s="18" t="s">
        <v>1767</v>
      </c>
      <c r="D1098" s="150" t="s">
        <v>3491</v>
      </c>
      <c r="E1098" s="150" t="s">
        <v>3490</v>
      </c>
      <c r="R1098" s="149">
        <f t="shared" si="25"/>
        <v>0</v>
      </c>
      <c r="T1098" s="148">
        <v>40284</v>
      </c>
    </row>
    <row r="1099" spans="1:20">
      <c r="A1099" s="18" t="s">
        <v>1785</v>
      </c>
      <c r="B1099" s="18" t="s">
        <v>1767</v>
      </c>
      <c r="D1099" s="150" t="s">
        <v>3489</v>
      </c>
      <c r="E1099" s="150" t="s">
        <v>3488</v>
      </c>
      <c r="G1099" s="73"/>
      <c r="H1099" s="73"/>
      <c r="K1099" s="150" t="s">
        <v>3487</v>
      </c>
      <c r="O1099" s="73"/>
      <c r="P1099" s="73"/>
      <c r="Q1099" s="73"/>
      <c r="R1099" s="149">
        <f t="shared" si="25"/>
        <v>0</v>
      </c>
      <c r="T1099" s="148">
        <v>40284</v>
      </c>
    </row>
    <row r="1100" spans="1:20">
      <c r="A1100" s="18" t="s">
        <v>1785</v>
      </c>
      <c r="B1100" s="18" t="s">
        <v>1767</v>
      </c>
      <c r="D1100" s="150" t="s">
        <v>3486</v>
      </c>
      <c r="E1100" s="150" t="s">
        <v>3485</v>
      </c>
      <c r="O1100" s="73"/>
      <c r="P1100" s="73"/>
      <c r="Q1100" s="73"/>
      <c r="R1100" s="149">
        <f t="shared" si="25"/>
        <v>0</v>
      </c>
      <c r="T1100" s="148">
        <v>40284</v>
      </c>
    </row>
    <row r="1101" spans="1:20">
      <c r="A1101" s="18" t="s">
        <v>1785</v>
      </c>
      <c r="B1101" s="18" t="s">
        <v>1767</v>
      </c>
      <c r="E1101" s="165" t="s">
        <v>3484</v>
      </c>
      <c r="K1101" s="150" t="s">
        <v>3483</v>
      </c>
      <c r="R1101" s="149">
        <f t="shared" si="25"/>
        <v>0</v>
      </c>
      <c r="T1101" s="148">
        <v>40284</v>
      </c>
    </row>
    <row r="1102" spans="1:20">
      <c r="A1102" s="18" t="s">
        <v>1785</v>
      </c>
      <c r="B1102" s="18" t="s">
        <v>1767</v>
      </c>
      <c r="E1102" s="165" t="s">
        <v>3482</v>
      </c>
      <c r="K1102" s="150" t="s">
        <v>3481</v>
      </c>
      <c r="R1102" s="149">
        <f t="shared" si="25"/>
        <v>0</v>
      </c>
      <c r="T1102" s="148">
        <v>40284</v>
      </c>
    </row>
    <row r="1103" spans="1:20">
      <c r="A1103" s="18" t="s">
        <v>1785</v>
      </c>
      <c r="B1103" s="18" t="s">
        <v>1767</v>
      </c>
      <c r="D1103" s="165" t="s">
        <v>3480</v>
      </c>
      <c r="R1103" s="149">
        <f t="shared" si="25"/>
        <v>0</v>
      </c>
      <c r="T1103" s="148">
        <v>40284</v>
      </c>
    </row>
    <row r="1104" spans="1:20">
      <c r="A1104" s="18" t="s">
        <v>1785</v>
      </c>
      <c r="B1104" s="18" t="s">
        <v>1767</v>
      </c>
      <c r="D1104" s="165" t="s">
        <v>3479</v>
      </c>
      <c r="R1104" s="149">
        <f t="shared" si="25"/>
        <v>0</v>
      </c>
      <c r="T1104" s="148">
        <v>40284</v>
      </c>
    </row>
    <row r="1105" spans="1:20">
      <c r="A1105" s="18" t="s">
        <v>1785</v>
      </c>
      <c r="B1105" s="18" t="s">
        <v>1767</v>
      </c>
      <c r="D1105" s="165" t="s">
        <v>3478</v>
      </c>
      <c r="R1105" s="149">
        <f t="shared" si="25"/>
        <v>0</v>
      </c>
      <c r="T1105" s="148">
        <v>40284</v>
      </c>
    </row>
    <row r="1106" spans="1:20">
      <c r="A1106" s="18" t="s">
        <v>1785</v>
      </c>
      <c r="B1106" s="18" t="s">
        <v>1767</v>
      </c>
      <c r="D1106" s="165" t="s">
        <v>3477</v>
      </c>
      <c r="K1106" s="150" t="s">
        <v>3476</v>
      </c>
      <c r="R1106" s="149">
        <f t="shared" si="25"/>
        <v>0</v>
      </c>
      <c r="T1106" s="148">
        <v>40284</v>
      </c>
    </row>
    <row r="1107" spans="1:20">
      <c r="A1107" s="18" t="s">
        <v>1785</v>
      </c>
      <c r="B1107" s="18" t="s">
        <v>1767</v>
      </c>
      <c r="D1107" s="165" t="s">
        <v>3475</v>
      </c>
      <c r="R1107" s="149">
        <f t="shared" si="25"/>
        <v>0</v>
      </c>
      <c r="T1107" s="148">
        <v>40284</v>
      </c>
    </row>
    <row r="1108" spans="1:20">
      <c r="A1108" s="18" t="s">
        <v>1785</v>
      </c>
      <c r="B1108" s="18" t="s">
        <v>1767</v>
      </c>
      <c r="D1108" s="165" t="s">
        <v>3474</v>
      </c>
      <c r="K1108" s="150" t="s">
        <v>3473</v>
      </c>
      <c r="R1108" s="149">
        <f t="shared" si="25"/>
        <v>0</v>
      </c>
      <c r="T1108" s="148">
        <v>40284</v>
      </c>
    </row>
    <row r="1109" spans="1:20">
      <c r="A1109" s="18" t="s">
        <v>1785</v>
      </c>
      <c r="B1109" s="18" t="s">
        <v>1767</v>
      </c>
      <c r="D1109" s="165" t="s">
        <v>3472</v>
      </c>
      <c r="R1109" s="149">
        <f t="shared" si="25"/>
        <v>0</v>
      </c>
      <c r="T1109" s="148">
        <v>40284</v>
      </c>
    </row>
    <row r="1110" spans="1:20">
      <c r="A1110" s="18" t="s">
        <v>1785</v>
      </c>
      <c r="B1110" s="18" t="s">
        <v>1767</v>
      </c>
      <c r="D1110" s="165" t="s">
        <v>3471</v>
      </c>
      <c r="K1110" s="150" t="s">
        <v>3470</v>
      </c>
      <c r="R1110" s="149">
        <f t="shared" si="25"/>
        <v>0</v>
      </c>
      <c r="T1110" s="148">
        <v>40284</v>
      </c>
    </row>
    <row r="1111" spans="1:20">
      <c r="A1111" s="18" t="s">
        <v>1785</v>
      </c>
      <c r="B1111" s="18" t="s">
        <v>1767</v>
      </c>
      <c r="D1111" s="165" t="s">
        <v>3469</v>
      </c>
      <c r="K1111" s="150" t="s">
        <v>3468</v>
      </c>
      <c r="R1111" s="149">
        <f t="shared" si="25"/>
        <v>0</v>
      </c>
      <c r="T1111" s="148">
        <v>40284</v>
      </c>
    </row>
    <row r="1112" spans="1:20">
      <c r="A1112" s="18" t="s">
        <v>1785</v>
      </c>
      <c r="B1112" s="18" t="s">
        <v>1767</v>
      </c>
      <c r="D1112" s="165" t="s">
        <v>3467</v>
      </c>
      <c r="R1112" s="149">
        <f t="shared" si="25"/>
        <v>0</v>
      </c>
      <c r="T1112" s="148">
        <v>40284</v>
      </c>
    </row>
    <row r="1113" spans="1:20">
      <c r="A1113" s="18" t="s">
        <v>1785</v>
      </c>
      <c r="B1113" s="18" t="s">
        <v>1767</v>
      </c>
      <c r="D1113" s="165" t="s">
        <v>3466</v>
      </c>
      <c r="R1113" s="149">
        <f t="shared" si="25"/>
        <v>0</v>
      </c>
      <c r="T1113" s="148">
        <v>40284</v>
      </c>
    </row>
    <row r="1114" spans="1:20">
      <c r="A1114" s="18" t="s">
        <v>1785</v>
      </c>
      <c r="B1114" s="18" t="s">
        <v>1767</v>
      </c>
      <c r="D1114" s="165" t="s">
        <v>3465</v>
      </c>
      <c r="K1114" s="150" t="s">
        <v>3464</v>
      </c>
      <c r="R1114" s="149">
        <f t="shared" si="25"/>
        <v>0</v>
      </c>
      <c r="T1114" s="148">
        <v>40284</v>
      </c>
    </row>
    <row r="1115" spans="1:20">
      <c r="A1115" s="18" t="s">
        <v>1785</v>
      </c>
      <c r="B1115" s="18" t="s">
        <v>1767</v>
      </c>
      <c r="D1115" s="165" t="s">
        <v>3463</v>
      </c>
      <c r="R1115" s="149">
        <f t="shared" si="25"/>
        <v>0</v>
      </c>
      <c r="T1115" s="148">
        <v>40284</v>
      </c>
    </row>
    <row r="1116" spans="1:20">
      <c r="A1116" s="18" t="s">
        <v>1785</v>
      </c>
      <c r="B1116" s="18" t="s">
        <v>1767</v>
      </c>
      <c r="D1116" s="165" t="s">
        <v>3462</v>
      </c>
      <c r="R1116" s="149">
        <f t="shared" si="25"/>
        <v>0</v>
      </c>
      <c r="T1116" s="148">
        <v>40284</v>
      </c>
    </row>
    <row r="1117" spans="1:20">
      <c r="A1117" s="18" t="s">
        <v>1785</v>
      </c>
      <c r="B1117" s="18" t="s">
        <v>1767</v>
      </c>
      <c r="D1117" s="165" t="s">
        <v>3461</v>
      </c>
      <c r="R1117" s="149">
        <f t="shared" si="25"/>
        <v>0</v>
      </c>
      <c r="T1117" s="148">
        <v>40284</v>
      </c>
    </row>
    <row r="1118" spans="1:20">
      <c r="A1118" s="18" t="s">
        <v>1785</v>
      </c>
      <c r="B1118" s="18" t="s">
        <v>1767</v>
      </c>
      <c r="D1118" s="165" t="s">
        <v>3460</v>
      </c>
      <c r="R1118" s="149">
        <f t="shared" si="25"/>
        <v>0</v>
      </c>
      <c r="T1118" s="148">
        <v>40284</v>
      </c>
    </row>
    <row r="1119" spans="1:20">
      <c r="A1119" s="18" t="s">
        <v>1785</v>
      </c>
      <c r="B1119" s="18" t="s">
        <v>1767</v>
      </c>
      <c r="D1119" s="165" t="s">
        <v>3459</v>
      </c>
      <c r="R1119" s="149">
        <f t="shared" si="25"/>
        <v>0</v>
      </c>
      <c r="T1119" s="148">
        <v>40284</v>
      </c>
    </row>
    <row r="1120" spans="1:20">
      <c r="A1120" s="18" t="s">
        <v>1785</v>
      </c>
      <c r="B1120" s="18" t="s">
        <v>1767</v>
      </c>
      <c r="D1120" s="165" t="s">
        <v>3458</v>
      </c>
      <c r="R1120" s="149">
        <f t="shared" si="25"/>
        <v>0</v>
      </c>
      <c r="T1120" s="148">
        <v>40284</v>
      </c>
    </row>
    <row r="1121" spans="1:20">
      <c r="A1121" s="18" t="s">
        <v>1785</v>
      </c>
      <c r="B1121" s="18" t="s">
        <v>1767</v>
      </c>
      <c r="D1121" s="165" t="s">
        <v>3457</v>
      </c>
      <c r="K1121" s="150" t="s">
        <v>3456</v>
      </c>
      <c r="R1121" s="149">
        <f t="shared" si="25"/>
        <v>0</v>
      </c>
      <c r="T1121" s="148">
        <v>40284</v>
      </c>
    </row>
    <row r="1122" spans="1:20">
      <c r="A1122" s="18" t="s">
        <v>1785</v>
      </c>
      <c r="B1122" s="18" t="s">
        <v>1767</v>
      </c>
      <c r="D1122" s="165" t="s">
        <v>3455</v>
      </c>
      <c r="R1122" s="149">
        <f t="shared" si="25"/>
        <v>0</v>
      </c>
      <c r="T1122" s="148">
        <v>40284</v>
      </c>
    </row>
    <row r="1123" spans="1:20">
      <c r="A1123" s="18" t="s">
        <v>1785</v>
      </c>
      <c r="B1123" s="18" t="s">
        <v>1767</v>
      </c>
      <c r="D1123" s="165" t="s">
        <v>3454</v>
      </c>
      <c r="R1123" s="149">
        <f t="shared" si="25"/>
        <v>0</v>
      </c>
      <c r="T1123" s="148">
        <v>40284</v>
      </c>
    </row>
    <row r="1124" spans="1:20">
      <c r="A1124" s="18" t="s">
        <v>1785</v>
      </c>
      <c r="B1124" s="18" t="s">
        <v>1767</v>
      </c>
      <c r="D1124" s="165" t="s">
        <v>3453</v>
      </c>
      <c r="K1124" s="150" t="s">
        <v>3452</v>
      </c>
      <c r="R1124" s="149">
        <f t="shared" si="25"/>
        <v>0</v>
      </c>
      <c r="T1124" s="148">
        <v>40284</v>
      </c>
    </row>
    <row r="1125" spans="1:20">
      <c r="A1125" s="18" t="s">
        <v>1785</v>
      </c>
      <c r="B1125" s="18" t="s">
        <v>1767</v>
      </c>
      <c r="D1125" s="165" t="s">
        <v>3451</v>
      </c>
      <c r="R1125" s="149">
        <f t="shared" si="25"/>
        <v>0</v>
      </c>
      <c r="T1125" s="148">
        <v>40284</v>
      </c>
    </row>
    <row r="1126" spans="1:20">
      <c r="A1126" s="18" t="s">
        <v>1785</v>
      </c>
      <c r="B1126" s="18" t="s">
        <v>1767</v>
      </c>
      <c r="D1126" s="165" t="s">
        <v>3450</v>
      </c>
      <c r="K1126" s="150" t="s">
        <v>3449</v>
      </c>
      <c r="R1126" s="149">
        <f t="shared" si="25"/>
        <v>0</v>
      </c>
      <c r="T1126" s="148">
        <v>40284</v>
      </c>
    </row>
    <row r="1127" spans="1:20">
      <c r="A1127" s="18" t="s">
        <v>1785</v>
      </c>
      <c r="B1127" s="18" t="s">
        <v>1767</v>
      </c>
      <c r="D1127" s="165" t="s">
        <v>3448</v>
      </c>
      <c r="R1127" s="149">
        <f t="shared" si="25"/>
        <v>0</v>
      </c>
      <c r="T1127" s="148">
        <v>40284</v>
      </c>
    </row>
    <row r="1128" spans="1:20">
      <c r="A1128" s="18" t="s">
        <v>1785</v>
      </c>
      <c r="B1128" s="18" t="s">
        <v>1767</v>
      </c>
      <c r="D1128" s="165" t="s">
        <v>3447</v>
      </c>
      <c r="K1128" s="150" t="s">
        <v>3446</v>
      </c>
      <c r="R1128" s="149">
        <f t="shared" si="25"/>
        <v>0</v>
      </c>
      <c r="T1128" s="148">
        <v>40284</v>
      </c>
    </row>
    <row r="1129" spans="1:20">
      <c r="A1129" s="18" t="s">
        <v>1785</v>
      </c>
      <c r="B1129" s="18" t="s">
        <v>1780</v>
      </c>
      <c r="D1129" s="165"/>
      <c r="E1129" s="150" t="s">
        <v>3445</v>
      </c>
      <c r="R1129" s="149">
        <f t="shared" si="25"/>
        <v>0</v>
      </c>
      <c r="T1129" s="148">
        <v>40282</v>
      </c>
    </row>
    <row r="1130" spans="1:20">
      <c r="A1130" s="18" t="s">
        <v>1785</v>
      </c>
      <c r="B1130" s="18" t="s">
        <v>1780</v>
      </c>
      <c r="D1130" s="165"/>
      <c r="F1130" s="20" t="s">
        <v>3444</v>
      </c>
      <c r="R1130" s="149">
        <f t="shared" si="25"/>
        <v>0</v>
      </c>
      <c r="T1130" s="148">
        <v>40282</v>
      </c>
    </row>
    <row r="1131" spans="1:20">
      <c r="A1131" s="18" t="s">
        <v>1785</v>
      </c>
      <c r="B1131" s="18" t="s">
        <v>3432</v>
      </c>
      <c r="D1131" s="150" t="s">
        <v>3443</v>
      </c>
      <c r="E1131" s="150" t="s">
        <v>3442</v>
      </c>
      <c r="G1131" s="73"/>
      <c r="H1131" s="73"/>
      <c r="O1131" s="73"/>
      <c r="P1131" s="73"/>
      <c r="Q1131" s="73"/>
      <c r="R1131" s="149">
        <f t="shared" si="25"/>
        <v>0</v>
      </c>
      <c r="T1131" s="148">
        <v>40282</v>
      </c>
    </row>
    <row r="1132" spans="1:20">
      <c r="A1132" s="18" t="s">
        <v>1785</v>
      </c>
      <c r="B1132" s="18" t="s">
        <v>3432</v>
      </c>
      <c r="D1132" s="165" t="s">
        <v>3441</v>
      </c>
      <c r="E1132" s="150" t="s">
        <v>3440</v>
      </c>
      <c r="R1132" s="149">
        <f t="shared" si="25"/>
        <v>0</v>
      </c>
      <c r="T1132" s="148">
        <v>40282</v>
      </c>
    </row>
    <row r="1133" spans="1:20">
      <c r="A1133" s="18" t="s">
        <v>1785</v>
      </c>
      <c r="B1133" s="18" t="s">
        <v>3432</v>
      </c>
      <c r="D1133" s="165" t="s">
        <v>3439</v>
      </c>
      <c r="E1133" s="150" t="s">
        <v>3438</v>
      </c>
      <c r="R1133" s="149">
        <f t="shared" si="25"/>
        <v>0</v>
      </c>
      <c r="T1133" s="148">
        <v>40282</v>
      </c>
    </row>
    <row r="1134" spans="1:20">
      <c r="A1134" s="18" t="s">
        <v>1785</v>
      </c>
      <c r="B1134" s="18" t="s">
        <v>3432</v>
      </c>
      <c r="E1134" s="150" t="s">
        <v>3437</v>
      </c>
      <c r="F1134" s="20" t="s">
        <v>3436</v>
      </c>
      <c r="G1134" s="73"/>
      <c r="H1134" s="73"/>
      <c r="K1134" s="150" t="s">
        <v>3435</v>
      </c>
      <c r="R1134" s="149">
        <f t="shared" si="25"/>
        <v>0</v>
      </c>
      <c r="T1134" s="148">
        <v>40282</v>
      </c>
    </row>
    <row r="1135" spans="1:20">
      <c r="A1135" s="18" t="s">
        <v>1785</v>
      </c>
      <c r="B1135" s="18" t="s">
        <v>3432</v>
      </c>
      <c r="D1135" s="165" t="s">
        <v>3434</v>
      </c>
      <c r="E1135" s="150" t="s">
        <v>3433</v>
      </c>
      <c r="R1135" s="149">
        <f t="shared" si="25"/>
        <v>0</v>
      </c>
      <c r="T1135" s="148">
        <v>40282</v>
      </c>
    </row>
    <row r="1136" spans="1:20">
      <c r="A1136" s="18" t="s">
        <v>1785</v>
      </c>
      <c r="B1136" s="18" t="s">
        <v>3432</v>
      </c>
      <c r="D1136" s="165" t="s">
        <v>3431</v>
      </c>
      <c r="E1136" s="150" t="s">
        <v>3430</v>
      </c>
      <c r="H1136" s="18" t="s">
        <v>3429</v>
      </c>
      <c r="R1136" s="149">
        <f t="shared" si="25"/>
        <v>0</v>
      </c>
      <c r="T1136" s="148">
        <v>40282</v>
      </c>
    </row>
    <row r="1137" spans="1:20">
      <c r="A1137" s="18" t="s">
        <v>1785</v>
      </c>
      <c r="B1137" s="18" t="s">
        <v>3421</v>
      </c>
      <c r="D1137" s="165" t="s">
        <v>3428</v>
      </c>
      <c r="E1137" s="150" t="s">
        <v>3427</v>
      </c>
      <c r="O1137" s="73"/>
      <c r="P1137" s="73"/>
      <c r="Q1137" s="73"/>
      <c r="R1137" s="149">
        <f t="shared" si="25"/>
        <v>0</v>
      </c>
      <c r="T1137" s="148">
        <v>40282</v>
      </c>
    </row>
    <row r="1138" spans="1:20">
      <c r="A1138" s="18" t="s">
        <v>1785</v>
      </c>
      <c r="B1138" s="18" t="s">
        <v>3421</v>
      </c>
      <c r="D1138" s="165" t="s">
        <v>3426</v>
      </c>
      <c r="E1138" s="150" t="s">
        <v>3425</v>
      </c>
      <c r="R1138" s="149">
        <f t="shared" si="25"/>
        <v>0</v>
      </c>
      <c r="T1138" s="148">
        <v>40282</v>
      </c>
    </row>
    <row r="1139" spans="1:20" ht="28.5">
      <c r="A1139" s="18" t="s">
        <v>1785</v>
      </c>
      <c r="B1139" s="18" t="s">
        <v>3421</v>
      </c>
      <c r="D1139" s="150" t="s">
        <v>3424</v>
      </c>
      <c r="E1139" s="150" t="s">
        <v>3423</v>
      </c>
      <c r="G1139" s="73"/>
      <c r="H1139" s="73"/>
      <c r="K1139" s="150" t="s">
        <v>3422</v>
      </c>
      <c r="R1139" s="149">
        <f t="shared" si="25"/>
        <v>0</v>
      </c>
      <c r="T1139" s="148">
        <v>40282</v>
      </c>
    </row>
    <row r="1140" spans="1:20">
      <c r="A1140" s="18" t="s">
        <v>1785</v>
      </c>
      <c r="B1140" s="18" t="s">
        <v>3421</v>
      </c>
      <c r="D1140" s="150" t="s">
        <v>3420</v>
      </c>
      <c r="F1140" s="20" t="s">
        <v>3419</v>
      </c>
      <c r="G1140" s="73"/>
      <c r="H1140" s="73"/>
      <c r="O1140" s="73"/>
      <c r="P1140" s="73"/>
      <c r="Q1140" s="73"/>
      <c r="R1140" s="149">
        <f t="shared" si="25"/>
        <v>0</v>
      </c>
      <c r="T1140" s="148">
        <v>40282</v>
      </c>
    </row>
    <row r="1141" spans="1:20">
      <c r="A1141" s="18" t="s">
        <v>1785</v>
      </c>
      <c r="B1141" s="18" t="s">
        <v>3398</v>
      </c>
      <c r="D1141" s="168" t="s">
        <v>3418</v>
      </c>
      <c r="E1141" s="168" t="s">
        <v>3417</v>
      </c>
      <c r="G1141" s="73"/>
      <c r="H1141" s="73"/>
      <c r="R1141" s="149">
        <f t="shared" si="25"/>
        <v>0</v>
      </c>
      <c r="T1141" s="148">
        <v>40282</v>
      </c>
    </row>
    <row r="1142" spans="1:20">
      <c r="A1142" s="18" t="s">
        <v>1785</v>
      </c>
      <c r="B1142" s="18" t="s">
        <v>3398</v>
      </c>
      <c r="D1142" s="165" t="s">
        <v>3416</v>
      </c>
      <c r="E1142" s="150" t="s">
        <v>3415</v>
      </c>
      <c r="R1142" s="149">
        <f t="shared" si="25"/>
        <v>0</v>
      </c>
      <c r="T1142" s="148">
        <v>40282</v>
      </c>
    </row>
    <row r="1143" spans="1:20">
      <c r="A1143" s="18" t="s">
        <v>1785</v>
      </c>
      <c r="B1143" s="18" t="s">
        <v>3398</v>
      </c>
      <c r="D1143" s="165" t="s">
        <v>3414</v>
      </c>
      <c r="E1143" s="150" t="s">
        <v>3413</v>
      </c>
      <c r="K1143" s="150" t="s">
        <v>3412</v>
      </c>
      <c r="R1143" s="149">
        <f t="shared" si="25"/>
        <v>0</v>
      </c>
      <c r="T1143" s="148">
        <v>40282</v>
      </c>
    </row>
    <row r="1144" spans="1:20">
      <c r="A1144" s="18" t="s">
        <v>1785</v>
      </c>
      <c r="B1144" s="18" t="s">
        <v>3398</v>
      </c>
      <c r="D1144" s="168" t="s">
        <v>3411</v>
      </c>
      <c r="E1144" s="168" t="s">
        <v>3410</v>
      </c>
      <c r="G1144" s="73"/>
      <c r="H1144" s="73"/>
      <c r="R1144" s="149">
        <f t="shared" si="25"/>
        <v>0</v>
      </c>
      <c r="T1144" s="148">
        <v>40282</v>
      </c>
    </row>
    <row r="1145" spans="1:20">
      <c r="A1145" s="18" t="s">
        <v>1785</v>
      </c>
      <c r="B1145" s="18" t="s">
        <v>3398</v>
      </c>
      <c r="D1145" s="165" t="s">
        <v>3409</v>
      </c>
      <c r="E1145" s="150" t="s">
        <v>3408</v>
      </c>
      <c r="R1145" s="149">
        <f t="shared" si="25"/>
        <v>0</v>
      </c>
      <c r="T1145" s="148">
        <v>40282</v>
      </c>
    </row>
    <row r="1146" spans="1:20">
      <c r="A1146" s="18" t="s">
        <v>1785</v>
      </c>
      <c r="B1146" s="18" t="s">
        <v>3398</v>
      </c>
      <c r="D1146" s="165" t="s">
        <v>3407</v>
      </c>
      <c r="E1146" s="150" t="s">
        <v>3406</v>
      </c>
      <c r="R1146" s="149">
        <f t="shared" si="25"/>
        <v>0</v>
      </c>
      <c r="T1146" s="148">
        <v>40282</v>
      </c>
    </row>
    <row r="1147" spans="1:20">
      <c r="A1147" s="18" t="s">
        <v>1785</v>
      </c>
      <c r="B1147" s="18" t="s">
        <v>3398</v>
      </c>
      <c r="D1147" s="165" t="s">
        <v>3405</v>
      </c>
      <c r="E1147" s="150" t="s">
        <v>3404</v>
      </c>
      <c r="R1147" s="149">
        <f t="shared" si="25"/>
        <v>0</v>
      </c>
      <c r="T1147" s="148">
        <v>40282</v>
      </c>
    </row>
    <row r="1148" spans="1:20">
      <c r="A1148" s="18" t="s">
        <v>1785</v>
      </c>
      <c r="B1148" s="18" t="s">
        <v>3398</v>
      </c>
      <c r="D1148" s="165" t="s">
        <v>3403</v>
      </c>
      <c r="E1148" s="150" t="s">
        <v>3402</v>
      </c>
      <c r="R1148" s="149">
        <f t="shared" si="25"/>
        <v>0</v>
      </c>
      <c r="T1148" s="148">
        <v>40282</v>
      </c>
    </row>
    <row r="1149" spans="1:20" ht="71.25">
      <c r="A1149" s="18" t="s">
        <v>1785</v>
      </c>
      <c r="B1149" s="18" t="s">
        <v>3398</v>
      </c>
      <c r="D1149" s="165" t="s">
        <v>3401</v>
      </c>
      <c r="E1149" s="150" t="s">
        <v>3400</v>
      </c>
      <c r="K1149" s="150" t="s">
        <v>3399</v>
      </c>
      <c r="R1149" s="149">
        <f t="shared" si="25"/>
        <v>0</v>
      </c>
      <c r="T1149" s="148">
        <v>40282</v>
      </c>
    </row>
    <row r="1150" spans="1:20">
      <c r="A1150" s="18" t="s">
        <v>1785</v>
      </c>
      <c r="B1150" s="18" t="s">
        <v>3398</v>
      </c>
      <c r="F1150" s="20" t="s">
        <v>3397</v>
      </c>
      <c r="G1150" s="73"/>
      <c r="H1150" s="73"/>
      <c r="K1150" s="150" t="s">
        <v>3396</v>
      </c>
      <c r="O1150" s="73"/>
      <c r="P1150" s="73"/>
      <c r="Q1150" s="73"/>
      <c r="R1150" s="149">
        <f t="shared" si="25"/>
        <v>0</v>
      </c>
      <c r="T1150" s="148">
        <v>40282</v>
      </c>
    </row>
    <row r="1151" spans="1:20">
      <c r="A1151" s="18" t="s">
        <v>1785</v>
      </c>
      <c r="B1151" s="18" t="s">
        <v>1934</v>
      </c>
      <c r="D1151" s="165" t="s">
        <v>3395</v>
      </c>
      <c r="E1151" s="150" t="s">
        <v>3394</v>
      </c>
      <c r="R1151" s="149">
        <f t="shared" si="25"/>
        <v>0</v>
      </c>
      <c r="T1151" s="148">
        <v>40282</v>
      </c>
    </row>
    <row r="1152" spans="1:20">
      <c r="A1152" s="18" t="s">
        <v>1785</v>
      </c>
      <c r="B1152" s="18" t="s">
        <v>1934</v>
      </c>
      <c r="D1152" s="165" t="s">
        <v>3393</v>
      </c>
      <c r="E1152" s="150" t="s">
        <v>3392</v>
      </c>
      <c r="R1152" s="149">
        <f t="shared" si="25"/>
        <v>0</v>
      </c>
      <c r="T1152" s="148">
        <v>40282</v>
      </c>
    </row>
    <row r="1153" spans="1:20">
      <c r="A1153" s="18" t="s">
        <v>1785</v>
      </c>
      <c r="B1153" s="18" t="s">
        <v>1934</v>
      </c>
      <c r="D1153" s="165" t="s">
        <v>3391</v>
      </c>
      <c r="E1153" s="150" t="s">
        <v>3390</v>
      </c>
      <c r="R1153" s="149">
        <f t="shared" si="25"/>
        <v>0</v>
      </c>
      <c r="T1153" s="148">
        <v>40282</v>
      </c>
    </row>
    <row r="1154" spans="1:20">
      <c r="A1154" s="18" t="s">
        <v>1785</v>
      </c>
      <c r="B1154" s="18" t="s">
        <v>1934</v>
      </c>
      <c r="D1154" s="165" t="s">
        <v>3389</v>
      </c>
      <c r="E1154" s="150" t="s">
        <v>3388</v>
      </c>
      <c r="O1154" s="73"/>
      <c r="P1154" s="73"/>
      <c r="Q1154" s="73"/>
      <c r="R1154" s="149">
        <f t="shared" si="25"/>
        <v>0</v>
      </c>
      <c r="T1154" s="148">
        <v>40282</v>
      </c>
    </row>
    <row r="1155" spans="1:20">
      <c r="A1155" s="18" t="s">
        <v>1785</v>
      </c>
      <c r="B1155" s="18" t="s">
        <v>1270</v>
      </c>
      <c r="D1155" s="165" t="s">
        <v>3387</v>
      </c>
      <c r="E1155" s="150" t="s">
        <v>3386</v>
      </c>
      <c r="F1155" s="20" t="s">
        <v>3385</v>
      </c>
      <c r="H1155" s="18" t="s">
        <v>3384</v>
      </c>
      <c r="R1155" s="149">
        <f t="shared" si="25"/>
        <v>0</v>
      </c>
      <c r="T1155" s="148">
        <v>40282</v>
      </c>
    </row>
    <row r="1156" spans="1:20">
      <c r="A1156" s="18" t="s">
        <v>1785</v>
      </c>
      <c r="B1156" s="18" t="s">
        <v>1270</v>
      </c>
      <c r="D1156" s="165" t="s">
        <v>3383</v>
      </c>
      <c r="E1156" s="150" t="s">
        <v>3381</v>
      </c>
      <c r="R1156" s="149">
        <f t="shared" si="25"/>
        <v>0</v>
      </c>
      <c r="T1156" s="148">
        <v>40282</v>
      </c>
    </row>
    <row r="1157" spans="1:20">
      <c r="A1157" s="18" t="s">
        <v>1785</v>
      </c>
      <c r="B1157" s="18" t="s">
        <v>1270</v>
      </c>
      <c r="D1157" s="165" t="s">
        <v>3382</v>
      </c>
      <c r="E1157" s="150" t="s">
        <v>3381</v>
      </c>
      <c r="R1157" s="149">
        <f t="shared" ref="R1157:R1220" si="26">IF($P1157=0,0,$P1157/($P1157+Q1157))</f>
        <v>0</v>
      </c>
      <c r="T1157" s="148">
        <v>40282</v>
      </c>
    </row>
    <row r="1158" spans="1:20">
      <c r="A1158" s="18" t="s">
        <v>1785</v>
      </c>
      <c r="B1158" s="18" t="s">
        <v>1270</v>
      </c>
      <c r="D1158" s="165"/>
      <c r="E1158" s="150" t="s">
        <v>3380</v>
      </c>
      <c r="H1158" s="18" t="s">
        <v>3379</v>
      </c>
      <c r="K1158" s="150" t="s">
        <v>3378</v>
      </c>
      <c r="R1158" s="149">
        <f t="shared" si="26"/>
        <v>0</v>
      </c>
      <c r="T1158" s="148">
        <v>40282</v>
      </c>
    </row>
    <row r="1159" spans="1:20">
      <c r="A1159" s="18" t="s">
        <v>1785</v>
      </c>
      <c r="B1159" s="18" t="s">
        <v>1471</v>
      </c>
      <c r="D1159" s="165" t="s">
        <v>3377</v>
      </c>
      <c r="E1159" s="150" t="s">
        <v>3376</v>
      </c>
      <c r="R1159" s="149">
        <f t="shared" si="26"/>
        <v>0</v>
      </c>
      <c r="T1159" s="148">
        <v>40282</v>
      </c>
    </row>
    <row r="1160" spans="1:20">
      <c r="A1160" s="18" t="s">
        <v>1785</v>
      </c>
      <c r="B1160" s="18" t="s">
        <v>1471</v>
      </c>
      <c r="D1160" s="165" t="s">
        <v>3375</v>
      </c>
      <c r="E1160" s="150" t="s">
        <v>3374</v>
      </c>
      <c r="H1160" s="18" t="s">
        <v>3373</v>
      </c>
      <c r="R1160" s="149">
        <f t="shared" si="26"/>
        <v>0</v>
      </c>
      <c r="T1160" s="148">
        <v>40282</v>
      </c>
    </row>
    <row r="1161" spans="1:20" ht="42.75">
      <c r="A1161" s="18" t="s">
        <v>1785</v>
      </c>
      <c r="B1161" s="18" t="s">
        <v>1471</v>
      </c>
      <c r="D1161" s="165" t="s">
        <v>3372</v>
      </c>
      <c r="E1161" s="150" t="s">
        <v>3371</v>
      </c>
      <c r="K1161" s="150" t="s">
        <v>3370</v>
      </c>
      <c r="R1161" s="149">
        <f t="shared" si="26"/>
        <v>0</v>
      </c>
      <c r="T1161" s="148">
        <v>40282</v>
      </c>
    </row>
    <row r="1162" spans="1:20">
      <c r="A1162" s="18" t="s">
        <v>1785</v>
      </c>
      <c r="B1162" s="18" t="s">
        <v>1471</v>
      </c>
      <c r="D1162" s="165" t="s">
        <v>3369</v>
      </c>
      <c r="E1162" s="150" t="s">
        <v>3368</v>
      </c>
      <c r="R1162" s="149">
        <f t="shared" si="26"/>
        <v>0</v>
      </c>
      <c r="T1162" s="148">
        <v>40282</v>
      </c>
    </row>
    <row r="1163" spans="1:20">
      <c r="A1163" s="18" t="s">
        <v>1785</v>
      </c>
      <c r="B1163" s="18" t="s">
        <v>1471</v>
      </c>
      <c r="D1163" s="165" t="s">
        <v>3367</v>
      </c>
      <c r="E1163" s="150" t="s">
        <v>3366</v>
      </c>
      <c r="R1163" s="149">
        <f t="shared" si="26"/>
        <v>0</v>
      </c>
      <c r="T1163" s="148">
        <v>40282</v>
      </c>
    </row>
    <row r="1164" spans="1:20">
      <c r="A1164" s="18" t="s">
        <v>1785</v>
      </c>
      <c r="B1164" s="18" t="s">
        <v>1471</v>
      </c>
      <c r="D1164" s="165" t="s">
        <v>3365</v>
      </c>
      <c r="E1164" s="150" t="s">
        <v>3364</v>
      </c>
      <c r="R1164" s="149">
        <f t="shared" si="26"/>
        <v>0</v>
      </c>
      <c r="T1164" s="148">
        <v>40282</v>
      </c>
    </row>
    <row r="1165" spans="1:20">
      <c r="A1165" s="18" t="s">
        <v>1785</v>
      </c>
      <c r="B1165" s="18" t="s">
        <v>1872</v>
      </c>
      <c r="F1165" s="20" t="s">
        <v>3363</v>
      </c>
      <c r="G1165" s="73" t="s">
        <v>3362</v>
      </c>
      <c r="H1165" s="73"/>
      <c r="O1165" s="73"/>
      <c r="P1165" s="73"/>
      <c r="Q1165" s="73"/>
      <c r="R1165" s="149">
        <f t="shared" si="26"/>
        <v>0</v>
      </c>
      <c r="T1165" s="148">
        <v>40282</v>
      </c>
    </row>
    <row r="1166" spans="1:20">
      <c r="A1166" s="18" t="s">
        <v>1785</v>
      </c>
      <c r="B1166" s="18" t="s">
        <v>1872</v>
      </c>
      <c r="F1166" s="20" t="s">
        <v>3361</v>
      </c>
      <c r="G1166" s="73" t="s">
        <v>3360</v>
      </c>
      <c r="H1166" s="73"/>
      <c r="O1166" s="73"/>
      <c r="P1166" s="73"/>
      <c r="Q1166" s="73"/>
      <c r="R1166" s="149">
        <f t="shared" si="26"/>
        <v>0</v>
      </c>
      <c r="T1166" s="148">
        <v>40282</v>
      </c>
    </row>
    <row r="1167" spans="1:20">
      <c r="A1167" s="18" t="s">
        <v>1785</v>
      </c>
      <c r="B1167" s="18" t="s">
        <v>1872</v>
      </c>
      <c r="D1167" s="165"/>
      <c r="F1167" s="20" t="s">
        <v>3359</v>
      </c>
      <c r="G1167" s="18" t="s">
        <v>3358</v>
      </c>
      <c r="R1167" s="149">
        <f t="shared" si="26"/>
        <v>0</v>
      </c>
      <c r="T1167" s="148">
        <v>40282</v>
      </c>
    </row>
    <row r="1168" spans="1:20">
      <c r="A1168" s="18" t="s">
        <v>1785</v>
      </c>
      <c r="B1168" s="18" t="s">
        <v>1872</v>
      </c>
      <c r="F1168" s="20" t="s">
        <v>3357</v>
      </c>
      <c r="G1168" s="73" t="s">
        <v>3356</v>
      </c>
      <c r="H1168" s="73"/>
      <c r="O1168" s="73"/>
      <c r="P1168" s="73"/>
      <c r="Q1168" s="73"/>
      <c r="R1168" s="149">
        <f t="shared" si="26"/>
        <v>0</v>
      </c>
      <c r="T1168" s="148">
        <v>40282</v>
      </c>
    </row>
    <row r="1169" spans="1:20">
      <c r="A1169" s="18" t="s">
        <v>1785</v>
      </c>
      <c r="B1169" s="18" t="s">
        <v>1872</v>
      </c>
      <c r="F1169" s="20" t="s">
        <v>3355</v>
      </c>
      <c r="G1169" s="73" t="s">
        <v>3354</v>
      </c>
      <c r="H1169" s="73"/>
      <c r="O1169" s="73"/>
      <c r="P1169" s="73"/>
      <c r="Q1169" s="73"/>
      <c r="R1169" s="149">
        <f t="shared" si="26"/>
        <v>0</v>
      </c>
      <c r="T1169" s="148">
        <v>40282</v>
      </c>
    </row>
    <row r="1170" spans="1:20">
      <c r="A1170" s="18" t="s">
        <v>1785</v>
      </c>
      <c r="B1170" s="18" t="s">
        <v>1872</v>
      </c>
      <c r="F1170" s="20" t="s">
        <v>3353</v>
      </c>
      <c r="G1170" s="73" t="s">
        <v>3352</v>
      </c>
      <c r="H1170" s="73"/>
      <c r="O1170" s="73"/>
      <c r="P1170" s="73"/>
      <c r="Q1170" s="73"/>
      <c r="R1170" s="149">
        <f t="shared" si="26"/>
        <v>0</v>
      </c>
      <c r="T1170" s="148">
        <v>40282</v>
      </c>
    </row>
    <row r="1171" spans="1:20">
      <c r="A1171" s="18" t="s">
        <v>1785</v>
      </c>
      <c r="B1171" s="18" t="s">
        <v>1872</v>
      </c>
      <c r="F1171" s="20" t="s">
        <v>3351</v>
      </c>
      <c r="G1171" s="73" t="s">
        <v>3350</v>
      </c>
      <c r="H1171" s="73"/>
      <c r="O1171" s="73"/>
      <c r="P1171" s="73"/>
      <c r="Q1171" s="73"/>
      <c r="R1171" s="149">
        <f t="shared" si="26"/>
        <v>0</v>
      </c>
      <c r="T1171" s="148">
        <v>40282</v>
      </c>
    </row>
    <row r="1172" spans="1:20">
      <c r="A1172" s="18" t="s">
        <v>1785</v>
      </c>
      <c r="B1172" s="18" t="s">
        <v>1872</v>
      </c>
      <c r="D1172" s="165"/>
      <c r="F1172" s="20" t="s">
        <v>3349</v>
      </c>
      <c r="G1172" s="18" t="s">
        <v>1452</v>
      </c>
      <c r="R1172" s="149">
        <f t="shared" si="26"/>
        <v>0</v>
      </c>
      <c r="T1172" s="148">
        <v>40282</v>
      </c>
    </row>
    <row r="1173" spans="1:20">
      <c r="A1173" s="18" t="s">
        <v>1785</v>
      </c>
      <c r="B1173" s="18" t="s">
        <v>1872</v>
      </c>
      <c r="F1173" s="20" t="s">
        <v>3348</v>
      </c>
      <c r="G1173" s="73" t="s">
        <v>1452</v>
      </c>
      <c r="H1173" s="73"/>
      <c r="O1173" s="73"/>
      <c r="P1173" s="73"/>
      <c r="Q1173" s="73"/>
      <c r="R1173" s="149">
        <f t="shared" si="26"/>
        <v>0</v>
      </c>
      <c r="T1173" s="148">
        <v>40282</v>
      </c>
    </row>
    <row r="1174" spans="1:20">
      <c r="A1174" s="18" t="s">
        <v>1785</v>
      </c>
      <c r="B1174" s="18" t="s">
        <v>1872</v>
      </c>
      <c r="F1174" s="20" t="s">
        <v>3347</v>
      </c>
      <c r="G1174" s="73" t="s">
        <v>3346</v>
      </c>
      <c r="H1174" s="73"/>
      <c r="O1174" s="73"/>
      <c r="P1174" s="73"/>
      <c r="Q1174" s="73"/>
      <c r="R1174" s="149">
        <f t="shared" si="26"/>
        <v>0</v>
      </c>
      <c r="T1174" s="148">
        <v>40282</v>
      </c>
    </row>
    <row r="1175" spans="1:20">
      <c r="A1175" s="18" t="s">
        <v>1785</v>
      </c>
      <c r="B1175" s="18" t="s">
        <v>1872</v>
      </c>
      <c r="F1175" s="20" t="s">
        <v>3345</v>
      </c>
      <c r="G1175" s="73" t="s">
        <v>3344</v>
      </c>
      <c r="H1175" s="73"/>
      <c r="O1175" s="73"/>
      <c r="P1175" s="73"/>
      <c r="Q1175" s="73"/>
      <c r="R1175" s="149">
        <f t="shared" si="26"/>
        <v>0</v>
      </c>
      <c r="T1175" s="148">
        <v>40282</v>
      </c>
    </row>
    <row r="1176" spans="1:20">
      <c r="A1176" s="18" t="s">
        <v>1785</v>
      </c>
      <c r="B1176" s="18" t="s">
        <v>1872</v>
      </c>
      <c r="F1176" s="20" t="s">
        <v>3343</v>
      </c>
      <c r="G1176" s="73" t="s">
        <v>508</v>
      </c>
      <c r="H1176" s="73"/>
      <c r="O1176" s="73"/>
      <c r="P1176" s="73"/>
      <c r="Q1176" s="73"/>
      <c r="R1176" s="149">
        <f t="shared" si="26"/>
        <v>0</v>
      </c>
      <c r="T1176" s="148">
        <v>40282</v>
      </c>
    </row>
    <row r="1177" spans="1:20">
      <c r="A1177" s="18" t="s">
        <v>1785</v>
      </c>
      <c r="B1177" s="18" t="s">
        <v>1872</v>
      </c>
      <c r="D1177" s="165"/>
      <c r="G1177" s="18" t="s">
        <v>3342</v>
      </c>
      <c r="K1177" s="150" t="s">
        <v>3341</v>
      </c>
      <c r="R1177" s="149">
        <f t="shared" si="26"/>
        <v>0</v>
      </c>
      <c r="T1177" s="148">
        <v>40282</v>
      </c>
    </row>
    <row r="1178" spans="1:20">
      <c r="A1178" s="18" t="s">
        <v>1785</v>
      </c>
      <c r="B1178" s="18" t="s">
        <v>1872</v>
      </c>
      <c r="D1178" s="165"/>
      <c r="G1178" s="18" t="s">
        <v>3340</v>
      </c>
      <c r="K1178" s="150" t="s">
        <v>3339</v>
      </c>
      <c r="R1178" s="149">
        <f t="shared" si="26"/>
        <v>0</v>
      </c>
      <c r="T1178" s="148">
        <v>40282</v>
      </c>
    </row>
    <row r="1179" spans="1:20">
      <c r="A1179" s="18" t="s">
        <v>1785</v>
      </c>
      <c r="B1179" s="18" t="s">
        <v>3336</v>
      </c>
      <c r="D1179" s="165" t="s">
        <v>3338</v>
      </c>
      <c r="E1179" s="150" t="s">
        <v>3337</v>
      </c>
      <c r="R1179" s="149">
        <f t="shared" si="26"/>
        <v>0</v>
      </c>
      <c r="T1179" s="148">
        <v>40282</v>
      </c>
    </row>
    <row r="1180" spans="1:20" ht="28.5">
      <c r="A1180" s="18" t="s">
        <v>1785</v>
      </c>
      <c r="B1180" s="18" t="s">
        <v>3336</v>
      </c>
      <c r="D1180" s="165" t="s">
        <v>3335</v>
      </c>
      <c r="E1180" s="150" t="s">
        <v>3334</v>
      </c>
      <c r="K1180" s="150" t="s">
        <v>3333</v>
      </c>
      <c r="R1180" s="149">
        <f t="shared" si="26"/>
        <v>0</v>
      </c>
      <c r="T1180" s="148">
        <v>40282</v>
      </c>
    </row>
    <row r="1181" spans="1:20">
      <c r="A1181" s="18" t="s">
        <v>1785</v>
      </c>
      <c r="B1181" s="18" t="s">
        <v>3252</v>
      </c>
      <c r="D1181" s="165"/>
      <c r="E1181" s="150" t="s">
        <v>3332</v>
      </c>
      <c r="K1181" s="150" t="s">
        <v>3331</v>
      </c>
      <c r="R1181" s="149">
        <f t="shared" si="26"/>
        <v>0</v>
      </c>
      <c r="T1181" s="148">
        <v>40282</v>
      </c>
    </row>
    <row r="1182" spans="1:20">
      <c r="A1182" s="18" t="s">
        <v>1785</v>
      </c>
      <c r="B1182" s="18" t="s">
        <v>3252</v>
      </c>
      <c r="D1182" s="165"/>
      <c r="E1182" s="150" t="s">
        <v>3330</v>
      </c>
      <c r="K1182" s="150" t="s">
        <v>3329</v>
      </c>
      <c r="R1182" s="149">
        <f t="shared" si="26"/>
        <v>0</v>
      </c>
      <c r="T1182" s="148">
        <v>40282</v>
      </c>
    </row>
    <row r="1183" spans="1:20">
      <c r="A1183" s="18" t="s">
        <v>1785</v>
      </c>
      <c r="B1183" s="18" t="s">
        <v>3252</v>
      </c>
      <c r="D1183" s="165"/>
      <c r="E1183" s="150" t="s">
        <v>3328</v>
      </c>
      <c r="K1183" s="150" t="s">
        <v>3327</v>
      </c>
      <c r="R1183" s="149">
        <f t="shared" si="26"/>
        <v>0</v>
      </c>
      <c r="T1183" s="148">
        <v>40282</v>
      </c>
    </row>
    <row r="1184" spans="1:20">
      <c r="A1184" s="18" t="s">
        <v>1785</v>
      </c>
      <c r="B1184" s="18" t="s">
        <v>3252</v>
      </c>
      <c r="D1184" s="165" t="s">
        <v>3326</v>
      </c>
      <c r="E1184" s="150" t="s">
        <v>3325</v>
      </c>
      <c r="R1184" s="149">
        <f t="shared" si="26"/>
        <v>0</v>
      </c>
      <c r="T1184" s="148">
        <v>40282</v>
      </c>
    </row>
    <row r="1185" spans="1:20">
      <c r="A1185" s="18" t="s">
        <v>1785</v>
      </c>
      <c r="B1185" s="18" t="s">
        <v>3252</v>
      </c>
      <c r="D1185" s="165" t="s">
        <v>3324</v>
      </c>
      <c r="E1185" s="150" t="s">
        <v>3323</v>
      </c>
      <c r="K1185" s="150" t="s">
        <v>3322</v>
      </c>
      <c r="R1185" s="149">
        <f t="shared" si="26"/>
        <v>0</v>
      </c>
      <c r="T1185" s="148">
        <v>40282</v>
      </c>
    </row>
    <row r="1186" spans="1:20">
      <c r="A1186" s="18" t="s">
        <v>1785</v>
      </c>
      <c r="B1186" s="18" t="s">
        <v>3252</v>
      </c>
      <c r="D1186" s="165"/>
      <c r="E1186" s="150" t="s">
        <v>3321</v>
      </c>
      <c r="K1186" s="150" t="s">
        <v>3320</v>
      </c>
      <c r="R1186" s="149">
        <f t="shared" si="26"/>
        <v>0</v>
      </c>
      <c r="T1186" s="148">
        <v>40282</v>
      </c>
    </row>
    <row r="1187" spans="1:20">
      <c r="A1187" s="18" t="s">
        <v>1785</v>
      </c>
      <c r="B1187" s="18" t="s">
        <v>3252</v>
      </c>
      <c r="D1187" s="165"/>
      <c r="E1187" s="150" t="s">
        <v>3319</v>
      </c>
      <c r="K1187" s="150" t="s">
        <v>3318</v>
      </c>
      <c r="R1187" s="149">
        <f t="shared" si="26"/>
        <v>0</v>
      </c>
      <c r="T1187" s="148">
        <v>40282</v>
      </c>
    </row>
    <row r="1188" spans="1:20">
      <c r="A1188" s="18" t="s">
        <v>1785</v>
      </c>
      <c r="B1188" s="18" t="s">
        <v>3252</v>
      </c>
      <c r="D1188" s="165"/>
      <c r="E1188" s="150" t="s">
        <v>3317</v>
      </c>
      <c r="K1188" s="150" t="s">
        <v>3316</v>
      </c>
      <c r="R1188" s="149">
        <f t="shared" si="26"/>
        <v>0</v>
      </c>
      <c r="T1188" s="148">
        <v>40282</v>
      </c>
    </row>
    <row r="1189" spans="1:20">
      <c r="A1189" s="18" t="s">
        <v>1785</v>
      </c>
      <c r="B1189" s="18" t="s">
        <v>3252</v>
      </c>
      <c r="D1189" s="165" t="s">
        <v>3315</v>
      </c>
      <c r="E1189" s="150" t="s">
        <v>3314</v>
      </c>
      <c r="R1189" s="149">
        <f t="shared" si="26"/>
        <v>0</v>
      </c>
      <c r="T1189" s="148">
        <v>40282</v>
      </c>
    </row>
    <row r="1190" spans="1:20">
      <c r="A1190" s="18" t="s">
        <v>1785</v>
      </c>
      <c r="B1190" s="18" t="s">
        <v>3252</v>
      </c>
      <c r="D1190" s="165"/>
      <c r="E1190" s="150" t="s">
        <v>3313</v>
      </c>
      <c r="R1190" s="149">
        <f t="shared" si="26"/>
        <v>0</v>
      </c>
      <c r="T1190" s="148">
        <v>40282</v>
      </c>
    </row>
    <row r="1191" spans="1:20">
      <c r="A1191" s="18" t="s">
        <v>1785</v>
      </c>
      <c r="B1191" s="18" t="s">
        <v>3252</v>
      </c>
      <c r="D1191" s="165"/>
      <c r="E1191" s="150" t="s">
        <v>3312</v>
      </c>
      <c r="K1191" s="150" t="s">
        <v>3311</v>
      </c>
      <c r="R1191" s="149">
        <f t="shared" si="26"/>
        <v>0</v>
      </c>
      <c r="T1191" s="148">
        <v>40282</v>
      </c>
    </row>
    <row r="1192" spans="1:20">
      <c r="A1192" s="18" t="s">
        <v>1785</v>
      </c>
      <c r="B1192" s="18" t="s">
        <v>3252</v>
      </c>
      <c r="D1192" s="165" t="s">
        <v>3310</v>
      </c>
      <c r="E1192" s="150" t="s">
        <v>3309</v>
      </c>
      <c r="K1192" s="150" t="s">
        <v>3308</v>
      </c>
      <c r="R1192" s="149">
        <f t="shared" si="26"/>
        <v>0</v>
      </c>
      <c r="T1192" s="148">
        <v>40282</v>
      </c>
    </row>
    <row r="1193" spans="1:20">
      <c r="A1193" s="18" t="s">
        <v>1785</v>
      </c>
      <c r="B1193" s="18" t="s">
        <v>3252</v>
      </c>
      <c r="D1193" s="165" t="s">
        <v>3307</v>
      </c>
      <c r="E1193" s="150" t="s">
        <v>3306</v>
      </c>
      <c r="R1193" s="149">
        <f t="shared" si="26"/>
        <v>0</v>
      </c>
      <c r="T1193" s="148">
        <v>40282</v>
      </c>
    </row>
    <row r="1194" spans="1:20">
      <c r="A1194" s="18" t="s">
        <v>1785</v>
      </c>
      <c r="B1194" s="18" t="s">
        <v>3252</v>
      </c>
      <c r="D1194" s="165"/>
      <c r="E1194" s="150" t="s">
        <v>3305</v>
      </c>
      <c r="K1194" s="150" t="s">
        <v>3304</v>
      </c>
      <c r="R1194" s="149">
        <f t="shared" si="26"/>
        <v>0</v>
      </c>
      <c r="T1194" s="148">
        <v>40282</v>
      </c>
    </row>
    <row r="1195" spans="1:20">
      <c r="A1195" s="18" t="s">
        <v>1785</v>
      </c>
      <c r="B1195" s="18" t="s">
        <v>3252</v>
      </c>
      <c r="D1195" s="165"/>
      <c r="E1195" s="150" t="s">
        <v>3303</v>
      </c>
      <c r="K1195" s="150" t="s">
        <v>3302</v>
      </c>
      <c r="R1195" s="149">
        <f t="shared" si="26"/>
        <v>0</v>
      </c>
      <c r="T1195" s="148">
        <v>40282</v>
      </c>
    </row>
    <row r="1196" spans="1:20">
      <c r="A1196" s="18" t="s">
        <v>1785</v>
      </c>
      <c r="B1196" s="18" t="s">
        <v>3252</v>
      </c>
      <c r="D1196" s="165" t="s">
        <v>3301</v>
      </c>
      <c r="E1196" s="150" t="s">
        <v>3300</v>
      </c>
      <c r="R1196" s="149">
        <f t="shared" si="26"/>
        <v>0</v>
      </c>
      <c r="T1196" s="148">
        <v>40282</v>
      </c>
    </row>
    <row r="1197" spans="1:20">
      <c r="A1197" s="18" t="s">
        <v>1785</v>
      </c>
      <c r="B1197" s="18" t="s">
        <v>3252</v>
      </c>
      <c r="D1197" s="165"/>
      <c r="E1197" s="150" t="s">
        <v>3299</v>
      </c>
      <c r="K1197" s="150" t="s">
        <v>3298</v>
      </c>
      <c r="R1197" s="149">
        <f t="shared" si="26"/>
        <v>0</v>
      </c>
      <c r="T1197" s="148">
        <v>40282</v>
      </c>
    </row>
    <row r="1198" spans="1:20">
      <c r="A1198" s="18" t="s">
        <v>1785</v>
      </c>
      <c r="B1198" s="18" t="s">
        <v>3252</v>
      </c>
      <c r="D1198" s="165"/>
      <c r="E1198" s="150" t="s">
        <v>3297</v>
      </c>
      <c r="K1198" s="150" t="s">
        <v>3296</v>
      </c>
      <c r="R1198" s="149">
        <f t="shared" si="26"/>
        <v>0</v>
      </c>
      <c r="T1198" s="148">
        <v>40282</v>
      </c>
    </row>
    <row r="1199" spans="1:20">
      <c r="A1199" s="18" t="s">
        <v>1785</v>
      </c>
      <c r="B1199" s="18" t="s">
        <v>3252</v>
      </c>
      <c r="D1199" s="165" t="s">
        <v>3295</v>
      </c>
      <c r="E1199" s="150" t="s">
        <v>3295</v>
      </c>
      <c r="R1199" s="149">
        <f t="shared" si="26"/>
        <v>0</v>
      </c>
      <c r="T1199" s="148">
        <v>40282</v>
      </c>
    </row>
    <row r="1200" spans="1:20">
      <c r="A1200" s="18" t="s">
        <v>1785</v>
      </c>
      <c r="B1200" s="18" t="s">
        <v>3252</v>
      </c>
      <c r="D1200" s="165"/>
      <c r="E1200" s="150" t="s">
        <v>3294</v>
      </c>
      <c r="K1200" s="150" t="s">
        <v>3293</v>
      </c>
      <c r="R1200" s="149">
        <f t="shared" si="26"/>
        <v>0</v>
      </c>
      <c r="T1200" s="148">
        <v>40282</v>
      </c>
    </row>
    <row r="1201" spans="1:20">
      <c r="A1201" s="18" t="s">
        <v>1785</v>
      </c>
      <c r="B1201" s="18" t="s">
        <v>3252</v>
      </c>
      <c r="D1201" s="165"/>
      <c r="E1201" s="150" t="s">
        <v>3292</v>
      </c>
      <c r="K1201" s="150" t="s">
        <v>3291</v>
      </c>
      <c r="R1201" s="149">
        <f t="shared" si="26"/>
        <v>0</v>
      </c>
      <c r="T1201" s="148">
        <v>40282</v>
      </c>
    </row>
    <row r="1202" spans="1:20">
      <c r="A1202" s="18" t="s">
        <v>1785</v>
      </c>
      <c r="B1202" s="18" t="s">
        <v>3252</v>
      </c>
      <c r="D1202" s="165"/>
      <c r="E1202" s="150" t="s">
        <v>3290</v>
      </c>
      <c r="K1202" s="150" t="s">
        <v>3289</v>
      </c>
      <c r="R1202" s="149">
        <f t="shared" si="26"/>
        <v>0</v>
      </c>
      <c r="T1202" s="148">
        <v>40282</v>
      </c>
    </row>
    <row r="1203" spans="1:20">
      <c r="A1203" s="18" t="s">
        <v>1785</v>
      </c>
      <c r="B1203" s="18" t="s">
        <v>3252</v>
      </c>
      <c r="D1203" s="165" t="s">
        <v>3288</v>
      </c>
      <c r="E1203" s="150" t="s">
        <v>3287</v>
      </c>
      <c r="K1203" s="150" t="s">
        <v>3286</v>
      </c>
      <c r="Q1203" s="18">
        <v>1</v>
      </c>
      <c r="R1203" s="149">
        <f t="shared" si="26"/>
        <v>0</v>
      </c>
      <c r="T1203" s="148">
        <v>40282</v>
      </c>
    </row>
    <row r="1204" spans="1:20">
      <c r="A1204" s="18" t="s">
        <v>1785</v>
      </c>
      <c r="B1204" s="18" t="s">
        <v>3252</v>
      </c>
      <c r="D1204" s="165"/>
      <c r="E1204" s="150" t="s">
        <v>3285</v>
      </c>
      <c r="K1204" s="150" t="s">
        <v>3284</v>
      </c>
      <c r="R1204" s="149">
        <f t="shared" si="26"/>
        <v>0</v>
      </c>
      <c r="T1204" s="148">
        <v>40282</v>
      </c>
    </row>
    <row r="1205" spans="1:20">
      <c r="A1205" s="18" t="s">
        <v>1785</v>
      </c>
      <c r="B1205" s="18" t="s">
        <v>3252</v>
      </c>
      <c r="D1205" s="165"/>
      <c r="E1205" s="150" t="s">
        <v>3283</v>
      </c>
      <c r="K1205" s="150" t="s">
        <v>3282</v>
      </c>
      <c r="R1205" s="149">
        <f t="shared" si="26"/>
        <v>0</v>
      </c>
      <c r="T1205" s="148">
        <v>40282</v>
      </c>
    </row>
    <row r="1206" spans="1:20">
      <c r="A1206" s="18" t="s">
        <v>1785</v>
      </c>
      <c r="B1206" s="18" t="s">
        <v>3252</v>
      </c>
      <c r="D1206" s="165"/>
      <c r="E1206" s="150" t="s">
        <v>3281</v>
      </c>
      <c r="K1206" s="150" t="s">
        <v>3280</v>
      </c>
      <c r="R1206" s="149">
        <f t="shared" si="26"/>
        <v>0</v>
      </c>
      <c r="T1206" s="148">
        <v>40282</v>
      </c>
    </row>
    <row r="1207" spans="1:20">
      <c r="A1207" s="18" t="s">
        <v>1785</v>
      </c>
      <c r="B1207" s="18" t="s">
        <v>3252</v>
      </c>
      <c r="D1207" s="165" t="s">
        <v>3279</v>
      </c>
      <c r="E1207" s="150" t="s">
        <v>3278</v>
      </c>
      <c r="R1207" s="149">
        <f t="shared" si="26"/>
        <v>0</v>
      </c>
      <c r="T1207" s="148">
        <v>40282</v>
      </c>
    </row>
    <row r="1208" spans="1:20">
      <c r="A1208" s="18" t="s">
        <v>1785</v>
      </c>
      <c r="B1208" s="18" t="s">
        <v>3252</v>
      </c>
      <c r="D1208" s="165"/>
      <c r="E1208" s="150" t="s">
        <v>3277</v>
      </c>
      <c r="K1208" s="150" t="s">
        <v>3276</v>
      </c>
      <c r="R1208" s="149">
        <f t="shared" si="26"/>
        <v>0</v>
      </c>
      <c r="T1208" s="148">
        <v>40282</v>
      </c>
    </row>
    <row r="1209" spans="1:20">
      <c r="A1209" s="18" t="s">
        <v>1785</v>
      </c>
      <c r="B1209" s="18" t="s">
        <v>3252</v>
      </c>
      <c r="D1209" s="165"/>
      <c r="E1209" s="150" t="s">
        <v>3275</v>
      </c>
      <c r="K1209" s="150" t="s">
        <v>3274</v>
      </c>
      <c r="R1209" s="149">
        <f t="shared" si="26"/>
        <v>0</v>
      </c>
      <c r="T1209" s="148">
        <v>40282</v>
      </c>
    </row>
    <row r="1210" spans="1:20">
      <c r="A1210" s="18" t="s">
        <v>1785</v>
      </c>
      <c r="B1210" s="18" t="s">
        <v>3252</v>
      </c>
      <c r="D1210" s="165"/>
      <c r="E1210" s="150" t="s">
        <v>3273</v>
      </c>
      <c r="K1210" s="150" t="s">
        <v>3272</v>
      </c>
      <c r="R1210" s="149">
        <f t="shared" si="26"/>
        <v>0</v>
      </c>
      <c r="T1210" s="148">
        <v>40282</v>
      </c>
    </row>
    <row r="1211" spans="1:20">
      <c r="A1211" s="18" t="s">
        <v>1785</v>
      </c>
      <c r="B1211" s="18" t="s">
        <v>3252</v>
      </c>
      <c r="D1211" s="165"/>
      <c r="E1211" s="150" t="s">
        <v>3271</v>
      </c>
      <c r="R1211" s="149">
        <f t="shared" si="26"/>
        <v>0</v>
      </c>
      <c r="T1211" s="148">
        <v>40282</v>
      </c>
    </row>
    <row r="1212" spans="1:20">
      <c r="A1212" s="18" t="s">
        <v>1785</v>
      </c>
      <c r="B1212" s="18" t="s">
        <v>3252</v>
      </c>
      <c r="D1212" s="165"/>
      <c r="E1212" s="150" t="s">
        <v>3270</v>
      </c>
      <c r="K1212" s="150" t="s">
        <v>3269</v>
      </c>
      <c r="R1212" s="149">
        <f t="shared" si="26"/>
        <v>0</v>
      </c>
      <c r="T1212" s="148">
        <v>40282</v>
      </c>
    </row>
    <row r="1213" spans="1:20">
      <c r="A1213" s="18" t="s">
        <v>1785</v>
      </c>
      <c r="B1213" s="18" t="s">
        <v>3252</v>
      </c>
      <c r="D1213" s="165" t="s">
        <v>3268</v>
      </c>
      <c r="E1213" s="150" t="s">
        <v>3267</v>
      </c>
      <c r="R1213" s="149">
        <f t="shared" si="26"/>
        <v>0</v>
      </c>
      <c r="T1213" s="148">
        <v>40282</v>
      </c>
    </row>
    <row r="1214" spans="1:20">
      <c r="A1214" s="18" t="s">
        <v>1785</v>
      </c>
      <c r="B1214" s="18" t="s">
        <v>3252</v>
      </c>
      <c r="D1214" s="165"/>
      <c r="E1214" s="150" t="s">
        <v>3266</v>
      </c>
      <c r="K1214" s="150" t="s">
        <v>3265</v>
      </c>
      <c r="R1214" s="149">
        <f t="shared" si="26"/>
        <v>0</v>
      </c>
      <c r="T1214" s="148">
        <v>40282</v>
      </c>
    </row>
    <row r="1215" spans="1:20">
      <c r="A1215" s="18" t="s">
        <v>1785</v>
      </c>
      <c r="B1215" s="18" t="s">
        <v>3252</v>
      </c>
      <c r="D1215" s="165" t="s">
        <v>3264</v>
      </c>
      <c r="E1215" s="150" t="s">
        <v>3263</v>
      </c>
      <c r="P1215" s="18">
        <v>1</v>
      </c>
      <c r="Q1215" s="18">
        <v>4</v>
      </c>
      <c r="R1215" s="149">
        <f t="shared" si="26"/>
        <v>0.2</v>
      </c>
      <c r="T1215" s="148">
        <v>40282</v>
      </c>
    </row>
    <row r="1216" spans="1:20">
      <c r="A1216" s="18" t="s">
        <v>1785</v>
      </c>
      <c r="B1216" s="18" t="s">
        <v>3252</v>
      </c>
      <c r="D1216" s="165" t="s">
        <v>3262</v>
      </c>
      <c r="E1216" s="150" t="s">
        <v>3261</v>
      </c>
      <c r="R1216" s="149">
        <f t="shared" si="26"/>
        <v>0</v>
      </c>
      <c r="T1216" s="148">
        <v>40282</v>
      </c>
    </row>
    <row r="1217" spans="1:20">
      <c r="A1217" s="18" t="s">
        <v>1785</v>
      </c>
      <c r="B1217" s="18" t="s">
        <v>3252</v>
      </c>
      <c r="D1217" s="165"/>
      <c r="E1217" s="150" t="s">
        <v>3260</v>
      </c>
      <c r="K1217" s="150" t="s">
        <v>3259</v>
      </c>
      <c r="R1217" s="149">
        <f t="shared" si="26"/>
        <v>0</v>
      </c>
      <c r="T1217" s="148">
        <v>40282</v>
      </c>
    </row>
    <row r="1218" spans="1:20">
      <c r="A1218" s="18" t="s">
        <v>1785</v>
      </c>
      <c r="B1218" s="18" t="s">
        <v>3252</v>
      </c>
      <c r="D1218" s="165"/>
      <c r="E1218" s="150" t="s">
        <v>3258</v>
      </c>
      <c r="K1218" s="150" t="s">
        <v>3257</v>
      </c>
      <c r="R1218" s="149">
        <f t="shared" si="26"/>
        <v>0</v>
      </c>
      <c r="T1218" s="148">
        <v>40282</v>
      </c>
    </row>
    <row r="1219" spans="1:20">
      <c r="A1219" s="18" t="s">
        <v>1785</v>
      </c>
      <c r="B1219" s="18" t="s">
        <v>3252</v>
      </c>
      <c r="D1219" s="165"/>
      <c r="E1219" s="150" t="s">
        <v>3256</v>
      </c>
      <c r="K1219" s="150" t="s">
        <v>3255</v>
      </c>
      <c r="R1219" s="149">
        <f t="shared" si="26"/>
        <v>0</v>
      </c>
      <c r="T1219" s="148">
        <v>40282</v>
      </c>
    </row>
    <row r="1220" spans="1:20">
      <c r="A1220" s="18" t="s">
        <v>1785</v>
      </c>
      <c r="B1220" s="18" t="s">
        <v>3252</v>
      </c>
      <c r="D1220" s="165" t="s">
        <v>3253</v>
      </c>
      <c r="E1220" s="150" t="s">
        <v>3254</v>
      </c>
      <c r="K1220" s="150" t="s">
        <v>3253</v>
      </c>
      <c r="R1220" s="149">
        <f t="shared" si="26"/>
        <v>0</v>
      </c>
      <c r="T1220" s="148">
        <v>40282</v>
      </c>
    </row>
    <row r="1221" spans="1:20">
      <c r="A1221" s="18" t="s">
        <v>1785</v>
      </c>
      <c r="B1221" s="18" t="s">
        <v>3252</v>
      </c>
      <c r="D1221" s="165"/>
      <c r="E1221" s="150" t="s">
        <v>3251</v>
      </c>
      <c r="K1221" s="150" t="s">
        <v>3250</v>
      </c>
      <c r="R1221" s="149">
        <f t="shared" ref="R1221:R1284" si="27">IF($P1221=0,0,$P1221/($P1221+Q1221))</f>
        <v>0</v>
      </c>
      <c r="T1221" s="148">
        <v>40282</v>
      </c>
    </row>
    <row r="1222" spans="1:20">
      <c r="A1222" s="18" t="s">
        <v>1785</v>
      </c>
      <c r="B1222" s="18" t="s">
        <v>1952</v>
      </c>
      <c r="D1222" s="165" t="s">
        <v>3249</v>
      </c>
      <c r="E1222" s="150" t="s">
        <v>3248</v>
      </c>
      <c r="R1222" s="149">
        <f t="shared" si="27"/>
        <v>0</v>
      </c>
      <c r="T1222" s="148">
        <v>40282</v>
      </c>
    </row>
    <row r="1223" spans="1:20">
      <c r="A1223" s="18" t="s">
        <v>1785</v>
      </c>
      <c r="B1223" s="18" t="s">
        <v>1952</v>
      </c>
      <c r="D1223" s="165" t="s">
        <v>3247</v>
      </c>
      <c r="E1223" s="150" t="s">
        <v>3246</v>
      </c>
      <c r="R1223" s="149">
        <f t="shared" si="27"/>
        <v>0</v>
      </c>
      <c r="T1223" s="148">
        <v>40282</v>
      </c>
    </row>
    <row r="1224" spans="1:20">
      <c r="A1224" s="18" t="s">
        <v>1785</v>
      </c>
      <c r="B1224" s="18" t="s">
        <v>1952</v>
      </c>
      <c r="D1224" s="165" t="s">
        <v>3245</v>
      </c>
      <c r="E1224" s="150" t="s">
        <v>3244</v>
      </c>
      <c r="R1224" s="149">
        <f t="shared" si="27"/>
        <v>0</v>
      </c>
      <c r="T1224" s="148">
        <v>40282</v>
      </c>
    </row>
    <row r="1225" spans="1:20">
      <c r="A1225" s="18" t="s">
        <v>1785</v>
      </c>
      <c r="B1225" s="18" t="s">
        <v>3243</v>
      </c>
      <c r="D1225" s="150" t="s">
        <v>3242</v>
      </c>
      <c r="E1225" s="150" t="s">
        <v>3241</v>
      </c>
      <c r="R1225" s="149">
        <f t="shared" si="27"/>
        <v>0</v>
      </c>
      <c r="T1225" s="148">
        <v>40282</v>
      </c>
    </row>
    <row r="1226" spans="1:20">
      <c r="A1226" s="18" t="s">
        <v>1785</v>
      </c>
      <c r="B1226" s="18" t="s">
        <v>2964</v>
      </c>
      <c r="D1226" s="165" t="s">
        <v>3240</v>
      </c>
      <c r="E1226" s="150" t="s">
        <v>3239</v>
      </c>
      <c r="R1226" s="149">
        <f t="shared" si="27"/>
        <v>0</v>
      </c>
      <c r="T1226" s="148">
        <v>40282</v>
      </c>
    </row>
    <row r="1227" spans="1:20">
      <c r="A1227" s="18" t="s">
        <v>1785</v>
      </c>
      <c r="B1227" s="18" t="s">
        <v>2964</v>
      </c>
      <c r="D1227" s="165" t="s">
        <v>3238</v>
      </c>
      <c r="E1227" s="150" t="s">
        <v>3237</v>
      </c>
      <c r="R1227" s="149">
        <f t="shared" si="27"/>
        <v>0</v>
      </c>
      <c r="T1227" s="148">
        <v>40282</v>
      </c>
    </row>
    <row r="1228" spans="1:20">
      <c r="A1228" s="18" t="s">
        <v>1785</v>
      </c>
      <c r="B1228" s="18" t="s">
        <v>2964</v>
      </c>
      <c r="D1228" s="165" t="s">
        <v>3236</v>
      </c>
      <c r="E1228" s="150" t="s">
        <v>3235</v>
      </c>
      <c r="R1228" s="149">
        <f t="shared" si="27"/>
        <v>0</v>
      </c>
      <c r="T1228" s="148">
        <v>40282</v>
      </c>
    </row>
    <row r="1229" spans="1:20">
      <c r="A1229" s="18" t="s">
        <v>1785</v>
      </c>
      <c r="B1229" s="18" t="s">
        <v>2964</v>
      </c>
      <c r="D1229" s="165" t="s">
        <v>3234</v>
      </c>
      <c r="E1229" s="150" t="s">
        <v>3233</v>
      </c>
      <c r="R1229" s="149">
        <f t="shared" si="27"/>
        <v>0</v>
      </c>
      <c r="T1229" s="148">
        <v>40282</v>
      </c>
    </row>
    <row r="1230" spans="1:20">
      <c r="A1230" s="18" t="s">
        <v>1785</v>
      </c>
      <c r="B1230" s="18" t="s">
        <v>2964</v>
      </c>
      <c r="D1230" s="165" t="s">
        <v>3232</v>
      </c>
      <c r="E1230" s="150" t="s">
        <v>3231</v>
      </c>
      <c r="R1230" s="149">
        <f t="shared" si="27"/>
        <v>0</v>
      </c>
      <c r="T1230" s="148">
        <v>40282</v>
      </c>
    </row>
    <row r="1231" spans="1:20">
      <c r="A1231" s="18" t="s">
        <v>1785</v>
      </c>
      <c r="B1231" s="18" t="s">
        <v>2964</v>
      </c>
      <c r="D1231" s="165" t="s">
        <v>3230</v>
      </c>
      <c r="E1231" s="150" t="s">
        <v>3229</v>
      </c>
      <c r="R1231" s="149">
        <f t="shared" si="27"/>
        <v>0</v>
      </c>
      <c r="T1231" s="148">
        <v>40282</v>
      </c>
    </row>
    <row r="1232" spans="1:20">
      <c r="A1232" s="18" t="s">
        <v>1785</v>
      </c>
      <c r="B1232" s="18" t="s">
        <v>2964</v>
      </c>
      <c r="D1232" s="165" t="s">
        <v>3228</v>
      </c>
      <c r="E1232" s="150" t="s">
        <v>3227</v>
      </c>
      <c r="R1232" s="149">
        <f t="shared" si="27"/>
        <v>0</v>
      </c>
      <c r="T1232" s="148">
        <v>40282</v>
      </c>
    </row>
    <row r="1233" spans="1:20">
      <c r="A1233" s="18" t="s">
        <v>1785</v>
      </c>
      <c r="B1233" s="18" t="s">
        <v>2964</v>
      </c>
      <c r="D1233" s="165" t="s">
        <v>3226</v>
      </c>
      <c r="E1233" s="150" t="s">
        <v>3225</v>
      </c>
      <c r="R1233" s="149">
        <f t="shared" si="27"/>
        <v>0</v>
      </c>
      <c r="T1233" s="148">
        <v>40282</v>
      </c>
    </row>
    <row r="1234" spans="1:20">
      <c r="A1234" s="18" t="s">
        <v>1785</v>
      </c>
      <c r="B1234" s="18" t="s">
        <v>2964</v>
      </c>
      <c r="D1234" s="165" t="s">
        <v>3224</v>
      </c>
      <c r="E1234" s="150" t="s">
        <v>3223</v>
      </c>
      <c r="R1234" s="149">
        <f t="shared" si="27"/>
        <v>0</v>
      </c>
      <c r="T1234" s="148">
        <v>40282</v>
      </c>
    </row>
    <row r="1235" spans="1:20">
      <c r="A1235" s="18" t="s">
        <v>1785</v>
      </c>
      <c r="B1235" s="18" t="s">
        <v>2964</v>
      </c>
      <c r="D1235" s="165" t="s">
        <v>3222</v>
      </c>
      <c r="E1235" s="150" t="s">
        <v>3221</v>
      </c>
      <c r="R1235" s="149">
        <f t="shared" si="27"/>
        <v>0</v>
      </c>
      <c r="T1235" s="148">
        <v>40282</v>
      </c>
    </row>
    <row r="1236" spans="1:20">
      <c r="A1236" s="18" t="s">
        <v>1785</v>
      </c>
      <c r="B1236" s="18" t="s">
        <v>2964</v>
      </c>
      <c r="D1236" s="165" t="s">
        <v>3220</v>
      </c>
      <c r="E1236" s="150" t="s">
        <v>3219</v>
      </c>
      <c r="R1236" s="149">
        <f t="shared" si="27"/>
        <v>0</v>
      </c>
      <c r="T1236" s="148">
        <v>40282</v>
      </c>
    </row>
    <row r="1237" spans="1:20">
      <c r="A1237" s="18" t="s">
        <v>1785</v>
      </c>
      <c r="B1237" s="18" t="s">
        <v>2964</v>
      </c>
      <c r="D1237" s="165" t="s">
        <v>3218</v>
      </c>
      <c r="E1237" s="150" t="s">
        <v>3217</v>
      </c>
      <c r="R1237" s="149">
        <f t="shared" si="27"/>
        <v>0</v>
      </c>
      <c r="T1237" s="148">
        <v>40282</v>
      </c>
    </row>
    <row r="1238" spans="1:20">
      <c r="A1238" s="18" t="s">
        <v>1785</v>
      </c>
      <c r="B1238" s="18" t="s">
        <v>2964</v>
      </c>
      <c r="D1238" s="165" t="s">
        <v>3216</v>
      </c>
      <c r="E1238" s="150" t="s">
        <v>3215</v>
      </c>
      <c r="R1238" s="149">
        <f t="shared" si="27"/>
        <v>0</v>
      </c>
      <c r="T1238" s="148">
        <v>40282</v>
      </c>
    </row>
    <row r="1239" spans="1:20">
      <c r="A1239" s="18" t="s">
        <v>1785</v>
      </c>
      <c r="B1239" s="18" t="s">
        <v>2964</v>
      </c>
      <c r="D1239" s="165" t="s">
        <v>3214</v>
      </c>
      <c r="E1239" s="150" t="s">
        <v>3213</v>
      </c>
      <c r="R1239" s="149">
        <f t="shared" si="27"/>
        <v>0</v>
      </c>
      <c r="T1239" s="148">
        <v>40282</v>
      </c>
    </row>
    <row r="1240" spans="1:20">
      <c r="A1240" s="18" t="s">
        <v>1785</v>
      </c>
      <c r="B1240" s="18" t="s">
        <v>2964</v>
      </c>
      <c r="D1240" s="165" t="s">
        <v>3212</v>
      </c>
      <c r="E1240" s="150" t="s">
        <v>3211</v>
      </c>
      <c r="R1240" s="149">
        <f t="shared" si="27"/>
        <v>0</v>
      </c>
      <c r="T1240" s="148">
        <v>40282</v>
      </c>
    </row>
    <row r="1241" spans="1:20">
      <c r="A1241" s="18" t="s">
        <v>1785</v>
      </c>
      <c r="B1241" s="18" t="s">
        <v>2964</v>
      </c>
      <c r="D1241" s="165" t="s">
        <v>3210</v>
      </c>
      <c r="E1241" s="150" t="s">
        <v>3209</v>
      </c>
      <c r="R1241" s="149">
        <f t="shared" si="27"/>
        <v>0</v>
      </c>
      <c r="T1241" s="148">
        <v>40282</v>
      </c>
    </row>
    <row r="1242" spans="1:20">
      <c r="A1242" s="18" t="s">
        <v>1785</v>
      </c>
      <c r="B1242" s="18" t="s">
        <v>2964</v>
      </c>
      <c r="D1242" s="165" t="s">
        <v>3208</v>
      </c>
      <c r="E1242" s="150" t="s">
        <v>3207</v>
      </c>
      <c r="R1242" s="149">
        <f t="shared" si="27"/>
        <v>0</v>
      </c>
      <c r="T1242" s="148">
        <v>40282</v>
      </c>
    </row>
    <row r="1243" spans="1:20">
      <c r="A1243" s="18" t="s">
        <v>1785</v>
      </c>
      <c r="B1243" s="18" t="s">
        <v>2964</v>
      </c>
      <c r="D1243" s="150" t="s">
        <v>3206</v>
      </c>
      <c r="E1243" s="150" t="s">
        <v>3205</v>
      </c>
      <c r="O1243" s="73"/>
      <c r="P1243" s="73"/>
      <c r="Q1243" s="73"/>
      <c r="R1243" s="149">
        <f t="shared" si="27"/>
        <v>0</v>
      </c>
      <c r="T1243" s="148">
        <v>40282</v>
      </c>
    </row>
    <row r="1244" spans="1:20">
      <c r="A1244" s="18" t="s">
        <v>1785</v>
      </c>
      <c r="B1244" s="18" t="s">
        <v>2964</v>
      </c>
      <c r="D1244" s="165" t="s">
        <v>3204</v>
      </c>
      <c r="E1244" s="150" t="s">
        <v>3203</v>
      </c>
      <c r="R1244" s="149">
        <f t="shared" si="27"/>
        <v>0</v>
      </c>
      <c r="T1244" s="148">
        <v>40282</v>
      </c>
    </row>
    <row r="1245" spans="1:20">
      <c r="A1245" s="18" t="s">
        <v>1785</v>
      </c>
      <c r="B1245" s="18" t="s">
        <v>2964</v>
      </c>
      <c r="D1245" s="165" t="s">
        <v>3202</v>
      </c>
      <c r="E1245" s="150" t="s">
        <v>3201</v>
      </c>
      <c r="R1245" s="149">
        <f t="shared" si="27"/>
        <v>0</v>
      </c>
      <c r="T1245" s="148">
        <v>40282</v>
      </c>
    </row>
    <row r="1246" spans="1:20">
      <c r="A1246" s="18" t="s">
        <v>1785</v>
      </c>
      <c r="B1246" s="18" t="s">
        <v>2964</v>
      </c>
      <c r="D1246" s="165" t="s">
        <v>3200</v>
      </c>
      <c r="E1246" s="150" t="s">
        <v>3199</v>
      </c>
      <c r="R1246" s="149">
        <f t="shared" si="27"/>
        <v>0</v>
      </c>
      <c r="T1246" s="148">
        <v>40282</v>
      </c>
    </row>
    <row r="1247" spans="1:20">
      <c r="A1247" s="18" t="s">
        <v>1785</v>
      </c>
      <c r="B1247" s="18" t="s">
        <v>2964</v>
      </c>
      <c r="D1247" s="165" t="s">
        <v>3198</v>
      </c>
      <c r="E1247" s="150" t="s">
        <v>3197</v>
      </c>
      <c r="R1247" s="149">
        <f t="shared" si="27"/>
        <v>0</v>
      </c>
      <c r="T1247" s="148">
        <v>40282</v>
      </c>
    </row>
    <row r="1248" spans="1:20">
      <c r="A1248" s="18" t="s">
        <v>1785</v>
      </c>
      <c r="B1248" s="18" t="s">
        <v>2964</v>
      </c>
      <c r="D1248" s="165" t="s">
        <v>3196</v>
      </c>
      <c r="E1248" s="150" t="s">
        <v>3195</v>
      </c>
      <c r="R1248" s="149">
        <f t="shared" si="27"/>
        <v>0</v>
      </c>
      <c r="T1248" s="148">
        <v>40282</v>
      </c>
    </row>
    <row r="1249" spans="1:20">
      <c r="A1249" s="18" t="s">
        <v>1785</v>
      </c>
      <c r="B1249" s="18" t="s">
        <v>2964</v>
      </c>
      <c r="D1249" s="165" t="s">
        <v>3194</v>
      </c>
      <c r="E1249" s="150" t="s">
        <v>3193</v>
      </c>
      <c r="R1249" s="149">
        <f t="shared" si="27"/>
        <v>0</v>
      </c>
      <c r="T1249" s="148">
        <v>40282</v>
      </c>
    </row>
    <row r="1250" spans="1:20">
      <c r="A1250" s="18" t="s">
        <v>1785</v>
      </c>
      <c r="B1250" s="18" t="s">
        <v>2964</v>
      </c>
      <c r="D1250" s="150" t="s">
        <v>3192</v>
      </c>
      <c r="E1250" s="150" t="s">
        <v>3191</v>
      </c>
      <c r="O1250" s="73"/>
      <c r="P1250" s="73"/>
      <c r="Q1250" s="73"/>
      <c r="R1250" s="149">
        <f t="shared" si="27"/>
        <v>0</v>
      </c>
      <c r="T1250" s="148">
        <v>40282</v>
      </c>
    </row>
    <row r="1251" spans="1:20">
      <c r="A1251" s="18" t="s">
        <v>1785</v>
      </c>
      <c r="B1251" s="18" t="s">
        <v>2964</v>
      </c>
      <c r="D1251" s="165" t="s">
        <v>3190</v>
      </c>
      <c r="E1251" s="150" t="s">
        <v>3189</v>
      </c>
      <c r="R1251" s="149">
        <f t="shared" si="27"/>
        <v>0</v>
      </c>
      <c r="T1251" s="148">
        <v>40282</v>
      </c>
    </row>
    <row r="1252" spans="1:20">
      <c r="A1252" s="18" t="s">
        <v>1785</v>
      </c>
      <c r="B1252" s="18" t="s">
        <v>2964</v>
      </c>
      <c r="D1252" s="165" t="s">
        <v>3188</v>
      </c>
      <c r="E1252" s="150" t="s">
        <v>3187</v>
      </c>
      <c r="R1252" s="149">
        <f t="shared" si="27"/>
        <v>0</v>
      </c>
      <c r="T1252" s="148">
        <v>40282</v>
      </c>
    </row>
    <row r="1253" spans="1:20">
      <c r="A1253" s="18" t="s">
        <v>1785</v>
      </c>
      <c r="B1253" s="18" t="s">
        <v>2964</v>
      </c>
      <c r="D1253" s="165" t="s">
        <v>3186</v>
      </c>
      <c r="E1253" s="150" t="s">
        <v>3185</v>
      </c>
      <c r="R1253" s="149">
        <f t="shared" si="27"/>
        <v>0</v>
      </c>
      <c r="T1253" s="148">
        <v>40282</v>
      </c>
    </row>
    <row r="1254" spans="1:20">
      <c r="A1254" s="18" t="s">
        <v>1785</v>
      </c>
      <c r="B1254" s="18" t="s">
        <v>2964</v>
      </c>
      <c r="D1254" s="165" t="s">
        <v>3184</v>
      </c>
      <c r="E1254" s="150" t="s">
        <v>3183</v>
      </c>
      <c r="R1254" s="149">
        <f t="shared" si="27"/>
        <v>0</v>
      </c>
      <c r="T1254" s="148">
        <v>40282</v>
      </c>
    </row>
    <row r="1255" spans="1:20">
      <c r="A1255" s="18" t="s">
        <v>1785</v>
      </c>
      <c r="B1255" s="18" t="s">
        <v>2964</v>
      </c>
      <c r="D1255" s="165" t="s">
        <v>3182</v>
      </c>
      <c r="E1255" s="150" t="s">
        <v>3181</v>
      </c>
      <c r="R1255" s="149">
        <f t="shared" si="27"/>
        <v>0</v>
      </c>
      <c r="T1255" s="148">
        <v>40282</v>
      </c>
    </row>
    <row r="1256" spans="1:20">
      <c r="A1256" s="18" t="s">
        <v>1785</v>
      </c>
      <c r="B1256" s="18" t="s">
        <v>2964</v>
      </c>
      <c r="D1256" s="165" t="s">
        <v>3180</v>
      </c>
      <c r="E1256" s="150" t="s">
        <v>3179</v>
      </c>
      <c r="R1256" s="149">
        <f t="shared" si="27"/>
        <v>0</v>
      </c>
      <c r="T1256" s="148">
        <v>40282</v>
      </c>
    </row>
    <row r="1257" spans="1:20">
      <c r="A1257" s="18" t="s">
        <v>1785</v>
      </c>
      <c r="B1257" s="18" t="s">
        <v>2964</v>
      </c>
      <c r="D1257" s="165" t="s">
        <v>3178</v>
      </c>
      <c r="E1257" s="150" t="s">
        <v>3177</v>
      </c>
      <c r="R1257" s="149">
        <f t="shared" si="27"/>
        <v>0</v>
      </c>
      <c r="T1257" s="148">
        <v>40282</v>
      </c>
    </row>
    <row r="1258" spans="1:20">
      <c r="A1258" s="18" t="s">
        <v>1785</v>
      </c>
      <c r="B1258" s="18" t="s">
        <v>2964</v>
      </c>
      <c r="D1258" s="165" t="s">
        <v>3176</v>
      </c>
      <c r="E1258" s="150" t="s">
        <v>3175</v>
      </c>
      <c r="R1258" s="149">
        <f t="shared" si="27"/>
        <v>0</v>
      </c>
      <c r="T1258" s="148">
        <v>40282</v>
      </c>
    </row>
    <row r="1259" spans="1:20">
      <c r="A1259" s="18" t="s">
        <v>1785</v>
      </c>
      <c r="B1259" s="18" t="s">
        <v>2964</v>
      </c>
      <c r="D1259" s="165" t="s">
        <v>3174</v>
      </c>
      <c r="E1259" s="150" t="s">
        <v>3173</v>
      </c>
      <c r="R1259" s="149">
        <f t="shared" si="27"/>
        <v>0</v>
      </c>
      <c r="T1259" s="148">
        <v>40282</v>
      </c>
    </row>
    <row r="1260" spans="1:20">
      <c r="A1260" s="18" t="s">
        <v>1785</v>
      </c>
      <c r="B1260" s="18" t="s">
        <v>2964</v>
      </c>
      <c r="D1260" s="165" t="s">
        <v>3172</v>
      </c>
      <c r="E1260" s="150" t="s">
        <v>3171</v>
      </c>
      <c r="R1260" s="149">
        <f t="shared" si="27"/>
        <v>0</v>
      </c>
      <c r="T1260" s="148">
        <v>40282</v>
      </c>
    </row>
    <row r="1261" spans="1:20">
      <c r="A1261" s="18" t="s">
        <v>1785</v>
      </c>
      <c r="B1261" s="18" t="s">
        <v>2964</v>
      </c>
      <c r="D1261" s="165" t="s">
        <v>3170</v>
      </c>
      <c r="E1261" s="150" t="s">
        <v>3169</v>
      </c>
      <c r="R1261" s="149">
        <f t="shared" si="27"/>
        <v>0</v>
      </c>
      <c r="T1261" s="148">
        <v>40282</v>
      </c>
    </row>
    <row r="1262" spans="1:20">
      <c r="A1262" s="18" t="s">
        <v>1785</v>
      </c>
      <c r="B1262" s="18" t="s">
        <v>2964</v>
      </c>
      <c r="D1262" s="150" t="s">
        <v>3168</v>
      </c>
      <c r="E1262" s="150" t="s">
        <v>3167</v>
      </c>
      <c r="R1262" s="149">
        <f t="shared" si="27"/>
        <v>0</v>
      </c>
      <c r="T1262" s="148">
        <v>40282</v>
      </c>
    </row>
    <row r="1263" spans="1:20">
      <c r="A1263" s="18" t="s">
        <v>1785</v>
      </c>
      <c r="B1263" s="18" t="s">
        <v>2964</v>
      </c>
      <c r="D1263" s="165" t="s">
        <v>3166</v>
      </c>
      <c r="E1263" s="150" t="s">
        <v>3165</v>
      </c>
      <c r="R1263" s="149">
        <f t="shared" si="27"/>
        <v>0</v>
      </c>
      <c r="T1263" s="148">
        <v>40282</v>
      </c>
    </row>
    <row r="1264" spans="1:20">
      <c r="A1264" s="18" t="s">
        <v>1785</v>
      </c>
      <c r="B1264" s="18" t="s">
        <v>2964</v>
      </c>
      <c r="D1264" s="165" t="s">
        <v>3164</v>
      </c>
      <c r="E1264" s="150" t="s">
        <v>3163</v>
      </c>
      <c r="R1264" s="149">
        <f t="shared" si="27"/>
        <v>0</v>
      </c>
      <c r="T1264" s="148">
        <v>40282</v>
      </c>
    </row>
    <row r="1265" spans="1:20">
      <c r="A1265" s="18" t="s">
        <v>1785</v>
      </c>
      <c r="B1265" s="18" t="s">
        <v>2964</v>
      </c>
      <c r="D1265" s="165" t="s">
        <v>3162</v>
      </c>
      <c r="E1265" s="150" t="s">
        <v>3161</v>
      </c>
      <c r="R1265" s="149">
        <f t="shared" si="27"/>
        <v>0</v>
      </c>
      <c r="T1265" s="148">
        <v>40282</v>
      </c>
    </row>
    <row r="1266" spans="1:20">
      <c r="A1266" s="18" t="s">
        <v>1785</v>
      </c>
      <c r="B1266" s="18" t="s">
        <v>2964</v>
      </c>
      <c r="D1266" s="165" t="s">
        <v>3160</v>
      </c>
      <c r="E1266" s="150" t="s">
        <v>3159</v>
      </c>
      <c r="R1266" s="149">
        <f t="shared" si="27"/>
        <v>0</v>
      </c>
      <c r="T1266" s="148">
        <v>40282</v>
      </c>
    </row>
    <row r="1267" spans="1:20">
      <c r="A1267" s="18" t="s">
        <v>1785</v>
      </c>
      <c r="B1267" s="18" t="s">
        <v>2964</v>
      </c>
      <c r="D1267" s="165" t="s">
        <v>3158</v>
      </c>
      <c r="E1267" s="150" t="s">
        <v>3157</v>
      </c>
      <c r="R1267" s="149">
        <f t="shared" si="27"/>
        <v>0</v>
      </c>
      <c r="T1267" s="148">
        <v>40282</v>
      </c>
    </row>
    <row r="1268" spans="1:20">
      <c r="A1268" s="18" t="s">
        <v>1785</v>
      </c>
      <c r="B1268" s="18" t="s">
        <v>2964</v>
      </c>
      <c r="D1268" s="165" t="s">
        <v>3156</v>
      </c>
      <c r="E1268" s="150" t="s">
        <v>3155</v>
      </c>
      <c r="R1268" s="149">
        <f t="shared" si="27"/>
        <v>0</v>
      </c>
      <c r="T1268" s="148">
        <v>40282</v>
      </c>
    </row>
    <row r="1269" spans="1:20">
      <c r="A1269" s="18" t="s">
        <v>1785</v>
      </c>
      <c r="B1269" s="18" t="s">
        <v>2964</v>
      </c>
      <c r="D1269" s="165" t="s">
        <v>3154</v>
      </c>
      <c r="E1269" s="150" t="s">
        <v>3153</v>
      </c>
      <c r="R1269" s="149">
        <f t="shared" si="27"/>
        <v>0</v>
      </c>
      <c r="T1269" s="148">
        <v>40282</v>
      </c>
    </row>
    <row r="1270" spans="1:20">
      <c r="A1270" s="18" t="s">
        <v>1785</v>
      </c>
      <c r="B1270" s="18" t="s">
        <v>2964</v>
      </c>
      <c r="D1270" s="165" t="s">
        <v>3152</v>
      </c>
      <c r="E1270" s="150" t="s">
        <v>3151</v>
      </c>
      <c r="R1270" s="149">
        <f t="shared" si="27"/>
        <v>0</v>
      </c>
      <c r="T1270" s="148">
        <v>40282</v>
      </c>
    </row>
    <row r="1271" spans="1:20">
      <c r="A1271" s="18" t="s">
        <v>1785</v>
      </c>
      <c r="B1271" s="18" t="s">
        <v>2964</v>
      </c>
      <c r="D1271" s="165" t="s">
        <v>3150</v>
      </c>
      <c r="E1271" s="150" t="s">
        <v>3149</v>
      </c>
      <c r="R1271" s="149">
        <f t="shared" si="27"/>
        <v>0</v>
      </c>
      <c r="T1271" s="148">
        <v>40282</v>
      </c>
    </row>
    <row r="1272" spans="1:20">
      <c r="A1272" s="18" t="s">
        <v>1785</v>
      </c>
      <c r="B1272" s="18" t="s">
        <v>2964</v>
      </c>
      <c r="D1272" s="165" t="s">
        <v>3148</v>
      </c>
      <c r="E1272" s="150" t="s">
        <v>3147</v>
      </c>
      <c r="R1272" s="149">
        <f t="shared" si="27"/>
        <v>0</v>
      </c>
      <c r="T1272" s="148">
        <v>40282</v>
      </c>
    </row>
    <row r="1273" spans="1:20">
      <c r="A1273" s="18" t="s">
        <v>1785</v>
      </c>
      <c r="B1273" s="18" t="s">
        <v>2964</v>
      </c>
      <c r="D1273" s="165" t="s">
        <v>3146</v>
      </c>
      <c r="E1273" s="150" t="s">
        <v>3145</v>
      </c>
      <c r="R1273" s="149">
        <f t="shared" si="27"/>
        <v>0</v>
      </c>
      <c r="T1273" s="148">
        <v>40282</v>
      </c>
    </row>
    <row r="1274" spans="1:20">
      <c r="A1274" s="18" t="s">
        <v>1785</v>
      </c>
      <c r="B1274" s="18" t="s">
        <v>2964</v>
      </c>
      <c r="D1274" s="165" t="s">
        <v>3144</v>
      </c>
      <c r="E1274" s="150" t="s">
        <v>3143</v>
      </c>
      <c r="R1274" s="149">
        <f t="shared" si="27"/>
        <v>0</v>
      </c>
      <c r="T1274" s="148">
        <v>40282</v>
      </c>
    </row>
    <row r="1275" spans="1:20">
      <c r="A1275" s="18" t="s">
        <v>1785</v>
      </c>
      <c r="B1275" s="18" t="s">
        <v>2964</v>
      </c>
      <c r="D1275" s="165" t="s">
        <v>3142</v>
      </c>
      <c r="E1275" s="150" t="s">
        <v>3141</v>
      </c>
      <c r="R1275" s="149">
        <f t="shared" si="27"/>
        <v>0</v>
      </c>
      <c r="T1275" s="148">
        <v>40282</v>
      </c>
    </row>
    <row r="1276" spans="1:20">
      <c r="A1276" s="18" t="s">
        <v>1785</v>
      </c>
      <c r="B1276" s="18" t="s">
        <v>2964</v>
      </c>
      <c r="D1276" s="165" t="s">
        <v>3140</v>
      </c>
      <c r="E1276" s="150" t="s">
        <v>3139</v>
      </c>
      <c r="R1276" s="149">
        <f t="shared" si="27"/>
        <v>0</v>
      </c>
      <c r="T1276" s="148">
        <v>40282</v>
      </c>
    </row>
    <row r="1277" spans="1:20">
      <c r="A1277" s="18" t="s">
        <v>1785</v>
      </c>
      <c r="B1277" s="18" t="s">
        <v>2964</v>
      </c>
      <c r="D1277" s="165" t="s">
        <v>3138</v>
      </c>
      <c r="E1277" s="150" t="s">
        <v>3137</v>
      </c>
      <c r="R1277" s="149">
        <f t="shared" si="27"/>
        <v>0</v>
      </c>
      <c r="T1277" s="148">
        <v>40282</v>
      </c>
    </row>
    <row r="1278" spans="1:20">
      <c r="A1278" s="18" t="s">
        <v>1785</v>
      </c>
      <c r="B1278" s="18" t="s">
        <v>2964</v>
      </c>
      <c r="D1278" s="165" t="s">
        <v>3136</v>
      </c>
      <c r="E1278" s="150" t="s">
        <v>3135</v>
      </c>
      <c r="R1278" s="149">
        <f t="shared" si="27"/>
        <v>0</v>
      </c>
      <c r="T1278" s="148">
        <v>40282</v>
      </c>
    </row>
    <row r="1279" spans="1:20">
      <c r="A1279" s="18" t="s">
        <v>1785</v>
      </c>
      <c r="B1279" s="18" t="s">
        <v>2964</v>
      </c>
      <c r="D1279" s="165" t="s">
        <v>3134</v>
      </c>
      <c r="E1279" s="150" t="s">
        <v>3133</v>
      </c>
      <c r="R1279" s="149">
        <f t="shared" si="27"/>
        <v>0</v>
      </c>
      <c r="T1279" s="148">
        <v>40282</v>
      </c>
    </row>
    <row r="1280" spans="1:20">
      <c r="A1280" s="18" t="s">
        <v>1785</v>
      </c>
      <c r="B1280" s="18" t="s">
        <v>2964</v>
      </c>
      <c r="D1280" s="165" t="s">
        <v>3132</v>
      </c>
      <c r="E1280" s="150" t="s">
        <v>3131</v>
      </c>
      <c r="R1280" s="149">
        <f t="shared" si="27"/>
        <v>0</v>
      </c>
      <c r="T1280" s="148">
        <v>40282</v>
      </c>
    </row>
    <row r="1281" spans="1:20">
      <c r="A1281" s="18" t="s">
        <v>1785</v>
      </c>
      <c r="B1281" s="18" t="s">
        <v>2964</v>
      </c>
      <c r="D1281" s="165" t="s">
        <v>3130</v>
      </c>
      <c r="E1281" s="150" t="s">
        <v>3129</v>
      </c>
      <c r="R1281" s="149">
        <f t="shared" si="27"/>
        <v>0</v>
      </c>
      <c r="T1281" s="148">
        <v>40282</v>
      </c>
    </row>
    <row r="1282" spans="1:20">
      <c r="A1282" s="18" t="s">
        <v>1785</v>
      </c>
      <c r="B1282" s="18" t="s">
        <v>2964</v>
      </c>
      <c r="D1282" s="165" t="s">
        <v>3128</v>
      </c>
      <c r="E1282" s="150" t="s">
        <v>3127</v>
      </c>
      <c r="R1282" s="149">
        <f t="shared" si="27"/>
        <v>0</v>
      </c>
      <c r="T1282" s="148">
        <v>40282</v>
      </c>
    </row>
    <row r="1283" spans="1:20">
      <c r="A1283" s="18" t="s">
        <v>1785</v>
      </c>
      <c r="B1283" s="18" t="s">
        <v>2964</v>
      </c>
      <c r="D1283" s="150" t="s">
        <v>3126</v>
      </c>
      <c r="E1283" s="150" t="s">
        <v>3125</v>
      </c>
      <c r="O1283" s="73"/>
      <c r="P1283" s="73"/>
      <c r="Q1283" s="73"/>
      <c r="R1283" s="149">
        <f t="shared" si="27"/>
        <v>0</v>
      </c>
      <c r="T1283" s="148">
        <v>40282</v>
      </c>
    </row>
    <row r="1284" spans="1:20">
      <c r="A1284" s="18" t="s">
        <v>1785</v>
      </c>
      <c r="B1284" s="18" t="s">
        <v>2964</v>
      </c>
      <c r="D1284" s="165" t="s">
        <v>3124</v>
      </c>
      <c r="E1284" s="150" t="s">
        <v>3123</v>
      </c>
      <c r="R1284" s="149">
        <f t="shared" si="27"/>
        <v>0</v>
      </c>
      <c r="T1284" s="148">
        <v>40282</v>
      </c>
    </row>
    <row r="1285" spans="1:20">
      <c r="A1285" s="18" t="s">
        <v>1785</v>
      </c>
      <c r="B1285" s="18" t="s">
        <v>2964</v>
      </c>
      <c r="D1285" s="165" t="s">
        <v>3122</v>
      </c>
      <c r="E1285" s="150" t="s">
        <v>3121</v>
      </c>
      <c r="R1285" s="149">
        <f t="shared" ref="R1285:R1348" si="28">IF($P1285=0,0,$P1285/($P1285+Q1285))</f>
        <v>0</v>
      </c>
      <c r="T1285" s="148">
        <v>40282</v>
      </c>
    </row>
    <row r="1286" spans="1:20">
      <c r="A1286" s="18" t="s">
        <v>1785</v>
      </c>
      <c r="B1286" s="18" t="s">
        <v>2964</v>
      </c>
      <c r="D1286" s="165" t="s">
        <v>3120</v>
      </c>
      <c r="E1286" s="150" t="s">
        <v>3119</v>
      </c>
      <c r="R1286" s="149">
        <f t="shared" si="28"/>
        <v>0</v>
      </c>
      <c r="T1286" s="148">
        <v>40282</v>
      </c>
    </row>
    <row r="1287" spans="1:20">
      <c r="A1287" s="18" t="s">
        <v>1785</v>
      </c>
      <c r="B1287" s="18" t="s">
        <v>2964</v>
      </c>
      <c r="D1287" s="165" t="s">
        <v>3118</v>
      </c>
      <c r="E1287" s="150" t="s">
        <v>3117</v>
      </c>
      <c r="R1287" s="149">
        <f t="shared" si="28"/>
        <v>0</v>
      </c>
      <c r="T1287" s="148">
        <v>40282</v>
      </c>
    </row>
    <row r="1288" spans="1:20">
      <c r="A1288" s="18" t="s">
        <v>1785</v>
      </c>
      <c r="B1288" s="18" t="s">
        <v>2964</v>
      </c>
      <c r="D1288" s="165" t="s">
        <v>3116</v>
      </c>
      <c r="E1288" s="150" t="s">
        <v>3115</v>
      </c>
      <c r="R1288" s="149">
        <f t="shared" si="28"/>
        <v>0</v>
      </c>
      <c r="T1288" s="148">
        <v>40282</v>
      </c>
    </row>
    <row r="1289" spans="1:20">
      <c r="A1289" s="18" t="s">
        <v>1785</v>
      </c>
      <c r="B1289" s="18" t="s">
        <v>2964</v>
      </c>
      <c r="D1289" s="165" t="s">
        <v>3114</v>
      </c>
      <c r="E1289" s="150" t="s">
        <v>3113</v>
      </c>
      <c r="R1289" s="149">
        <f t="shared" si="28"/>
        <v>0</v>
      </c>
      <c r="T1289" s="148">
        <v>40282</v>
      </c>
    </row>
    <row r="1290" spans="1:20">
      <c r="A1290" s="18" t="s">
        <v>1785</v>
      </c>
      <c r="B1290" s="18" t="s">
        <v>2964</v>
      </c>
      <c r="D1290" s="165" t="s">
        <v>3112</v>
      </c>
      <c r="E1290" s="150" t="s">
        <v>3111</v>
      </c>
      <c r="R1290" s="149">
        <f t="shared" si="28"/>
        <v>0</v>
      </c>
      <c r="T1290" s="148">
        <v>40282</v>
      </c>
    </row>
    <row r="1291" spans="1:20">
      <c r="A1291" s="18" t="s">
        <v>1785</v>
      </c>
      <c r="B1291" s="18" t="s">
        <v>2964</v>
      </c>
      <c r="D1291" s="165" t="s">
        <v>3110</v>
      </c>
      <c r="E1291" s="150" t="s">
        <v>3109</v>
      </c>
      <c r="R1291" s="149">
        <f t="shared" si="28"/>
        <v>0</v>
      </c>
      <c r="T1291" s="148">
        <v>40282</v>
      </c>
    </row>
    <row r="1292" spans="1:20">
      <c r="A1292" s="18" t="s">
        <v>1785</v>
      </c>
      <c r="B1292" s="18" t="s">
        <v>2964</v>
      </c>
      <c r="D1292" s="165" t="s">
        <v>3108</v>
      </c>
      <c r="E1292" s="150" t="s">
        <v>3107</v>
      </c>
      <c r="R1292" s="149">
        <f t="shared" si="28"/>
        <v>0</v>
      </c>
      <c r="T1292" s="148">
        <v>40282</v>
      </c>
    </row>
    <row r="1293" spans="1:20">
      <c r="A1293" s="18" t="s">
        <v>1785</v>
      </c>
      <c r="B1293" s="18" t="s">
        <v>2964</v>
      </c>
      <c r="D1293" s="165" t="s">
        <v>3106</v>
      </c>
      <c r="E1293" s="150" t="s">
        <v>3105</v>
      </c>
      <c r="R1293" s="149">
        <f t="shared" si="28"/>
        <v>0</v>
      </c>
      <c r="T1293" s="148">
        <v>40282</v>
      </c>
    </row>
    <row r="1294" spans="1:20">
      <c r="A1294" s="18" t="s">
        <v>1785</v>
      </c>
      <c r="B1294" s="18" t="s">
        <v>2964</v>
      </c>
      <c r="D1294" s="165" t="s">
        <v>3104</v>
      </c>
      <c r="E1294" s="150" t="s">
        <v>3103</v>
      </c>
      <c r="R1294" s="149">
        <f t="shared" si="28"/>
        <v>0</v>
      </c>
      <c r="T1294" s="148">
        <v>40282</v>
      </c>
    </row>
    <row r="1295" spans="1:20">
      <c r="A1295" s="18" t="s">
        <v>1785</v>
      </c>
      <c r="B1295" s="18" t="s">
        <v>2964</v>
      </c>
      <c r="D1295" s="165" t="s">
        <v>3102</v>
      </c>
      <c r="E1295" s="150" t="s">
        <v>3101</v>
      </c>
      <c r="R1295" s="149">
        <f t="shared" si="28"/>
        <v>0</v>
      </c>
      <c r="T1295" s="148">
        <v>40282</v>
      </c>
    </row>
    <row r="1296" spans="1:20">
      <c r="A1296" s="18" t="s">
        <v>1785</v>
      </c>
      <c r="B1296" s="18" t="s">
        <v>2964</v>
      </c>
      <c r="D1296" s="165" t="s">
        <v>3100</v>
      </c>
      <c r="E1296" s="150" t="s">
        <v>3099</v>
      </c>
      <c r="R1296" s="149">
        <f t="shared" si="28"/>
        <v>0</v>
      </c>
      <c r="T1296" s="148">
        <v>40282</v>
      </c>
    </row>
    <row r="1297" spans="1:20">
      <c r="A1297" s="18" t="s">
        <v>1785</v>
      </c>
      <c r="B1297" s="18" t="s">
        <v>2964</v>
      </c>
      <c r="D1297" s="165" t="s">
        <v>3098</v>
      </c>
      <c r="E1297" s="150" t="s">
        <v>3097</v>
      </c>
      <c r="R1297" s="149">
        <f t="shared" si="28"/>
        <v>0</v>
      </c>
      <c r="T1297" s="148">
        <v>40282</v>
      </c>
    </row>
    <row r="1298" spans="1:20">
      <c r="A1298" s="18" t="s">
        <v>1785</v>
      </c>
      <c r="B1298" s="18" t="s">
        <v>2964</v>
      </c>
      <c r="D1298" s="165" t="s">
        <v>3096</v>
      </c>
      <c r="E1298" s="150" t="s">
        <v>3095</v>
      </c>
      <c r="R1298" s="149">
        <f t="shared" si="28"/>
        <v>0</v>
      </c>
      <c r="T1298" s="148">
        <v>40282</v>
      </c>
    </row>
    <row r="1299" spans="1:20">
      <c r="A1299" s="18" t="s">
        <v>1785</v>
      </c>
      <c r="B1299" s="18" t="s">
        <v>2964</v>
      </c>
      <c r="D1299" s="165" t="s">
        <v>3094</v>
      </c>
      <c r="E1299" s="150" t="s">
        <v>3093</v>
      </c>
      <c r="R1299" s="149">
        <f t="shared" si="28"/>
        <v>0</v>
      </c>
      <c r="T1299" s="148">
        <v>40282</v>
      </c>
    </row>
    <row r="1300" spans="1:20">
      <c r="A1300" s="18" t="s">
        <v>1785</v>
      </c>
      <c r="B1300" s="18" t="s">
        <v>2964</v>
      </c>
      <c r="D1300" s="165" t="s">
        <v>3092</v>
      </c>
      <c r="E1300" s="150" t="s">
        <v>3091</v>
      </c>
      <c r="R1300" s="149">
        <f t="shared" si="28"/>
        <v>0</v>
      </c>
      <c r="T1300" s="148">
        <v>40282</v>
      </c>
    </row>
    <row r="1301" spans="1:20">
      <c r="A1301" s="18" t="s">
        <v>1785</v>
      </c>
      <c r="B1301" s="18" t="s">
        <v>2964</v>
      </c>
      <c r="D1301" s="165" t="s">
        <v>3090</v>
      </c>
      <c r="E1301" s="150" t="s">
        <v>3089</v>
      </c>
      <c r="R1301" s="149">
        <f t="shared" si="28"/>
        <v>0</v>
      </c>
      <c r="T1301" s="148">
        <v>40282</v>
      </c>
    </row>
    <row r="1302" spans="1:20">
      <c r="A1302" s="18" t="s">
        <v>1785</v>
      </c>
      <c r="B1302" s="18" t="s">
        <v>2964</v>
      </c>
      <c r="D1302" s="165" t="s">
        <v>3088</v>
      </c>
      <c r="E1302" s="150" t="s">
        <v>3087</v>
      </c>
      <c r="R1302" s="149">
        <f t="shared" si="28"/>
        <v>0</v>
      </c>
      <c r="T1302" s="148">
        <v>40282</v>
      </c>
    </row>
    <row r="1303" spans="1:20">
      <c r="A1303" s="18" t="s">
        <v>1785</v>
      </c>
      <c r="B1303" s="18" t="s">
        <v>2964</v>
      </c>
      <c r="D1303" s="165" t="s">
        <v>3086</v>
      </c>
      <c r="E1303" s="150" t="s">
        <v>3085</v>
      </c>
      <c r="R1303" s="149">
        <f t="shared" si="28"/>
        <v>0</v>
      </c>
      <c r="T1303" s="148">
        <v>40282</v>
      </c>
    </row>
    <row r="1304" spans="1:20">
      <c r="A1304" s="18" t="s">
        <v>1785</v>
      </c>
      <c r="B1304" s="18" t="s">
        <v>2964</v>
      </c>
      <c r="D1304" s="165" t="s">
        <v>3084</v>
      </c>
      <c r="E1304" s="150" t="s">
        <v>3083</v>
      </c>
      <c r="R1304" s="149">
        <f t="shared" si="28"/>
        <v>0</v>
      </c>
      <c r="T1304" s="148">
        <v>40282</v>
      </c>
    </row>
    <row r="1305" spans="1:20">
      <c r="A1305" s="18" t="s">
        <v>1785</v>
      </c>
      <c r="B1305" s="18" t="s">
        <v>2964</v>
      </c>
      <c r="D1305" s="165" t="s">
        <v>3082</v>
      </c>
      <c r="E1305" s="150" t="s">
        <v>3081</v>
      </c>
      <c r="R1305" s="149">
        <f t="shared" si="28"/>
        <v>0</v>
      </c>
      <c r="T1305" s="148">
        <v>40282</v>
      </c>
    </row>
    <row r="1306" spans="1:20">
      <c r="A1306" s="18" t="s">
        <v>1785</v>
      </c>
      <c r="B1306" s="18" t="s">
        <v>2964</v>
      </c>
      <c r="D1306" s="165" t="s">
        <v>3080</v>
      </c>
      <c r="E1306" s="150" t="s">
        <v>3079</v>
      </c>
      <c r="R1306" s="149">
        <f t="shared" si="28"/>
        <v>0</v>
      </c>
      <c r="T1306" s="148">
        <v>40282</v>
      </c>
    </row>
    <row r="1307" spans="1:20">
      <c r="A1307" s="18" t="s">
        <v>1785</v>
      </c>
      <c r="B1307" s="18" t="s">
        <v>2964</v>
      </c>
      <c r="D1307" s="165" t="s">
        <v>3078</v>
      </c>
      <c r="E1307" s="150" t="s">
        <v>3077</v>
      </c>
      <c r="R1307" s="149">
        <f t="shared" si="28"/>
        <v>0</v>
      </c>
      <c r="T1307" s="148">
        <v>40282</v>
      </c>
    </row>
    <row r="1308" spans="1:20">
      <c r="A1308" s="18" t="s">
        <v>1785</v>
      </c>
      <c r="B1308" s="18" t="s">
        <v>2964</v>
      </c>
      <c r="D1308" s="165" t="s">
        <v>3076</v>
      </c>
      <c r="E1308" s="150" t="s">
        <v>3075</v>
      </c>
      <c r="R1308" s="149">
        <f t="shared" si="28"/>
        <v>0</v>
      </c>
      <c r="T1308" s="148">
        <v>40282</v>
      </c>
    </row>
    <row r="1309" spans="1:20">
      <c r="A1309" s="18" t="s">
        <v>1785</v>
      </c>
      <c r="B1309" s="18" t="s">
        <v>2964</v>
      </c>
      <c r="D1309" s="165" t="s">
        <v>3074</v>
      </c>
      <c r="E1309" s="150" t="s">
        <v>3073</v>
      </c>
      <c r="R1309" s="149">
        <f t="shared" si="28"/>
        <v>0</v>
      </c>
      <c r="T1309" s="148">
        <v>40282</v>
      </c>
    </row>
    <row r="1310" spans="1:20">
      <c r="A1310" s="18" t="s">
        <v>1785</v>
      </c>
      <c r="B1310" s="18" t="s">
        <v>2964</v>
      </c>
      <c r="D1310" s="165" t="s">
        <v>3072</v>
      </c>
      <c r="E1310" s="150" t="s">
        <v>3071</v>
      </c>
      <c r="R1310" s="149">
        <f t="shared" si="28"/>
        <v>0</v>
      </c>
      <c r="T1310" s="148">
        <v>40282</v>
      </c>
    </row>
    <row r="1311" spans="1:20">
      <c r="A1311" s="18" t="s">
        <v>1785</v>
      </c>
      <c r="B1311" s="18" t="s">
        <v>2964</v>
      </c>
      <c r="D1311" s="165" t="s">
        <v>3070</v>
      </c>
      <c r="E1311" s="150" t="s">
        <v>3069</v>
      </c>
      <c r="R1311" s="149">
        <f t="shared" si="28"/>
        <v>0</v>
      </c>
      <c r="T1311" s="148">
        <v>40282</v>
      </c>
    </row>
    <row r="1312" spans="1:20">
      <c r="A1312" s="18" t="s">
        <v>1785</v>
      </c>
      <c r="B1312" s="18" t="s">
        <v>2964</v>
      </c>
      <c r="D1312" s="165" t="s">
        <v>3068</v>
      </c>
      <c r="E1312" s="150" t="s">
        <v>3067</v>
      </c>
      <c r="R1312" s="149">
        <f t="shared" si="28"/>
        <v>0</v>
      </c>
      <c r="T1312" s="148">
        <v>40282</v>
      </c>
    </row>
    <row r="1313" spans="1:20">
      <c r="A1313" s="18" t="s">
        <v>1785</v>
      </c>
      <c r="B1313" s="18" t="s">
        <v>2964</v>
      </c>
      <c r="D1313" s="165" t="s">
        <v>3066</v>
      </c>
      <c r="E1313" s="150" t="s">
        <v>3065</v>
      </c>
      <c r="R1313" s="149">
        <f t="shared" si="28"/>
        <v>0</v>
      </c>
      <c r="T1313" s="148">
        <v>40282</v>
      </c>
    </row>
    <row r="1314" spans="1:20">
      <c r="A1314" s="18" t="s">
        <v>1785</v>
      </c>
      <c r="B1314" s="18" t="s">
        <v>2964</v>
      </c>
      <c r="D1314" s="165" t="s">
        <v>3064</v>
      </c>
      <c r="E1314" s="150" t="s">
        <v>3063</v>
      </c>
      <c r="R1314" s="149">
        <f t="shared" si="28"/>
        <v>0</v>
      </c>
      <c r="T1314" s="148">
        <v>40282</v>
      </c>
    </row>
    <row r="1315" spans="1:20">
      <c r="A1315" s="18" t="s">
        <v>1785</v>
      </c>
      <c r="B1315" s="18" t="s">
        <v>2964</v>
      </c>
      <c r="D1315" s="165" t="s">
        <v>3062</v>
      </c>
      <c r="E1315" s="150" t="s">
        <v>3061</v>
      </c>
      <c r="R1315" s="149">
        <f t="shared" si="28"/>
        <v>0</v>
      </c>
      <c r="T1315" s="148">
        <v>40282</v>
      </c>
    </row>
    <row r="1316" spans="1:20">
      <c r="A1316" s="18" t="s">
        <v>1785</v>
      </c>
      <c r="B1316" s="18" t="s">
        <v>2964</v>
      </c>
      <c r="D1316" s="165" t="s">
        <v>3060</v>
      </c>
      <c r="E1316" s="150" t="s">
        <v>3059</v>
      </c>
      <c r="R1316" s="149">
        <f t="shared" si="28"/>
        <v>0</v>
      </c>
      <c r="T1316" s="148">
        <v>40282</v>
      </c>
    </row>
    <row r="1317" spans="1:20">
      <c r="A1317" s="18" t="s">
        <v>1785</v>
      </c>
      <c r="B1317" s="18" t="s">
        <v>2964</v>
      </c>
      <c r="D1317" s="165" t="s">
        <v>3058</v>
      </c>
      <c r="E1317" s="150" t="s">
        <v>3057</v>
      </c>
      <c r="R1317" s="149">
        <f t="shared" si="28"/>
        <v>0</v>
      </c>
      <c r="T1317" s="148">
        <v>40282</v>
      </c>
    </row>
    <row r="1318" spans="1:20">
      <c r="A1318" s="18" t="s">
        <v>1785</v>
      </c>
      <c r="B1318" s="18" t="s">
        <v>2964</v>
      </c>
      <c r="D1318" s="165" t="s">
        <v>3056</v>
      </c>
      <c r="E1318" s="150" t="s">
        <v>3055</v>
      </c>
      <c r="R1318" s="149">
        <f t="shared" si="28"/>
        <v>0</v>
      </c>
      <c r="T1318" s="148">
        <v>40282</v>
      </c>
    </row>
    <row r="1319" spans="1:20">
      <c r="A1319" s="18" t="s">
        <v>1785</v>
      </c>
      <c r="B1319" s="18" t="s">
        <v>2964</v>
      </c>
      <c r="D1319" s="150" t="s">
        <v>3054</v>
      </c>
      <c r="E1319" s="150" t="s">
        <v>3053</v>
      </c>
      <c r="G1319" s="73"/>
      <c r="H1319" s="73"/>
      <c r="O1319" s="73"/>
      <c r="P1319" s="73">
        <v>1</v>
      </c>
      <c r="Q1319" s="73">
        <v>3</v>
      </c>
      <c r="R1319" s="149">
        <f t="shared" si="28"/>
        <v>0.25</v>
      </c>
      <c r="T1319" s="148">
        <v>40282</v>
      </c>
    </row>
    <row r="1320" spans="1:20">
      <c r="A1320" s="18" t="s">
        <v>1785</v>
      </c>
      <c r="B1320" s="18" t="s">
        <v>2964</v>
      </c>
      <c r="D1320" s="165" t="s">
        <v>3052</v>
      </c>
      <c r="E1320" s="150" t="s">
        <v>3051</v>
      </c>
      <c r="R1320" s="149">
        <f t="shared" si="28"/>
        <v>0</v>
      </c>
      <c r="T1320" s="148">
        <v>40282</v>
      </c>
    </row>
    <row r="1321" spans="1:20">
      <c r="A1321" s="18" t="s">
        <v>1785</v>
      </c>
      <c r="B1321" s="18" t="s">
        <v>2964</v>
      </c>
      <c r="D1321" s="165" t="s">
        <v>3050</v>
      </c>
      <c r="E1321" s="150" t="s">
        <v>3049</v>
      </c>
      <c r="R1321" s="149">
        <f t="shared" si="28"/>
        <v>0</v>
      </c>
      <c r="T1321" s="148">
        <v>40282</v>
      </c>
    </row>
    <row r="1322" spans="1:20">
      <c r="A1322" s="18" t="s">
        <v>1785</v>
      </c>
      <c r="B1322" s="18" t="s">
        <v>2964</v>
      </c>
      <c r="D1322" s="165" t="s">
        <v>3048</v>
      </c>
      <c r="E1322" s="150" t="s">
        <v>3047</v>
      </c>
      <c r="R1322" s="149">
        <f t="shared" si="28"/>
        <v>0</v>
      </c>
      <c r="T1322" s="148">
        <v>40282</v>
      </c>
    </row>
    <row r="1323" spans="1:20">
      <c r="A1323" s="18" t="s">
        <v>1785</v>
      </c>
      <c r="B1323" s="18" t="s">
        <v>2964</v>
      </c>
      <c r="D1323" s="165" t="s">
        <v>3046</v>
      </c>
      <c r="E1323" s="150" t="s">
        <v>3045</v>
      </c>
      <c r="R1323" s="149">
        <f t="shared" si="28"/>
        <v>0</v>
      </c>
      <c r="T1323" s="148">
        <v>40282</v>
      </c>
    </row>
    <row r="1324" spans="1:20">
      <c r="A1324" s="18" t="s">
        <v>1785</v>
      </c>
      <c r="B1324" s="18" t="s">
        <v>2964</v>
      </c>
      <c r="D1324" s="165" t="s">
        <v>3044</v>
      </c>
      <c r="E1324" s="150" t="s">
        <v>3043</v>
      </c>
      <c r="R1324" s="149">
        <f t="shared" si="28"/>
        <v>0</v>
      </c>
      <c r="T1324" s="148">
        <v>40282</v>
      </c>
    </row>
    <row r="1325" spans="1:20">
      <c r="A1325" s="18" t="s">
        <v>1785</v>
      </c>
      <c r="B1325" s="18" t="s">
        <v>2964</v>
      </c>
      <c r="D1325" s="150" t="s">
        <v>3042</v>
      </c>
      <c r="E1325" s="150" t="s">
        <v>3041</v>
      </c>
      <c r="G1325" s="73"/>
      <c r="H1325" s="73"/>
      <c r="K1325" s="150" t="s">
        <v>3040</v>
      </c>
      <c r="R1325" s="149">
        <f t="shared" si="28"/>
        <v>0</v>
      </c>
      <c r="T1325" s="148">
        <v>40282</v>
      </c>
    </row>
    <row r="1326" spans="1:20">
      <c r="A1326" s="18" t="s">
        <v>1785</v>
      </c>
      <c r="B1326" s="18" t="s">
        <v>2964</v>
      </c>
      <c r="D1326" s="150" t="s">
        <v>3039</v>
      </c>
      <c r="E1326" s="150" t="s">
        <v>3038</v>
      </c>
      <c r="R1326" s="149">
        <f t="shared" si="28"/>
        <v>0</v>
      </c>
      <c r="T1326" s="148">
        <v>40282</v>
      </c>
    </row>
    <row r="1327" spans="1:20">
      <c r="A1327" s="18" t="s">
        <v>1785</v>
      </c>
      <c r="B1327" s="18" t="s">
        <v>2964</v>
      </c>
      <c r="D1327" s="165" t="s">
        <v>3037</v>
      </c>
      <c r="E1327" s="150" t="s">
        <v>3036</v>
      </c>
      <c r="R1327" s="149">
        <f t="shared" si="28"/>
        <v>0</v>
      </c>
      <c r="T1327" s="148">
        <v>40282</v>
      </c>
    </row>
    <row r="1328" spans="1:20">
      <c r="A1328" s="18" t="s">
        <v>1785</v>
      </c>
      <c r="B1328" s="18" t="s">
        <v>2964</v>
      </c>
      <c r="D1328" s="165" t="s">
        <v>3035</v>
      </c>
      <c r="E1328" s="150" t="s">
        <v>3034</v>
      </c>
      <c r="R1328" s="149">
        <f t="shared" si="28"/>
        <v>0</v>
      </c>
      <c r="T1328" s="148">
        <v>40282</v>
      </c>
    </row>
    <row r="1329" spans="1:20">
      <c r="A1329" s="18" t="s">
        <v>1785</v>
      </c>
      <c r="B1329" s="18" t="s">
        <v>2964</v>
      </c>
      <c r="D1329" s="165" t="s">
        <v>3033</v>
      </c>
      <c r="E1329" s="150" t="s">
        <v>3032</v>
      </c>
      <c r="R1329" s="149">
        <f t="shared" si="28"/>
        <v>0</v>
      </c>
      <c r="T1329" s="148">
        <v>40282</v>
      </c>
    </row>
    <row r="1330" spans="1:20">
      <c r="A1330" s="18" t="s">
        <v>1785</v>
      </c>
      <c r="B1330" s="18" t="s">
        <v>2964</v>
      </c>
      <c r="D1330" s="165" t="s">
        <v>3031</v>
      </c>
      <c r="E1330" s="150" t="s">
        <v>3030</v>
      </c>
      <c r="R1330" s="149">
        <f t="shared" si="28"/>
        <v>0</v>
      </c>
      <c r="T1330" s="148">
        <v>40282</v>
      </c>
    </row>
    <row r="1331" spans="1:20">
      <c r="A1331" s="18" t="s">
        <v>1785</v>
      </c>
      <c r="B1331" s="18" t="s">
        <v>2964</v>
      </c>
      <c r="D1331" s="165" t="s">
        <v>3029</v>
      </c>
      <c r="E1331" s="150" t="s">
        <v>3028</v>
      </c>
      <c r="P1331" s="18">
        <v>1</v>
      </c>
      <c r="R1331" s="149">
        <f t="shared" si="28"/>
        <v>1</v>
      </c>
      <c r="T1331" s="148">
        <v>40282</v>
      </c>
    </row>
    <row r="1332" spans="1:20">
      <c r="A1332" s="18" t="s">
        <v>1785</v>
      </c>
      <c r="B1332" s="18" t="s">
        <v>2964</v>
      </c>
      <c r="D1332" s="165" t="s">
        <v>3027</v>
      </c>
      <c r="E1332" s="150" t="s">
        <v>3026</v>
      </c>
      <c r="R1332" s="149">
        <f t="shared" si="28"/>
        <v>0</v>
      </c>
      <c r="T1332" s="148">
        <v>40282</v>
      </c>
    </row>
    <row r="1333" spans="1:20">
      <c r="A1333" s="18" t="s">
        <v>1785</v>
      </c>
      <c r="B1333" s="18" t="s">
        <v>2964</v>
      </c>
      <c r="D1333" s="165" t="s">
        <v>3025</v>
      </c>
      <c r="E1333" s="150" t="s">
        <v>3024</v>
      </c>
      <c r="P1333" s="18">
        <v>1</v>
      </c>
      <c r="Q1333" s="18">
        <v>2</v>
      </c>
      <c r="R1333" s="149">
        <f t="shared" si="28"/>
        <v>0.33333333333333331</v>
      </c>
      <c r="T1333" s="148">
        <v>40282</v>
      </c>
    </row>
    <row r="1334" spans="1:20">
      <c r="A1334" s="18" t="s">
        <v>1785</v>
      </c>
      <c r="B1334" s="18" t="s">
        <v>2964</v>
      </c>
      <c r="D1334" s="165" t="s">
        <v>3023</v>
      </c>
      <c r="E1334" s="150" t="s">
        <v>3022</v>
      </c>
      <c r="R1334" s="149">
        <f t="shared" si="28"/>
        <v>0</v>
      </c>
      <c r="T1334" s="148">
        <v>40282</v>
      </c>
    </row>
    <row r="1335" spans="1:20">
      <c r="A1335" s="18" t="s">
        <v>1785</v>
      </c>
      <c r="B1335" s="18" t="s">
        <v>2964</v>
      </c>
      <c r="D1335" s="165" t="s">
        <v>3021</v>
      </c>
      <c r="E1335" s="150" t="s">
        <v>3020</v>
      </c>
      <c r="R1335" s="149">
        <f t="shared" si="28"/>
        <v>0</v>
      </c>
      <c r="T1335" s="148">
        <v>40282</v>
      </c>
    </row>
    <row r="1336" spans="1:20">
      <c r="A1336" s="18" t="s">
        <v>1785</v>
      </c>
      <c r="B1336" s="18" t="s">
        <v>2964</v>
      </c>
      <c r="D1336" s="165" t="s">
        <v>3019</v>
      </c>
      <c r="E1336" s="150" t="s">
        <v>3018</v>
      </c>
      <c r="R1336" s="149">
        <f t="shared" si="28"/>
        <v>0</v>
      </c>
      <c r="T1336" s="148">
        <v>40282</v>
      </c>
    </row>
    <row r="1337" spans="1:20">
      <c r="A1337" s="18" t="s">
        <v>1785</v>
      </c>
      <c r="B1337" s="18" t="s">
        <v>2964</v>
      </c>
      <c r="D1337" s="165" t="s">
        <v>3017</v>
      </c>
      <c r="E1337" s="150" t="s">
        <v>3016</v>
      </c>
      <c r="R1337" s="149">
        <f t="shared" si="28"/>
        <v>0</v>
      </c>
      <c r="T1337" s="148">
        <v>40282</v>
      </c>
    </row>
    <row r="1338" spans="1:20">
      <c r="A1338" s="18" t="s">
        <v>1785</v>
      </c>
      <c r="B1338" s="18" t="s">
        <v>2964</v>
      </c>
      <c r="D1338" s="165" t="s">
        <v>3015</v>
      </c>
      <c r="E1338" s="150" t="s">
        <v>3014</v>
      </c>
      <c r="R1338" s="149">
        <f t="shared" si="28"/>
        <v>0</v>
      </c>
      <c r="T1338" s="148">
        <v>40282</v>
      </c>
    </row>
    <row r="1339" spans="1:20">
      <c r="A1339" s="18" t="s">
        <v>1785</v>
      </c>
      <c r="B1339" s="18" t="s">
        <v>2964</v>
      </c>
      <c r="D1339" s="165" t="s">
        <v>3013</v>
      </c>
      <c r="E1339" s="150" t="s">
        <v>3012</v>
      </c>
      <c r="O1339" s="73"/>
      <c r="P1339" s="73">
        <v>1</v>
      </c>
      <c r="Q1339" s="73">
        <v>2</v>
      </c>
      <c r="R1339" s="149">
        <f t="shared" si="28"/>
        <v>0.33333333333333331</v>
      </c>
      <c r="T1339" s="148">
        <v>40282</v>
      </c>
    </row>
    <row r="1340" spans="1:20">
      <c r="A1340" s="18" t="s">
        <v>1785</v>
      </c>
      <c r="B1340" s="18" t="s">
        <v>2964</v>
      </c>
      <c r="D1340" s="165" t="s">
        <v>3011</v>
      </c>
      <c r="E1340" s="150" t="s">
        <v>3010</v>
      </c>
      <c r="R1340" s="149">
        <f t="shared" si="28"/>
        <v>0</v>
      </c>
      <c r="T1340" s="148">
        <v>40282</v>
      </c>
    </row>
    <row r="1341" spans="1:20">
      <c r="A1341" s="18" t="s">
        <v>1785</v>
      </c>
      <c r="B1341" s="18" t="s">
        <v>2964</v>
      </c>
      <c r="D1341" s="165" t="s">
        <v>3009</v>
      </c>
      <c r="E1341" s="150" t="s">
        <v>3008</v>
      </c>
      <c r="R1341" s="149">
        <f t="shared" si="28"/>
        <v>0</v>
      </c>
      <c r="T1341" s="148">
        <v>40282</v>
      </c>
    </row>
    <row r="1342" spans="1:20">
      <c r="A1342" s="18" t="s">
        <v>1785</v>
      </c>
      <c r="B1342" s="18" t="s">
        <v>2964</v>
      </c>
      <c r="D1342" s="165" t="s">
        <v>3007</v>
      </c>
      <c r="E1342" s="150" t="s">
        <v>3006</v>
      </c>
      <c r="R1342" s="149">
        <f t="shared" si="28"/>
        <v>0</v>
      </c>
      <c r="T1342" s="148">
        <v>40282</v>
      </c>
    </row>
    <row r="1343" spans="1:20">
      <c r="A1343" s="18" t="s">
        <v>1785</v>
      </c>
      <c r="B1343" s="18" t="s">
        <v>2964</v>
      </c>
      <c r="D1343" s="172" t="s">
        <v>3005</v>
      </c>
      <c r="E1343" s="168" t="s">
        <v>3004</v>
      </c>
      <c r="G1343" s="73"/>
      <c r="H1343" s="73"/>
      <c r="O1343" s="73"/>
      <c r="P1343" s="73"/>
      <c r="Q1343" s="73"/>
      <c r="R1343" s="149">
        <f t="shared" si="28"/>
        <v>0</v>
      </c>
      <c r="T1343" s="148">
        <v>40282</v>
      </c>
    </row>
    <row r="1344" spans="1:20">
      <c r="A1344" s="18" t="s">
        <v>1785</v>
      </c>
      <c r="B1344" s="18" t="s">
        <v>2964</v>
      </c>
      <c r="D1344" s="165" t="s">
        <v>3003</v>
      </c>
      <c r="E1344" s="150" t="s">
        <v>3002</v>
      </c>
      <c r="R1344" s="149">
        <f t="shared" si="28"/>
        <v>0</v>
      </c>
      <c r="T1344" s="148">
        <v>40282</v>
      </c>
    </row>
    <row r="1345" spans="1:21">
      <c r="A1345" s="18" t="s">
        <v>1785</v>
      </c>
      <c r="B1345" s="18" t="s">
        <v>2964</v>
      </c>
      <c r="D1345" s="165" t="s">
        <v>3001</v>
      </c>
      <c r="E1345" s="150" t="s">
        <v>3000</v>
      </c>
      <c r="R1345" s="149">
        <f t="shared" si="28"/>
        <v>0</v>
      </c>
      <c r="T1345" s="148">
        <v>40282</v>
      </c>
    </row>
    <row r="1346" spans="1:21">
      <c r="A1346" s="18" t="s">
        <v>1785</v>
      </c>
      <c r="B1346" s="18" t="s">
        <v>2964</v>
      </c>
      <c r="D1346" s="165" t="s">
        <v>2999</v>
      </c>
      <c r="E1346" s="150" t="s">
        <v>2998</v>
      </c>
      <c r="R1346" s="149">
        <f t="shared" si="28"/>
        <v>0</v>
      </c>
      <c r="T1346" s="148">
        <v>40282</v>
      </c>
    </row>
    <row r="1347" spans="1:21">
      <c r="A1347" s="18" t="s">
        <v>1785</v>
      </c>
      <c r="B1347" s="18" t="s">
        <v>2964</v>
      </c>
      <c r="D1347" s="165" t="s">
        <v>2997</v>
      </c>
      <c r="E1347" s="150" t="s">
        <v>2996</v>
      </c>
      <c r="R1347" s="149">
        <f t="shared" si="28"/>
        <v>0</v>
      </c>
      <c r="T1347" s="148">
        <v>40282</v>
      </c>
    </row>
    <row r="1348" spans="1:21">
      <c r="A1348" s="18" t="s">
        <v>1785</v>
      </c>
      <c r="B1348" s="18" t="s">
        <v>2964</v>
      </c>
      <c r="D1348" s="165" t="s">
        <v>2995</v>
      </c>
      <c r="E1348" s="150" t="s">
        <v>2994</v>
      </c>
      <c r="R1348" s="149">
        <f t="shared" si="28"/>
        <v>0</v>
      </c>
      <c r="T1348" s="148">
        <v>40282</v>
      </c>
    </row>
    <row r="1349" spans="1:21">
      <c r="A1349" s="18" t="s">
        <v>1785</v>
      </c>
      <c r="B1349" s="18" t="s">
        <v>2964</v>
      </c>
      <c r="D1349" s="165" t="s">
        <v>2993</v>
      </c>
      <c r="E1349" s="150" t="s">
        <v>2992</v>
      </c>
      <c r="R1349" s="149">
        <f t="shared" ref="R1349:R1412" si="29">IF($P1349=0,0,$P1349/($P1349+Q1349))</f>
        <v>0</v>
      </c>
      <c r="T1349" s="148">
        <v>40282</v>
      </c>
    </row>
    <row r="1350" spans="1:21">
      <c r="A1350" s="18" t="s">
        <v>1785</v>
      </c>
      <c r="B1350" s="18" t="s">
        <v>2964</v>
      </c>
      <c r="D1350" s="165" t="s">
        <v>2991</v>
      </c>
      <c r="E1350" s="150" t="s">
        <v>2990</v>
      </c>
      <c r="R1350" s="149">
        <f t="shared" si="29"/>
        <v>0</v>
      </c>
      <c r="T1350" s="148">
        <v>40282</v>
      </c>
    </row>
    <row r="1351" spans="1:21">
      <c r="A1351" s="18" t="s">
        <v>1785</v>
      </c>
      <c r="B1351" s="18" t="s">
        <v>2964</v>
      </c>
      <c r="D1351" s="165" t="s">
        <v>2989</v>
      </c>
      <c r="E1351" s="150" t="s">
        <v>2988</v>
      </c>
      <c r="R1351" s="149">
        <f t="shared" si="29"/>
        <v>0</v>
      </c>
      <c r="T1351" s="148">
        <v>40282</v>
      </c>
    </row>
    <row r="1352" spans="1:21">
      <c r="A1352" s="18" t="s">
        <v>1785</v>
      </c>
      <c r="B1352" s="18" t="s">
        <v>2964</v>
      </c>
      <c r="D1352" s="165" t="s">
        <v>2987</v>
      </c>
      <c r="E1352" s="150" t="s">
        <v>2986</v>
      </c>
      <c r="R1352" s="149">
        <f t="shared" si="29"/>
        <v>0</v>
      </c>
      <c r="T1352" s="148">
        <v>40282</v>
      </c>
    </row>
    <row r="1353" spans="1:21">
      <c r="A1353" s="18" t="s">
        <v>1785</v>
      </c>
      <c r="B1353" s="18" t="s">
        <v>2964</v>
      </c>
      <c r="D1353" s="150" t="s">
        <v>2985</v>
      </c>
      <c r="E1353" s="150" t="s">
        <v>2984</v>
      </c>
      <c r="O1353" s="73"/>
      <c r="P1353" s="73"/>
      <c r="Q1353" s="73"/>
      <c r="R1353" s="149">
        <f t="shared" si="29"/>
        <v>0</v>
      </c>
      <c r="T1353" s="148">
        <v>40282</v>
      </c>
    </row>
    <row r="1354" spans="1:21">
      <c r="A1354" s="18" t="s">
        <v>1785</v>
      </c>
      <c r="B1354" s="18" t="s">
        <v>2964</v>
      </c>
      <c r="D1354" s="165" t="s">
        <v>2983</v>
      </c>
      <c r="E1354" s="150" t="s">
        <v>2982</v>
      </c>
      <c r="R1354" s="149">
        <f t="shared" si="29"/>
        <v>0</v>
      </c>
      <c r="T1354" s="148">
        <v>40282</v>
      </c>
    </row>
    <row r="1355" spans="1:21">
      <c r="A1355" s="18" t="s">
        <v>1785</v>
      </c>
      <c r="B1355" s="18" t="s">
        <v>2964</v>
      </c>
      <c r="D1355" s="165" t="s">
        <v>2981</v>
      </c>
      <c r="E1355" s="150" t="s">
        <v>2980</v>
      </c>
      <c r="R1355" s="149">
        <f t="shared" si="29"/>
        <v>0</v>
      </c>
      <c r="T1355" s="148">
        <v>40282</v>
      </c>
    </row>
    <row r="1356" spans="1:21">
      <c r="A1356" s="18" t="s">
        <v>1785</v>
      </c>
      <c r="B1356" s="18" t="s">
        <v>2964</v>
      </c>
      <c r="D1356" s="165" t="s">
        <v>2979</v>
      </c>
      <c r="E1356" s="150" t="s">
        <v>2978</v>
      </c>
      <c r="R1356" s="149">
        <f t="shared" si="29"/>
        <v>0</v>
      </c>
      <c r="T1356" s="148">
        <v>40282</v>
      </c>
    </row>
    <row r="1357" spans="1:21">
      <c r="A1357" s="18" t="s">
        <v>1785</v>
      </c>
      <c r="B1357" s="18" t="s">
        <v>2964</v>
      </c>
      <c r="D1357" s="165" t="s">
        <v>2977</v>
      </c>
      <c r="E1357" s="150" t="s">
        <v>2976</v>
      </c>
      <c r="R1357" s="149">
        <f t="shared" si="29"/>
        <v>0</v>
      </c>
      <c r="T1357" s="148">
        <v>40282</v>
      </c>
    </row>
    <row r="1358" spans="1:21">
      <c r="A1358" s="18" t="s">
        <v>1785</v>
      </c>
      <c r="B1358" s="18" t="s">
        <v>2964</v>
      </c>
      <c r="D1358" s="150" t="s">
        <v>2975</v>
      </c>
      <c r="E1358" s="150" t="s">
        <v>2974</v>
      </c>
      <c r="G1358" s="73"/>
      <c r="H1358" s="73"/>
      <c r="K1358" s="150" t="s">
        <v>2973</v>
      </c>
      <c r="O1358" s="73"/>
      <c r="P1358" s="73"/>
      <c r="Q1358" s="73"/>
      <c r="R1358" s="149">
        <f t="shared" si="29"/>
        <v>0</v>
      </c>
      <c r="T1358" s="148">
        <v>40282</v>
      </c>
      <c r="U1358" s="171"/>
    </row>
    <row r="1359" spans="1:21">
      <c r="A1359" s="18" t="s">
        <v>1785</v>
      </c>
      <c r="B1359" s="18" t="s">
        <v>2964</v>
      </c>
      <c r="D1359" s="165" t="s">
        <v>2972</v>
      </c>
      <c r="E1359" s="150" t="s">
        <v>2971</v>
      </c>
      <c r="R1359" s="149">
        <f t="shared" si="29"/>
        <v>0</v>
      </c>
      <c r="T1359" s="148">
        <v>40282</v>
      </c>
    </row>
    <row r="1360" spans="1:21">
      <c r="A1360" s="18" t="s">
        <v>1785</v>
      </c>
      <c r="B1360" s="18" t="s">
        <v>2964</v>
      </c>
      <c r="D1360" s="165" t="s">
        <v>2970</v>
      </c>
      <c r="E1360" s="150" t="s">
        <v>2969</v>
      </c>
      <c r="R1360" s="149">
        <f t="shared" si="29"/>
        <v>0</v>
      </c>
      <c r="T1360" s="148">
        <v>40282</v>
      </c>
    </row>
    <row r="1361" spans="1:20">
      <c r="A1361" s="18" t="s">
        <v>1785</v>
      </c>
      <c r="B1361" s="18" t="s">
        <v>2964</v>
      </c>
      <c r="D1361" s="150" t="s">
        <v>2968</v>
      </c>
      <c r="E1361" s="150" t="s">
        <v>2967</v>
      </c>
      <c r="R1361" s="149">
        <f t="shared" si="29"/>
        <v>0</v>
      </c>
      <c r="T1361" s="148">
        <v>40282</v>
      </c>
    </row>
    <row r="1362" spans="1:20">
      <c r="A1362" s="18" t="s">
        <v>1785</v>
      </c>
      <c r="B1362" s="18" t="s">
        <v>2964</v>
      </c>
      <c r="D1362" s="165" t="s">
        <v>2966</v>
      </c>
      <c r="E1362" s="150" t="s">
        <v>2965</v>
      </c>
      <c r="R1362" s="149">
        <f t="shared" si="29"/>
        <v>0</v>
      </c>
      <c r="T1362" s="148">
        <v>40282</v>
      </c>
    </row>
    <row r="1363" spans="1:20">
      <c r="A1363" s="18" t="s">
        <v>1785</v>
      </c>
      <c r="B1363" s="18" t="s">
        <v>2964</v>
      </c>
      <c r="D1363" s="165" t="s">
        <v>2963</v>
      </c>
      <c r="E1363" s="150" t="s">
        <v>2962</v>
      </c>
      <c r="R1363" s="149">
        <f t="shared" si="29"/>
        <v>0</v>
      </c>
      <c r="T1363" s="148">
        <v>40282</v>
      </c>
    </row>
    <row r="1364" spans="1:20" ht="28.5">
      <c r="A1364" s="18" t="s">
        <v>7644</v>
      </c>
      <c r="B1364" s="18" t="s">
        <v>2941</v>
      </c>
      <c r="D1364" s="150" t="s">
        <v>2961</v>
      </c>
      <c r="G1364" s="73"/>
      <c r="H1364" s="73"/>
      <c r="O1364" s="73"/>
      <c r="P1364" s="73"/>
      <c r="Q1364" s="73"/>
      <c r="R1364" s="149">
        <f t="shared" si="29"/>
        <v>0</v>
      </c>
      <c r="T1364" s="148">
        <v>40281</v>
      </c>
    </row>
    <row r="1365" spans="1:20">
      <c r="A1365" s="18" t="s">
        <v>7644</v>
      </c>
      <c r="B1365" s="18" t="s">
        <v>2941</v>
      </c>
      <c r="D1365" s="150" t="s">
        <v>2960</v>
      </c>
      <c r="G1365" s="73"/>
      <c r="H1365" s="73"/>
      <c r="K1365" s="150" t="s">
        <v>2946</v>
      </c>
      <c r="O1365" s="73"/>
      <c r="P1365" s="73"/>
      <c r="Q1365" s="73"/>
      <c r="R1365" s="149">
        <f t="shared" si="29"/>
        <v>0</v>
      </c>
    </row>
    <row r="1366" spans="1:20">
      <c r="A1366" s="18" t="s">
        <v>7644</v>
      </c>
      <c r="B1366" s="18" t="s">
        <v>2941</v>
      </c>
      <c r="D1366" s="150" t="s">
        <v>2959</v>
      </c>
      <c r="G1366" s="73"/>
      <c r="H1366" s="73"/>
      <c r="K1366" s="150" t="s">
        <v>2946</v>
      </c>
      <c r="O1366" s="73"/>
      <c r="P1366" s="73"/>
      <c r="Q1366" s="73"/>
      <c r="R1366" s="149">
        <f t="shared" si="29"/>
        <v>0</v>
      </c>
    </row>
    <row r="1367" spans="1:20" ht="42.75">
      <c r="A1367" s="18" t="s">
        <v>7644</v>
      </c>
      <c r="B1367" s="18" t="s">
        <v>2941</v>
      </c>
      <c r="D1367" s="150" t="s">
        <v>2958</v>
      </c>
      <c r="G1367" s="73"/>
      <c r="H1367" s="73"/>
      <c r="O1367" s="73"/>
      <c r="P1367" s="73"/>
      <c r="Q1367" s="73"/>
      <c r="R1367" s="149">
        <f t="shared" si="29"/>
        <v>0</v>
      </c>
    </row>
    <row r="1368" spans="1:20" ht="28.5">
      <c r="A1368" s="18" t="s">
        <v>7644</v>
      </c>
      <c r="B1368" s="18" t="s">
        <v>2941</v>
      </c>
      <c r="D1368" s="150" t="s">
        <v>2957</v>
      </c>
      <c r="G1368" s="73"/>
      <c r="H1368" s="73"/>
      <c r="O1368" s="73"/>
      <c r="P1368" s="73"/>
      <c r="Q1368" s="73"/>
      <c r="R1368" s="149">
        <f t="shared" si="29"/>
        <v>0</v>
      </c>
    </row>
    <row r="1369" spans="1:20" ht="28.5">
      <c r="A1369" s="18" t="s">
        <v>7644</v>
      </c>
      <c r="B1369" s="18" t="s">
        <v>2941</v>
      </c>
      <c r="D1369" s="150" t="s">
        <v>2956</v>
      </c>
      <c r="G1369" s="73"/>
      <c r="H1369" s="73"/>
      <c r="O1369" s="73"/>
      <c r="P1369" s="73"/>
      <c r="Q1369" s="73"/>
      <c r="R1369" s="149">
        <f t="shared" si="29"/>
        <v>0</v>
      </c>
    </row>
    <row r="1370" spans="1:20" ht="28.5">
      <c r="A1370" s="18" t="s">
        <v>7644</v>
      </c>
      <c r="B1370" s="18" t="s">
        <v>2941</v>
      </c>
      <c r="D1370" s="150" t="s">
        <v>2955</v>
      </c>
      <c r="G1370" s="73"/>
      <c r="H1370" s="73"/>
      <c r="O1370" s="73"/>
      <c r="P1370" s="73"/>
      <c r="Q1370" s="73"/>
      <c r="R1370" s="149">
        <f t="shared" si="29"/>
        <v>0</v>
      </c>
    </row>
    <row r="1371" spans="1:20" ht="28.5">
      <c r="A1371" s="18" t="s">
        <v>7644</v>
      </c>
      <c r="B1371" s="18" t="s">
        <v>2941</v>
      </c>
      <c r="D1371" s="150" t="s">
        <v>2954</v>
      </c>
      <c r="G1371" s="73"/>
      <c r="H1371" s="73"/>
      <c r="K1371" s="150" t="s">
        <v>2939</v>
      </c>
      <c r="O1371" s="73"/>
      <c r="P1371" s="73"/>
      <c r="Q1371" s="73"/>
      <c r="R1371" s="149">
        <f t="shared" si="29"/>
        <v>0</v>
      </c>
    </row>
    <row r="1372" spans="1:20" ht="28.5">
      <c r="A1372" s="18" t="s">
        <v>7644</v>
      </c>
      <c r="B1372" s="18" t="s">
        <v>2941</v>
      </c>
      <c r="D1372" s="150" t="s">
        <v>2953</v>
      </c>
      <c r="G1372" s="73"/>
      <c r="H1372" s="73"/>
      <c r="K1372" s="150" t="s">
        <v>2946</v>
      </c>
      <c r="O1372" s="73"/>
      <c r="P1372" s="73"/>
      <c r="Q1372" s="73"/>
      <c r="R1372" s="149">
        <f t="shared" si="29"/>
        <v>0</v>
      </c>
    </row>
    <row r="1373" spans="1:20">
      <c r="A1373" s="18" t="s">
        <v>7644</v>
      </c>
      <c r="B1373" s="18" t="s">
        <v>2941</v>
      </c>
      <c r="D1373" s="150" t="s">
        <v>2952</v>
      </c>
      <c r="G1373" s="73"/>
      <c r="H1373" s="73"/>
      <c r="O1373" s="73"/>
      <c r="P1373" s="73"/>
      <c r="Q1373" s="73"/>
      <c r="R1373" s="149">
        <f t="shared" si="29"/>
        <v>0</v>
      </c>
    </row>
    <row r="1374" spans="1:20" ht="28.5">
      <c r="A1374" s="18" t="s">
        <v>7644</v>
      </c>
      <c r="B1374" s="18" t="s">
        <v>2941</v>
      </c>
      <c r="D1374" s="150" t="s">
        <v>2951</v>
      </c>
      <c r="G1374" s="73"/>
      <c r="H1374" s="73"/>
      <c r="K1374" s="150" t="s">
        <v>2939</v>
      </c>
      <c r="O1374" s="73"/>
      <c r="P1374" s="73"/>
      <c r="Q1374" s="73"/>
      <c r="R1374" s="149">
        <f t="shared" si="29"/>
        <v>0</v>
      </c>
    </row>
    <row r="1375" spans="1:20">
      <c r="A1375" s="18" t="s">
        <v>7644</v>
      </c>
      <c r="B1375" s="18" t="s">
        <v>2941</v>
      </c>
      <c r="D1375" s="150" t="s">
        <v>2950</v>
      </c>
      <c r="G1375" s="73"/>
      <c r="H1375" s="73"/>
      <c r="O1375" s="73"/>
      <c r="P1375" s="73"/>
      <c r="Q1375" s="73"/>
      <c r="R1375" s="149">
        <f t="shared" si="29"/>
        <v>0</v>
      </c>
    </row>
    <row r="1376" spans="1:20">
      <c r="A1376" s="18" t="s">
        <v>7644</v>
      </c>
      <c r="B1376" s="18" t="s">
        <v>2941</v>
      </c>
      <c r="D1376" s="150" t="s">
        <v>2949</v>
      </c>
      <c r="G1376" s="73"/>
      <c r="H1376" s="73"/>
      <c r="O1376" s="73"/>
      <c r="P1376" s="73"/>
      <c r="Q1376" s="73"/>
      <c r="R1376" s="149">
        <f t="shared" si="29"/>
        <v>0</v>
      </c>
    </row>
    <row r="1377" spans="1:20" ht="28.5">
      <c r="A1377" s="18" t="s">
        <v>7644</v>
      </c>
      <c r="B1377" s="18" t="s">
        <v>2941</v>
      </c>
      <c r="D1377" s="150" t="s">
        <v>2948</v>
      </c>
      <c r="G1377" s="73"/>
      <c r="H1377" s="73"/>
      <c r="O1377" s="73"/>
      <c r="P1377" s="73"/>
      <c r="Q1377" s="73"/>
      <c r="R1377" s="149">
        <f t="shared" si="29"/>
        <v>0</v>
      </c>
    </row>
    <row r="1378" spans="1:20" ht="42.75">
      <c r="A1378" s="18" t="s">
        <v>7644</v>
      </c>
      <c r="B1378" s="18" t="s">
        <v>2941</v>
      </c>
      <c r="D1378" s="150" t="s">
        <v>2947</v>
      </c>
      <c r="G1378" s="73"/>
      <c r="H1378" s="73"/>
      <c r="K1378" s="150" t="s">
        <v>2946</v>
      </c>
      <c r="O1378" s="73"/>
      <c r="P1378" s="73"/>
      <c r="Q1378" s="73"/>
      <c r="R1378" s="149">
        <f t="shared" si="29"/>
        <v>0</v>
      </c>
    </row>
    <row r="1379" spans="1:20">
      <c r="A1379" s="18" t="s">
        <v>7644</v>
      </c>
      <c r="B1379" s="18" t="s">
        <v>2941</v>
      </c>
      <c r="D1379" s="150" t="s">
        <v>2945</v>
      </c>
      <c r="G1379" s="73"/>
      <c r="H1379" s="73"/>
      <c r="O1379" s="73"/>
      <c r="P1379" s="73"/>
      <c r="Q1379" s="73"/>
      <c r="R1379" s="149">
        <f t="shared" si="29"/>
        <v>0</v>
      </c>
    </row>
    <row r="1380" spans="1:20" ht="28.5">
      <c r="A1380" s="18" t="s">
        <v>7644</v>
      </c>
      <c r="B1380" s="18" t="s">
        <v>2941</v>
      </c>
      <c r="D1380" s="150" t="s">
        <v>2944</v>
      </c>
      <c r="G1380" s="73"/>
      <c r="H1380" s="73"/>
      <c r="K1380" s="150" t="s">
        <v>2939</v>
      </c>
      <c r="O1380" s="73"/>
      <c r="P1380" s="73"/>
      <c r="Q1380" s="73"/>
      <c r="R1380" s="149">
        <f t="shared" si="29"/>
        <v>0</v>
      </c>
    </row>
    <row r="1381" spans="1:20" ht="28.5">
      <c r="A1381" s="18" t="s">
        <v>7644</v>
      </c>
      <c r="B1381" s="18" t="s">
        <v>2941</v>
      </c>
      <c r="D1381" s="150" t="s">
        <v>2943</v>
      </c>
      <c r="G1381" s="73"/>
      <c r="H1381" s="73"/>
      <c r="K1381" s="150" t="s">
        <v>2939</v>
      </c>
      <c r="O1381" s="73"/>
      <c r="P1381" s="73"/>
      <c r="Q1381" s="73"/>
      <c r="R1381" s="149">
        <f t="shared" si="29"/>
        <v>0</v>
      </c>
    </row>
    <row r="1382" spans="1:20" ht="28.5">
      <c r="A1382" s="18" t="s">
        <v>7644</v>
      </c>
      <c r="B1382" s="18" t="s">
        <v>2941</v>
      </c>
      <c r="D1382" s="150" t="s">
        <v>2942</v>
      </c>
      <c r="G1382" s="73"/>
      <c r="H1382" s="73"/>
      <c r="K1382" s="150" t="s">
        <v>2939</v>
      </c>
      <c r="O1382" s="73"/>
      <c r="P1382" s="73"/>
      <c r="Q1382" s="73"/>
      <c r="R1382" s="149">
        <f t="shared" si="29"/>
        <v>0</v>
      </c>
    </row>
    <row r="1383" spans="1:20" ht="42.75">
      <c r="A1383" s="18" t="s">
        <v>7644</v>
      </c>
      <c r="B1383" s="18" t="s">
        <v>2941</v>
      </c>
      <c r="D1383" s="150" t="s">
        <v>2940</v>
      </c>
      <c r="G1383" s="73"/>
      <c r="H1383" s="73"/>
      <c r="K1383" s="150" t="s">
        <v>2939</v>
      </c>
      <c r="O1383" s="73"/>
      <c r="P1383" s="73"/>
      <c r="Q1383" s="73"/>
      <c r="R1383" s="149">
        <f t="shared" si="29"/>
        <v>0</v>
      </c>
    </row>
    <row r="1384" spans="1:20">
      <c r="A1384" s="18" t="s">
        <v>2446</v>
      </c>
      <c r="B1384" s="18" t="s">
        <v>7643</v>
      </c>
      <c r="D1384" s="150" t="s">
        <v>2938</v>
      </c>
      <c r="E1384" s="150" t="s">
        <v>2937</v>
      </c>
      <c r="G1384" s="73"/>
      <c r="H1384" s="73"/>
      <c r="O1384" s="73"/>
      <c r="P1384" s="73"/>
      <c r="Q1384" s="73"/>
      <c r="R1384" s="149">
        <f t="shared" si="29"/>
        <v>0</v>
      </c>
      <c r="T1384" s="148">
        <v>40148</v>
      </c>
    </row>
    <row r="1385" spans="1:20">
      <c r="A1385" s="18" t="s">
        <v>2446</v>
      </c>
      <c r="B1385" s="18" t="s">
        <v>7643</v>
      </c>
      <c r="D1385" s="150" t="s">
        <v>2936</v>
      </c>
      <c r="E1385" s="150" t="s">
        <v>2935</v>
      </c>
      <c r="G1385" s="73"/>
      <c r="H1385" s="73"/>
      <c r="O1385" s="73"/>
      <c r="P1385" s="73"/>
      <c r="Q1385" s="73"/>
      <c r="R1385" s="149">
        <f t="shared" si="29"/>
        <v>0</v>
      </c>
      <c r="T1385" s="148">
        <v>40148</v>
      </c>
    </row>
    <row r="1386" spans="1:20">
      <c r="A1386" s="18" t="s">
        <v>2446</v>
      </c>
      <c r="B1386" s="18" t="s">
        <v>7643</v>
      </c>
      <c r="D1386" s="150" t="s">
        <v>2934</v>
      </c>
      <c r="E1386" s="150" t="s">
        <v>2933</v>
      </c>
      <c r="G1386" s="73"/>
      <c r="H1386" s="73"/>
      <c r="O1386" s="73"/>
      <c r="P1386" s="73"/>
      <c r="Q1386" s="73"/>
      <c r="R1386" s="149">
        <f t="shared" si="29"/>
        <v>0</v>
      </c>
      <c r="T1386" s="148">
        <v>40148</v>
      </c>
    </row>
    <row r="1387" spans="1:20">
      <c r="A1387" s="18" t="s">
        <v>2446</v>
      </c>
      <c r="B1387" s="18" t="s">
        <v>7643</v>
      </c>
      <c r="D1387" s="150" t="s">
        <v>2932</v>
      </c>
      <c r="E1387" s="150" t="s">
        <v>2931</v>
      </c>
      <c r="G1387" s="73"/>
      <c r="H1387" s="73"/>
      <c r="O1387" s="73"/>
      <c r="P1387" s="73"/>
      <c r="Q1387" s="73"/>
      <c r="R1387" s="149">
        <f t="shared" si="29"/>
        <v>0</v>
      </c>
      <c r="T1387" s="148">
        <v>40148</v>
      </c>
    </row>
    <row r="1388" spans="1:20">
      <c r="A1388" s="18" t="s">
        <v>2446</v>
      </c>
      <c r="B1388" s="18" t="s">
        <v>7643</v>
      </c>
      <c r="D1388" s="150" t="s">
        <v>50</v>
      </c>
      <c r="E1388" s="150" t="s">
        <v>2930</v>
      </c>
      <c r="G1388" s="73"/>
      <c r="H1388" s="73"/>
      <c r="O1388" s="73"/>
      <c r="P1388" s="73"/>
      <c r="Q1388" s="73"/>
      <c r="R1388" s="149">
        <f t="shared" si="29"/>
        <v>0</v>
      </c>
      <c r="T1388" s="148">
        <v>40148</v>
      </c>
    </row>
    <row r="1389" spans="1:20">
      <c r="A1389" s="18" t="s">
        <v>2446</v>
      </c>
      <c r="B1389" s="18" t="s">
        <v>7643</v>
      </c>
      <c r="D1389" s="150" t="s">
        <v>2929</v>
      </c>
      <c r="E1389" s="150" t="s">
        <v>2928</v>
      </c>
      <c r="G1389" s="73"/>
      <c r="H1389" s="73"/>
      <c r="O1389" s="73"/>
      <c r="P1389" s="73"/>
      <c r="Q1389" s="73"/>
      <c r="R1389" s="149">
        <f t="shared" si="29"/>
        <v>0</v>
      </c>
      <c r="T1389" s="148">
        <v>40148</v>
      </c>
    </row>
    <row r="1390" spans="1:20">
      <c r="A1390" s="18" t="s">
        <v>2446</v>
      </c>
      <c r="B1390" s="18" t="s">
        <v>7643</v>
      </c>
      <c r="D1390" s="150" t="s">
        <v>2927</v>
      </c>
      <c r="E1390" s="150" t="s">
        <v>2926</v>
      </c>
      <c r="G1390" s="73"/>
      <c r="H1390" s="73"/>
      <c r="O1390" s="73"/>
      <c r="P1390" s="73"/>
      <c r="Q1390" s="73"/>
      <c r="R1390" s="149">
        <f t="shared" si="29"/>
        <v>0</v>
      </c>
      <c r="T1390" s="148">
        <v>40148</v>
      </c>
    </row>
    <row r="1391" spans="1:20">
      <c r="A1391" s="18" t="s">
        <v>2446</v>
      </c>
      <c r="B1391" s="18" t="s">
        <v>7643</v>
      </c>
      <c r="D1391" s="150" t="s">
        <v>2925</v>
      </c>
      <c r="E1391" s="150" t="s">
        <v>2924</v>
      </c>
      <c r="G1391" s="73"/>
      <c r="H1391" s="73"/>
      <c r="O1391" s="73"/>
      <c r="P1391" s="73"/>
      <c r="Q1391" s="73"/>
      <c r="R1391" s="149">
        <f t="shared" si="29"/>
        <v>0</v>
      </c>
      <c r="T1391" s="148">
        <v>40148</v>
      </c>
    </row>
    <row r="1392" spans="1:20">
      <c r="A1392" s="18" t="s">
        <v>2446</v>
      </c>
      <c r="B1392" s="18" t="s">
        <v>7643</v>
      </c>
      <c r="D1392" s="150" t="s">
        <v>2923</v>
      </c>
      <c r="E1392" s="150" t="s">
        <v>2922</v>
      </c>
      <c r="G1392" s="73"/>
      <c r="H1392" s="73"/>
      <c r="O1392" s="73"/>
      <c r="P1392" s="73"/>
      <c r="Q1392" s="73"/>
      <c r="R1392" s="149">
        <f t="shared" si="29"/>
        <v>0</v>
      </c>
      <c r="T1392" s="148">
        <v>40148</v>
      </c>
    </row>
    <row r="1393" spans="1:20">
      <c r="A1393" s="18" t="s">
        <v>2446</v>
      </c>
      <c r="B1393" s="18" t="s">
        <v>7643</v>
      </c>
      <c r="D1393" s="150" t="s">
        <v>2921</v>
      </c>
      <c r="E1393" s="150" t="s">
        <v>2920</v>
      </c>
      <c r="G1393" s="73"/>
      <c r="H1393" s="73"/>
      <c r="O1393" s="73"/>
      <c r="P1393" s="73"/>
      <c r="Q1393" s="73"/>
      <c r="R1393" s="149">
        <f t="shared" si="29"/>
        <v>0</v>
      </c>
      <c r="T1393" s="148">
        <v>40148</v>
      </c>
    </row>
    <row r="1394" spans="1:20">
      <c r="A1394" s="18" t="s">
        <v>2446</v>
      </c>
      <c r="B1394" s="18" t="s">
        <v>7643</v>
      </c>
      <c r="D1394" s="150" t="s">
        <v>2919</v>
      </c>
      <c r="E1394" s="150" t="s">
        <v>2918</v>
      </c>
      <c r="G1394" s="73"/>
      <c r="H1394" s="73"/>
      <c r="O1394" s="73"/>
      <c r="P1394" s="73"/>
      <c r="Q1394" s="73"/>
      <c r="R1394" s="149">
        <f t="shared" si="29"/>
        <v>0</v>
      </c>
      <c r="T1394" s="148">
        <v>40148</v>
      </c>
    </row>
    <row r="1395" spans="1:20">
      <c r="A1395" s="18" t="s">
        <v>2446</v>
      </c>
      <c r="B1395" s="18" t="s">
        <v>7643</v>
      </c>
      <c r="D1395" s="150" t="s">
        <v>2917</v>
      </c>
      <c r="E1395" s="150" t="s">
        <v>2916</v>
      </c>
      <c r="G1395" s="73"/>
      <c r="H1395" s="73"/>
      <c r="O1395" s="73"/>
      <c r="P1395" s="73"/>
      <c r="Q1395" s="73"/>
      <c r="R1395" s="149">
        <f t="shared" si="29"/>
        <v>0</v>
      </c>
      <c r="T1395" s="148">
        <v>40148</v>
      </c>
    </row>
    <row r="1396" spans="1:20">
      <c r="A1396" s="18" t="s">
        <v>2446</v>
      </c>
      <c r="B1396" s="18" t="s">
        <v>7643</v>
      </c>
      <c r="D1396" s="150" t="s">
        <v>2915</v>
      </c>
      <c r="E1396" s="150" t="s">
        <v>2914</v>
      </c>
      <c r="G1396" s="73"/>
      <c r="H1396" s="73"/>
      <c r="O1396" s="73"/>
      <c r="P1396" s="73"/>
      <c r="Q1396" s="73"/>
      <c r="R1396" s="149">
        <f t="shared" si="29"/>
        <v>0</v>
      </c>
      <c r="T1396" s="148">
        <v>40148</v>
      </c>
    </row>
    <row r="1397" spans="1:20">
      <c r="A1397" s="18" t="s">
        <v>2446</v>
      </c>
      <c r="B1397" s="18" t="s">
        <v>7643</v>
      </c>
      <c r="D1397" s="150" t="s">
        <v>2913</v>
      </c>
      <c r="E1397" s="150" t="s">
        <v>2912</v>
      </c>
      <c r="G1397" s="73"/>
      <c r="H1397" s="73"/>
      <c r="K1397" s="150" t="s">
        <v>2911</v>
      </c>
      <c r="O1397" s="73"/>
      <c r="P1397" s="73">
        <v>3</v>
      </c>
      <c r="Q1397" s="73"/>
      <c r="R1397" s="149">
        <f t="shared" si="29"/>
        <v>1</v>
      </c>
      <c r="T1397" s="148">
        <v>40148</v>
      </c>
    </row>
    <row r="1398" spans="1:20">
      <c r="A1398" s="18" t="s">
        <v>2446</v>
      </c>
      <c r="B1398" s="18" t="s">
        <v>7643</v>
      </c>
      <c r="D1398" s="150" t="s">
        <v>2910</v>
      </c>
      <c r="E1398" s="150" t="s">
        <v>2909</v>
      </c>
      <c r="G1398" s="73"/>
      <c r="H1398" s="73"/>
      <c r="O1398" s="73"/>
      <c r="P1398" s="73"/>
      <c r="Q1398" s="73"/>
      <c r="R1398" s="149">
        <f t="shared" si="29"/>
        <v>0</v>
      </c>
      <c r="T1398" s="148">
        <v>40148</v>
      </c>
    </row>
    <row r="1399" spans="1:20">
      <c r="A1399" s="18" t="s">
        <v>2446</v>
      </c>
      <c r="B1399" s="18" t="s">
        <v>7643</v>
      </c>
      <c r="D1399" s="150" t="s">
        <v>2908</v>
      </c>
      <c r="E1399" s="150" t="s">
        <v>2907</v>
      </c>
      <c r="G1399" s="73"/>
      <c r="H1399" s="73"/>
      <c r="O1399" s="73"/>
      <c r="P1399" s="73"/>
      <c r="Q1399" s="73"/>
      <c r="R1399" s="149">
        <f t="shared" si="29"/>
        <v>0</v>
      </c>
      <c r="T1399" s="148">
        <v>40148</v>
      </c>
    </row>
    <row r="1400" spans="1:20">
      <c r="A1400" s="18" t="s">
        <v>2446</v>
      </c>
      <c r="B1400" s="18" t="s">
        <v>7643</v>
      </c>
      <c r="D1400" s="150" t="s">
        <v>2906</v>
      </c>
      <c r="E1400" s="150" t="s">
        <v>2905</v>
      </c>
      <c r="G1400" s="73"/>
      <c r="H1400" s="73"/>
      <c r="O1400" s="73"/>
      <c r="P1400" s="73"/>
      <c r="Q1400" s="73"/>
      <c r="R1400" s="149">
        <f t="shared" si="29"/>
        <v>0</v>
      </c>
      <c r="T1400" s="148">
        <v>40148</v>
      </c>
    </row>
    <row r="1401" spans="1:20">
      <c r="A1401" s="18" t="s">
        <v>2446</v>
      </c>
      <c r="B1401" s="18" t="s">
        <v>7643</v>
      </c>
      <c r="D1401" s="150" t="s">
        <v>2904</v>
      </c>
      <c r="E1401" s="150" t="s">
        <v>2903</v>
      </c>
      <c r="G1401" s="73"/>
      <c r="H1401" s="73"/>
      <c r="O1401" s="73"/>
      <c r="P1401" s="73"/>
      <c r="Q1401" s="73"/>
      <c r="R1401" s="149">
        <f t="shared" si="29"/>
        <v>0</v>
      </c>
      <c r="T1401" s="148">
        <v>40148</v>
      </c>
    </row>
    <row r="1402" spans="1:20">
      <c r="A1402" s="18" t="s">
        <v>2446</v>
      </c>
      <c r="B1402" s="18" t="s">
        <v>7643</v>
      </c>
      <c r="D1402" s="150" t="s">
        <v>2902</v>
      </c>
      <c r="E1402" s="150" t="s">
        <v>2901</v>
      </c>
      <c r="G1402" s="73"/>
      <c r="H1402" s="73"/>
      <c r="O1402" s="73"/>
      <c r="P1402" s="73"/>
      <c r="Q1402" s="73"/>
      <c r="R1402" s="149">
        <f t="shared" si="29"/>
        <v>0</v>
      </c>
      <c r="T1402" s="148">
        <v>40148</v>
      </c>
    </row>
    <row r="1403" spans="1:20">
      <c r="A1403" s="18" t="s">
        <v>2446</v>
      </c>
      <c r="B1403" s="18" t="s">
        <v>7643</v>
      </c>
      <c r="D1403" s="150" t="s">
        <v>2900</v>
      </c>
      <c r="E1403" s="150" t="s">
        <v>2899</v>
      </c>
      <c r="G1403" s="73"/>
      <c r="H1403" s="73"/>
      <c r="O1403" s="73"/>
      <c r="P1403" s="73"/>
      <c r="Q1403" s="73"/>
      <c r="R1403" s="149">
        <f t="shared" si="29"/>
        <v>0</v>
      </c>
      <c r="T1403" s="148">
        <v>40148</v>
      </c>
    </row>
    <row r="1404" spans="1:20">
      <c r="A1404" s="18" t="s">
        <v>2446</v>
      </c>
      <c r="B1404" s="18" t="s">
        <v>7643</v>
      </c>
      <c r="D1404" s="150" t="s">
        <v>2898</v>
      </c>
      <c r="E1404" s="150" t="s">
        <v>2897</v>
      </c>
      <c r="G1404" s="73"/>
      <c r="H1404" s="73"/>
      <c r="O1404" s="73"/>
      <c r="P1404" s="73"/>
      <c r="Q1404" s="73"/>
      <c r="R1404" s="149">
        <f t="shared" si="29"/>
        <v>0</v>
      </c>
      <c r="T1404" s="148">
        <v>40148</v>
      </c>
    </row>
    <row r="1405" spans="1:20">
      <c r="A1405" s="18" t="s">
        <v>2446</v>
      </c>
      <c r="B1405" s="18" t="s">
        <v>7643</v>
      </c>
      <c r="D1405" s="150" t="s">
        <v>2896</v>
      </c>
      <c r="E1405" s="150" t="s">
        <v>2895</v>
      </c>
      <c r="G1405" s="73"/>
      <c r="H1405" s="73"/>
      <c r="O1405" s="73"/>
      <c r="P1405" s="73"/>
      <c r="Q1405" s="73"/>
      <c r="R1405" s="149">
        <f t="shared" si="29"/>
        <v>0</v>
      </c>
      <c r="T1405" s="148">
        <v>40148</v>
      </c>
    </row>
    <row r="1406" spans="1:20">
      <c r="A1406" s="18" t="s">
        <v>2446</v>
      </c>
      <c r="B1406" s="18" t="s">
        <v>7643</v>
      </c>
      <c r="D1406" s="150" t="s">
        <v>2894</v>
      </c>
      <c r="E1406" s="150" t="s">
        <v>2893</v>
      </c>
      <c r="G1406" s="73"/>
      <c r="H1406" s="73"/>
      <c r="O1406" s="73"/>
      <c r="P1406" s="73"/>
      <c r="Q1406" s="73"/>
      <c r="R1406" s="149">
        <f t="shared" si="29"/>
        <v>0</v>
      </c>
      <c r="T1406" s="148">
        <v>40148</v>
      </c>
    </row>
    <row r="1407" spans="1:20">
      <c r="A1407" s="18" t="s">
        <v>2446</v>
      </c>
      <c r="B1407" s="18" t="s">
        <v>7643</v>
      </c>
      <c r="D1407" s="150" t="s">
        <v>2892</v>
      </c>
      <c r="E1407" s="150" t="s">
        <v>2891</v>
      </c>
      <c r="G1407" s="73"/>
      <c r="H1407" s="73"/>
      <c r="O1407" s="73"/>
      <c r="P1407" s="73"/>
      <c r="Q1407" s="73"/>
      <c r="R1407" s="149">
        <f t="shared" si="29"/>
        <v>0</v>
      </c>
      <c r="T1407" s="148">
        <v>40148</v>
      </c>
    </row>
    <row r="1408" spans="1:20">
      <c r="A1408" s="18" t="s">
        <v>2446</v>
      </c>
      <c r="B1408" s="18" t="s">
        <v>7643</v>
      </c>
      <c r="D1408" s="150" t="s">
        <v>2890</v>
      </c>
      <c r="E1408" s="150" t="s">
        <v>2889</v>
      </c>
      <c r="G1408" s="73"/>
      <c r="H1408" s="73"/>
      <c r="O1408" s="73"/>
      <c r="P1408" s="73"/>
      <c r="Q1408" s="73"/>
      <c r="R1408" s="149">
        <f t="shared" si="29"/>
        <v>0</v>
      </c>
      <c r="T1408" s="148">
        <v>40148</v>
      </c>
    </row>
    <row r="1409" spans="1:20">
      <c r="A1409" s="18" t="s">
        <v>2446</v>
      </c>
      <c r="B1409" s="18" t="s">
        <v>7643</v>
      </c>
      <c r="D1409" s="150" t="s">
        <v>2888</v>
      </c>
      <c r="E1409" s="150" t="s">
        <v>2887</v>
      </c>
      <c r="G1409" s="73"/>
      <c r="H1409" s="73"/>
      <c r="O1409" s="73"/>
      <c r="P1409" s="73"/>
      <c r="Q1409" s="73"/>
      <c r="R1409" s="149">
        <f t="shared" si="29"/>
        <v>0</v>
      </c>
      <c r="T1409" s="148">
        <v>40148</v>
      </c>
    </row>
    <row r="1410" spans="1:20">
      <c r="A1410" s="18" t="s">
        <v>2446</v>
      </c>
      <c r="B1410" s="18" t="s">
        <v>7643</v>
      </c>
      <c r="E1410" s="150" t="s">
        <v>2886</v>
      </c>
      <c r="G1410" s="73"/>
      <c r="H1410" s="73"/>
      <c r="K1410" s="150" t="s">
        <v>2885</v>
      </c>
      <c r="O1410" s="73"/>
      <c r="P1410" s="73"/>
      <c r="Q1410" s="73"/>
      <c r="R1410" s="149">
        <f t="shared" si="29"/>
        <v>0</v>
      </c>
      <c r="T1410" s="148">
        <v>40148</v>
      </c>
    </row>
    <row r="1411" spans="1:20">
      <c r="A1411" s="18" t="s">
        <v>2446</v>
      </c>
      <c r="B1411" s="18" t="s">
        <v>7643</v>
      </c>
      <c r="E1411" s="150" t="s">
        <v>2884</v>
      </c>
      <c r="G1411" s="73"/>
      <c r="H1411" s="73"/>
      <c r="K1411" s="150" t="s">
        <v>2883</v>
      </c>
      <c r="O1411" s="73"/>
      <c r="P1411" s="73"/>
      <c r="Q1411" s="73"/>
      <c r="R1411" s="149">
        <f t="shared" si="29"/>
        <v>0</v>
      </c>
      <c r="T1411" s="148">
        <v>40148</v>
      </c>
    </row>
    <row r="1412" spans="1:20">
      <c r="A1412" s="18" t="s">
        <v>2446</v>
      </c>
      <c r="B1412" s="18" t="s">
        <v>7643</v>
      </c>
      <c r="D1412" s="150" t="s">
        <v>2882</v>
      </c>
      <c r="E1412" s="150" t="s">
        <v>2881</v>
      </c>
      <c r="G1412" s="73"/>
      <c r="H1412" s="73"/>
      <c r="O1412" s="73"/>
      <c r="P1412" s="73"/>
      <c r="Q1412" s="73"/>
      <c r="R1412" s="149">
        <f t="shared" si="29"/>
        <v>0</v>
      </c>
      <c r="T1412" s="148">
        <v>40148</v>
      </c>
    </row>
    <row r="1413" spans="1:20">
      <c r="A1413" s="18" t="s">
        <v>2446</v>
      </c>
      <c r="B1413" s="18" t="s">
        <v>7643</v>
      </c>
      <c r="D1413" s="150" t="s">
        <v>2880</v>
      </c>
      <c r="E1413" s="150" t="s">
        <v>2879</v>
      </c>
      <c r="G1413" s="73"/>
      <c r="H1413" s="73"/>
      <c r="O1413" s="73"/>
      <c r="P1413" s="73"/>
      <c r="Q1413" s="73"/>
      <c r="R1413" s="149">
        <f t="shared" ref="R1413:R1476" si="30">IF($P1413=0,0,$P1413/($P1413+Q1413))</f>
        <v>0</v>
      </c>
      <c r="T1413" s="148">
        <v>40148</v>
      </c>
    </row>
    <row r="1414" spans="1:20">
      <c r="A1414" s="18" t="s">
        <v>2446</v>
      </c>
      <c r="B1414" s="18" t="s">
        <v>7643</v>
      </c>
      <c r="E1414" s="150" t="s">
        <v>2878</v>
      </c>
      <c r="G1414" s="73"/>
      <c r="H1414" s="73"/>
      <c r="K1414" s="150" t="s">
        <v>2877</v>
      </c>
      <c r="O1414" s="73"/>
      <c r="P1414" s="73"/>
      <c r="Q1414" s="73"/>
      <c r="R1414" s="149">
        <f t="shared" si="30"/>
        <v>0</v>
      </c>
      <c r="T1414" s="148">
        <v>40148</v>
      </c>
    </row>
    <row r="1415" spans="1:20">
      <c r="A1415" s="18" t="s">
        <v>2446</v>
      </c>
      <c r="B1415" s="18" t="s">
        <v>7643</v>
      </c>
      <c r="D1415" s="150" t="s">
        <v>2876</v>
      </c>
      <c r="E1415" s="150" t="s">
        <v>2875</v>
      </c>
      <c r="G1415" s="73"/>
      <c r="H1415" s="73"/>
      <c r="O1415" s="73"/>
      <c r="P1415" s="73"/>
      <c r="Q1415" s="73">
        <v>1</v>
      </c>
      <c r="R1415" s="149">
        <f t="shared" si="30"/>
        <v>0</v>
      </c>
      <c r="T1415" s="148">
        <v>40148</v>
      </c>
    </row>
    <row r="1416" spans="1:20">
      <c r="A1416" s="18" t="s">
        <v>2446</v>
      </c>
      <c r="B1416" s="18" t="s">
        <v>7643</v>
      </c>
      <c r="E1416" s="150" t="s">
        <v>2874</v>
      </c>
      <c r="G1416" s="73"/>
      <c r="H1416" s="73"/>
      <c r="K1416" s="150" t="s">
        <v>2873</v>
      </c>
      <c r="O1416" s="73"/>
      <c r="P1416" s="73"/>
      <c r="Q1416" s="73"/>
      <c r="R1416" s="149">
        <f t="shared" si="30"/>
        <v>0</v>
      </c>
      <c r="T1416" s="148">
        <v>40148</v>
      </c>
    </row>
    <row r="1417" spans="1:20">
      <c r="A1417" s="18" t="s">
        <v>2446</v>
      </c>
      <c r="B1417" s="18" t="s">
        <v>7643</v>
      </c>
      <c r="E1417" s="150" t="s">
        <v>2872</v>
      </c>
      <c r="G1417" s="73"/>
      <c r="H1417" s="73"/>
      <c r="K1417" s="150" t="s">
        <v>2871</v>
      </c>
      <c r="O1417" s="73"/>
      <c r="P1417" s="73"/>
      <c r="Q1417" s="73"/>
      <c r="R1417" s="149">
        <f t="shared" si="30"/>
        <v>0</v>
      </c>
      <c r="T1417" s="148">
        <v>40148</v>
      </c>
    </row>
    <row r="1418" spans="1:20">
      <c r="A1418" s="18" t="s">
        <v>2446</v>
      </c>
      <c r="B1418" s="18" t="s">
        <v>7643</v>
      </c>
      <c r="E1418" s="150" t="s">
        <v>2870</v>
      </c>
      <c r="G1418" s="73"/>
      <c r="H1418" s="73"/>
      <c r="O1418" s="73"/>
      <c r="P1418" s="73"/>
      <c r="Q1418" s="73"/>
      <c r="R1418" s="149">
        <f t="shared" si="30"/>
        <v>0</v>
      </c>
      <c r="T1418" s="148">
        <v>40148</v>
      </c>
    </row>
    <row r="1419" spans="1:20">
      <c r="A1419" s="18" t="s">
        <v>2446</v>
      </c>
      <c r="B1419" s="18" t="s">
        <v>7643</v>
      </c>
      <c r="D1419" s="150" t="s">
        <v>2869</v>
      </c>
      <c r="E1419" s="150" t="s">
        <v>2868</v>
      </c>
      <c r="G1419" s="73"/>
      <c r="H1419" s="73"/>
      <c r="O1419" s="73"/>
      <c r="P1419" s="73">
        <v>1</v>
      </c>
      <c r="Q1419" s="73">
        <v>4</v>
      </c>
      <c r="R1419" s="149">
        <f t="shared" si="30"/>
        <v>0.2</v>
      </c>
      <c r="T1419" s="148">
        <v>40148</v>
      </c>
    </row>
    <row r="1420" spans="1:20">
      <c r="A1420" s="18" t="s">
        <v>2446</v>
      </c>
      <c r="B1420" s="18" t="s">
        <v>7643</v>
      </c>
      <c r="D1420" s="150" t="s">
        <v>2867</v>
      </c>
      <c r="E1420" s="150" t="s">
        <v>2866</v>
      </c>
      <c r="G1420" s="73"/>
      <c r="H1420" s="73"/>
      <c r="O1420" s="73"/>
      <c r="P1420" s="73"/>
      <c r="Q1420" s="73"/>
      <c r="R1420" s="149">
        <f t="shared" si="30"/>
        <v>0</v>
      </c>
      <c r="T1420" s="148">
        <v>40148</v>
      </c>
    </row>
    <row r="1421" spans="1:20">
      <c r="A1421" s="18" t="s">
        <v>2446</v>
      </c>
      <c r="B1421" s="18" t="s">
        <v>7643</v>
      </c>
      <c r="D1421" s="150" t="s">
        <v>2865</v>
      </c>
      <c r="E1421" s="150" t="s">
        <v>2864</v>
      </c>
      <c r="G1421" s="73"/>
      <c r="H1421" s="73"/>
      <c r="O1421" s="73"/>
      <c r="P1421" s="73"/>
      <c r="Q1421" s="73">
        <v>2</v>
      </c>
      <c r="R1421" s="149">
        <f t="shared" si="30"/>
        <v>0</v>
      </c>
      <c r="T1421" s="148">
        <v>40148</v>
      </c>
    </row>
    <row r="1422" spans="1:20">
      <c r="A1422" s="18" t="s">
        <v>2446</v>
      </c>
      <c r="B1422" s="18" t="s">
        <v>7643</v>
      </c>
      <c r="D1422" s="150" t="s">
        <v>2863</v>
      </c>
      <c r="E1422" s="150" t="s">
        <v>2862</v>
      </c>
      <c r="G1422" s="73"/>
      <c r="H1422" s="73"/>
      <c r="O1422" s="73"/>
      <c r="P1422" s="73"/>
      <c r="Q1422" s="73"/>
      <c r="R1422" s="149">
        <f t="shared" si="30"/>
        <v>0</v>
      </c>
      <c r="T1422" s="148">
        <v>40148</v>
      </c>
    </row>
    <row r="1423" spans="1:20">
      <c r="A1423" s="18" t="s">
        <v>2446</v>
      </c>
      <c r="B1423" s="18" t="s">
        <v>7643</v>
      </c>
      <c r="D1423" s="150" t="s">
        <v>2861</v>
      </c>
      <c r="G1423" s="73"/>
      <c r="H1423" s="73"/>
      <c r="K1423" s="150" t="s">
        <v>2860</v>
      </c>
      <c r="O1423" s="73"/>
      <c r="P1423" s="73"/>
      <c r="Q1423" s="73"/>
      <c r="R1423" s="149">
        <f t="shared" si="30"/>
        <v>0</v>
      </c>
      <c r="T1423" s="148">
        <v>40148</v>
      </c>
    </row>
    <row r="1424" spans="1:20">
      <c r="A1424" s="18" t="s">
        <v>2446</v>
      </c>
      <c r="B1424" s="18" t="s">
        <v>7643</v>
      </c>
      <c r="D1424" s="150" t="s">
        <v>2859</v>
      </c>
      <c r="G1424" s="73"/>
      <c r="H1424" s="73"/>
      <c r="K1424" s="150" t="s">
        <v>2858</v>
      </c>
      <c r="O1424" s="73"/>
      <c r="P1424" s="73"/>
      <c r="Q1424" s="73"/>
      <c r="R1424" s="149">
        <f t="shared" si="30"/>
        <v>0</v>
      </c>
      <c r="T1424" s="148">
        <v>40148</v>
      </c>
    </row>
    <row r="1425" spans="1:20">
      <c r="A1425" s="18" t="s">
        <v>2446</v>
      </c>
      <c r="B1425" s="18" t="s">
        <v>2804</v>
      </c>
      <c r="D1425" s="165"/>
      <c r="E1425" s="150" t="s">
        <v>2857</v>
      </c>
      <c r="R1425" s="149">
        <f t="shared" si="30"/>
        <v>0</v>
      </c>
      <c r="T1425" s="148">
        <v>40148</v>
      </c>
    </row>
    <row r="1426" spans="1:20">
      <c r="A1426" s="18" t="s">
        <v>2446</v>
      </c>
      <c r="B1426" s="18" t="s">
        <v>2804</v>
      </c>
      <c r="D1426" s="165" t="s">
        <v>2856</v>
      </c>
      <c r="E1426" s="150" t="s">
        <v>2855</v>
      </c>
      <c r="R1426" s="149">
        <f t="shared" si="30"/>
        <v>0</v>
      </c>
      <c r="T1426" s="148">
        <v>40148</v>
      </c>
    </row>
    <row r="1427" spans="1:20">
      <c r="A1427" s="18" t="s">
        <v>2446</v>
      </c>
      <c r="B1427" s="18" t="s">
        <v>2804</v>
      </c>
      <c r="D1427" s="165" t="s">
        <v>2854</v>
      </c>
      <c r="E1427" s="150" t="s">
        <v>2853</v>
      </c>
      <c r="R1427" s="149">
        <f t="shared" si="30"/>
        <v>0</v>
      </c>
      <c r="T1427" s="148">
        <v>40148</v>
      </c>
    </row>
    <row r="1428" spans="1:20">
      <c r="A1428" s="18" t="s">
        <v>2446</v>
      </c>
      <c r="B1428" s="18" t="s">
        <v>2804</v>
      </c>
      <c r="D1428" s="165" t="s">
        <v>2852</v>
      </c>
      <c r="E1428" s="150" t="s">
        <v>2851</v>
      </c>
      <c r="K1428" s="150" t="s">
        <v>2850</v>
      </c>
      <c r="R1428" s="149">
        <f t="shared" si="30"/>
        <v>0</v>
      </c>
      <c r="T1428" s="148">
        <v>40148</v>
      </c>
    </row>
    <row r="1429" spans="1:20">
      <c r="A1429" s="18" t="s">
        <v>2446</v>
      </c>
      <c r="B1429" s="18" t="s">
        <v>2804</v>
      </c>
      <c r="D1429" s="165"/>
      <c r="E1429" s="150" t="s">
        <v>2849</v>
      </c>
      <c r="K1429" s="150" t="s">
        <v>2848</v>
      </c>
      <c r="R1429" s="149">
        <f t="shared" si="30"/>
        <v>0</v>
      </c>
      <c r="T1429" s="148">
        <v>40148</v>
      </c>
    </row>
    <row r="1430" spans="1:20">
      <c r="A1430" s="18" t="s">
        <v>2446</v>
      </c>
      <c r="B1430" s="18" t="s">
        <v>2804</v>
      </c>
      <c r="D1430" s="165" t="s">
        <v>2847</v>
      </c>
      <c r="E1430" s="150" t="s">
        <v>2846</v>
      </c>
      <c r="R1430" s="149">
        <f t="shared" si="30"/>
        <v>0</v>
      </c>
      <c r="T1430" s="148">
        <v>40148</v>
      </c>
    </row>
    <row r="1431" spans="1:20">
      <c r="A1431" s="18" t="s">
        <v>2446</v>
      </c>
      <c r="B1431" s="18" t="s">
        <v>2804</v>
      </c>
      <c r="D1431" s="165" t="s">
        <v>2845</v>
      </c>
      <c r="E1431" s="150" t="s">
        <v>2844</v>
      </c>
      <c r="R1431" s="149">
        <f t="shared" si="30"/>
        <v>0</v>
      </c>
      <c r="T1431" s="148">
        <v>40148</v>
      </c>
    </row>
    <row r="1432" spans="1:20">
      <c r="A1432" s="18" t="s">
        <v>2446</v>
      </c>
      <c r="B1432" s="18" t="s">
        <v>2804</v>
      </c>
      <c r="D1432" s="165" t="s">
        <v>2843</v>
      </c>
      <c r="E1432" s="150" t="s">
        <v>2842</v>
      </c>
      <c r="R1432" s="149">
        <f t="shared" si="30"/>
        <v>0</v>
      </c>
      <c r="T1432" s="148">
        <v>40148</v>
      </c>
    </row>
    <row r="1433" spans="1:20">
      <c r="A1433" s="18" t="s">
        <v>2446</v>
      </c>
      <c r="B1433" s="18" t="s">
        <v>2804</v>
      </c>
      <c r="D1433" s="165" t="s">
        <v>2841</v>
      </c>
      <c r="E1433" s="150" t="s">
        <v>2840</v>
      </c>
      <c r="R1433" s="149">
        <f t="shared" si="30"/>
        <v>0</v>
      </c>
      <c r="T1433" s="148">
        <v>40148</v>
      </c>
    </row>
    <row r="1434" spans="1:20">
      <c r="A1434" s="18" t="s">
        <v>2446</v>
      </c>
      <c r="B1434" s="18" t="s">
        <v>2804</v>
      </c>
      <c r="D1434" s="165" t="s">
        <v>2839</v>
      </c>
      <c r="E1434" s="150" t="s">
        <v>2838</v>
      </c>
      <c r="R1434" s="149">
        <f t="shared" si="30"/>
        <v>0</v>
      </c>
      <c r="T1434" s="148">
        <v>40148</v>
      </c>
    </row>
    <row r="1435" spans="1:20">
      <c r="A1435" s="18" t="s">
        <v>2446</v>
      </c>
      <c r="B1435" s="18" t="s">
        <v>2804</v>
      </c>
      <c r="D1435" s="165" t="s">
        <v>2837</v>
      </c>
      <c r="E1435" s="150" t="s">
        <v>2836</v>
      </c>
      <c r="R1435" s="149">
        <f t="shared" si="30"/>
        <v>0</v>
      </c>
      <c r="T1435" s="148">
        <v>40148</v>
      </c>
    </row>
    <row r="1436" spans="1:20">
      <c r="A1436" s="18" t="s">
        <v>2446</v>
      </c>
      <c r="B1436" s="18" t="s">
        <v>2804</v>
      </c>
      <c r="D1436" s="165" t="s">
        <v>2835</v>
      </c>
      <c r="E1436" s="150" t="s">
        <v>2834</v>
      </c>
      <c r="R1436" s="149">
        <f t="shared" si="30"/>
        <v>0</v>
      </c>
      <c r="T1436" s="148">
        <v>40148</v>
      </c>
    </row>
    <row r="1437" spans="1:20">
      <c r="A1437" s="18" t="s">
        <v>2446</v>
      </c>
      <c r="B1437" s="18" t="s">
        <v>2804</v>
      </c>
      <c r="D1437" s="165" t="s">
        <v>2833</v>
      </c>
      <c r="E1437" s="150" t="s">
        <v>2832</v>
      </c>
      <c r="R1437" s="149">
        <f t="shared" si="30"/>
        <v>0</v>
      </c>
      <c r="T1437" s="148">
        <v>40148</v>
      </c>
    </row>
    <row r="1438" spans="1:20">
      <c r="A1438" s="18" t="s">
        <v>2446</v>
      </c>
      <c r="B1438" s="18" t="s">
        <v>2804</v>
      </c>
      <c r="D1438" s="165" t="s">
        <v>2831</v>
      </c>
      <c r="E1438" s="150" t="s">
        <v>2830</v>
      </c>
      <c r="R1438" s="149">
        <f t="shared" si="30"/>
        <v>0</v>
      </c>
      <c r="T1438" s="148">
        <v>40148</v>
      </c>
    </row>
    <row r="1439" spans="1:20">
      <c r="A1439" s="18" t="s">
        <v>2446</v>
      </c>
      <c r="B1439" s="18" t="s">
        <v>2804</v>
      </c>
      <c r="D1439" s="165" t="s">
        <v>2829</v>
      </c>
      <c r="E1439" s="150" t="s">
        <v>2828</v>
      </c>
      <c r="R1439" s="149">
        <f t="shared" si="30"/>
        <v>0</v>
      </c>
      <c r="T1439" s="148">
        <v>40148</v>
      </c>
    </row>
    <row r="1440" spans="1:20">
      <c r="A1440" s="18" t="s">
        <v>2446</v>
      </c>
      <c r="B1440" s="18" t="s">
        <v>2804</v>
      </c>
      <c r="D1440" s="165" t="s">
        <v>2827</v>
      </c>
      <c r="E1440" s="150" t="s">
        <v>2826</v>
      </c>
      <c r="R1440" s="149">
        <f t="shared" si="30"/>
        <v>0</v>
      </c>
      <c r="T1440" s="148">
        <v>40148</v>
      </c>
    </row>
    <row r="1441" spans="1:20">
      <c r="A1441" s="18" t="s">
        <v>2446</v>
      </c>
      <c r="B1441" s="18" t="s">
        <v>2804</v>
      </c>
      <c r="D1441" s="165" t="s">
        <v>2825</v>
      </c>
      <c r="E1441" s="150" t="s">
        <v>2824</v>
      </c>
      <c r="R1441" s="149">
        <f t="shared" si="30"/>
        <v>0</v>
      </c>
      <c r="T1441" s="148">
        <v>40148</v>
      </c>
    </row>
    <row r="1442" spans="1:20">
      <c r="A1442" s="18" t="s">
        <v>2446</v>
      </c>
      <c r="B1442" s="18" t="s">
        <v>2804</v>
      </c>
      <c r="D1442" s="165"/>
      <c r="E1442" s="150" t="s">
        <v>2823</v>
      </c>
      <c r="K1442" s="150" t="s">
        <v>2822</v>
      </c>
      <c r="R1442" s="149">
        <f t="shared" si="30"/>
        <v>0</v>
      </c>
      <c r="T1442" s="148">
        <v>40148</v>
      </c>
    </row>
    <row r="1443" spans="1:20">
      <c r="A1443" s="18" t="s">
        <v>2446</v>
      </c>
      <c r="B1443" s="18" t="s">
        <v>2804</v>
      </c>
      <c r="D1443" s="165" t="s">
        <v>2821</v>
      </c>
      <c r="E1443" s="150" t="s">
        <v>2820</v>
      </c>
      <c r="R1443" s="149">
        <f t="shared" si="30"/>
        <v>0</v>
      </c>
      <c r="T1443" s="148">
        <v>40148</v>
      </c>
    </row>
    <row r="1444" spans="1:20">
      <c r="A1444" s="18" t="s">
        <v>2446</v>
      </c>
      <c r="B1444" s="18" t="s">
        <v>2804</v>
      </c>
      <c r="D1444" s="150" t="s">
        <v>2819</v>
      </c>
      <c r="E1444" s="150" t="s">
        <v>2818</v>
      </c>
      <c r="R1444" s="149">
        <f t="shared" si="30"/>
        <v>0</v>
      </c>
      <c r="T1444" s="148">
        <v>40148</v>
      </c>
    </row>
    <row r="1445" spans="1:20">
      <c r="A1445" s="18" t="s">
        <v>2446</v>
      </c>
      <c r="B1445" s="18" t="s">
        <v>2804</v>
      </c>
      <c r="D1445" s="165" t="s">
        <v>2817</v>
      </c>
      <c r="E1445" s="150" t="s">
        <v>2816</v>
      </c>
      <c r="R1445" s="149">
        <f t="shared" si="30"/>
        <v>0</v>
      </c>
      <c r="T1445" s="148">
        <v>40148</v>
      </c>
    </row>
    <row r="1446" spans="1:20">
      <c r="A1446" s="18" t="s">
        <v>2446</v>
      </c>
      <c r="B1446" s="18" t="s">
        <v>2804</v>
      </c>
      <c r="D1446" s="165" t="s">
        <v>2815</v>
      </c>
      <c r="E1446" s="150" t="s">
        <v>2814</v>
      </c>
      <c r="R1446" s="149">
        <f t="shared" si="30"/>
        <v>0</v>
      </c>
      <c r="T1446" s="148">
        <v>40148</v>
      </c>
    </row>
    <row r="1447" spans="1:20">
      <c r="A1447" s="18" t="s">
        <v>2446</v>
      </c>
      <c r="B1447" s="18" t="s">
        <v>2804</v>
      </c>
      <c r="E1447" s="165" t="s">
        <v>2813</v>
      </c>
      <c r="K1447" s="150" t="s">
        <v>2812</v>
      </c>
      <c r="R1447" s="149">
        <f t="shared" si="30"/>
        <v>0</v>
      </c>
      <c r="T1447" s="148">
        <v>40148</v>
      </c>
    </row>
    <row r="1448" spans="1:20">
      <c r="A1448" s="18" t="s">
        <v>2446</v>
      </c>
      <c r="B1448" s="18" t="s">
        <v>2804</v>
      </c>
      <c r="D1448" s="165"/>
      <c r="E1448" s="150" t="s">
        <v>2811</v>
      </c>
      <c r="K1448" s="150" t="s">
        <v>2810</v>
      </c>
      <c r="R1448" s="149">
        <f t="shared" si="30"/>
        <v>0</v>
      </c>
      <c r="T1448" s="148">
        <v>40148</v>
      </c>
    </row>
    <row r="1449" spans="1:20">
      <c r="A1449" s="18" t="s">
        <v>2446</v>
      </c>
      <c r="B1449" s="18" t="s">
        <v>2804</v>
      </c>
      <c r="D1449" s="165" t="s">
        <v>2809</v>
      </c>
      <c r="R1449" s="149">
        <f t="shared" si="30"/>
        <v>0</v>
      </c>
      <c r="T1449" s="148">
        <v>40148</v>
      </c>
    </row>
    <row r="1450" spans="1:20">
      <c r="A1450" s="18" t="s">
        <v>2446</v>
      </c>
      <c r="B1450" s="18" t="s">
        <v>2804</v>
      </c>
      <c r="D1450" s="165" t="s">
        <v>2808</v>
      </c>
      <c r="R1450" s="149">
        <f t="shared" si="30"/>
        <v>0</v>
      </c>
      <c r="T1450" s="148">
        <v>40148</v>
      </c>
    </row>
    <row r="1451" spans="1:20">
      <c r="A1451" s="18" t="s">
        <v>2446</v>
      </c>
      <c r="B1451" s="18" t="s">
        <v>2804</v>
      </c>
      <c r="D1451" s="165" t="s">
        <v>2807</v>
      </c>
      <c r="R1451" s="149">
        <f t="shared" si="30"/>
        <v>0</v>
      </c>
      <c r="T1451" s="148">
        <v>40148</v>
      </c>
    </row>
    <row r="1452" spans="1:20">
      <c r="A1452" s="18" t="s">
        <v>2446</v>
      </c>
      <c r="B1452" s="18" t="s">
        <v>2804</v>
      </c>
      <c r="D1452" s="165" t="s">
        <v>2806</v>
      </c>
      <c r="R1452" s="149">
        <f t="shared" si="30"/>
        <v>0</v>
      </c>
      <c r="T1452" s="148">
        <v>40148</v>
      </c>
    </row>
    <row r="1453" spans="1:20">
      <c r="A1453" s="18" t="s">
        <v>2446</v>
      </c>
      <c r="B1453" s="18" t="s">
        <v>2804</v>
      </c>
      <c r="D1453" s="165" t="s">
        <v>2805</v>
      </c>
      <c r="R1453" s="149">
        <f t="shared" si="30"/>
        <v>0</v>
      </c>
      <c r="T1453" s="148">
        <v>40148</v>
      </c>
    </row>
    <row r="1454" spans="1:20">
      <c r="A1454" s="18" t="s">
        <v>2446</v>
      </c>
      <c r="B1454" s="18" t="s">
        <v>2804</v>
      </c>
      <c r="D1454" s="165" t="s">
        <v>2803</v>
      </c>
      <c r="R1454" s="149">
        <f t="shared" si="30"/>
        <v>0</v>
      </c>
      <c r="T1454" s="148">
        <v>40148</v>
      </c>
    </row>
    <row r="1455" spans="1:20">
      <c r="A1455" s="18" t="s">
        <v>2775</v>
      </c>
      <c r="B1455" s="18" t="s">
        <v>1785</v>
      </c>
      <c r="D1455" s="165" t="s">
        <v>2802</v>
      </c>
      <c r="E1455" s="150" t="s">
        <v>2801</v>
      </c>
      <c r="R1455" s="149">
        <f t="shared" si="30"/>
        <v>0</v>
      </c>
      <c r="T1455" s="148">
        <v>40282</v>
      </c>
    </row>
    <row r="1456" spans="1:20">
      <c r="A1456" s="18" t="s">
        <v>2775</v>
      </c>
      <c r="B1456" s="18" t="s">
        <v>1785</v>
      </c>
      <c r="D1456" s="165" t="s">
        <v>2800</v>
      </c>
      <c r="E1456" s="150" t="s">
        <v>2799</v>
      </c>
      <c r="R1456" s="149">
        <f t="shared" si="30"/>
        <v>0</v>
      </c>
      <c r="T1456" s="148">
        <v>40282</v>
      </c>
    </row>
    <row r="1457" spans="1:20">
      <c r="A1457" s="18" t="s">
        <v>2775</v>
      </c>
      <c r="B1457" s="18" t="s">
        <v>1785</v>
      </c>
      <c r="D1457" s="165" t="s">
        <v>2798</v>
      </c>
      <c r="E1457" s="150" t="s">
        <v>2797</v>
      </c>
      <c r="R1457" s="149">
        <f t="shared" si="30"/>
        <v>0</v>
      </c>
      <c r="T1457" s="148">
        <v>40282</v>
      </c>
    </row>
    <row r="1458" spans="1:20">
      <c r="A1458" s="18" t="s">
        <v>2775</v>
      </c>
      <c r="B1458" s="18" t="s">
        <v>1785</v>
      </c>
      <c r="D1458" s="165" t="s">
        <v>2796</v>
      </c>
      <c r="E1458" s="150" t="s">
        <v>2795</v>
      </c>
      <c r="R1458" s="149">
        <f t="shared" si="30"/>
        <v>0</v>
      </c>
      <c r="T1458" s="148">
        <v>40282</v>
      </c>
    </row>
    <row r="1459" spans="1:20">
      <c r="A1459" s="18" t="s">
        <v>2775</v>
      </c>
      <c r="B1459" s="18" t="s">
        <v>1785</v>
      </c>
      <c r="D1459" s="165" t="s">
        <v>2794</v>
      </c>
      <c r="E1459" s="150" t="s">
        <v>2793</v>
      </c>
      <c r="R1459" s="149">
        <f t="shared" si="30"/>
        <v>0</v>
      </c>
      <c r="T1459" s="148">
        <v>40282</v>
      </c>
    </row>
    <row r="1460" spans="1:20">
      <c r="A1460" s="18" t="s">
        <v>2775</v>
      </c>
      <c r="B1460" s="18" t="s">
        <v>1785</v>
      </c>
      <c r="D1460" s="165" t="s">
        <v>2792</v>
      </c>
      <c r="E1460" s="150" t="s">
        <v>2791</v>
      </c>
      <c r="R1460" s="149">
        <f t="shared" si="30"/>
        <v>0</v>
      </c>
      <c r="T1460" s="148">
        <v>40282</v>
      </c>
    </row>
    <row r="1461" spans="1:20">
      <c r="A1461" s="18" t="s">
        <v>2775</v>
      </c>
      <c r="B1461" s="18" t="s">
        <v>1785</v>
      </c>
      <c r="D1461" s="165" t="s">
        <v>2790</v>
      </c>
      <c r="E1461" s="150" t="s">
        <v>2789</v>
      </c>
      <c r="R1461" s="149">
        <f t="shared" si="30"/>
        <v>0</v>
      </c>
      <c r="T1461" s="148">
        <v>40282</v>
      </c>
    </row>
    <row r="1462" spans="1:20">
      <c r="A1462" s="18" t="s">
        <v>2775</v>
      </c>
      <c r="B1462" s="18" t="s">
        <v>1785</v>
      </c>
      <c r="D1462" s="165" t="s">
        <v>2788</v>
      </c>
      <c r="E1462" s="150" t="s">
        <v>2787</v>
      </c>
      <c r="R1462" s="149">
        <f t="shared" si="30"/>
        <v>0</v>
      </c>
      <c r="T1462" s="148">
        <v>40282</v>
      </c>
    </row>
    <row r="1463" spans="1:20">
      <c r="A1463" s="18" t="s">
        <v>2775</v>
      </c>
      <c r="B1463" s="18" t="s">
        <v>1785</v>
      </c>
      <c r="D1463" s="165" t="s">
        <v>2786</v>
      </c>
      <c r="E1463" s="150" t="s">
        <v>2785</v>
      </c>
      <c r="R1463" s="149">
        <f t="shared" si="30"/>
        <v>0</v>
      </c>
      <c r="T1463" s="148">
        <v>40282</v>
      </c>
    </row>
    <row r="1464" spans="1:20">
      <c r="A1464" s="18" t="s">
        <v>2775</v>
      </c>
      <c r="B1464" s="18" t="s">
        <v>1785</v>
      </c>
      <c r="D1464" s="165" t="s">
        <v>2784</v>
      </c>
      <c r="E1464" s="150" t="s">
        <v>2783</v>
      </c>
      <c r="R1464" s="149">
        <f t="shared" si="30"/>
        <v>0</v>
      </c>
      <c r="T1464" s="148">
        <v>40282</v>
      </c>
    </row>
    <row r="1465" spans="1:20">
      <c r="A1465" s="18" t="s">
        <v>2775</v>
      </c>
      <c r="B1465" s="18" t="s">
        <v>1785</v>
      </c>
      <c r="D1465" s="165" t="s">
        <v>2782</v>
      </c>
      <c r="E1465" s="150" t="s">
        <v>2781</v>
      </c>
      <c r="R1465" s="149">
        <f t="shared" si="30"/>
        <v>0</v>
      </c>
      <c r="T1465" s="148">
        <v>40282</v>
      </c>
    </row>
    <row r="1466" spans="1:20">
      <c r="A1466" s="18" t="s">
        <v>2775</v>
      </c>
      <c r="B1466" s="18" t="s">
        <v>1785</v>
      </c>
      <c r="D1466" s="165"/>
      <c r="E1466" s="150" t="s">
        <v>2780</v>
      </c>
      <c r="R1466" s="149">
        <f t="shared" si="30"/>
        <v>0</v>
      </c>
      <c r="T1466" s="148">
        <v>40282</v>
      </c>
    </row>
    <row r="1467" spans="1:20">
      <c r="A1467" s="18" t="s">
        <v>2775</v>
      </c>
      <c r="B1467" s="18" t="s">
        <v>1785</v>
      </c>
      <c r="D1467" s="165" t="s">
        <v>2779</v>
      </c>
      <c r="E1467" s="150" t="s">
        <v>2778</v>
      </c>
      <c r="R1467" s="149">
        <f t="shared" si="30"/>
        <v>0</v>
      </c>
      <c r="T1467" s="148">
        <v>40282</v>
      </c>
    </row>
    <row r="1468" spans="1:20">
      <c r="A1468" s="18" t="s">
        <v>2775</v>
      </c>
      <c r="B1468" s="18" t="s">
        <v>1785</v>
      </c>
      <c r="D1468" s="165" t="s">
        <v>2777</v>
      </c>
      <c r="E1468" s="150" t="s">
        <v>2776</v>
      </c>
      <c r="R1468" s="149">
        <f t="shared" si="30"/>
        <v>0</v>
      </c>
      <c r="T1468" s="148">
        <v>40282</v>
      </c>
    </row>
    <row r="1469" spans="1:20">
      <c r="A1469" s="18" t="s">
        <v>2775</v>
      </c>
      <c r="B1469" s="18" t="s">
        <v>1785</v>
      </c>
      <c r="D1469" s="165" t="s">
        <v>2774</v>
      </c>
      <c r="E1469" s="150" t="s">
        <v>2773</v>
      </c>
      <c r="R1469" s="149">
        <f t="shared" si="30"/>
        <v>0</v>
      </c>
      <c r="T1469" s="148">
        <v>40282</v>
      </c>
    </row>
    <row r="1470" spans="1:20">
      <c r="A1470" s="18" t="s">
        <v>7642</v>
      </c>
      <c r="B1470" s="18" t="s">
        <v>2770</v>
      </c>
      <c r="D1470" s="150" t="s">
        <v>2771</v>
      </c>
      <c r="E1470" s="150" t="s">
        <v>2772</v>
      </c>
      <c r="G1470" s="73"/>
      <c r="H1470" s="73"/>
      <c r="K1470" s="150" t="s">
        <v>2771</v>
      </c>
      <c r="O1470" s="73"/>
      <c r="P1470" s="73"/>
      <c r="Q1470" s="73"/>
      <c r="R1470" s="149">
        <f t="shared" si="30"/>
        <v>0</v>
      </c>
    </row>
    <row r="1471" spans="1:20">
      <c r="A1471" s="18" t="s">
        <v>7642</v>
      </c>
      <c r="B1471" s="18" t="s">
        <v>2770</v>
      </c>
      <c r="D1471" s="165" t="s">
        <v>2769</v>
      </c>
      <c r="E1471" s="150" t="s">
        <v>2768</v>
      </c>
      <c r="R1471" s="149">
        <f t="shared" si="30"/>
        <v>0</v>
      </c>
    </row>
    <row r="1472" spans="1:20">
      <c r="A1472" s="18" t="s">
        <v>7642</v>
      </c>
      <c r="B1472" s="18" t="s">
        <v>2446</v>
      </c>
      <c r="D1472" s="168" t="s">
        <v>2767</v>
      </c>
      <c r="E1472" s="168" t="s">
        <v>2766</v>
      </c>
      <c r="G1472" s="73"/>
      <c r="H1472" s="73"/>
      <c r="R1472" s="149">
        <f t="shared" si="30"/>
        <v>0</v>
      </c>
      <c r="T1472" s="148">
        <v>40148</v>
      </c>
    </row>
    <row r="1473" spans="1:18">
      <c r="A1473" s="18" t="s">
        <v>7642</v>
      </c>
      <c r="B1473" s="18" t="s">
        <v>2572</v>
      </c>
      <c r="D1473" s="150" t="s">
        <v>2765</v>
      </c>
      <c r="E1473" s="150" t="s">
        <v>2764</v>
      </c>
      <c r="G1473" s="73"/>
      <c r="H1473" s="73"/>
      <c r="K1473" s="150" t="s">
        <v>2763</v>
      </c>
      <c r="O1473" s="73"/>
      <c r="P1473" s="73"/>
      <c r="Q1473" s="73"/>
      <c r="R1473" s="149">
        <f t="shared" si="30"/>
        <v>0</v>
      </c>
    </row>
    <row r="1474" spans="1:18" ht="28.5">
      <c r="A1474" s="18" t="s">
        <v>7642</v>
      </c>
      <c r="B1474" s="18" t="s">
        <v>2572</v>
      </c>
      <c r="D1474" s="150" t="s">
        <v>2762</v>
      </c>
      <c r="E1474" s="150" t="s">
        <v>2761</v>
      </c>
      <c r="G1474" s="73"/>
      <c r="H1474" s="73"/>
      <c r="K1474" s="150" t="s">
        <v>2760</v>
      </c>
      <c r="O1474" s="73"/>
      <c r="P1474" s="73"/>
      <c r="Q1474" s="73"/>
      <c r="R1474" s="149">
        <f t="shared" si="30"/>
        <v>0</v>
      </c>
    </row>
    <row r="1475" spans="1:18">
      <c r="A1475" s="18" t="s">
        <v>7642</v>
      </c>
      <c r="B1475" s="18" t="s">
        <v>2572</v>
      </c>
      <c r="D1475" s="150" t="s">
        <v>2759</v>
      </c>
      <c r="E1475" s="150" t="s">
        <v>2758</v>
      </c>
      <c r="G1475" s="73"/>
      <c r="H1475" s="73"/>
      <c r="K1475" s="150" t="s">
        <v>2757</v>
      </c>
      <c r="O1475" s="73"/>
      <c r="P1475" s="73"/>
      <c r="Q1475" s="73"/>
      <c r="R1475" s="149">
        <f t="shared" si="30"/>
        <v>0</v>
      </c>
    </row>
    <row r="1476" spans="1:18" ht="28.5">
      <c r="A1476" s="18" t="s">
        <v>7642</v>
      </c>
      <c r="B1476" s="18" t="s">
        <v>2572</v>
      </c>
      <c r="D1476" s="150" t="s">
        <v>2756</v>
      </c>
      <c r="E1476" s="150" t="s">
        <v>2755</v>
      </c>
      <c r="G1476" s="73"/>
      <c r="H1476" s="73"/>
      <c r="K1476" s="150" t="s">
        <v>2754</v>
      </c>
      <c r="O1476" s="73"/>
      <c r="P1476" s="73"/>
      <c r="Q1476" s="73"/>
      <c r="R1476" s="149">
        <f t="shared" si="30"/>
        <v>0</v>
      </c>
    </row>
    <row r="1477" spans="1:18">
      <c r="A1477" s="18" t="s">
        <v>7642</v>
      </c>
      <c r="B1477" s="18" t="s">
        <v>2572</v>
      </c>
      <c r="D1477" s="150" t="s">
        <v>2753</v>
      </c>
      <c r="E1477" s="150" t="s">
        <v>2752</v>
      </c>
      <c r="G1477" s="73"/>
      <c r="H1477" s="73"/>
      <c r="K1477" s="150" t="s">
        <v>2751</v>
      </c>
      <c r="O1477" s="73"/>
      <c r="P1477" s="73"/>
      <c r="Q1477" s="73"/>
      <c r="R1477" s="149">
        <f t="shared" ref="R1477:R1540" si="31">IF($P1477=0,0,$P1477/($P1477+Q1477))</f>
        <v>0</v>
      </c>
    </row>
    <row r="1478" spans="1:18" ht="28.5">
      <c r="A1478" s="18" t="s">
        <v>7642</v>
      </c>
      <c r="B1478" s="18" t="s">
        <v>2572</v>
      </c>
      <c r="D1478" s="150" t="s">
        <v>2750</v>
      </c>
      <c r="E1478" s="150" t="s">
        <v>2749</v>
      </c>
      <c r="G1478" s="73"/>
      <c r="H1478" s="73"/>
      <c r="K1478" s="150" t="s">
        <v>2748</v>
      </c>
      <c r="O1478" s="73"/>
      <c r="P1478" s="73"/>
      <c r="Q1478" s="73"/>
      <c r="R1478" s="149">
        <f t="shared" si="31"/>
        <v>0</v>
      </c>
    </row>
    <row r="1479" spans="1:18" ht="28.5">
      <c r="A1479" s="18" t="s">
        <v>7642</v>
      </c>
      <c r="B1479" s="18" t="s">
        <v>2572</v>
      </c>
      <c r="D1479" s="150" t="s">
        <v>2747</v>
      </c>
      <c r="E1479" s="150" t="s">
        <v>2746</v>
      </c>
      <c r="G1479" s="73"/>
      <c r="H1479" s="73"/>
      <c r="K1479" s="150" t="s">
        <v>2745</v>
      </c>
      <c r="O1479" s="73"/>
      <c r="P1479" s="73"/>
      <c r="Q1479" s="73"/>
      <c r="R1479" s="149">
        <f t="shared" si="31"/>
        <v>0</v>
      </c>
    </row>
    <row r="1480" spans="1:18" ht="28.5">
      <c r="A1480" s="18" t="s">
        <v>7642</v>
      </c>
      <c r="B1480" s="18" t="s">
        <v>2572</v>
      </c>
      <c r="E1480" s="150" t="s">
        <v>2744</v>
      </c>
      <c r="G1480" s="73"/>
      <c r="H1480" s="73"/>
      <c r="K1480" s="150" t="s">
        <v>2743</v>
      </c>
      <c r="O1480" s="73"/>
      <c r="P1480" s="73"/>
      <c r="Q1480" s="73"/>
      <c r="R1480" s="149">
        <f t="shared" si="31"/>
        <v>0</v>
      </c>
    </row>
    <row r="1481" spans="1:18" ht="28.5">
      <c r="A1481" s="18" t="s">
        <v>7642</v>
      </c>
      <c r="B1481" s="18" t="s">
        <v>2572</v>
      </c>
      <c r="D1481" s="150" t="s">
        <v>2742</v>
      </c>
      <c r="E1481" s="150" t="s">
        <v>2741</v>
      </c>
      <c r="G1481" s="73"/>
      <c r="H1481" s="73"/>
      <c r="K1481" s="150" t="s">
        <v>2740</v>
      </c>
      <c r="O1481" s="73"/>
      <c r="P1481" s="73"/>
      <c r="Q1481" s="73"/>
      <c r="R1481" s="149">
        <f t="shared" si="31"/>
        <v>0</v>
      </c>
    </row>
    <row r="1482" spans="1:18">
      <c r="A1482" s="18" t="s">
        <v>7642</v>
      </c>
      <c r="B1482" s="18" t="s">
        <v>2572</v>
      </c>
      <c r="D1482" s="150" t="s">
        <v>2739</v>
      </c>
      <c r="E1482" s="150" t="s">
        <v>2738</v>
      </c>
      <c r="G1482" s="73"/>
      <c r="H1482" s="73"/>
      <c r="K1482" s="150" t="s">
        <v>2737</v>
      </c>
      <c r="O1482" s="73"/>
      <c r="P1482" s="73"/>
      <c r="Q1482" s="73"/>
      <c r="R1482" s="149">
        <f t="shared" si="31"/>
        <v>0</v>
      </c>
    </row>
    <row r="1483" spans="1:18">
      <c r="A1483" s="18" t="s">
        <v>7642</v>
      </c>
      <c r="B1483" s="18" t="s">
        <v>2572</v>
      </c>
      <c r="E1483" s="150" t="s">
        <v>2736</v>
      </c>
      <c r="G1483" s="73"/>
      <c r="H1483" s="73"/>
      <c r="K1483" s="150" t="s">
        <v>2735</v>
      </c>
      <c r="O1483" s="73"/>
      <c r="P1483" s="73"/>
      <c r="Q1483" s="73"/>
      <c r="R1483" s="149">
        <f t="shared" si="31"/>
        <v>0</v>
      </c>
    </row>
    <row r="1484" spans="1:18">
      <c r="A1484" s="18" t="s">
        <v>7642</v>
      </c>
      <c r="B1484" s="18" t="s">
        <v>2572</v>
      </c>
      <c r="D1484" s="150" t="s">
        <v>2734</v>
      </c>
      <c r="E1484" s="150" t="s">
        <v>2733</v>
      </c>
      <c r="G1484" s="73"/>
      <c r="H1484" s="73"/>
      <c r="K1484" s="150" t="s">
        <v>2732</v>
      </c>
      <c r="O1484" s="73"/>
      <c r="P1484" s="73"/>
      <c r="Q1484" s="73"/>
      <c r="R1484" s="149">
        <f t="shared" si="31"/>
        <v>0</v>
      </c>
    </row>
    <row r="1485" spans="1:18">
      <c r="A1485" s="18" t="s">
        <v>7642</v>
      </c>
      <c r="B1485" s="18" t="s">
        <v>2572</v>
      </c>
      <c r="D1485" s="150" t="s">
        <v>2731</v>
      </c>
      <c r="E1485" s="150" t="s">
        <v>2730</v>
      </c>
      <c r="G1485" s="73"/>
      <c r="H1485" s="73"/>
      <c r="K1485" s="150" t="s">
        <v>2729</v>
      </c>
      <c r="O1485" s="73"/>
      <c r="P1485" s="73"/>
      <c r="Q1485" s="73"/>
      <c r="R1485" s="149">
        <f t="shared" si="31"/>
        <v>0</v>
      </c>
    </row>
    <row r="1486" spans="1:18">
      <c r="A1486" s="18" t="s">
        <v>7642</v>
      </c>
      <c r="B1486" s="18" t="s">
        <v>2572</v>
      </c>
      <c r="D1486" s="150" t="s">
        <v>2728</v>
      </c>
      <c r="E1486" s="150" t="s">
        <v>2727</v>
      </c>
      <c r="G1486" s="73"/>
      <c r="H1486" s="73"/>
      <c r="K1486" s="150" t="s">
        <v>2726</v>
      </c>
      <c r="O1486" s="73"/>
      <c r="P1486" s="73"/>
      <c r="Q1486" s="73"/>
      <c r="R1486" s="149">
        <f t="shared" si="31"/>
        <v>0</v>
      </c>
    </row>
    <row r="1487" spans="1:18">
      <c r="A1487" s="18" t="s">
        <v>7642</v>
      </c>
      <c r="B1487" s="18" t="s">
        <v>2572</v>
      </c>
      <c r="D1487" s="150" t="s">
        <v>2725</v>
      </c>
      <c r="E1487" s="150" t="s">
        <v>2724</v>
      </c>
      <c r="G1487" s="73"/>
      <c r="H1487" s="73"/>
      <c r="K1487" s="150" t="s">
        <v>2723</v>
      </c>
      <c r="O1487" s="73"/>
      <c r="P1487" s="73"/>
      <c r="Q1487" s="73"/>
      <c r="R1487" s="149">
        <f t="shared" si="31"/>
        <v>0</v>
      </c>
    </row>
    <row r="1488" spans="1:18" ht="28.5">
      <c r="A1488" s="18" t="s">
        <v>7642</v>
      </c>
      <c r="B1488" s="18" t="s">
        <v>2572</v>
      </c>
      <c r="D1488" s="150" t="s">
        <v>2722</v>
      </c>
      <c r="E1488" s="150" t="s">
        <v>2721</v>
      </c>
      <c r="G1488" s="73"/>
      <c r="H1488" s="73"/>
      <c r="K1488" s="150" t="s">
        <v>2720</v>
      </c>
      <c r="O1488" s="73"/>
      <c r="P1488" s="73"/>
      <c r="Q1488" s="73"/>
      <c r="R1488" s="149">
        <f t="shared" si="31"/>
        <v>0</v>
      </c>
    </row>
    <row r="1489" spans="1:20">
      <c r="A1489" s="18" t="s">
        <v>7642</v>
      </c>
      <c r="B1489" s="18" t="s">
        <v>2572</v>
      </c>
      <c r="D1489" s="150" t="s">
        <v>2719</v>
      </c>
      <c r="E1489" s="150" t="s">
        <v>2718</v>
      </c>
      <c r="G1489" s="73"/>
      <c r="H1489" s="73"/>
      <c r="K1489" s="150" t="s">
        <v>2717</v>
      </c>
      <c r="O1489" s="73"/>
      <c r="P1489" s="73"/>
      <c r="Q1489" s="73"/>
      <c r="R1489" s="149">
        <f t="shared" si="31"/>
        <v>0</v>
      </c>
    </row>
    <row r="1490" spans="1:20">
      <c r="A1490" s="18" t="s">
        <v>7642</v>
      </c>
      <c r="B1490" s="18" t="s">
        <v>2572</v>
      </c>
      <c r="D1490" s="150" t="s">
        <v>2716</v>
      </c>
      <c r="E1490" s="150" t="s">
        <v>2715</v>
      </c>
      <c r="G1490" s="73"/>
      <c r="H1490" s="73"/>
      <c r="K1490" s="150" t="s">
        <v>2714</v>
      </c>
      <c r="O1490" s="73"/>
      <c r="P1490" s="73"/>
      <c r="Q1490" s="73"/>
      <c r="R1490" s="149">
        <f t="shared" si="31"/>
        <v>0</v>
      </c>
    </row>
    <row r="1491" spans="1:20">
      <c r="A1491" s="18" t="s">
        <v>7642</v>
      </c>
      <c r="B1491" s="18" t="s">
        <v>2572</v>
      </c>
      <c r="D1491" s="150" t="s">
        <v>2713</v>
      </c>
      <c r="E1491" s="150" t="s">
        <v>2712</v>
      </c>
      <c r="G1491" s="73"/>
      <c r="H1491" s="73"/>
      <c r="K1491" s="150" t="s">
        <v>2711</v>
      </c>
      <c r="O1491" s="73"/>
      <c r="P1491" s="73"/>
      <c r="Q1491" s="73"/>
      <c r="R1491" s="149">
        <f t="shared" si="31"/>
        <v>0</v>
      </c>
    </row>
    <row r="1492" spans="1:20">
      <c r="A1492" s="18" t="s">
        <v>7642</v>
      </c>
      <c r="B1492" s="18" t="s">
        <v>2572</v>
      </c>
      <c r="D1492" s="150" t="s">
        <v>2710</v>
      </c>
      <c r="E1492" s="150" t="s">
        <v>2709</v>
      </c>
      <c r="G1492" s="73"/>
      <c r="H1492" s="73"/>
      <c r="K1492" s="150" t="s">
        <v>2708</v>
      </c>
      <c r="O1492" s="73"/>
      <c r="P1492" s="73"/>
      <c r="Q1492" s="73"/>
      <c r="R1492" s="149">
        <f t="shared" si="31"/>
        <v>0</v>
      </c>
    </row>
    <row r="1493" spans="1:20" ht="28.5">
      <c r="A1493" s="18" t="s">
        <v>7642</v>
      </c>
      <c r="B1493" s="18" t="s">
        <v>2572</v>
      </c>
      <c r="D1493" s="150" t="s">
        <v>2707</v>
      </c>
      <c r="E1493" s="150" t="s">
        <v>2706</v>
      </c>
      <c r="K1493" s="150" t="s">
        <v>2705</v>
      </c>
      <c r="R1493" s="149">
        <f t="shared" si="31"/>
        <v>0</v>
      </c>
    </row>
    <row r="1494" spans="1:20" ht="28.5">
      <c r="A1494" s="18" t="s">
        <v>7642</v>
      </c>
      <c r="B1494" s="18" t="s">
        <v>2572</v>
      </c>
      <c r="D1494" s="150" t="s">
        <v>2704</v>
      </c>
      <c r="E1494" s="150" t="s">
        <v>2704</v>
      </c>
      <c r="G1494" s="73"/>
      <c r="H1494" s="73"/>
      <c r="K1494" s="150" t="s">
        <v>2703</v>
      </c>
      <c r="O1494" s="73"/>
      <c r="P1494" s="73"/>
      <c r="Q1494" s="73"/>
      <c r="R1494" s="149">
        <f t="shared" si="31"/>
        <v>0</v>
      </c>
    </row>
    <row r="1495" spans="1:20">
      <c r="A1495" s="18" t="s">
        <v>7642</v>
      </c>
      <c r="B1495" s="18" t="s">
        <v>2572</v>
      </c>
      <c r="D1495" s="150" t="s">
        <v>2702</v>
      </c>
      <c r="E1495" s="150" t="s">
        <v>2701</v>
      </c>
      <c r="G1495" s="73"/>
      <c r="H1495" s="73"/>
      <c r="K1495" s="150" t="s">
        <v>2700</v>
      </c>
      <c r="O1495" s="73"/>
      <c r="P1495" s="73"/>
      <c r="Q1495" s="73"/>
      <c r="R1495" s="149">
        <f t="shared" si="31"/>
        <v>0</v>
      </c>
    </row>
    <row r="1496" spans="1:20" ht="28.5">
      <c r="A1496" s="18" t="s">
        <v>7642</v>
      </c>
      <c r="B1496" s="18" t="s">
        <v>2572</v>
      </c>
      <c r="D1496" s="150" t="s">
        <v>2699</v>
      </c>
      <c r="E1496" s="150" t="s">
        <v>2698</v>
      </c>
      <c r="G1496" s="73"/>
      <c r="H1496" s="73"/>
      <c r="K1496" s="150" t="s">
        <v>2697</v>
      </c>
      <c r="O1496" s="73"/>
      <c r="P1496" s="73"/>
      <c r="Q1496" s="73"/>
      <c r="R1496" s="149">
        <f t="shared" si="31"/>
        <v>0</v>
      </c>
    </row>
    <row r="1497" spans="1:20">
      <c r="A1497" s="18" t="s">
        <v>7642</v>
      </c>
      <c r="B1497" s="18" t="s">
        <v>2572</v>
      </c>
      <c r="D1497" s="150" t="s">
        <v>2696</v>
      </c>
      <c r="E1497" s="150" t="s">
        <v>2695</v>
      </c>
      <c r="G1497" s="73"/>
      <c r="H1497" s="73"/>
      <c r="K1497" s="150" t="s">
        <v>2694</v>
      </c>
      <c r="O1497" s="73"/>
      <c r="P1497" s="73"/>
      <c r="Q1497" s="73"/>
      <c r="R1497" s="149">
        <f t="shared" si="31"/>
        <v>0</v>
      </c>
    </row>
    <row r="1498" spans="1:20">
      <c r="A1498" s="18" t="s">
        <v>7642</v>
      </c>
      <c r="B1498" s="18" t="s">
        <v>2572</v>
      </c>
      <c r="D1498" s="150" t="s">
        <v>2693</v>
      </c>
      <c r="E1498" s="150" t="s">
        <v>2692</v>
      </c>
      <c r="G1498" s="73"/>
      <c r="H1498" s="73"/>
      <c r="K1498" s="150" t="s">
        <v>2691</v>
      </c>
      <c r="O1498" s="73"/>
      <c r="P1498" s="73"/>
      <c r="Q1498" s="73"/>
      <c r="R1498" s="149">
        <f t="shared" si="31"/>
        <v>0</v>
      </c>
    </row>
    <row r="1499" spans="1:20" ht="42.75">
      <c r="A1499" s="18" t="s">
        <v>7642</v>
      </c>
      <c r="B1499" s="18" t="s">
        <v>2572</v>
      </c>
      <c r="D1499" s="165" t="s">
        <v>2690</v>
      </c>
      <c r="E1499" s="150" t="s">
        <v>2689</v>
      </c>
      <c r="K1499" s="150" t="s">
        <v>2688</v>
      </c>
      <c r="L1499" s="150" t="s">
        <v>2687</v>
      </c>
      <c r="R1499" s="149">
        <f t="shared" si="31"/>
        <v>0</v>
      </c>
      <c r="T1499" s="148">
        <v>40148</v>
      </c>
    </row>
    <row r="1500" spans="1:20">
      <c r="A1500" s="18" t="s">
        <v>7642</v>
      </c>
      <c r="B1500" s="18" t="s">
        <v>2572</v>
      </c>
      <c r="D1500" s="150" t="s">
        <v>2686</v>
      </c>
      <c r="E1500" s="150" t="s">
        <v>2685</v>
      </c>
      <c r="G1500" s="73"/>
      <c r="H1500" s="73"/>
      <c r="K1500" s="150" t="s">
        <v>2684</v>
      </c>
      <c r="O1500" s="73"/>
      <c r="P1500" s="73"/>
      <c r="Q1500" s="73"/>
      <c r="R1500" s="149">
        <f t="shared" si="31"/>
        <v>0</v>
      </c>
    </row>
    <row r="1501" spans="1:20">
      <c r="A1501" s="18" t="s">
        <v>7642</v>
      </c>
      <c r="B1501" s="18" t="s">
        <v>2572</v>
      </c>
      <c r="D1501" s="150" t="s">
        <v>2683</v>
      </c>
      <c r="E1501" s="150" t="s">
        <v>2682</v>
      </c>
      <c r="G1501" s="73"/>
      <c r="H1501" s="73"/>
      <c r="K1501" s="150" t="s">
        <v>2681</v>
      </c>
      <c r="O1501" s="73"/>
      <c r="P1501" s="73"/>
      <c r="Q1501" s="73"/>
      <c r="R1501" s="149">
        <f t="shared" si="31"/>
        <v>0</v>
      </c>
    </row>
    <row r="1502" spans="1:20">
      <c r="A1502" s="18" t="s">
        <v>7642</v>
      </c>
      <c r="B1502" s="18" t="s">
        <v>2572</v>
      </c>
      <c r="D1502" s="150" t="s">
        <v>2680</v>
      </c>
      <c r="E1502" s="150" t="s">
        <v>2679</v>
      </c>
      <c r="G1502" s="73"/>
      <c r="H1502" s="73"/>
      <c r="K1502" s="150" t="s">
        <v>2678</v>
      </c>
      <c r="O1502" s="73"/>
      <c r="P1502" s="73"/>
      <c r="Q1502" s="73"/>
      <c r="R1502" s="149">
        <f t="shared" si="31"/>
        <v>0</v>
      </c>
    </row>
    <row r="1503" spans="1:20">
      <c r="A1503" s="18" t="s">
        <v>7642</v>
      </c>
      <c r="B1503" s="18" t="s">
        <v>2572</v>
      </c>
      <c r="D1503" s="150" t="s">
        <v>2677</v>
      </c>
      <c r="E1503" s="150" t="s">
        <v>2676</v>
      </c>
      <c r="G1503" s="73"/>
      <c r="H1503" s="73"/>
      <c r="K1503" s="150" t="s">
        <v>2675</v>
      </c>
      <c r="O1503" s="73"/>
      <c r="P1503" s="73"/>
      <c r="Q1503" s="73"/>
      <c r="R1503" s="149">
        <f t="shared" si="31"/>
        <v>0</v>
      </c>
    </row>
    <row r="1504" spans="1:20">
      <c r="A1504" s="18" t="s">
        <v>7642</v>
      </c>
      <c r="B1504" s="18" t="s">
        <v>2572</v>
      </c>
      <c r="E1504" s="150" t="s">
        <v>2674</v>
      </c>
      <c r="G1504" s="73"/>
      <c r="H1504" s="73"/>
      <c r="K1504" s="150" t="s">
        <v>2673</v>
      </c>
      <c r="O1504" s="73"/>
      <c r="P1504" s="73"/>
      <c r="Q1504" s="73"/>
      <c r="R1504" s="149">
        <f t="shared" si="31"/>
        <v>0</v>
      </c>
    </row>
    <row r="1505" spans="1:18" ht="28.5">
      <c r="A1505" s="18" t="s">
        <v>7642</v>
      </c>
      <c r="B1505" s="18" t="s">
        <v>2572</v>
      </c>
      <c r="E1505" s="150" t="s">
        <v>2672</v>
      </c>
      <c r="G1505" s="73"/>
      <c r="H1505" s="73"/>
      <c r="K1505" s="150" t="s">
        <v>2671</v>
      </c>
      <c r="O1505" s="73"/>
      <c r="P1505" s="73"/>
      <c r="Q1505" s="73"/>
      <c r="R1505" s="149">
        <f t="shared" si="31"/>
        <v>0</v>
      </c>
    </row>
    <row r="1506" spans="1:18" ht="28.5">
      <c r="A1506" s="18" t="s">
        <v>7642</v>
      </c>
      <c r="B1506" s="18" t="s">
        <v>2572</v>
      </c>
      <c r="E1506" s="150" t="s">
        <v>2670</v>
      </c>
      <c r="G1506" s="73"/>
      <c r="H1506" s="73"/>
      <c r="K1506" s="150" t="s">
        <v>2669</v>
      </c>
      <c r="O1506" s="73"/>
      <c r="P1506" s="73"/>
      <c r="Q1506" s="73"/>
      <c r="R1506" s="149">
        <f t="shared" si="31"/>
        <v>0</v>
      </c>
    </row>
    <row r="1507" spans="1:18">
      <c r="A1507" s="18" t="s">
        <v>7642</v>
      </c>
      <c r="B1507" s="18" t="s">
        <v>2572</v>
      </c>
      <c r="D1507" s="150" t="s">
        <v>2668</v>
      </c>
      <c r="E1507" s="150" t="s">
        <v>2667</v>
      </c>
      <c r="G1507" s="73"/>
      <c r="H1507" s="73"/>
      <c r="K1507" s="150" t="s">
        <v>2666</v>
      </c>
      <c r="O1507" s="73"/>
      <c r="P1507" s="73"/>
      <c r="Q1507" s="73"/>
      <c r="R1507" s="149">
        <f t="shared" si="31"/>
        <v>0</v>
      </c>
    </row>
    <row r="1508" spans="1:18">
      <c r="A1508" s="18" t="s">
        <v>7642</v>
      </c>
      <c r="B1508" s="18" t="s">
        <v>2572</v>
      </c>
      <c r="D1508" s="150" t="s">
        <v>2665</v>
      </c>
      <c r="E1508" s="150" t="s">
        <v>2664</v>
      </c>
      <c r="G1508" s="73"/>
      <c r="H1508" s="73"/>
      <c r="K1508" s="150" t="s">
        <v>2663</v>
      </c>
      <c r="O1508" s="73"/>
      <c r="P1508" s="73"/>
      <c r="Q1508" s="73"/>
      <c r="R1508" s="149">
        <f t="shared" si="31"/>
        <v>0</v>
      </c>
    </row>
    <row r="1509" spans="1:18">
      <c r="A1509" s="18" t="s">
        <v>7642</v>
      </c>
      <c r="B1509" s="18" t="s">
        <v>2572</v>
      </c>
      <c r="D1509" s="150" t="s">
        <v>2662</v>
      </c>
      <c r="E1509" s="150" t="s">
        <v>2661</v>
      </c>
      <c r="G1509" s="73"/>
      <c r="H1509" s="73"/>
      <c r="K1509" s="150" t="s">
        <v>2660</v>
      </c>
      <c r="O1509" s="73"/>
      <c r="P1509" s="73"/>
      <c r="Q1509" s="73"/>
      <c r="R1509" s="149">
        <f t="shared" si="31"/>
        <v>0</v>
      </c>
    </row>
    <row r="1510" spans="1:18">
      <c r="A1510" s="18" t="s">
        <v>7642</v>
      </c>
      <c r="B1510" s="18" t="s">
        <v>2572</v>
      </c>
      <c r="D1510" s="150" t="s">
        <v>2659</v>
      </c>
      <c r="E1510" s="150" t="s">
        <v>2658</v>
      </c>
      <c r="G1510" s="73"/>
      <c r="H1510" s="73"/>
      <c r="K1510" s="150" t="s">
        <v>2657</v>
      </c>
      <c r="O1510" s="73"/>
      <c r="P1510" s="73"/>
      <c r="Q1510" s="73">
        <v>1</v>
      </c>
      <c r="R1510" s="149">
        <f t="shared" si="31"/>
        <v>0</v>
      </c>
    </row>
    <row r="1511" spans="1:18">
      <c r="A1511" s="18" t="s">
        <v>7642</v>
      </c>
      <c r="B1511" s="18" t="s">
        <v>2572</v>
      </c>
      <c r="D1511" s="150" t="s">
        <v>2656</v>
      </c>
      <c r="E1511" s="150" t="s">
        <v>2655</v>
      </c>
      <c r="G1511" s="73"/>
      <c r="H1511" s="73"/>
      <c r="K1511" s="150" t="s">
        <v>2654</v>
      </c>
      <c r="O1511" s="73"/>
      <c r="P1511" s="73"/>
      <c r="Q1511" s="73"/>
      <c r="R1511" s="149">
        <f t="shared" si="31"/>
        <v>0</v>
      </c>
    </row>
    <row r="1512" spans="1:18" ht="28.5">
      <c r="A1512" s="18" t="s">
        <v>7642</v>
      </c>
      <c r="B1512" s="18" t="s">
        <v>2572</v>
      </c>
      <c r="D1512" s="150" t="s">
        <v>2653</v>
      </c>
      <c r="E1512" s="150" t="s">
        <v>2652</v>
      </c>
      <c r="G1512" s="73"/>
      <c r="H1512" s="73"/>
      <c r="K1512" s="150" t="s">
        <v>2651</v>
      </c>
      <c r="O1512" s="73"/>
      <c r="P1512" s="73"/>
      <c r="Q1512" s="73"/>
      <c r="R1512" s="149">
        <f t="shared" si="31"/>
        <v>0</v>
      </c>
    </row>
    <row r="1513" spans="1:18">
      <c r="A1513" s="18" t="s">
        <v>7642</v>
      </c>
      <c r="B1513" s="18" t="s">
        <v>2572</v>
      </c>
      <c r="D1513" s="150" t="s">
        <v>2650</v>
      </c>
      <c r="E1513" s="150" t="s">
        <v>2649</v>
      </c>
      <c r="G1513" s="73"/>
      <c r="H1513" s="73"/>
      <c r="K1513" s="150" t="s">
        <v>2648</v>
      </c>
      <c r="O1513" s="73"/>
      <c r="P1513" s="73">
        <v>3</v>
      </c>
      <c r="Q1513" s="73">
        <v>1</v>
      </c>
      <c r="R1513" s="149">
        <f t="shared" si="31"/>
        <v>0.75</v>
      </c>
    </row>
    <row r="1514" spans="1:18">
      <c r="A1514" s="18" t="s">
        <v>7642</v>
      </c>
      <c r="B1514" s="18" t="s">
        <v>2572</v>
      </c>
      <c r="D1514" s="150" t="s">
        <v>2647</v>
      </c>
      <c r="E1514" s="150" t="s">
        <v>2646</v>
      </c>
      <c r="G1514" s="73"/>
      <c r="H1514" s="73"/>
      <c r="K1514" s="150" t="s">
        <v>2645</v>
      </c>
      <c r="O1514" s="73"/>
      <c r="P1514" s="73"/>
      <c r="Q1514" s="73"/>
      <c r="R1514" s="149">
        <f t="shared" si="31"/>
        <v>0</v>
      </c>
    </row>
    <row r="1515" spans="1:18">
      <c r="A1515" s="18" t="s">
        <v>7642</v>
      </c>
      <c r="B1515" s="18" t="s">
        <v>2572</v>
      </c>
      <c r="D1515" s="150" t="s">
        <v>2644</v>
      </c>
      <c r="E1515" s="150" t="s">
        <v>2643</v>
      </c>
      <c r="G1515" s="73"/>
      <c r="H1515" s="73"/>
      <c r="K1515" s="150" t="s">
        <v>2642</v>
      </c>
      <c r="O1515" s="73"/>
      <c r="P1515" s="73"/>
      <c r="Q1515" s="73">
        <v>1</v>
      </c>
      <c r="R1515" s="149">
        <f t="shared" si="31"/>
        <v>0</v>
      </c>
    </row>
    <row r="1516" spans="1:18">
      <c r="A1516" s="18" t="s">
        <v>7642</v>
      </c>
      <c r="B1516" s="18" t="s">
        <v>2572</v>
      </c>
      <c r="D1516" s="150" t="s">
        <v>2641</v>
      </c>
      <c r="E1516" s="150" t="s">
        <v>2640</v>
      </c>
      <c r="G1516" s="73"/>
      <c r="H1516" s="73"/>
      <c r="K1516" s="150" t="s">
        <v>2639</v>
      </c>
      <c r="O1516" s="73"/>
      <c r="P1516" s="73"/>
      <c r="Q1516" s="73"/>
      <c r="R1516" s="149">
        <f t="shared" si="31"/>
        <v>0</v>
      </c>
    </row>
    <row r="1517" spans="1:18">
      <c r="A1517" s="18" t="s">
        <v>7642</v>
      </c>
      <c r="B1517" s="18" t="s">
        <v>2572</v>
      </c>
      <c r="D1517" s="150" t="s">
        <v>2638</v>
      </c>
      <c r="E1517" s="150" t="s">
        <v>2637</v>
      </c>
      <c r="G1517" s="73"/>
      <c r="H1517" s="73"/>
      <c r="K1517" s="150" t="s">
        <v>2636</v>
      </c>
      <c r="O1517" s="73"/>
      <c r="P1517" s="73"/>
      <c r="Q1517" s="73"/>
      <c r="R1517" s="149">
        <f t="shared" si="31"/>
        <v>0</v>
      </c>
    </row>
    <row r="1518" spans="1:18">
      <c r="A1518" s="18" t="s">
        <v>7642</v>
      </c>
      <c r="B1518" s="18" t="s">
        <v>2572</v>
      </c>
      <c r="D1518" s="150" t="s">
        <v>2635</v>
      </c>
      <c r="E1518" s="150" t="s">
        <v>2634</v>
      </c>
      <c r="G1518" s="73"/>
      <c r="H1518" s="73"/>
      <c r="K1518" s="150" t="s">
        <v>2633</v>
      </c>
      <c r="O1518" s="73"/>
      <c r="P1518" s="73"/>
      <c r="Q1518" s="73"/>
      <c r="R1518" s="149">
        <f t="shared" si="31"/>
        <v>0</v>
      </c>
    </row>
    <row r="1519" spans="1:18">
      <c r="A1519" s="18" t="s">
        <v>7642</v>
      </c>
      <c r="B1519" s="18" t="s">
        <v>2572</v>
      </c>
      <c r="D1519" s="165" t="s">
        <v>2632</v>
      </c>
      <c r="E1519" s="150" t="s">
        <v>2631</v>
      </c>
      <c r="J1519" s="20" t="s">
        <v>2630</v>
      </c>
      <c r="R1519" s="149">
        <f t="shared" si="31"/>
        <v>0</v>
      </c>
    </row>
    <row r="1520" spans="1:18" ht="28.5">
      <c r="A1520" s="18" t="s">
        <v>7642</v>
      </c>
      <c r="B1520" s="18" t="s">
        <v>2572</v>
      </c>
      <c r="D1520" s="150" t="s">
        <v>2629</v>
      </c>
      <c r="E1520" s="150" t="s">
        <v>2628</v>
      </c>
      <c r="G1520" s="73"/>
      <c r="H1520" s="73"/>
      <c r="K1520" s="150" t="s">
        <v>2627</v>
      </c>
      <c r="O1520" s="73"/>
      <c r="P1520" s="73"/>
      <c r="Q1520" s="73"/>
      <c r="R1520" s="149">
        <f t="shared" si="31"/>
        <v>0</v>
      </c>
    </row>
    <row r="1521" spans="1:18">
      <c r="A1521" s="18" t="s">
        <v>7642</v>
      </c>
      <c r="B1521" s="18" t="s">
        <v>2572</v>
      </c>
      <c r="D1521" s="150" t="s">
        <v>2626</v>
      </c>
      <c r="E1521" s="150" t="s">
        <v>2625</v>
      </c>
      <c r="G1521" s="73"/>
      <c r="H1521" s="73"/>
      <c r="K1521" s="150" t="s">
        <v>2624</v>
      </c>
      <c r="O1521" s="73"/>
      <c r="P1521" s="73"/>
      <c r="Q1521" s="73"/>
      <c r="R1521" s="149">
        <f t="shared" si="31"/>
        <v>0</v>
      </c>
    </row>
    <row r="1522" spans="1:18">
      <c r="A1522" s="18" t="s">
        <v>7642</v>
      </c>
      <c r="B1522" s="18" t="s">
        <v>2572</v>
      </c>
      <c r="D1522" s="150" t="s">
        <v>2623</v>
      </c>
      <c r="E1522" s="150" t="s">
        <v>2622</v>
      </c>
      <c r="G1522" s="73"/>
      <c r="H1522" s="73"/>
      <c r="K1522" s="150" t="s">
        <v>2621</v>
      </c>
      <c r="O1522" s="73"/>
      <c r="P1522" s="73"/>
      <c r="Q1522" s="73"/>
      <c r="R1522" s="149">
        <f t="shared" si="31"/>
        <v>0</v>
      </c>
    </row>
    <row r="1523" spans="1:18" ht="28.5">
      <c r="A1523" s="18" t="s">
        <v>7642</v>
      </c>
      <c r="B1523" s="18" t="s">
        <v>2572</v>
      </c>
      <c r="E1523" s="150" t="s">
        <v>2620</v>
      </c>
      <c r="G1523" s="73"/>
      <c r="H1523" s="73"/>
      <c r="K1523" s="150" t="s">
        <v>2619</v>
      </c>
      <c r="O1523" s="73"/>
      <c r="P1523" s="73"/>
      <c r="Q1523" s="73"/>
      <c r="R1523" s="149">
        <f t="shared" si="31"/>
        <v>0</v>
      </c>
    </row>
    <row r="1524" spans="1:18">
      <c r="A1524" s="18" t="s">
        <v>7642</v>
      </c>
      <c r="B1524" s="18" t="s">
        <v>2572</v>
      </c>
      <c r="D1524" s="165" t="s">
        <v>2618</v>
      </c>
      <c r="E1524" s="150" t="s">
        <v>2617</v>
      </c>
      <c r="R1524" s="149">
        <f t="shared" si="31"/>
        <v>0</v>
      </c>
    </row>
    <row r="1525" spans="1:18" ht="28.5">
      <c r="A1525" s="18" t="s">
        <v>7642</v>
      </c>
      <c r="B1525" s="18" t="s">
        <v>2572</v>
      </c>
      <c r="D1525" s="150" t="s">
        <v>2616</v>
      </c>
      <c r="E1525" s="150" t="s">
        <v>2615</v>
      </c>
      <c r="G1525" s="73"/>
      <c r="H1525" s="73"/>
      <c r="K1525" s="150" t="s">
        <v>2614</v>
      </c>
      <c r="O1525" s="73"/>
      <c r="P1525" s="73"/>
      <c r="Q1525" s="73"/>
      <c r="R1525" s="149">
        <f t="shared" si="31"/>
        <v>0</v>
      </c>
    </row>
    <row r="1526" spans="1:18">
      <c r="A1526" s="18" t="s">
        <v>7642</v>
      </c>
      <c r="B1526" s="18" t="s">
        <v>2572</v>
      </c>
      <c r="D1526" s="150" t="s">
        <v>2613</v>
      </c>
      <c r="E1526" s="150" t="s">
        <v>2612</v>
      </c>
      <c r="G1526" s="73"/>
      <c r="H1526" s="73"/>
      <c r="K1526" s="150" t="s">
        <v>2611</v>
      </c>
      <c r="O1526" s="73"/>
      <c r="P1526" s="73"/>
      <c r="Q1526" s="73"/>
      <c r="R1526" s="149">
        <f t="shared" si="31"/>
        <v>0</v>
      </c>
    </row>
    <row r="1527" spans="1:18">
      <c r="A1527" s="18" t="s">
        <v>7642</v>
      </c>
      <c r="B1527" s="18" t="s">
        <v>2572</v>
      </c>
      <c r="E1527" s="150" t="s">
        <v>2610</v>
      </c>
      <c r="G1527" s="73"/>
      <c r="H1527" s="73"/>
      <c r="K1527" s="150" t="s">
        <v>2609</v>
      </c>
      <c r="O1527" s="73"/>
      <c r="P1527" s="73"/>
      <c r="Q1527" s="73"/>
      <c r="R1527" s="149">
        <f t="shared" si="31"/>
        <v>0</v>
      </c>
    </row>
    <row r="1528" spans="1:18">
      <c r="A1528" s="18" t="s">
        <v>7642</v>
      </c>
      <c r="B1528" s="18" t="s">
        <v>2572</v>
      </c>
      <c r="D1528" s="150" t="s">
        <v>2608</v>
      </c>
      <c r="E1528" s="150" t="s">
        <v>2607</v>
      </c>
      <c r="G1528" s="73"/>
      <c r="H1528" s="73"/>
      <c r="K1528" s="150" t="s">
        <v>2606</v>
      </c>
      <c r="O1528" s="73"/>
      <c r="P1528" s="73"/>
      <c r="Q1528" s="73"/>
      <c r="R1528" s="149">
        <f t="shared" si="31"/>
        <v>0</v>
      </c>
    </row>
    <row r="1529" spans="1:18">
      <c r="A1529" s="18" t="s">
        <v>7642</v>
      </c>
      <c r="B1529" s="18" t="s">
        <v>2572</v>
      </c>
      <c r="D1529" s="150" t="s">
        <v>2605</v>
      </c>
      <c r="E1529" s="150" t="s">
        <v>2604</v>
      </c>
      <c r="G1529" s="73"/>
      <c r="H1529" s="73"/>
      <c r="K1529" s="150" t="s">
        <v>2603</v>
      </c>
      <c r="O1529" s="73"/>
      <c r="P1529" s="73"/>
      <c r="Q1529" s="73"/>
      <c r="R1529" s="149">
        <f t="shared" si="31"/>
        <v>0</v>
      </c>
    </row>
    <row r="1530" spans="1:18" ht="28.5">
      <c r="A1530" s="18" t="s">
        <v>7642</v>
      </c>
      <c r="B1530" s="18" t="s">
        <v>2572</v>
      </c>
      <c r="E1530" s="150" t="s">
        <v>2602</v>
      </c>
      <c r="G1530" s="73"/>
      <c r="H1530" s="73"/>
      <c r="K1530" s="150" t="s">
        <v>2601</v>
      </c>
      <c r="O1530" s="73"/>
      <c r="P1530" s="73"/>
      <c r="Q1530" s="73"/>
      <c r="R1530" s="149">
        <f t="shared" si="31"/>
        <v>0</v>
      </c>
    </row>
    <row r="1531" spans="1:18" ht="42.75">
      <c r="A1531" s="18" t="s">
        <v>7642</v>
      </c>
      <c r="B1531" s="18" t="s">
        <v>2572</v>
      </c>
      <c r="E1531" s="150" t="s">
        <v>2600</v>
      </c>
      <c r="G1531" s="73"/>
      <c r="H1531" s="73"/>
      <c r="K1531" s="150" t="s">
        <v>2599</v>
      </c>
      <c r="O1531" s="73"/>
      <c r="P1531" s="73"/>
      <c r="Q1531" s="73"/>
      <c r="R1531" s="149">
        <f t="shared" si="31"/>
        <v>0</v>
      </c>
    </row>
    <row r="1532" spans="1:18">
      <c r="A1532" s="18" t="s">
        <v>7642</v>
      </c>
      <c r="B1532" s="18" t="s">
        <v>2572</v>
      </c>
      <c r="D1532" s="150" t="s">
        <v>2598</v>
      </c>
      <c r="E1532" s="150" t="s">
        <v>2597</v>
      </c>
      <c r="G1532" s="73"/>
      <c r="H1532" s="73"/>
      <c r="K1532" s="150" t="s">
        <v>2596</v>
      </c>
      <c r="O1532" s="73"/>
      <c r="P1532" s="73"/>
      <c r="Q1532" s="73"/>
      <c r="R1532" s="149">
        <f t="shared" si="31"/>
        <v>0</v>
      </c>
    </row>
    <row r="1533" spans="1:18" ht="28.5">
      <c r="A1533" s="18" t="s">
        <v>7642</v>
      </c>
      <c r="B1533" s="18" t="s">
        <v>2572</v>
      </c>
      <c r="D1533" s="150" t="s">
        <v>2595</v>
      </c>
      <c r="E1533" s="150" t="s">
        <v>2594</v>
      </c>
      <c r="G1533" s="73"/>
      <c r="H1533" s="73"/>
      <c r="K1533" s="150" t="s">
        <v>2593</v>
      </c>
      <c r="O1533" s="73"/>
      <c r="P1533" s="73"/>
      <c r="Q1533" s="73"/>
      <c r="R1533" s="149">
        <f t="shared" si="31"/>
        <v>0</v>
      </c>
    </row>
    <row r="1534" spans="1:18">
      <c r="A1534" s="18" t="s">
        <v>7642</v>
      </c>
      <c r="B1534" s="18" t="s">
        <v>2572</v>
      </c>
      <c r="D1534" s="150" t="s">
        <v>2591</v>
      </c>
      <c r="E1534" s="150" t="s">
        <v>2592</v>
      </c>
      <c r="G1534" s="73"/>
      <c r="H1534" s="73"/>
      <c r="K1534" s="150" t="s">
        <v>2591</v>
      </c>
      <c r="O1534" s="73"/>
      <c r="P1534" s="73"/>
      <c r="Q1534" s="73"/>
      <c r="R1534" s="149">
        <f t="shared" si="31"/>
        <v>0</v>
      </c>
    </row>
    <row r="1535" spans="1:18">
      <c r="A1535" s="18" t="s">
        <v>7642</v>
      </c>
      <c r="B1535" s="18" t="s">
        <v>2572</v>
      </c>
      <c r="E1535" s="150" t="s">
        <v>2590</v>
      </c>
      <c r="G1535" s="73"/>
      <c r="H1535" s="73"/>
      <c r="K1535" s="150" t="s">
        <v>2589</v>
      </c>
      <c r="O1535" s="73"/>
      <c r="P1535" s="73"/>
      <c r="Q1535" s="73"/>
      <c r="R1535" s="149">
        <f t="shared" si="31"/>
        <v>0</v>
      </c>
    </row>
    <row r="1536" spans="1:18" ht="28.5">
      <c r="A1536" s="18" t="s">
        <v>7642</v>
      </c>
      <c r="B1536" s="18" t="s">
        <v>2572</v>
      </c>
      <c r="D1536" s="150" t="s">
        <v>2588</v>
      </c>
      <c r="E1536" s="150" t="s">
        <v>2587</v>
      </c>
      <c r="G1536" s="73"/>
      <c r="H1536" s="73"/>
      <c r="K1536" s="150" t="s">
        <v>2586</v>
      </c>
      <c r="O1536" s="73"/>
      <c r="P1536" s="73"/>
      <c r="Q1536" s="73"/>
      <c r="R1536" s="149">
        <f t="shared" si="31"/>
        <v>0</v>
      </c>
    </row>
    <row r="1537" spans="1:20" ht="28.5">
      <c r="A1537" s="18" t="s">
        <v>7642</v>
      </c>
      <c r="B1537" s="18" t="s">
        <v>2572</v>
      </c>
      <c r="D1537" s="150" t="s">
        <v>2585</v>
      </c>
      <c r="E1537" s="150" t="s">
        <v>2584</v>
      </c>
      <c r="G1537" s="73"/>
      <c r="H1537" s="73"/>
      <c r="K1537" s="150" t="s">
        <v>2583</v>
      </c>
      <c r="O1537" s="73"/>
      <c r="P1537" s="73"/>
      <c r="Q1537" s="73"/>
      <c r="R1537" s="149">
        <f t="shared" si="31"/>
        <v>0</v>
      </c>
    </row>
    <row r="1538" spans="1:20">
      <c r="A1538" s="18" t="s">
        <v>7642</v>
      </c>
      <c r="B1538" s="18" t="s">
        <v>2572</v>
      </c>
      <c r="D1538" s="150" t="s">
        <v>2582</v>
      </c>
      <c r="E1538" s="150" t="s">
        <v>2581</v>
      </c>
      <c r="G1538" s="73"/>
      <c r="H1538" s="73"/>
      <c r="K1538" s="150" t="s">
        <v>2580</v>
      </c>
      <c r="O1538" s="73"/>
      <c r="P1538" s="73"/>
      <c r="Q1538" s="73"/>
      <c r="R1538" s="149">
        <f t="shared" si="31"/>
        <v>0</v>
      </c>
    </row>
    <row r="1539" spans="1:20">
      <c r="A1539" s="18" t="s">
        <v>7642</v>
      </c>
      <c r="B1539" s="18" t="s">
        <v>2572</v>
      </c>
      <c r="D1539" s="150" t="s">
        <v>2579</v>
      </c>
      <c r="E1539" s="150" t="s">
        <v>2578</v>
      </c>
      <c r="G1539" s="73"/>
      <c r="H1539" s="73"/>
      <c r="K1539" s="150" t="s">
        <v>2577</v>
      </c>
      <c r="O1539" s="73"/>
      <c r="P1539" s="73"/>
      <c r="Q1539" s="73"/>
      <c r="R1539" s="149">
        <f t="shared" si="31"/>
        <v>0</v>
      </c>
    </row>
    <row r="1540" spans="1:20">
      <c r="A1540" s="18" t="s">
        <v>7642</v>
      </c>
      <c r="B1540" s="18" t="s">
        <v>2572</v>
      </c>
      <c r="E1540" s="150" t="s">
        <v>2576</v>
      </c>
      <c r="G1540" s="73"/>
      <c r="H1540" s="73"/>
      <c r="K1540" s="150" t="s">
        <v>2575</v>
      </c>
      <c r="O1540" s="73"/>
      <c r="P1540" s="73"/>
      <c r="Q1540" s="73"/>
      <c r="R1540" s="149">
        <f t="shared" si="31"/>
        <v>0</v>
      </c>
    </row>
    <row r="1541" spans="1:20" ht="28.5">
      <c r="A1541" s="18" t="s">
        <v>7642</v>
      </c>
      <c r="B1541" s="18" t="s">
        <v>2572</v>
      </c>
      <c r="E1541" s="150" t="s">
        <v>2574</v>
      </c>
      <c r="G1541" s="73"/>
      <c r="H1541" s="73"/>
      <c r="K1541" s="150" t="s">
        <v>2573</v>
      </c>
      <c r="O1541" s="73"/>
      <c r="P1541" s="73"/>
      <c r="Q1541" s="73"/>
      <c r="R1541" s="149">
        <f t="shared" ref="R1541:R1604" si="32">IF($P1541=0,0,$P1541/($P1541+Q1541))</f>
        <v>0</v>
      </c>
    </row>
    <row r="1542" spans="1:20">
      <c r="A1542" s="18" t="s">
        <v>7642</v>
      </c>
      <c r="B1542" s="18" t="s">
        <v>2572</v>
      </c>
      <c r="D1542" s="150" t="s">
        <v>2571</v>
      </c>
      <c r="E1542" s="150" t="s">
        <v>2570</v>
      </c>
      <c r="G1542" s="73"/>
      <c r="H1542" s="73"/>
      <c r="K1542" s="150" t="s">
        <v>2569</v>
      </c>
      <c r="O1542" s="73"/>
      <c r="P1542" s="73"/>
      <c r="Q1542" s="73"/>
      <c r="R1542" s="149">
        <f t="shared" si="32"/>
        <v>0</v>
      </c>
    </row>
    <row r="1543" spans="1:20">
      <c r="A1543" s="18" t="s">
        <v>7642</v>
      </c>
      <c r="B1543" s="18" t="s">
        <v>1471</v>
      </c>
      <c r="D1543" s="168" t="s">
        <v>2568</v>
      </c>
      <c r="E1543" s="168" t="s">
        <v>2567</v>
      </c>
      <c r="G1543" s="73"/>
      <c r="H1543" s="73"/>
      <c r="R1543" s="149">
        <f t="shared" si="32"/>
        <v>0</v>
      </c>
      <c r="T1543" s="148">
        <v>40148</v>
      </c>
    </row>
    <row r="1544" spans="1:20">
      <c r="A1544" s="18" t="s">
        <v>7642</v>
      </c>
      <c r="B1544" s="18" t="s">
        <v>1471</v>
      </c>
      <c r="D1544" s="165" t="s">
        <v>2566</v>
      </c>
      <c r="E1544" s="150" t="s">
        <v>2565</v>
      </c>
      <c r="R1544" s="149">
        <f t="shared" si="32"/>
        <v>0</v>
      </c>
      <c r="T1544" s="148">
        <v>40148</v>
      </c>
    </row>
    <row r="1545" spans="1:20">
      <c r="A1545" s="18" t="s">
        <v>7642</v>
      </c>
      <c r="B1545" s="18" t="s">
        <v>1471</v>
      </c>
      <c r="D1545" s="150" t="s">
        <v>2564</v>
      </c>
      <c r="E1545" s="150" t="s">
        <v>2563</v>
      </c>
      <c r="G1545" s="73"/>
      <c r="H1545" s="73"/>
      <c r="K1545" s="150" t="s">
        <v>2562</v>
      </c>
      <c r="O1545" s="73"/>
      <c r="P1545" s="73"/>
      <c r="Q1545" s="73"/>
      <c r="R1545" s="149">
        <f t="shared" si="32"/>
        <v>0</v>
      </c>
      <c r="T1545" s="148">
        <v>40148</v>
      </c>
    </row>
    <row r="1546" spans="1:20">
      <c r="A1546" s="18" t="s">
        <v>7642</v>
      </c>
      <c r="B1546" s="18" t="s">
        <v>1471</v>
      </c>
      <c r="D1546" s="150" t="s">
        <v>2561</v>
      </c>
      <c r="E1546" s="150" t="s">
        <v>2560</v>
      </c>
      <c r="G1546" s="73"/>
      <c r="H1546" s="73"/>
      <c r="R1546" s="149">
        <f t="shared" si="32"/>
        <v>0</v>
      </c>
      <c r="T1546" s="148">
        <v>40148</v>
      </c>
    </row>
    <row r="1547" spans="1:20">
      <c r="A1547" s="18" t="s">
        <v>7642</v>
      </c>
      <c r="B1547" s="18" t="s">
        <v>1471</v>
      </c>
      <c r="E1547" s="150" t="s">
        <v>2559</v>
      </c>
      <c r="F1547" s="20" t="s">
        <v>2558</v>
      </c>
      <c r="G1547" s="73"/>
      <c r="H1547" s="73"/>
      <c r="K1547" s="150" t="s">
        <v>2557</v>
      </c>
      <c r="R1547" s="149">
        <f t="shared" si="32"/>
        <v>0</v>
      </c>
      <c r="T1547" s="148">
        <v>40148</v>
      </c>
    </row>
    <row r="1548" spans="1:20">
      <c r="A1548" s="18" t="s">
        <v>7642</v>
      </c>
      <c r="B1548" s="18" t="s">
        <v>1471</v>
      </c>
      <c r="D1548" s="165" t="s">
        <v>2556</v>
      </c>
      <c r="E1548" s="150" t="s">
        <v>2555</v>
      </c>
      <c r="R1548" s="149">
        <f t="shared" si="32"/>
        <v>0</v>
      </c>
      <c r="T1548" s="148">
        <v>40148</v>
      </c>
    </row>
    <row r="1549" spans="1:20">
      <c r="A1549" s="18" t="s">
        <v>7642</v>
      </c>
      <c r="B1549" s="18" t="s">
        <v>1471</v>
      </c>
      <c r="D1549" s="165" t="s">
        <v>2554</v>
      </c>
      <c r="E1549" s="150" t="s">
        <v>2553</v>
      </c>
      <c r="R1549" s="149">
        <f t="shared" si="32"/>
        <v>0</v>
      </c>
      <c r="T1549" s="148">
        <v>40148</v>
      </c>
    </row>
    <row r="1550" spans="1:20">
      <c r="A1550" s="18" t="s">
        <v>7642</v>
      </c>
      <c r="B1550" s="18" t="s">
        <v>1471</v>
      </c>
      <c r="E1550" s="150" t="s">
        <v>2552</v>
      </c>
      <c r="F1550" s="20" t="s">
        <v>2551</v>
      </c>
      <c r="G1550" s="73"/>
      <c r="H1550" s="73"/>
      <c r="K1550" s="150" t="s">
        <v>2550</v>
      </c>
      <c r="O1550" s="73"/>
      <c r="P1550" s="73"/>
      <c r="Q1550" s="73"/>
      <c r="R1550" s="149">
        <f t="shared" si="32"/>
        <v>0</v>
      </c>
      <c r="T1550" s="148">
        <v>40148</v>
      </c>
    </row>
    <row r="1551" spans="1:20">
      <c r="A1551" s="18" t="s">
        <v>7642</v>
      </c>
      <c r="B1551" s="18" t="s">
        <v>1471</v>
      </c>
      <c r="D1551" s="150" t="s">
        <v>2549</v>
      </c>
      <c r="E1551" s="150" t="s">
        <v>2548</v>
      </c>
      <c r="G1551" s="73"/>
      <c r="H1551" s="73"/>
      <c r="O1551" s="73"/>
      <c r="P1551" s="73"/>
      <c r="Q1551" s="73"/>
      <c r="R1551" s="149">
        <f t="shared" si="32"/>
        <v>0</v>
      </c>
      <c r="T1551" s="148">
        <v>40148</v>
      </c>
    </row>
    <row r="1552" spans="1:20">
      <c r="A1552" s="18" t="s">
        <v>7642</v>
      </c>
      <c r="B1552" s="18" t="s">
        <v>1470</v>
      </c>
      <c r="E1552" s="150" t="s">
        <v>2547</v>
      </c>
      <c r="G1552" s="73"/>
      <c r="H1552" s="73"/>
      <c r="K1552" s="150" t="s">
        <v>2546</v>
      </c>
      <c r="O1552" s="73"/>
      <c r="P1552" s="73"/>
      <c r="Q1552" s="73"/>
      <c r="R1552" s="149">
        <f t="shared" si="32"/>
        <v>0</v>
      </c>
      <c r="T1552" s="148">
        <v>40148</v>
      </c>
    </row>
    <row r="1553" spans="1:20">
      <c r="A1553" s="18" t="s">
        <v>7642</v>
      </c>
      <c r="B1553" s="18" t="s">
        <v>2506</v>
      </c>
      <c r="D1553" s="165" t="s">
        <v>2545</v>
      </c>
      <c r="E1553" s="165" t="s">
        <v>2544</v>
      </c>
      <c r="O1553" s="73"/>
      <c r="P1553" s="73"/>
      <c r="Q1553" s="73"/>
      <c r="R1553" s="149">
        <f t="shared" si="32"/>
        <v>0</v>
      </c>
      <c r="T1553" s="148">
        <v>40148</v>
      </c>
    </row>
    <row r="1554" spans="1:20">
      <c r="A1554" s="18" t="s">
        <v>7642</v>
      </c>
      <c r="B1554" s="18" t="s">
        <v>2506</v>
      </c>
      <c r="D1554" s="165" t="s">
        <v>2543</v>
      </c>
      <c r="E1554" s="150" t="s">
        <v>2542</v>
      </c>
      <c r="R1554" s="149">
        <f t="shared" si="32"/>
        <v>0</v>
      </c>
      <c r="T1554" s="148">
        <v>40148</v>
      </c>
    </row>
    <row r="1555" spans="1:20">
      <c r="A1555" s="18" t="s">
        <v>7642</v>
      </c>
      <c r="B1555" s="18" t="s">
        <v>2506</v>
      </c>
      <c r="D1555" s="165" t="s">
        <v>2541</v>
      </c>
      <c r="E1555" s="150" t="s">
        <v>2540</v>
      </c>
      <c r="I1555" s="20" t="s">
        <v>2539</v>
      </c>
      <c r="R1555" s="149">
        <f t="shared" si="32"/>
        <v>0</v>
      </c>
      <c r="T1555" s="148">
        <v>40148</v>
      </c>
    </row>
    <row r="1556" spans="1:20">
      <c r="A1556" s="18" t="s">
        <v>7642</v>
      </c>
      <c r="B1556" s="18" t="s">
        <v>2506</v>
      </c>
      <c r="D1556" s="165" t="s">
        <v>2538</v>
      </c>
      <c r="E1556" s="150" t="s">
        <v>2537</v>
      </c>
      <c r="R1556" s="149">
        <f t="shared" si="32"/>
        <v>0</v>
      </c>
      <c r="T1556" s="148">
        <v>40148</v>
      </c>
    </row>
    <row r="1557" spans="1:20">
      <c r="A1557" s="18" t="s">
        <v>7642</v>
      </c>
      <c r="B1557" s="18" t="s">
        <v>2506</v>
      </c>
      <c r="D1557" s="165" t="s">
        <v>2536</v>
      </c>
      <c r="E1557" s="150" t="s">
        <v>2535</v>
      </c>
      <c r="I1557" s="20" t="s">
        <v>2534</v>
      </c>
      <c r="R1557" s="149">
        <f t="shared" si="32"/>
        <v>0</v>
      </c>
      <c r="T1557" s="148">
        <v>40148</v>
      </c>
    </row>
    <row r="1558" spans="1:20">
      <c r="A1558" s="18" t="s">
        <v>7642</v>
      </c>
      <c r="B1558" s="18" t="s">
        <v>2506</v>
      </c>
      <c r="D1558" s="165" t="s">
        <v>2533</v>
      </c>
      <c r="E1558" s="150" t="s">
        <v>2532</v>
      </c>
      <c r="I1558" s="20" t="s">
        <v>2531</v>
      </c>
      <c r="R1558" s="149">
        <f t="shared" si="32"/>
        <v>0</v>
      </c>
      <c r="T1558" s="148">
        <v>40148</v>
      </c>
    </row>
    <row r="1559" spans="1:20">
      <c r="A1559" s="18" t="s">
        <v>7642</v>
      </c>
      <c r="B1559" s="18" t="s">
        <v>2506</v>
      </c>
      <c r="D1559" s="165" t="s">
        <v>2530</v>
      </c>
      <c r="E1559" s="150" t="s">
        <v>2529</v>
      </c>
      <c r="I1559" s="20" t="s">
        <v>2528</v>
      </c>
      <c r="R1559" s="149">
        <f t="shared" si="32"/>
        <v>0</v>
      </c>
      <c r="T1559" s="148">
        <v>40148</v>
      </c>
    </row>
    <row r="1560" spans="1:20">
      <c r="A1560" s="18" t="s">
        <v>7642</v>
      </c>
      <c r="B1560" s="18" t="s">
        <v>2506</v>
      </c>
      <c r="D1560" s="150" t="s">
        <v>2527</v>
      </c>
      <c r="E1560" s="150" t="s">
        <v>2526</v>
      </c>
      <c r="G1560" s="73"/>
      <c r="H1560" s="73"/>
      <c r="K1560" s="150" t="s">
        <v>2525</v>
      </c>
      <c r="O1560" s="73"/>
      <c r="P1560" s="73"/>
      <c r="Q1560" s="73"/>
      <c r="R1560" s="149">
        <f t="shared" si="32"/>
        <v>0</v>
      </c>
      <c r="T1560" s="148">
        <v>40148</v>
      </c>
    </row>
    <row r="1561" spans="1:20">
      <c r="A1561" s="18" t="s">
        <v>7642</v>
      </c>
      <c r="B1561" s="18" t="s">
        <v>2506</v>
      </c>
      <c r="D1561" s="165" t="s">
        <v>2524</v>
      </c>
      <c r="E1561" s="150" t="s">
        <v>2523</v>
      </c>
      <c r="R1561" s="149">
        <f t="shared" si="32"/>
        <v>0</v>
      </c>
      <c r="T1561" s="148">
        <v>40148</v>
      </c>
    </row>
    <row r="1562" spans="1:20">
      <c r="A1562" s="18" t="s">
        <v>7642</v>
      </c>
      <c r="B1562" s="18" t="s">
        <v>2506</v>
      </c>
      <c r="D1562" s="165" t="s">
        <v>2522</v>
      </c>
      <c r="E1562" s="150" t="s">
        <v>2521</v>
      </c>
      <c r="O1562" s="73"/>
      <c r="P1562" s="73"/>
      <c r="Q1562" s="73"/>
      <c r="R1562" s="149">
        <f t="shared" si="32"/>
        <v>0</v>
      </c>
      <c r="T1562" s="148">
        <v>40148</v>
      </c>
    </row>
    <row r="1563" spans="1:20">
      <c r="A1563" s="18" t="s">
        <v>7642</v>
      </c>
      <c r="B1563" s="18" t="s">
        <v>2506</v>
      </c>
      <c r="D1563" s="165" t="s">
        <v>2520</v>
      </c>
      <c r="E1563" s="150" t="s">
        <v>2519</v>
      </c>
      <c r="R1563" s="149">
        <f t="shared" si="32"/>
        <v>0</v>
      </c>
      <c r="T1563" s="148">
        <v>40148</v>
      </c>
    </row>
    <row r="1564" spans="1:20">
      <c r="A1564" s="18" t="s">
        <v>7642</v>
      </c>
      <c r="B1564" s="18" t="s">
        <v>2506</v>
      </c>
      <c r="D1564" s="165" t="s">
        <v>2518</v>
      </c>
      <c r="E1564" s="150" t="s">
        <v>2517</v>
      </c>
      <c r="R1564" s="149">
        <f t="shared" si="32"/>
        <v>0</v>
      </c>
      <c r="T1564" s="148">
        <v>40148</v>
      </c>
    </row>
    <row r="1565" spans="1:20">
      <c r="A1565" s="18" t="s">
        <v>7642</v>
      </c>
      <c r="B1565" s="18" t="s">
        <v>2506</v>
      </c>
      <c r="D1565" s="165" t="s">
        <v>2516</v>
      </c>
      <c r="E1565" s="150" t="s">
        <v>2515</v>
      </c>
      <c r="R1565" s="149">
        <f t="shared" si="32"/>
        <v>0</v>
      </c>
      <c r="T1565" s="148">
        <v>40148</v>
      </c>
    </row>
    <row r="1566" spans="1:20">
      <c r="A1566" s="18" t="s">
        <v>7642</v>
      </c>
      <c r="B1566" s="18" t="s">
        <v>2506</v>
      </c>
      <c r="D1566" s="150" t="s">
        <v>2514</v>
      </c>
      <c r="E1566" s="150" t="s">
        <v>2513</v>
      </c>
      <c r="G1566" s="73"/>
      <c r="H1566" s="73"/>
      <c r="R1566" s="149">
        <f t="shared" si="32"/>
        <v>0</v>
      </c>
      <c r="T1566" s="148">
        <v>40148</v>
      </c>
    </row>
    <row r="1567" spans="1:20">
      <c r="A1567" s="18" t="s">
        <v>7642</v>
      </c>
      <c r="B1567" s="18" t="s">
        <v>2506</v>
      </c>
      <c r="D1567" s="165" t="s">
        <v>2512</v>
      </c>
      <c r="E1567" s="150" t="s">
        <v>2511</v>
      </c>
      <c r="I1567" s="20" t="s">
        <v>2510</v>
      </c>
      <c r="R1567" s="149">
        <f t="shared" si="32"/>
        <v>0</v>
      </c>
      <c r="T1567" s="148">
        <v>40148</v>
      </c>
    </row>
    <row r="1568" spans="1:20">
      <c r="A1568" s="18" t="s">
        <v>7642</v>
      </c>
      <c r="B1568" s="18" t="s">
        <v>2506</v>
      </c>
      <c r="D1568" s="165" t="s">
        <v>2509</v>
      </c>
      <c r="E1568" s="150" t="s">
        <v>2509</v>
      </c>
      <c r="R1568" s="149">
        <f t="shared" si="32"/>
        <v>0</v>
      </c>
      <c r="T1568" s="148">
        <v>40148</v>
      </c>
    </row>
    <row r="1569" spans="1:20">
      <c r="A1569" s="18" t="s">
        <v>7642</v>
      </c>
      <c r="B1569" s="18" t="s">
        <v>2506</v>
      </c>
      <c r="D1569" s="165" t="s">
        <v>2508</v>
      </c>
      <c r="R1569" s="149">
        <f t="shared" si="32"/>
        <v>0</v>
      </c>
      <c r="T1569" s="148">
        <v>40148</v>
      </c>
    </row>
    <row r="1570" spans="1:20">
      <c r="A1570" s="18" t="s">
        <v>7642</v>
      </c>
      <c r="B1570" s="18" t="s">
        <v>2506</v>
      </c>
      <c r="D1570" s="165" t="s">
        <v>2507</v>
      </c>
      <c r="R1570" s="149">
        <f t="shared" si="32"/>
        <v>0</v>
      </c>
      <c r="T1570" s="148">
        <v>40148</v>
      </c>
    </row>
    <row r="1571" spans="1:20">
      <c r="A1571" s="18" t="s">
        <v>7642</v>
      </c>
      <c r="B1571" s="18" t="s">
        <v>2506</v>
      </c>
      <c r="D1571" s="165" t="s">
        <v>2505</v>
      </c>
      <c r="R1571" s="149">
        <f t="shared" si="32"/>
        <v>0</v>
      </c>
      <c r="T1571" s="148">
        <v>40148</v>
      </c>
    </row>
    <row r="1572" spans="1:20">
      <c r="A1572" s="18" t="s">
        <v>2472</v>
      </c>
      <c r="B1572" s="18" t="s">
        <v>1785</v>
      </c>
      <c r="D1572" s="165" t="s">
        <v>2504</v>
      </c>
      <c r="E1572" s="150" t="s">
        <v>2503</v>
      </c>
      <c r="O1572" s="73"/>
      <c r="P1572" s="73"/>
      <c r="Q1572" s="73"/>
      <c r="R1572" s="149">
        <f t="shared" si="32"/>
        <v>0</v>
      </c>
      <c r="T1572" s="148">
        <v>40282</v>
      </c>
    </row>
    <row r="1573" spans="1:20">
      <c r="A1573" s="18" t="s">
        <v>2472</v>
      </c>
      <c r="B1573" s="18" t="s">
        <v>1785</v>
      </c>
      <c r="D1573" s="150" t="s">
        <v>2502</v>
      </c>
      <c r="E1573" s="150" t="s">
        <v>2501</v>
      </c>
      <c r="G1573" s="73"/>
      <c r="H1573" s="73"/>
      <c r="R1573" s="149">
        <f t="shared" si="32"/>
        <v>0</v>
      </c>
      <c r="T1573" s="148">
        <v>40282</v>
      </c>
    </row>
    <row r="1574" spans="1:20">
      <c r="A1574" s="18" t="s">
        <v>2472</v>
      </c>
      <c r="B1574" s="18" t="s">
        <v>1785</v>
      </c>
      <c r="D1574" s="165" t="s">
        <v>2500</v>
      </c>
      <c r="E1574" s="150" t="s">
        <v>2499</v>
      </c>
      <c r="R1574" s="149">
        <f t="shared" si="32"/>
        <v>0</v>
      </c>
      <c r="T1574" s="148">
        <v>40282</v>
      </c>
    </row>
    <row r="1575" spans="1:20">
      <c r="A1575" s="18" t="s">
        <v>2472</v>
      </c>
      <c r="B1575" s="18" t="s">
        <v>1785</v>
      </c>
      <c r="D1575" s="150" t="s">
        <v>2498</v>
      </c>
      <c r="E1575" s="150" t="s">
        <v>2497</v>
      </c>
      <c r="G1575" s="73"/>
      <c r="H1575" s="73"/>
      <c r="O1575" s="73"/>
      <c r="P1575" s="73"/>
      <c r="Q1575" s="73"/>
      <c r="R1575" s="149">
        <f t="shared" si="32"/>
        <v>0</v>
      </c>
      <c r="T1575" s="148">
        <v>40282</v>
      </c>
    </row>
    <row r="1576" spans="1:20">
      <c r="A1576" s="18" t="s">
        <v>2472</v>
      </c>
      <c r="B1576" s="18" t="s">
        <v>1785</v>
      </c>
      <c r="D1576" s="150" t="s">
        <v>2496</v>
      </c>
      <c r="E1576" s="150" t="s">
        <v>2495</v>
      </c>
      <c r="G1576" s="73"/>
      <c r="H1576" s="73"/>
      <c r="R1576" s="149">
        <f t="shared" si="32"/>
        <v>0</v>
      </c>
      <c r="T1576" s="148">
        <v>40282</v>
      </c>
    </row>
    <row r="1577" spans="1:20">
      <c r="A1577" s="18" t="s">
        <v>2472</v>
      </c>
      <c r="B1577" s="18" t="s">
        <v>1785</v>
      </c>
      <c r="D1577" s="150" t="s">
        <v>2494</v>
      </c>
      <c r="E1577" s="150" t="s">
        <v>2493</v>
      </c>
      <c r="G1577" s="73"/>
      <c r="H1577" s="73"/>
      <c r="O1577" s="73"/>
      <c r="P1577" s="73"/>
      <c r="Q1577" s="73"/>
      <c r="R1577" s="149">
        <f t="shared" si="32"/>
        <v>0</v>
      </c>
      <c r="T1577" s="148">
        <v>40282</v>
      </c>
    </row>
    <row r="1578" spans="1:20">
      <c r="A1578" s="18" t="s">
        <v>2472</v>
      </c>
      <c r="B1578" s="18" t="s">
        <v>1785</v>
      </c>
      <c r="D1578" s="168" t="s">
        <v>2492</v>
      </c>
      <c r="E1578" s="168" t="s">
        <v>2491</v>
      </c>
      <c r="G1578" s="73"/>
      <c r="H1578" s="73"/>
      <c r="O1578" s="73"/>
      <c r="P1578" s="73"/>
      <c r="Q1578" s="73"/>
      <c r="R1578" s="149">
        <f t="shared" si="32"/>
        <v>0</v>
      </c>
      <c r="T1578" s="148">
        <v>40282</v>
      </c>
    </row>
    <row r="1579" spans="1:20">
      <c r="A1579" s="18" t="s">
        <v>2472</v>
      </c>
      <c r="B1579" s="18" t="s">
        <v>1785</v>
      </c>
      <c r="D1579" s="150" t="s">
        <v>2490</v>
      </c>
      <c r="E1579" s="150" t="s">
        <v>2489</v>
      </c>
      <c r="R1579" s="149">
        <f t="shared" si="32"/>
        <v>0</v>
      </c>
      <c r="T1579" s="148">
        <v>40282</v>
      </c>
    </row>
    <row r="1580" spans="1:20">
      <c r="A1580" s="18" t="s">
        <v>2472</v>
      </c>
      <c r="B1580" s="18" t="s">
        <v>1785</v>
      </c>
      <c r="D1580" s="165" t="s">
        <v>2488</v>
      </c>
      <c r="E1580" s="150" t="s">
        <v>2487</v>
      </c>
      <c r="R1580" s="149">
        <f t="shared" si="32"/>
        <v>0</v>
      </c>
      <c r="T1580" s="148">
        <v>40282</v>
      </c>
    </row>
    <row r="1581" spans="1:20">
      <c r="A1581" s="18" t="s">
        <v>2472</v>
      </c>
      <c r="B1581" s="18" t="s">
        <v>1785</v>
      </c>
      <c r="D1581" s="165" t="s">
        <v>2486</v>
      </c>
      <c r="E1581" s="150" t="s">
        <v>2485</v>
      </c>
      <c r="R1581" s="149">
        <f t="shared" si="32"/>
        <v>0</v>
      </c>
      <c r="T1581" s="148">
        <v>40282</v>
      </c>
    </row>
    <row r="1582" spans="1:20">
      <c r="A1582" s="18" t="s">
        <v>2472</v>
      </c>
      <c r="B1582" s="18" t="s">
        <v>1785</v>
      </c>
      <c r="D1582" s="165" t="s">
        <v>2484</v>
      </c>
      <c r="E1582" s="150" t="s">
        <v>2483</v>
      </c>
      <c r="O1582" s="73"/>
      <c r="P1582" s="73"/>
      <c r="Q1582" s="73"/>
      <c r="R1582" s="149">
        <f t="shared" si="32"/>
        <v>0</v>
      </c>
      <c r="T1582" s="148">
        <v>40282</v>
      </c>
    </row>
    <row r="1583" spans="1:20">
      <c r="A1583" s="18" t="s">
        <v>2472</v>
      </c>
      <c r="B1583" s="18" t="s">
        <v>1785</v>
      </c>
      <c r="D1583" s="165" t="s">
        <v>2482</v>
      </c>
      <c r="E1583" s="150" t="s">
        <v>2481</v>
      </c>
      <c r="R1583" s="149">
        <f t="shared" si="32"/>
        <v>0</v>
      </c>
      <c r="T1583" s="148">
        <v>40282</v>
      </c>
    </row>
    <row r="1584" spans="1:20">
      <c r="A1584" s="18" t="s">
        <v>2472</v>
      </c>
      <c r="B1584" s="18" t="s">
        <v>1785</v>
      </c>
      <c r="D1584" s="150" t="s">
        <v>2480</v>
      </c>
      <c r="E1584" s="150" t="s">
        <v>2479</v>
      </c>
      <c r="G1584" s="73"/>
      <c r="H1584" s="73"/>
      <c r="R1584" s="149">
        <f t="shared" si="32"/>
        <v>0</v>
      </c>
      <c r="T1584" s="148">
        <v>40282</v>
      </c>
    </row>
    <row r="1585" spans="1:20">
      <c r="A1585" s="18" t="s">
        <v>2472</v>
      </c>
      <c r="B1585" s="18" t="s">
        <v>1785</v>
      </c>
      <c r="D1585" s="165" t="s">
        <v>2478</v>
      </c>
      <c r="E1585" s="150" t="s">
        <v>2477</v>
      </c>
      <c r="R1585" s="149">
        <f t="shared" si="32"/>
        <v>0</v>
      </c>
      <c r="T1585" s="148">
        <v>40282</v>
      </c>
    </row>
    <row r="1586" spans="1:20">
      <c r="A1586" s="18" t="s">
        <v>2472</v>
      </c>
      <c r="B1586" s="18" t="s">
        <v>1785</v>
      </c>
      <c r="D1586" s="165" t="s">
        <v>2476</v>
      </c>
      <c r="E1586" s="150" t="s">
        <v>2475</v>
      </c>
      <c r="R1586" s="149">
        <f t="shared" si="32"/>
        <v>0</v>
      </c>
      <c r="T1586" s="148">
        <v>40282</v>
      </c>
    </row>
    <row r="1587" spans="1:20">
      <c r="A1587" s="18" t="s">
        <v>2472</v>
      </c>
      <c r="B1587" s="18" t="s">
        <v>1785</v>
      </c>
      <c r="D1587" s="165" t="s">
        <v>2474</v>
      </c>
      <c r="E1587" s="150" t="s">
        <v>2473</v>
      </c>
      <c r="R1587" s="149">
        <f t="shared" si="32"/>
        <v>0</v>
      </c>
      <c r="T1587" s="148">
        <v>40282</v>
      </c>
    </row>
    <row r="1588" spans="1:20">
      <c r="A1588" s="18" t="s">
        <v>2472</v>
      </c>
      <c r="B1588" s="18" t="s">
        <v>1785</v>
      </c>
      <c r="D1588" s="150" t="s">
        <v>2471</v>
      </c>
      <c r="E1588" s="150" t="s">
        <v>2470</v>
      </c>
      <c r="O1588" s="73"/>
      <c r="P1588" s="73"/>
      <c r="Q1588" s="73"/>
      <c r="R1588" s="149">
        <f t="shared" si="32"/>
        <v>0</v>
      </c>
      <c r="T1588" s="148">
        <v>40282</v>
      </c>
    </row>
    <row r="1589" spans="1:20">
      <c r="A1589" s="18" t="s">
        <v>1471</v>
      </c>
      <c r="B1589" s="18" t="s">
        <v>2469</v>
      </c>
      <c r="E1589" s="150" t="s">
        <v>2468</v>
      </c>
      <c r="F1589" s="20" t="s">
        <v>2467</v>
      </c>
      <c r="G1589" s="73"/>
      <c r="H1589" s="73"/>
      <c r="K1589" s="150" t="s">
        <v>2466</v>
      </c>
      <c r="O1589" s="73"/>
      <c r="P1589" s="73"/>
      <c r="Q1589" s="73"/>
      <c r="R1589" s="149">
        <f t="shared" si="32"/>
        <v>0</v>
      </c>
      <c r="T1589" s="148">
        <v>40156</v>
      </c>
    </row>
    <row r="1590" spans="1:20">
      <c r="A1590" s="18" t="s">
        <v>1471</v>
      </c>
      <c r="B1590" s="18" t="s">
        <v>2462</v>
      </c>
      <c r="D1590" s="150" t="s">
        <v>2465</v>
      </c>
      <c r="E1590" s="150" t="s">
        <v>2464</v>
      </c>
      <c r="G1590" s="73"/>
      <c r="H1590" s="73"/>
      <c r="K1590" s="150" t="s">
        <v>2463</v>
      </c>
      <c r="O1590" s="73"/>
      <c r="P1590" s="73"/>
      <c r="Q1590" s="73"/>
      <c r="R1590" s="149">
        <f t="shared" si="32"/>
        <v>0</v>
      </c>
      <c r="T1590" s="148">
        <v>40156</v>
      </c>
    </row>
    <row r="1591" spans="1:20">
      <c r="A1591" s="18" t="s">
        <v>1471</v>
      </c>
      <c r="B1591" s="18" t="s">
        <v>2462</v>
      </c>
      <c r="D1591" s="168" t="s">
        <v>2461</v>
      </c>
      <c r="E1591" s="168" t="s">
        <v>2460</v>
      </c>
      <c r="G1591" s="73"/>
      <c r="H1591" s="73"/>
      <c r="R1591" s="149">
        <f t="shared" si="32"/>
        <v>0</v>
      </c>
      <c r="T1591" s="148">
        <v>40156</v>
      </c>
    </row>
    <row r="1592" spans="1:20">
      <c r="A1592" s="18" t="s">
        <v>1471</v>
      </c>
      <c r="B1592" s="18" t="s">
        <v>1934</v>
      </c>
      <c r="D1592" s="165" t="s">
        <v>2459</v>
      </c>
      <c r="E1592" s="150" t="s">
        <v>2458</v>
      </c>
      <c r="R1592" s="149">
        <f t="shared" si="32"/>
        <v>0</v>
      </c>
      <c r="T1592" s="148">
        <v>40156</v>
      </c>
    </row>
    <row r="1593" spans="1:20">
      <c r="A1593" s="18" t="s">
        <v>1471</v>
      </c>
      <c r="B1593" s="18" t="s">
        <v>1934</v>
      </c>
      <c r="D1593" s="165" t="s">
        <v>2457</v>
      </c>
      <c r="E1593" s="150" t="s">
        <v>2456</v>
      </c>
      <c r="R1593" s="149">
        <f t="shared" si="32"/>
        <v>0</v>
      </c>
      <c r="T1593" s="148">
        <v>40156</v>
      </c>
    </row>
    <row r="1594" spans="1:20">
      <c r="A1594" s="18" t="s">
        <v>1471</v>
      </c>
      <c r="B1594" s="18" t="s">
        <v>1934</v>
      </c>
      <c r="D1594" s="165" t="s">
        <v>2455</v>
      </c>
      <c r="E1594" s="150" t="s">
        <v>2454</v>
      </c>
      <c r="R1594" s="149">
        <f t="shared" si="32"/>
        <v>0</v>
      </c>
      <c r="T1594" s="148">
        <v>40156</v>
      </c>
    </row>
    <row r="1595" spans="1:20">
      <c r="A1595" s="18" t="s">
        <v>1471</v>
      </c>
      <c r="B1595" s="18" t="s">
        <v>1934</v>
      </c>
      <c r="E1595" s="165" t="s">
        <v>2453</v>
      </c>
      <c r="K1595" s="150" t="s">
        <v>2452</v>
      </c>
      <c r="R1595" s="149">
        <f t="shared" si="32"/>
        <v>0</v>
      </c>
      <c r="T1595" s="148">
        <v>40156</v>
      </c>
    </row>
    <row r="1596" spans="1:20">
      <c r="A1596" s="18" t="s">
        <v>1471</v>
      </c>
      <c r="B1596" s="18" t="s">
        <v>1934</v>
      </c>
      <c r="D1596" s="165" t="s">
        <v>2451</v>
      </c>
      <c r="E1596" s="150" t="s">
        <v>2450</v>
      </c>
      <c r="K1596" s="150" t="s">
        <v>2449</v>
      </c>
      <c r="R1596" s="149">
        <f t="shared" si="32"/>
        <v>0</v>
      </c>
      <c r="T1596" s="148">
        <v>40156</v>
      </c>
    </row>
    <row r="1597" spans="1:20">
      <c r="A1597" s="18" t="s">
        <v>1471</v>
      </c>
      <c r="B1597" s="18" t="s">
        <v>1934</v>
      </c>
      <c r="D1597" s="165"/>
      <c r="E1597" s="150" t="s">
        <v>2448</v>
      </c>
      <c r="K1597" s="150" t="s">
        <v>2447</v>
      </c>
      <c r="R1597" s="149">
        <f t="shared" si="32"/>
        <v>0</v>
      </c>
      <c r="T1597" s="148">
        <v>40156</v>
      </c>
    </row>
    <row r="1598" spans="1:20">
      <c r="A1598" s="18" t="s">
        <v>1471</v>
      </c>
      <c r="B1598" s="18" t="s">
        <v>1934</v>
      </c>
      <c r="D1598" s="165"/>
      <c r="R1598" s="149">
        <f t="shared" si="32"/>
        <v>0</v>
      </c>
      <c r="T1598" s="148">
        <v>40156</v>
      </c>
    </row>
    <row r="1599" spans="1:20">
      <c r="A1599" s="18" t="s">
        <v>1471</v>
      </c>
      <c r="B1599" s="18" t="s">
        <v>2446</v>
      </c>
      <c r="D1599" s="165" t="s">
        <v>2445</v>
      </c>
      <c r="E1599" s="150" t="s">
        <v>2444</v>
      </c>
      <c r="O1599" s="73"/>
      <c r="P1599" s="73"/>
      <c r="Q1599" s="73"/>
      <c r="R1599" s="149">
        <f t="shared" si="32"/>
        <v>0</v>
      </c>
      <c r="T1599" s="148">
        <v>40156</v>
      </c>
    </row>
    <row r="1600" spans="1:20">
      <c r="A1600" s="18" t="s">
        <v>1471</v>
      </c>
      <c r="B1600" s="18" t="s">
        <v>2398</v>
      </c>
      <c r="D1600" s="165" t="s">
        <v>2443</v>
      </c>
      <c r="E1600" s="150" t="s">
        <v>2442</v>
      </c>
      <c r="K1600" s="150" t="s">
        <v>2441</v>
      </c>
      <c r="Q1600" s="18">
        <v>1</v>
      </c>
      <c r="R1600" s="149">
        <f t="shared" si="32"/>
        <v>0</v>
      </c>
      <c r="T1600" s="148">
        <v>40156</v>
      </c>
    </row>
    <row r="1601" spans="1:20">
      <c r="A1601" s="18" t="s">
        <v>1471</v>
      </c>
      <c r="B1601" s="18" t="s">
        <v>2398</v>
      </c>
      <c r="D1601" s="165"/>
      <c r="E1601" s="150" t="s">
        <v>2440</v>
      </c>
      <c r="K1601" s="150" t="s">
        <v>2439</v>
      </c>
      <c r="R1601" s="149">
        <f t="shared" si="32"/>
        <v>0</v>
      </c>
      <c r="T1601" s="148">
        <v>40156</v>
      </c>
    </row>
    <row r="1602" spans="1:20">
      <c r="A1602" s="18" t="s">
        <v>1471</v>
      </c>
      <c r="B1602" s="18" t="s">
        <v>2398</v>
      </c>
      <c r="D1602" s="165"/>
      <c r="E1602" s="150" t="s">
        <v>2438</v>
      </c>
      <c r="K1602" s="150" t="s">
        <v>2437</v>
      </c>
      <c r="R1602" s="149">
        <f t="shared" si="32"/>
        <v>0</v>
      </c>
      <c r="T1602" s="148">
        <v>40156</v>
      </c>
    </row>
    <row r="1603" spans="1:20">
      <c r="A1603" s="18" t="s">
        <v>1471</v>
      </c>
      <c r="B1603" s="18" t="s">
        <v>2398</v>
      </c>
      <c r="D1603" s="165"/>
      <c r="E1603" s="150" t="s">
        <v>2436</v>
      </c>
      <c r="K1603" s="150" t="s">
        <v>2435</v>
      </c>
      <c r="R1603" s="149">
        <f t="shared" si="32"/>
        <v>0</v>
      </c>
      <c r="T1603" s="148">
        <v>40156</v>
      </c>
    </row>
    <row r="1604" spans="1:20">
      <c r="A1604" s="18" t="s">
        <v>1471</v>
      </c>
      <c r="B1604" s="18" t="s">
        <v>2398</v>
      </c>
      <c r="D1604" s="165" t="s">
        <v>2434</v>
      </c>
      <c r="E1604" s="150" t="s">
        <v>2433</v>
      </c>
      <c r="K1604" s="150" t="s">
        <v>2432</v>
      </c>
      <c r="R1604" s="149">
        <f t="shared" si="32"/>
        <v>0</v>
      </c>
      <c r="T1604" s="148">
        <v>40156</v>
      </c>
    </row>
    <row r="1605" spans="1:20">
      <c r="A1605" s="18" t="s">
        <v>1471</v>
      </c>
      <c r="B1605" s="18" t="s">
        <v>2398</v>
      </c>
      <c r="D1605" s="165"/>
      <c r="E1605" s="150" t="s">
        <v>2431</v>
      </c>
      <c r="K1605" s="150" t="s">
        <v>2430</v>
      </c>
      <c r="R1605" s="149">
        <f t="shared" ref="R1605:R1668" si="33">IF($P1605=0,0,$P1605/($P1605+Q1605))</f>
        <v>0</v>
      </c>
      <c r="T1605" s="148">
        <v>40156</v>
      </c>
    </row>
    <row r="1606" spans="1:20">
      <c r="A1606" s="18" t="s">
        <v>1471</v>
      </c>
      <c r="B1606" s="18" t="s">
        <v>2398</v>
      </c>
      <c r="D1606" s="165"/>
      <c r="E1606" s="150" t="s">
        <v>2429</v>
      </c>
      <c r="K1606" s="150" t="s">
        <v>2428</v>
      </c>
      <c r="R1606" s="149">
        <f t="shared" si="33"/>
        <v>0</v>
      </c>
      <c r="T1606" s="148">
        <v>40156</v>
      </c>
    </row>
    <row r="1607" spans="1:20">
      <c r="A1607" s="18" t="s">
        <v>1471</v>
      </c>
      <c r="B1607" s="18" t="s">
        <v>2398</v>
      </c>
      <c r="D1607" s="165"/>
      <c r="E1607" s="150" t="s">
        <v>2427</v>
      </c>
      <c r="K1607" s="150" t="s">
        <v>2426</v>
      </c>
      <c r="R1607" s="149">
        <f t="shared" si="33"/>
        <v>0</v>
      </c>
      <c r="T1607" s="148">
        <v>40156</v>
      </c>
    </row>
    <row r="1608" spans="1:20">
      <c r="A1608" s="18" t="s">
        <v>1471</v>
      </c>
      <c r="B1608" s="18" t="s">
        <v>2398</v>
      </c>
      <c r="D1608" s="165"/>
      <c r="E1608" s="150" t="s">
        <v>2425</v>
      </c>
      <c r="K1608" s="150" t="s">
        <v>2424</v>
      </c>
      <c r="R1608" s="149">
        <f t="shared" si="33"/>
        <v>0</v>
      </c>
      <c r="T1608" s="148">
        <v>40156</v>
      </c>
    </row>
    <row r="1609" spans="1:20">
      <c r="A1609" s="18" t="s">
        <v>1471</v>
      </c>
      <c r="B1609" s="18" t="s">
        <v>2398</v>
      </c>
      <c r="D1609" s="165"/>
      <c r="E1609" s="150" t="s">
        <v>2423</v>
      </c>
      <c r="K1609" s="150" t="s">
        <v>2422</v>
      </c>
      <c r="R1609" s="149">
        <f t="shared" si="33"/>
        <v>0</v>
      </c>
      <c r="T1609" s="148">
        <v>40156</v>
      </c>
    </row>
    <row r="1610" spans="1:20">
      <c r="A1610" s="18" t="s">
        <v>1471</v>
      </c>
      <c r="B1610" s="18" t="s">
        <v>2398</v>
      </c>
      <c r="D1610" s="165"/>
      <c r="E1610" s="150" t="s">
        <v>2421</v>
      </c>
      <c r="K1610" s="150" t="s">
        <v>2420</v>
      </c>
      <c r="R1610" s="149">
        <f t="shared" si="33"/>
        <v>0</v>
      </c>
      <c r="T1610" s="148">
        <v>40156</v>
      </c>
    </row>
    <row r="1611" spans="1:20">
      <c r="A1611" s="18" t="s">
        <v>1471</v>
      </c>
      <c r="B1611" s="18" t="s">
        <v>2398</v>
      </c>
      <c r="D1611" s="165"/>
      <c r="E1611" s="150" t="s">
        <v>2419</v>
      </c>
      <c r="R1611" s="149">
        <f t="shared" si="33"/>
        <v>0</v>
      </c>
      <c r="T1611" s="148">
        <v>40156</v>
      </c>
    </row>
    <row r="1612" spans="1:20">
      <c r="A1612" s="18" t="s">
        <v>1471</v>
      </c>
      <c r="B1612" s="18" t="s">
        <v>2398</v>
      </c>
      <c r="D1612" s="165"/>
      <c r="E1612" s="150" t="s">
        <v>2418</v>
      </c>
      <c r="K1612" s="150" t="s">
        <v>2416</v>
      </c>
      <c r="R1612" s="149">
        <f t="shared" si="33"/>
        <v>0</v>
      </c>
      <c r="T1612" s="148">
        <v>40156</v>
      </c>
    </row>
    <row r="1613" spans="1:20">
      <c r="A1613" s="18" t="s">
        <v>1471</v>
      </c>
      <c r="B1613" s="18" t="s">
        <v>2398</v>
      </c>
      <c r="D1613" s="165"/>
      <c r="E1613" s="150" t="s">
        <v>2417</v>
      </c>
      <c r="K1613" s="150" t="s">
        <v>2416</v>
      </c>
      <c r="R1613" s="149">
        <f t="shared" si="33"/>
        <v>0</v>
      </c>
      <c r="T1613" s="148">
        <v>40156</v>
      </c>
    </row>
    <row r="1614" spans="1:20">
      <c r="A1614" s="18" t="s">
        <v>1471</v>
      </c>
      <c r="B1614" s="18" t="s">
        <v>2398</v>
      </c>
      <c r="D1614" s="165"/>
      <c r="E1614" s="150" t="s">
        <v>2415</v>
      </c>
      <c r="R1614" s="149">
        <f t="shared" si="33"/>
        <v>0</v>
      </c>
      <c r="T1614" s="148">
        <v>40156</v>
      </c>
    </row>
    <row r="1615" spans="1:20">
      <c r="A1615" s="18" t="s">
        <v>1471</v>
      </c>
      <c r="B1615" s="18" t="s">
        <v>2398</v>
      </c>
      <c r="D1615" s="165"/>
      <c r="E1615" s="150" t="s">
        <v>2414</v>
      </c>
      <c r="K1615" s="150" t="s">
        <v>2413</v>
      </c>
      <c r="R1615" s="149">
        <f t="shared" si="33"/>
        <v>0</v>
      </c>
      <c r="T1615" s="148">
        <v>40156</v>
      </c>
    </row>
    <row r="1616" spans="1:20">
      <c r="A1616" s="18" t="s">
        <v>1471</v>
      </c>
      <c r="B1616" s="18" t="s">
        <v>2398</v>
      </c>
      <c r="D1616" s="165"/>
      <c r="E1616" s="150" t="s">
        <v>2412</v>
      </c>
      <c r="K1616" s="150" t="s">
        <v>2411</v>
      </c>
      <c r="R1616" s="149">
        <f t="shared" si="33"/>
        <v>0</v>
      </c>
      <c r="T1616" s="148">
        <v>40156</v>
      </c>
    </row>
    <row r="1617" spans="1:20">
      <c r="A1617" s="18" t="s">
        <v>1471</v>
      </c>
      <c r="B1617" s="18" t="s">
        <v>2398</v>
      </c>
      <c r="D1617" s="165"/>
      <c r="E1617" s="150" t="s">
        <v>2410</v>
      </c>
      <c r="K1617" s="150" t="s">
        <v>2409</v>
      </c>
      <c r="R1617" s="149">
        <f t="shared" si="33"/>
        <v>0</v>
      </c>
      <c r="T1617" s="148">
        <v>40156</v>
      </c>
    </row>
    <row r="1618" spans="1:20">
      <c r="A1618" s="18" t="s">
        <v>1471</v>
      </c>
      <c r="B1618" s="18" t="s">
        <v>2398</v>
      </c>
      <c r="D1618" s="165"/>
      <c r="E1618" s="150" t="s">
        <v>2408</v>
      </c>
      <c r="K1618" s="150" t="s">
        <v>2407</v>
      </c>
      <c r="R1618" s="149">
        <f t="shared" si="33"/>
        <v>0</v>
      </c>
      <c r="T1618" s="148">
        <v>40156</v>
      </c>
    </row>
    <row r="1619" spans="1:20">
      <c r="A1619" s="18" t="s">
        <v>1471</v>
      </c>
      <c r="B1619" s="18" t="s">
        <v>2398</v>
      </c>
      <c r="D1619" s="165"/>
      <c r="E1619" s="150" t="s">
        <v>2406</v>
      </c>
      <c r="R1619" s="149">
        <f t="shared" si="33"/>
        <v>0</v>
      </c>
      <c r="T1619" s="148">
        <v>40156</v>
      </c>
    </row>
    <row r="1620" spans="1:20">
      <c r="A1620" s="18" t="s">
        <v>1471</v>
      </c>
      <c r="B1620" s="18" t="s">
        <v>2398</v>
      </c>
      <c r="D1620" s="165"/>
      <c r="E1620" s="150" t="s">
        <v>2405</v>
      </c>
      <c r="K1620" s="150" t="s">
        <v>2404</v>
      </c>
      <c r="R1620" s="149">
        <f t="shared" si="33"/>
        <v>0</v>
      </c>
      <c r="T1620" s="148">
        <v>40156</v>
      </c>
    </row>
    <row r="1621" spans="1:20">
      <c r="A1621" s="18" t="s">
        <v>1471</v>
      </c>
      <c r="B1621" s="18" t="s">
        <v>2398</v>
      </c>
      <c r="D1621" s="165"/>
      <c r="E1621" s="150" t="s">
        <v>2403</v>
      </c>
      <c r="K1621" s="150" t="s">
        <v>2402</v>
      </c>
      <c r="R1621" s="149">
        <f t="shared" si="33"/>
        <v>0</v>
      </c>
      <c r="T1621" s="148">
        <v>40156</v>
      </c>
    </row>
    <row r="1622" spans="1:20">
      <c r="A1622" s="18" t="s">
        <v>1471</v>
      </c>
      <c r="B1622" s="18" t="s">
        <v>2398</v>
      </c>
      <c r="D1622" s="165"/>
      <c r="E1622" s="150" t="s">
        <v>2401</v>
      </c>
      <c r="K1622" s="150" t="s">
        <v>2400</v>
      </c>
      <c r="R1622" s="149">
        <f t="shared" si="33"/>
        <v>0</v>
      </c>
      <c r="T1622" s="148">
        <v>40156</v>
      </c>
    </row>
    <row r="1623" spans="1:20">
      <c r="A1623" s="18" t="s">
        <v>1471</v>
      </c>
      <c r="B1623" s="18" t="s">
        <v>2398</v>
      </c>
      <c r="D1623" s="165"/>
      <c r="E1623" s="150" t="s">
        <v>2399</v>
      </c>
      <c r="R1623" s="149">
        <f t="shared" si="33"/>
        <v>0</v>
      </c>
      <c r="T1623" s="148">
        <v>40156</v>
      </c>
    </row>
    <row r="1624" spans="1:20">
      <c r="A1624" s="18" t="s">
        <v>1471</v>
      </c>
      <c r="B1624" s="18" t="s">
        <v>2398</v>
      </c>
      <c r="D1624" s="165"/>
      <c r="E1624" s="150" t="s">
        <v>2397</v>
      </c>
      <c r="R1624" s="149">
        <f t="shared" si="33"/>
        <v>0</v>
      </c>
      <c r="T1624" s="148">
        <v>40156</v>
      </c>
    </row>
    <row r="1625" spans="1:20">
      <c r="A1625" s="18" t="s">
        <v>1471</v>
      </c>
      <c r="B1625" s="18" t="s">
        <v>1089</v>
      </c>
      <c r="D1625" s="150" t="s">
        <v>2396</v>
      </c>
      <c r="E1625" s="150" t="s">
        <v>2395</v>
      </c>
      <c r="G1625" s="73"/>
      <c r="H1625" s="73"/>
      <c r="K1625" s="150" t="s">
        <v>2394</v>
      </c>
      <c r="O1625" s="73"/>
      <c r="P1625" s="73"/>
      <c r="Q1625" s="73"/>
      <c r="R1625" s="149">
        <f t="shared" si="33"/>
        <v>0</v>
      </c>
      <c r="T1625" s="148">
        <v>40156</v>
      </c>
    </row>
    <row r="1626" spans="1:20">
      <c r="A1626" s="18" t="s">
        <v>1471</v>
      </c>
      <c r="B1626" s="18" t="s">
        <v>1089</v>
      </c>
      <c r="D1626" s="165" t="s">
        <v>2393</v>
      </c>
      <c r="E1626" s="150" t="s">
        <v>2392</v>
      </c>
      <c r="R1626" s="149">
        <f t="shared" si="33"/>
        <v>0</v>
      </c>
      <c r="T1626" s="148">
        <v>40156</v>
      </c>
    </row>
    <row r="1627" spans="1:20">
      <c r="A1627" s="18" t="s">
        <v>1471</v>
      </c>
      <c r="B1627" s="18" t="s">
        <v>1089</v>
      </c>
      <c r="D1627" s="165" t="s">
        <v>2391</v>
      </c>
      <c r="R1627" s="149">
        <f t="shared" si="33"/>
        <v>0</v>
      </c>
      <c r="T1627" s="148">
        <v>40156</v>
      </c>
    </row>
    <row r="1628" spans="1:20">
      <c r="A1628" s="18" t="s">
        <v>1471</v>
      </c>
      <c r="B1628" s="18" t="s">
        <v>2323</v>
      </c>
      <c r="D1628" s="165"/>
      <c r="E1628" s="150" t="s">
        <v>2390</v>
      </c>
      <c r="R1628" s="149">
        <f t="shared" si="33"/>
        <v>0</v>
      </c>
      <c r="T1628" s="148">
        <v>40156</v>
      </c>
    </row>
    <row r="1629" spans="1:20">
      <c r="A1629" s="18" t="s">
        <v>1471</v>
      </c>
      <c r="B1629" s="18" t="s">
        <v>2323</v>
      </c>
      <c r="D1629" s="165" t="s">
        <v>2389</v>
      </c>
      <c r="E1629" s="150" t="s">
        <v>2388</v>
      </c>
      <c r="K1629" s="150" t="s">
        <v>2387</v>
      </c>
      <c r="R1629" s="149">
        <f t="shared" si="33"/>
        <v>0</v>
      </c>
      <c r="T1629" s="148">
        <v>40156</v>
      </c>
    </row>
    <row r="1630" spans="1:20">
      <c r="A1630" s="18" t="s">
        <v>1471</v>
      </c>
      <c r="B1630" s="18" t="s">
        <v>2323</v>
      </c>
      <c r="D1630" s="165"/>
      <c r="E1630" s="150" t="s">
        <v>2386</v>
      </c>
      <c r="K1630" s="150" t="s">
        <v>2385</v>
      </c>
      <c r="R1630" s="149">
        <f t="shared" si="33"/>
        <v>0</v>
      </c>
      <c r="T1630" s="148">
        <v>40156</v>
      </c>
    </row>
    <row r="1631" spans="1:20">
      <c r="A1631" s="18" t="s">
        <v>1471</v>
      </c>
      <c r="B1631" s="18" t="s">
        <v>2323</v>
      </c>
      <c r="D1631" s="165"/>
      <c r="E1631" s="150" t="s">
        <v>2384</v>
      </c>
      <c r="K1631" s="150" t="s">
        <v>2383</v>
      </c>
      <c r="R1631" s="149">
        <f t="shared" si="33"/>
        <v>0</v>
      </c>
      <c r="T1631" s="148">
        <v>40156</v>
      </c>
    </row>
    <row r="1632" spans="1:20">
      <c r="A1632" s="18" t="s">
        <v>1471</v>
      </c>
      <c r="B1632" s="18" t="s">
        <v>2323</v>
      </c>
      <c r="D1632" s="165"/>
      <c r="E1632" s="150" t="s">
        <v>2382</v>
      </c>
      <c r="K1632" s="150" t="s">
        <v>2381</v>
      </c>
      <c r="R1632" s="149">
        <f t="shared" si="33"/>
        <v>0</v>
      </c>
      <c r="T1632" s="148">
        <v>40156</v>
      </c>
    </row>
    <row r="1633" spans="1:20">
      <c r="A1633" s="18" t="s">
        <v>1471</v>
      </c>
      <c r="B1633" s="18" t="s">
        <v>2323</v>
      </c>
      <c r="D1633" s="165"/>
      <c r="E1633" s="150" t="s">
        <v>2380</v>
      </c>
      <c r="K1633" s="150" t="s">
        <v>2379</v>
      </c>
      <c r="R1633" s="149">
        <f t="shared" si="33"/>
        <v>0</v>
      </c>
      <c r="T1633" s="148">
        <v>40156</v>
      </c>
    </row>
    <row r="1634" spans="1:20">
      <c r="A1634" s="18" t="s">
        <v>1471</v>
      </c>
      <c r="B1634" s="18" t="s">
        <v>2323</v>
      </c>
      <c r="D1634" s="165" t="s">
        <v>2377</v>
      </c>
      <c r="E1634" s="150" t="s">
        <v>2378</v>
      </c>
      <c r="R1634" s="149">
        <f t="shared" si="33"/>
        <v>0</v>
      </c>
      <c r="T1634" s="148">
        <v>40156</v>
      </c>
    </row>
    <row r="1635" spans="1:20">
      <c r="A1635" s="18" t="s">
        <v>1471</v>
      </c>
      <c r="B1635" s="18" t="s">
        <v>2323</v>
      </c>
      <c r="D1635" s="150" t="s">
        <v>2377</v>
      </c>
      <c r="E1635" s="150" t="s">
        <v>2376</v>
      </c>
      <c r="G1635" s="73"/>
      <c r="H1635" s="73"/>
      <c r="O1635" s="73"/>
      <c r="P1635" s="73"/>
      <c r="Q1635" s="73"/>
      <c r="R1635" s="149">
        <f t="shared" si="33"/>
        <v>0</v>
      </c>
      <c r="T1635" s="148">
        <v>40156</v>
      </c>
    </row>
    <row r="1636" spans="1:20">
      <c r="A1636" s="18" t="s">
        <v>1471</v>
      </c>
      <c r="B1636" s="18" t="s">
        <v>2323</v>
      </c>
      <c r="D1636" s="165"/>
      <c r="E1636" s="150" t="s">
        <v>2375</v>
      </c>
      <c r="R1636" s="149">
        <f t="shared" si="33"/>
        <v>0</v>
      </c>
      <c r="T1636" s="148">
        <v>40156</v>
      </c>
    </row>
    <row r="1637" spans="1:20">
      <c r="A1637" s="18" t="s">
        <v>1471</v>
      </c>
      <c r="B1637" s="18" t="s">
        <v>2323</v>
      </c>
      <c r="D1637" s="165"/>
      <c r="E1637" s="150" t="s">
        <v>2374</v>
      </c>
      <c r="R1637" s="149">
        <f t="shared" si="33"/>
        <v>0</v>
      </c>
      <c r="T1637" s="148">
        <v>40156</v>
      </c>
    </row>
    <row r="1638" spans="1:20">
      <c r="A1638" s="18" t="s">
        <v>1471</v>
      </c>
      <c r="B1638" s="18" t="s">
        <v>2323</v>
      </c>
      <c r="D1638" s="165" t="s">
        <v>2373</v>
      </c>
      <c r="E1638" s="150" t="s">
        <v>2372</v>
      </c>
      <c r="R1638" s="149">
        <f t="shared" si="33"/>
        <v>0</v>
      </c>
      <c r="T1638" s="148">
        <v>40156</v>
      </c>
    </row>
    <row r="1639" spans="1:20">
      <c r="A1639" s="18" t="s">
        <v>1471</v>
      </c>
      <c r="B1639" s="18" t="s">
        <v>2323</v>
      </c>
      <c r="D1639" s="165" t="s">
        <v>2371</v>
      </c>
      <c r="E1639" s="150" t="s">
        <v>2370</v>
      </c>
      <c r="R1639" s="149">
        <f t="shared" si="33"/>
        <v>0</v>
      </c>
      <c r="T1639" s="148">
        <v>40156</v>
      </c>
    </row>
    <row r="1640" spans="1:20">
      <c r="A1640" s="18" t="s">
        <v>1471</v>
      </c>
      <c r="B1640" s="18" t="s">
        <v>2323</v>
      </c>
      <c r="D1640" s="165"/>
      <c r="E1640" s="150" t="s">
        <v>2369</v>
      </c>
      <c r="K1640" s="150" t="s">
        <v>2368</v>
      </c>
      <c r="R1640" s="149">
        <f t="shared" si="33"/>
        <v>0</v>
      </c>
      <c r="T1640" s="148">
        <v>40156</v>
      </c>
    </row>
    <row r="1641" spans="1:20">
      <c r="A1641" s="18" t="s">
        <v>1471</v>
      </c>
      <c r="B1641" s="18" t="s">
        <v>2323</v>
      </c>
      <c r="D1641" s="165"/>
      <c r="E1641" s="150" t="s">
        <v>2367</v>
      </c>
      <c r="K1641" s="150" t="s">
        <v>2366</v>
      </c>
      <c r="R1641" s="149">
        <f t="shared" si="33"/>
        <v>0</v>
      </c>
      <c r="T1641" s="148">
        <v>40156</v>
      </c>
    </row>
    <row r="1642" spans="1:20">
      <c r="A1642" s="18" t="s">
        <v>1471</v>
      </c>
      <c r="B1642" s="18" t="s">
        <v>2323</v>
      </c>
      <c r="D1642" s="150" t="s">
        <v>2365</v>
      </c>
      <c r="E1642" s="150" t="s">
        <v>2364</v>
      </c>
      <c r="G1642" s="73"/>
      <c r="H1642" s="73"/>
      <c r="K1642" s="150" t="s">
        <v>2362</v>
      </c>
      <c r="O1642" s="73"/>
      <c r="P1642" s="73"/>
      <c r="Q1642" s="73"/>
      <c r="R1642" s="149">
        <f t="shared" si="33"/>
        <v>0</v>
      </c>
      <c r="T1642" s="148">
        <v>40156</v>
      </c>
    </row>
    <row r="1643" spans="1:20">
      <c r="A1643" s="18" t="s">
        <v>1471</v>
      </c>
      <c r="B1643" s="18" t="s">
        <v>2323</v>
      </c>
      <c r="D1643" s="165"/>
      <c r="E1643" s="150" t="s">
        <v>2363</v>
      </c>
      <c r="K1643" s="150" t="s">
        <v>2362</v>
      </c>
      <c r="R1643" s="149">
        <f t="shared" si="33"/>
        <v>0</v>
      </c>
      <c r="T1643" s="148">
        <v>40156</v>
      </c>
    </row>
    <row r="1644" spans="1:20">
      <c r="A1644" s="18" t="s">
        <v>1471</v>
      </c>
      <c r="B1644" s="18" t="s">
        <v>2323</v>
      </c>
      <c r="D1644" s="165"/>
      <c r="E1644" s="150" t="s">
        <v>2361</v>
      </c>
      <c r="K1644" s="150" t="s">
        <v>2360</v>
      </c>
      <c r="R1644" s="149">
        <f t="shared" si="33"/>
        <v>0</v>
      </c>
      <c r="T1644" s="148">
        <v>40156</v>
      </c>
    </row>
    <row r="1645" spans="1:20">
      <c r="A1645" s="18" t="s">
        <v>1471</v>
      </c>
      <c r="B1645" s="18" t="s">
        <v>2323</v>
      </c>
      <c r="D1645" s="165" t="s">
        <v>2359</v>
      </c>
      <c r="E1645" s="150" t="s">
        <v>2358</v>
      </c>
      <c r="K1645" s="150" t="s">
        <v>2357</v>
      </c>
      <c r="R1645" s="149">
        <f t="shared" si="33"/>
        <v>0</v>
      </c>
      <c r="T1645" s="148">
        <v>40156</v>
      </c>
    </row>
    <row r="1646" spans="1:20">
      <c r="A1646" s="18" t="s">
        <v>1471</v>
      </c>
      <c r="B1646" s="18" t="s">
        <v>2323</v>
      </c>
      <c r="D1646" s="165" t="s">
        <v>2356</v>
      </c>
      <c r="E1646" s="150" t="s">
        <v>2355</v>
      </c>
      <c r="R1646" s="149">
        <f t="shared" si="33"/>
        <v>0</v>
      </c>
      <c r="T1646" s="148">
        <v>40156</v>
      </c>
    </row>
    <row r="1647" spans="1:20">
      <c r="A1647" s="18" t="s">
        <v>1471</v>
      </c>
      <c r="B1647" s="18" t="s">
        <v>2323</v>
      </c>
      <c r="D1647" s="165" t="s">
        <v>2354</v>
      </c>
      <c r="E1647" s="150" t="s">
        <v>2353</v>
      </c>
      <c r="R1647" s="149">
        <f t="shared" si="33"/>
        <v>0</v>
      </c>
      <c r="T1647" s="148">
        <v>40156</v>
      </c>
    </row>
    <row r="1648" spans="1:20">
      <c r="A1648" s="18" t="s">
        <v>1471</v>
      </c>
      <c r="B1648" s="18" t="s">
        <v>2323</v>
      </c>
      <c r="D1648" s="165"/>
      <c r="E1648" s="150" t="s">
        <v>2352</v>
      </c>
      <c r="R1648" s="149">
        <f t="shared" si="33"/>
        <v>0</v>
      </c>
      <c r="T1648" s="148">
        <v>40156</v>
      </c>
    </row>
    <row r="1649" spans="1:20">
      <c r="A1649" s="18" t="s">
        <v>1471</v>
      </c>
      <c r="B1649" s="18" t="s">
        <v>2323</v>
      </c>
      <c r="D1649" s="165" t="s">
        <v>2351</v>
      </c>
      <c r="E1649" s="150" t="s">
        <v>2350</v>
      </c>
      <c r="R1649" s="149">
        <f t="shared" si="33"/>
        <v>0</v>
      </c>
      <c r="T1649" s="148">
        <v>40156</v>
      </c>
    </row>
    <row r="1650" spans="1:20">
      <c r="A1650" s="18" t="s">
        <v>1471</v>
      </c>
      <c r="B1650" s="18" t="s">
        <v>2323</v>
      </c>
      <c r="D1650" s="165" t="s">
        <v>2349</v>
      </c>
      <c r="E1650" s="150" t="s">
        <v>2348</v>
      </c>
      <c r="K1650" s="150" t="s">
        <v>2347</v>
      </c>
      <c r="R1650" s="149">
        <f t="shared" si="33"/>
        <v>0</v>
      </c>
      <c r="T1650" s="148">
        <v>40156</v>
      </c>
    </row>
    <row r="1651" spans="1:20">
      <c r="A1651" s="18" t="s">
        <v>1471</v>
      </c>
      <c r="B1651" s="18" t="s">
        <v>2323</v>
      </c>
      <c r="D1651" s="165"/>
      <c r="E1651" s="150" t="s">
        <v>2346</v>
      </c>
      <c r="R1651" s="149">
        <f t="shared" si="33"/>
        <v>0</v>
      </c>
      <c r="T1651" s="148">
        <v>40156</v>
      </c>
    </row>
    <row r="1652" spans="1:20">
      <c r="A1652" s="18" t="s">
        <v>1471</v>
      </c>
      <c r="B1652" s="18" t="s">
        <v>2323</v>
      </c>
      <c r="D1652" s="165"/>
      <c r="E1652" s="150" t="s">
        <v>2345</v>
      </c>
      <c r="R1652" s="149">
        <f t="shared" si="33"/>
        <v>0</v>
      </c>
      <c r="T1652" s="148">
        <v>40156</v>
      </c>
    </row>
    <row r="1653" spans="1:20">
      <c r="A1653" s="18" t="s">
        <v>1471</v>
      </c>
      <c r="B1653" s="18" t="s">
        <v>2323</v>
      </c>
      <c r="D1653" s="165"/>
      <c r="E1653" s="150" t="s">
        <v>2344</v>
      </c>
      <c r="R1653" s="149">
        <f t="shared" si="33"/>
        <v>0</v>
      </c>
      <c r="T1653" s="148">
        <v>40156</v>
      </c>
    </row>
    <row r="1654" spans="1:20">
      <c r="A1654" s="18" t="s">
        <v>1471</v>
      </c>
      <c r="B1654" s="18" t="s">
        <v>2323</v>
      </c>
      <c r="D1654" s="165" t="s">
        <v>2343</v>
      </c>
      <c r="E1654" s="150" t="s">
        <v>2342</v>
      </c>
      <c r="R1654" s="149">
        <f t="shared" si="33"/>
        <v>0</v>
      </c>
      <c r="T1654" s="148">
        <v>40156</v>
      </c>
    </row>
    <row r="1655" spans="1:20">
      <c r="A1655" s="18" t="s">
        <v>1471</v>
      </c>
      <c r="B1655" s="18" t="s">
        <v>2323</v>
      </c>
      <c r="D1655" s="165"/>
      <c r="E1655" s="150" t="s">
        <v>2341</v>
      </c>
      <c r="K1655" s="150" t="s">
        <v>2340</v>
      </c>
      <c r="R1655" s="149">
        <f t="shared" si="33"/>
        <v>0</v>
      </c>
      <c r="T1655" s="148">
        <v>40156</v>
      </c>
    </row>
    <row r="1656" spans="1:20">
      <c r="A1656" s="18" t="s">
        <v>1471</v>
      </c>
      <c r="B1656" s="18" t="s">
        <v>2323</v>
      </c>
      <c r="D1656" s="165"/>
      <c r="E1656" s="150" t="s">
        <v>2339</v>
      </c>
      <c r="R1656" s="149">
        <f t="shared" si="33"/>
        <v>0</v>
      </c>
      <c r="T1656" s="148">
        <v>40156</v>
      </c>
    </row>
    <row r="1657" spans="1:20">
      <c r="A1657" s="18" t="s">
        <v>1471</v>
      </c>
      <c r="B1657" s="18" t="s">
        <v>2323</v>
      </c>
      <c r="D1657" s="165"/>
      <c r="E1657" s="150" t="s">
        <v>2338</v>
      </c>
      <c r="K1657" s="150" t="s">
        <v>2337</v>
      </c>
      <c r="R1657" s="149">
        <f t="shared" si="33"/>
        <v>0</v>
      </c>
      <c r="T1657" s="148">
        <v>40156</v>
      </c>
    </row>
    <row r="1658" spans="1:20">
      <c r="A1658" s="18" t="s">
        <v>1471</v>
      </c>
      <c r="B1658" s="18" t="s">
        <v>2323</v>
      </c>
      <c r="D1658" s="165"/>
      <c r="E1658" s="150" t="s">
        <v>2336</v>
      </c>
      <c r="R1658" s="149">
        <f t="shared" si="33"/>
        <v>0</v>
      </c>
      <c r="T1658" s="148">
        <v>40156</v>
      </c>
    </row>
    <row r="1659" spans="1:20">
      <c r="A1659" s="18" t="s">
        <v>1471</v>
      </c>
      <c r="B1659" s="18" t="s">
        <v>2323</v>
      </c>
      <c r="D1659" s="165" t="s">
        <v>2335</v>
      </c>
      <c r="E1659" s="150" t="s">
        <v>2334</v>
      </c>
      <c r="R1659" s="149">
        <f t="shared" si="33"/>
        <v>0</v>
      </c>
      <c r="T1659" s="148">
        <v>40156</v>
      </c>
    </row>
    <row r="1660" spans="1:20">
      <c r="A1660" s="18" t="s">
        <v>1471</v>
      </c>
      <c r="B1660" s="18" t="s">
        <v>2323</v>
      </c>
      <c r="D1660" s="150" t="s">
        <v>2333</v>
      </c>
      <c r="E1660" s="150" t="s">
        <v>2332</v>
      </c>
      <c r="G1660" s="73"/>
      <c r="H1660" s="73"/>
      <c r="O1660" s="73"/>
      <c r="P1660" s="73"/>
      <c r="Q1660" s="73"/>
      <c r="R1660" s="149">
        <f t="shared" si="33"/>
        <v>0</v>
      </c>
      <c r="T1660" s="148">
        <v>40156</v>
      </c>
    </row>
    <row r="1661" spans="1:20">
      <c r="A1661" s="18" t="s">
        <v>1471</v>
      </c>
      <c r="B1661" s="18" t="s">
        <v>2323</v>
      </c>
      <c r="D1661" s="165"/>
      <c r="E1661" s="150" t="s">
        <v>2331</v>
      </c>
      <c r="K1661" s="150" t="s">
        <v>2330</v>
      </c>
      <c r="R1661" s="149">
        <f t="shared" si="33"/>
        <v>0</v>
      </c>
      <c r="T1661" s="148">
        <v>40156</v>
      </c>
    </row>
    <row r="1662" spans="1:20">
      <c r="A1662" s="18" t="s">
        <v>1471</v>
      </c>
      <c r="B1662" s="18" t="s">
        <v>2323</v>
      </c>
      <c r="D1662" s="165" t="s">
        <v>2323</v>
      </c>
      <c r="E1662" s="150" t="s">
        <v>2329</v>
      </c>
      <c r="P1662" s="18">
        <v>1</v>
      </c>
      <c r="R1662" s="149">
        <f t="shared" si="33"/>
        <v>1</v>
      </c>
      <c r="T1662" s="148">
        <v>40156</v>
      </c>
    </row>
    <row r="1663" spans="1:20">
      <c r="A1663" s="18" t="s">
        <v>1471</v>
      </c>
      <c r="B1663" s="18" t="s">
        <v>2323</v>
      </c>
      <c r="D1663" s="165"/>
      <c r="E1663" s="150" t="s">
        <v>2328</v>
      </c>
      <c r="K1663" s="150" t="s">
        <v>2327</v>
      </c>
      <c r="R1663" s="149">
        <f t="shared" si="33"/>
        <v>0</v>
      </c>
      <c r="T1663" s="148">
        <v>40156</v>
      </c>
    </row>
    <row r="1664" spans="1:20">
      <c r="A1664" s="18" t="s">
        <v>1471</v>
      </c>
      <c r="B1664" s="18" t="s">
        <v>2323</v>
      </c>
      <c r="D1664" s="165"/>
      <c r="E1664" s="150" t="s">
        <v>2326</v>
      </c>
      <c r="K1664" s="150" t="s">
        <v>2325</v>
      </c>
      <c r="R1664" s="149">
        <f t="shared" si="33"/>
        <v>0</v>
      </c>
      <c r="T1664" s="148">
        <v>40156</v>
      </c>
    </row>
    <row r="1665" spans="1:20">
      <c r="A1665" s="18" t="s">
        <v>1471</v>
      </c>
      <c r="B1665" s="18" t="s">
        <v>2323</v>
      </c>
      <c r="D1665" s="165" t="s">
        <v>2324</v>
      </c>
      <c r="R1665" s="149">
        <f t="shared" si="33"/>
        <v>0</v>
      </c>
      <c r="T1665" s="148">
        <v>40156</v>
      </c>
    </row>
    <row r="1666" spans="1:20">
      <c r="A1666" s="18" t="s">
        <v>1471</v>
      </c>
      <c r="B1666" s="18" t="s">
        <v>2323</v>
      </c>
      <c r="D1666" s="165" t="s">
        <v>2322</v>
      </c>
      <c r="R1666" s="149">
        <f t="shared" si="33"/>
        <v>0</v>
      </c>
      <c r="T1666" s="148">
        <v>40156</v>
      </c>
    </row>
    <row r="1667" spans="1:20">
      <c r="A1667" s="18" t="s">
        <v>1471</v>
      </c>
      <c r="B1667" s="18" t="s">
        <v>2258</v>
      </c>
      <c r="D1667" s="165"/>
      <c r="E1667" s="150" t="s">
        <v>2321</v>
      </c>
      <c r="R1667" s="149">
        <f t="shared" si="33"/>
        <v>0</v>
      </c>
      <c r="T1667" s="148">
        <v>40157</v>
      </c>
    </row>
    <row r="1668" spans="1:20">
      <c r="A1668" s="18" t="s">
        <v>1471</v>
      </c>
      <c r="B1668" s="18" t="s">
        <v>2258</v>
      </c>
      <c r="D1668" s="165"/>
      <c r="E1668" s="150" t="s">
        <v>2320</v>
      </c>
      <c r="R1668" s="149">
        <f t="shared" si="33"/>
        <v>0</v>
      </c>
      <c r="T1668" s="148">
        <v>40157</v>
      </c>
    </row>
    <row r="1669" spans="1:20">
      <c r="A1669" s="18" t="s">
        <v>1471</v>
      </c>
      <c r="B1669" s="18" t="s">
        <v>2258</v>
      </c>
      <c r="D1669" s="165"/>
      <c r="E1669" s="150" t="s">
        <v>2319</v>
      </c>
      <c r="K1669" s="150" t="s">
        <v>2318</v>
      </c>
      <c r="R1669" s="149">
        <f t="shared" ref="R1669:R1732" si="34">IF($P1669=0,0,$P1669/($P1669+Q1669))</f>
        <v>0</v>
      </c>
      <c r="T1669" s="148">
        <v>40157</v>
      </c>
    </row>
    <row r="1670" spans="1:20">
      <c r="A1670" s="18" t="s">
        <v>1471</v>
      </c>
      <c r="B1670" s="18" t="s">
        <v>2258</v>
      </c>
      <c r="D1670" s="165"/>
      <c r="E1670" s="150" t="s">
        <v>2317</v>
      </c>
      <c r="K1670" s="150" t="s">
        <v>2316</v>
      </c>
      <c r="R1670" s="149">
        <f t="shared" si="34"/>
        <v>0</v>
      </c>
      <c r="T1670" s="148">
        <v>40156</v>
      </c>
    </row>
    <row r="1671" spans="1:20">
      <c r="A1671" s="18" t="s">
        <v>1471</v>
      </c>
      <c r="B1671" s="18" t="s">
        <v>2258</v>
      </c>
      <c r="D1671" s="165" t="s">
        <v>2315</v>
      </c>
      <c r="E1671" s="150" t="s">
        <v>2314</v>
      </c>
      <c r="R1671" s="149">
        <f t="shared" si="34"/>
        <v>0</v>
      </c>
      <c r="T1671" s="148">
        <v>40156</v>
      </c>
    </row>
    <row r="1672" spans="1:20">
      <c r="A1672" s="18" t="s">
        <v>1471</v>
      </c>
      <c r="B1672" s="18" t="s">
        <v>2258</v>
      </c>
      <c r="D1672" s="165"/>
      <c r="E1672" s="150" t="s">
        <v>2313</v>
      </c>
      <c r="R1672" s="149">
        <f t="shared" si="34"/>
        <v>0</v>
      </c>
      <c r="T1672" s="148">
        <v>40157</v>
      </c>
    </row>
    <row r="1673" spans="1:20">
      <c r="A1673" s="18" t="s">
        <v>1471</v>
      </c>
      <c r="B1673" s="18" t="s">
        <v>2258</v>
      </c>
      <c r="D1673" s="165" t="s">
        <v>2312</v>
      </c>
      <c r="E1673" s="150" t="s">
        <v>2311</v>
      </c>
      <c r="R1673" s="149">
        <f t="shared" si="34"/>
        <v>0</v>
      </c>
      <c r="T1673" s="148">
        <v>40157</v>
      </c>
    </row>
    <row r="1674" spans="1:20">
      <c r="A1674" s="18" t="s">
        <v>1471</v>
      </c>
      <c r="B1674" s="18" t="s">
        <v>2258</v>
      </c>
      <c r="D1674" s="165"/>
      <c r="E1674" s="150" t="s">
        <v>2310</v>
      </c>
      <c r="R1674" s="149">
        <f t="shared" si="34"/>
        <v>0</v>
      </c>
      <c r="T1674" s="148">
        <v>40157</v>
      </c>
    </row>
    <row r="1675" spans="1:20">
      <c r="A1675" s="18" t="s">
        <v>1471</v>
      </c>
      <c r="B1675" s="18" t="s">
        <v>2258</v>
      </c>
      <c r="D1675" s="165"/>
      <c r="E1675" s="150" t="s">
        <v>2309</v>
      </c>
      <c r="R1675" s="149">
        <f t="shared" si="34"/>
        <v>0</v>
      </c>
      <c r="T1675" s="148">
        <v>40157</v>
      </c>
    </row>
    <row r="1676" spans="1:20">
      <c r="A1676" s="18" t="s">
        <v>1471</v>
      </c>
      <c r="B1676" s="18" t="s">
        <v>2258</v>
      </c>
      <c r="D1676" s="165"/>
      <c r="E1676" s="150" t="s">
        <v>2308</v>
      </c>
      <c r="K1676" s="150" t="s">
        <v>2307</v>
      </c>
      <c r="R1676" s="149">
        <f t="shared" si="34"/>
        <v>0</v>
      </c>
      <c r="T1676" s="148">
        <v>40157</v>
      </c>
    </row>
    <row r="1677" spans="1:20">
      <c r="A1677" s="18" t="s">
        <v>1471</v>
      </c>
      <c r="B1677" s="18" t="s">
        <v>2258</v>
      </c>
      <c r="D1677" s="165"/>
      <c r="E1677" s="150" t="s">
        <v>2306</v>
      </c>
      <c r="K1677" s="150" t="s">
        <v>2305</v>
      </c>
      <c r="R1677" s="149">
        <f t="shared" si="34"/>
        <v>0</v>
      </c>
      <c r="T1677" s="148">
        <v>40156</v>
      </c>
    </row>
    <row r="1678" spans="1:20">
      <c r="A1678" s="18" t="s">
        <v>1471</v>
      </c>
      <c r="B1678" s="18" t="s">
        <v>2258</v>
      </c>
      <c r="D1678" s="165"/>
      <c r="E1678" s="150" t="s">
        <v>2304</v>
      </c>
      <c r="K1678" s="150" t="s">
        <v>2303</v>
      </c>
      <c r="R1678" s="149">
        <f t="shared" si="34"/>
        <v>0</v>
      </c>
      <c r="T1678" s="148">
        <v>40157</v>
      </c>
    </row>
    <row r="1679" spans="1:20">
      <c r="A1679" s="18" t="s">
        <v>1471</v>
      </c>
      <c r="B1679" s="18" t="s">
        <v>2258</v>
      </c>
      <c r="D1679" s="165"/>
      <c r="E1679" s="150" t="s">
        <v>2302</v>
      </c>
      <c r="K1679" s="150" t="s">
        <v>2301</v>
      </c>
      <c r="R1679" s="149">
        <f t="shared" si="34"/>
        <v>0</v>
      </c>
      <c r="T1679" s="148">
        <v>40156</v>
      </c>
    </row>
    <row r="1680" spans="1:20">
      <c r="A1680" s="18" t="s">
        <v>1471</v>
      </c>
      <c r="B1680" s="18" t="s">
        <v>2258</v>
      </c>
      <c r="D1680" s="165" t="s">
        <v>2300</v>
      </c>
      <c r="E1680" s="150" t="s">
        <v>2299</v>
      </c>
      <c r="R1680" s="149">
        <f t="shared" si="34"/>
        <v>0</v>
      </c>
      <c r="T1680" s="148">
        <v>40157</v>
      </c>
    </row>
    <row r="1681" spans="1:20" ht="28.5">
      <c r="A1681" s="18" t="s">
        <v>1471</v>
      </c>
      <c r="B1681" s="18" t="s">
        <v>2258</v>
      </c>
      <c r="D1681" s="165" t="s">
        <v>2298</v>
      </c>
      <c r="E1681" s="150" t="s">
        <v>2297</v>
      </c>
      <c r="R1681" s="149">
        <f t="shared" si="34"/>
        <v>0</v>
      </c>
      <c r="T1681" s="148">
        <v>40156</v>
      </c>
    </row>
    <row r="1682" spans="1:20">
      <c r="A1682" s="18" t="s">
        <v>1471</v>
      </c>
      <c r="B1682" s="18" t="s">
        <v>2258</v>
      </c>
      <c r="D1682" s="165" t="s">
        <v>2296</v>
      </c>
      <c r="E1682" s="150" t="s">
        <v>2295</v>
      </c>
      <c r="R1682" s="149">
        <f t="shared" si="34"/>
        <v>0</v>
      </c>
      <c r="T1682" s="148">
        <v>40156</v>
      </c>
    </row>
    <row r="1683" spans="1:20">
      <c r="A1683" s="18" t="s">
        <v>1471</v>
      </c>
      <c r="B1683" s="18" t="s">
        <v>2258</v>
      </c>
      <c r="D1683" s="165"/>
      <c r="E1683" s="150" t="s">
        <v>2294</v>
      </c>
      <c r="K1683" s="150" t="s">
        <v>2293</v>
      </c>
      <c r="R1683" s="149">
        <f t="shared" si="34"/>
        <v>0</v>
      </c>
      <c r="T1683" s="148">
        <v>40157</v>
      </c>
    </row>
    <row r="1684" spans="1:20">
      <c r="A1684" s="18" t="s">
        <v>1471</v>
      </c>
      <c r="B1684" s="18" t="s">
        <v>2258</v>
      </c>
      <c r="D1684" s="165"/>
      <c r="E1684" s="150" t="s">
        <v>2292</v>
      </c>
      <c r="K1684" s="150" t="s">
        <v>2291</v>
      </c>
      <c r="R1684" s="149">
        <f t="shared" si="34"/>
        <v>0</v>
      </c>
      <c r="T1684" s="148">
        <v>40157</v>
      </c>
    </row>
    <row r="1685" spans="1:20">
      <c r="A1685" s="18" t="s">
        <v>1471</v>
      </c>
      <c r="B1685" s="18" t="s">
        <v>2258</v>
      </c>
      <c r="D1685" s="165"/>
      <c r="E1685" s="150" t="s">
        <v>2290</v>
      </c>
      <c r="K1685" s="150" t="s">
        <v>2289</v>
      </c>
      <c r="R1685" s="149">
        <f t="shared" si="34"/>
        <v>0</v>
      </c>
      <c r="T1685" s="148">
        <v>40157</v>
      </c>
    </row>
    <row r="1686" spans="1:20">
      <c r="A1686" s="18" t="s">
        <v>1471</v>
      </c>
      <c r="B1686" s="18" t="s">
        <v>2258</v>
      </c>
      <c r="D1686" s="165" t="s">
        <v>2288</v>
      </c>
      <c r="E1686" s="150" t="s">
        <v>2287</v>
      </c>
      <c r="R1686" s="149">
        <f t="shared" si="34"/>
        <v>0</v>
      </c>
      <c r="T1686" s="148">
        <v>40156</v>
      </c>
    </row>
    <row r="1687" spans="1:20">
      <c r="A1687" s="18" t="s">
        <v>1471</v>
      </c>
      <c r="B1687" s="18" t="s">
        <v>2258</v>
      </c>
      <c r="D1687" s="165" t="s">
        <v>2286</v>
      </c>
      <c r="E1687" s="150" t="s">
        <v>2285</v>
      </c>
      <c r="R1687" s="149">
        <f t="shared" si="34"/>
        <v>0</v>
      </c>
      <c r="T1687" s="148">
        <v>40156</v>
      </c>
    </row>
    <row r="1688" spans="1:20">
      <c r="A1688" s="18" t="s">
        <v>1471</v>
      </c>
      <c r="B1688" s="18" t="s">
        <v>2258</v>
      </c>
      <c r="D1688" s="165" t="s">
        <v>2284</v>
      </c>
      <c r="E1688" s="150" t="s">
        <v>2283</v>
      </c>
      <c r="R1688" s="149">
        <f t="shared" si="34"/>
        <v>0</v>
      </c>
      <c r="T1688" s="148">
        <v>40157</v>
      </c>
    </row>
    <row r="1689" spans="1:20">
      <c r="A1689" s="18" t="s">
        <v>1471</v>
      </c>
      <c r="B1689" s="18" t="s">
        <v>2258</v>
      </c>
      <c r="D1689" s="165"/>
      <c r="E1689" s="150" t="s">
        <v>2282</v>
      </c>
      <c r="R1689" s="149">
        <f t="shared" si="34"/>
        <v>0</v>
      </c>
      <c r="T1689" s="148">
        <v>40157</v>
      </c>
    </row>
    <row r="1690" spans="1:20">
      <c r="A1690" s="18" t="s">
        <v>1471</v>
      </c>
      <c r="B1690" s="18" t="s">
        <v>2258</v>
      </c>
      <c r="D1690" s="165"/>
      <c r="E1690" s="150" t="s">
        <v>2281</v>
      </c>
      <c r="R1690" s="149">
        <f t="shared" si="34"/>
        <v>0</v>
      </c>
      <c r="T1690" s="148">
        <v>40157</v>
      </c>
    </row>
    <row r="1691" spans="1:20">
      <c r="A1691" s="18" t="s">
        <v>1471</v>
      </c>
      <c r="B1691" s="18" t="s">
        <v>2258</v>
      </c>
      <c r="D1691" s="165"/>
      <c r="E1691" s="150" t="s">
        <v>2280</v>
      </c>
      <c r="R1691" s="149">
        <f t="shared" si="34"/>
        <v>0</v>
      </c>
      <c r="T1691" s="148">
        <v>40157</v>
      </c>
    </row>
    <row r="1692" spans="1:20">
      <c r="A1692" s="18" t="s">
        <v>1471</v>
      </c>
      <c r="B1692" s="18" t="s">
        <v>2258</v>
      </c>
      <c r="D1692" s="165"/>
      <c r="E1692" s="150" t="s">
        <v>2279</v>
      </c>
      <c r="R1692" s="149">
        <f t="shared" si="34"/>
        <v>0</v>
      </c>
      <c r="T1692" s="148">
        <v>40157</v>
      </c>
    </row>
    <row r="1693" spans="1:20">
      <c r="A1693" s="18" t="s">
        <v>1471</v>
      </c>
      <c r="B1693" s="18" t="s">
        <v>2258</v>
      </c>
      <c r="D1693" s="165" t="s">
        <v>2278</v>
      </c>
      <c r="E1693" s="150" t="s">
        <v>2277</v>
      </c>
      <c r="R1693" s="149">
        <f t="shared" si="34"/>
        <v>0</v>
      </c>
      <c r="T1693" s="148">
        <v>40156</v>
      </c>
    </row>
    <row r="1694" spans="1:20">
      <c r="A1694" s="18" t="s">
        <v>1471</v>
      </c>
      <c r="B1694" s="18" t="s">
        <v>2258</v>
      </c>
      <c r="D1694" s="165" t="s">
        <v>2276</v>
      </c>
      <c r="E1694" s="150" t="s">
        <v>2275</v>
      </c>
      <c r="R1694" s="149">
        <f t="shared" si="34"/>
        <v>0</v>
      </c>
      <c r="T1694" s="148">
        <v>40157</v>
      </c>
    </row>
    <row r="1695" spans="1:20">
      <c r="A1695" s="18" t="s">
        <v>1471</v>
      </c>
      <c r="B1695" s="18" t="s">
        <v>2258</v>
      </c>
      <c r="D1695" s="165" t="s">
        <v>2274</v>
      </c>
      <c r="E1695" s="150" t="s">
        <v>2273</v>
      </c>
      <c r="R1695" s="149">
        <f t="shared" si="34"/>
        <v>0</v>
      </c>
      <c r="T1695" s="148">
        <v>40156</v>
      </c>
    </row>
    <row r="1696" spans="1:20">
      <c r="A1696" s="18" t="s">
        <v>1471</v>
      </c>
      <c r="B1696" s="18" t="s">
        <v>2258</v>
      </c>
      <c r="D1696" s="165"/>
      <c r="E1696" s="150" t="s">
        <v>2272</v>
      </c>
      <c r="K1696" s="150" t="s">
        <v>2271</v>
      </c>
      <c r="R1696" s="149">
        <f t="shared" si="34"/>
        <v>0</v>
      </c>
      <c r="T1696" s="148">
        <v>40157</v>
      </c>
    </row>
    <row r="1697" spans="1:20">
      <c r="A1697" s="18" t="s">
        <v>1471</v>
      </c>
      <c r="B1697" s="18" t="s">
        <v>2258</v>
      </c>
      <c r="D1697" s="165"/>
      <c r="E1697" s="150" t="s">
        <v>2270</v>
      </c>
      <c r="R1697" s="149">
        <f t="shared" si="34"/>
        <v>0</v>
      </c>
      <c r="T1697" s="148">
        <v>40157</v>
      </c>
    </row>
    <row r="1698" spans="1:20">
      <c r="A1698" s="18" t="s">
        <v>1471</v>
      </c>
      <c r="B1698" s="18" t="s">
        <v>2258</v>
      </c>
      <c r="D1698" s="165"/>
      <c r="E1698" s="150" t="s">
        <v>2269</v>
      </c>
      <c r="R1698" s="149">
        <f t="shared" si="34"/>
        <v>0</v>
      </c>
      <c r="T1698" s="148">
        <v>40157</v>
      </c>
    </row>
    <row r="1699" spans="1:20">
      <c r="A1699" s="18" t="s">
        <v>1471</v>
      </c>
      <c r="B1699" s="18" t="s">
        <v>2258</v>
      </c>
      <c r="D1699" s="165"/>
      <c r="E1699" s="150" t="s">
        <v>2268</v>
      </c>
      <c r="R1699" s="149">
        <f t="shared" si="34"/>
        <v>0</v>
      </c>
      <c r="T1699" s="148">
        <v>40157</v>
      </c>
    </row>
    <row r="1700" spans="1:20">
      <c r="A1700" s="18" t="s">
        <v>1471</v>
      </c>
      <c r="B1700" s="18" t="s">
        <v>2258</v>
      </c>
      <c r="D1700" s="165"/>
      <c r="E1700" s="150" t="s">
        <v>2267</v>
      </c>
      <c r="K1700" s="150" t="s">
        <v>2266</v>
      </c>
      <c r="R1700" s="149">
        <f t="shared" si="34"/>
        <v>0</v>
      </c>
      <c r="T1700" s="148">
        <v>40157</v>
      </c>
    </row>
    <row r="1701" spans="1:20">
      <c r="A1701" s="18" t="s">
        <v>1471</v>
      </c>
      <c r="B1701" s="18" t="s">
        <v>2258</v>
      </c>
      <c r="D1701" s="165"/>
      <c r="E1701" s="150" t="s">
        <v>2265</v>
      </c>
      <c r="K1701" s="150" t="s">
        <v>2264</v>
      </c>
      <c r="R1701" s="149">
        <f t="shared" si="34"/>
        <v>0</v>
      </c>
      <c r="T1701" s="148">
        <v>40157</v>
      </c>
    </row>
    <row r="1702" spans="1:20">
      <c r="A1702" s="18" t="s">
        <v>1471</v>
      </c>
      <c r="B1702" s="18" t="s">
        <v>2258</v>
      </c>
      <c r="D1702" s="165"/>
      <c r="E1702" s="150" t="s">
        <v>2263</v>
      </c>
      <c r="R1702" s="149">
        <f t="shared" si="34"/>
        <v>0</v>
      </c>
      <c r="T1702" s="148">
        <v>40157</v>
      </c>
    </row>
    <row r="1703" spans="1:20">
      <c r="A1703" s="18" t="s">
        <v>1471</v>
      </c>
      <c r="B1703" s="18" t="s">
        <v>2258</v>
      </c>
      <c r="D1703" s="165"/>
      <c r="E1703" s="150" t="s">
        <v>2262</v>
      </c>
      <c r="K1703" s="150" t="s">
        <v>2261</v>
      </c>
      <c r="R1703" s="149">
        <f t="shared" si="34"/>
        <v>0</v>
      </c>
      <c r="T1703" s="148">
        <v>40157</v>
      </c>
    </row>
    <row r="1704" spans="1:20">
      <c r="A1704" s="18" t="s">
        <v>1471</v>
      </c>
      <c r="B1704" s="18" t="s">
        <v>2258</v>
      </c>
      <c r="D1704" s="165"/>
      <c r="E1704" s="150" t="s">
        <v>2260</v>
      </c>
      <c r="K1704" s="150" t="s">
        <v>2259</v>
      </c>
      <c r="R1704" s="149">
        <f t="shared" si="34"/>
        <v>0</v>
      </c>
      <c r="T1704" s="148">
        <v>40157</v>
      </c>
    </row>
    <row r="1705" spans="1:20">
      <c r="A1705" s="18" t="s">
        <v>1471</v>
      </c>
      <c r="B1705" s="18" t="s">
        <v>2258</v>
      </c>
      <c r="D1705" s="165" t="s">
        <v>2257</v>
      </c>
      <c r="E1705" s="150" t="s">
        <v>2256</v>
      </c>
      <c r="R1705" s="149">
        <f t="shared" si="34"/>
        <v>0</v>
      </c>
      <c r="T1705" s="148">
        <v>40156</v>
      </c>
    </row>
    <row r="1706" spans="1:20">
      <c r="A1706" s="18" t="s">
        <v>1471</v>
      </c>
      <c r="B1706" s="18" t="s">
        <v>1472</v>
      </c>
      <c r="D1706" s="165" t="s">
        <v>2255</v>
      </c>
      <c r="E1706" s="150" t="s">
        <v>2254</v>
      </c>
      <c r="R1706" s="149">
        <f t="shared" si="34"/>
        <v>0</v>
      </c>
      <c r="T1706" s="148">
        <v>40156</v>
      </c>
    </row>
    <row r="1707" spans="1:20">
      <c r="A1707" s="18" t="s">
        <v>1471</v>
      </c>
      <c r="B1707" s="18" t="s">
        <v>1472</v>
      </c>
      <c r="D1707" s="165"/>
      <c r="E1707" s="150" t="s">
        <v>2253</v>
      </c>
      <c r="K1707" s="150" t="s">
        <v>2252</v>
      </c>
      <c r="R1707" s="149">
        <f t="shared" si="34"/>
        <v>0</v>
      </c>
      <c r="T1707" s="148">
        <v>40156</v>
      </c>
    </row>
    <row r="1708" spans="1:20">
      <c r="A1708" s="18" t="s">
        <v>1471</v>
      </c>
      <c r="B1708" s="18" t="s">
        <v>1472</v>
      </c>
      <c r="D1708" s="165" t="s">
        <v>2251</v>
      </c>
      <c r="E1708" s="150" t="s">
        <v>2250</v>
      </c>
      <c r="R1708" s="149">
        <f t="shared" si="34"/>
        <v>0</v>
      </c>
      <c r="T1708" s="148">
        <v>40156</v>
      </c>
    </row>
    <row r="1709" spans="1:20">
      <c r="A1709" s="18" t="s">
        <v>1471</v>
      </c>
      <c r="B1709" s="18" t="s">
        <v>1472</v>
      </c>
      <c r="D1709" s="165"/>
      <c r="E1709" s="150" t="s">
        <v>2249</v>
      </c>
      <c r="K1709" s="150" t="s">
        <v>2248</v>
      </c>
      <c r="R1709" s="149">
        <f t="shared" si="34"/>
        <v>0</v>
      </c>
      <c r="T1709" s="148">
        <v>40156</v>
      </c>
    </row>
    <row r="1710" spans="1:20">
      <c r="A1710" s="18" t="s">
        <v>1471</v>
      </c>
      <c r="B1710" s="18" t="s">
        <v>1472</v>
      </c>
      <c r="D1710" s="165"/>
      <c r="E1710" s="150" t="s">
        <v>2247</v>
      </c>
      <c r="K1710" s="150" t="s">
        <v>2246</v>
      </c>
      <c r="R1710" s="149">
        <f t="shared" si="34"/>
        <v>0</v>
      </c>
      <c r="T1710" s="148">
        <v>40156</v>
      </c>
    </row>
    <row r="1711" spans="1:20">
      <c r="A1711" s="18" t="s">
        <v>1471</v>
      </c>
      <c r="B1711" s="18" t="s">
        <v>1472</v>
      </c>
      <c r="D1711" s="165" t="s">
        <v>2245</v>
      </c>
      <c r="E1711" s="150" t="s">
        <v>2244</v>
      </c>
      <c r="R1711" s="149">
        <f t="shared" si="34"/>
        <v>0</v>
      </c>
      <c r="T1711" s="148">
        <v>40156</v>
      </c>
    </row>
    <row r="1712" spans="1:20">
      <c r="A1712" s="18" t="s">
        <v>1471</v>
      </c>
      <c r="B1712" s="18" t="s">
        <v>1472</v>
      </c>
      <c r="D1712" s="165"/>
      <c r="E1712" s="150" t="s">
        <v>2243</v>
      </c>
      <c r="K1712" s="150" t="s">
        <v>2242</v>
      </c>
      <c r="R1712" s="149">
        <f t="shared" si="34"/>
        <v>0</v>
      </c>
      <c r="T1712" s="148">
        <v>40156</v>
      </c>
    </row>
    <row r="1713" spans="1:20">
      <c r="A1713" s="18" t="s">
        <v>1471</v>
      </c>
      <c r="B1713" s="18" t="s">
        <v>1472</v>
      </c>
      <c r="D1713" s="165" t="s">
        <v>2241</v>
      </c>
      <c r="E1713" s="150" t="s">
        <v>2240</v>
      </c>
      <c r="R1713" s="149">
        <f t="shared" si="34"/>
        <v>0</v>
      </c>
      <c r="T1713" s="148">
        <v>40156</v>
      </c>
    </row>
    <row r="1714" spans="1:20">
      <c r="A1714" s="18" t="s">
        <v>1471</v>
      </c>
      <c r="B1714" s="18" t="s">
        <v>1472</v>
      </c>
      <c r="D1714" s="165" t="s">
        <v>2239</v>
      </c>
      <c r="E1714" s="150" t="s">
        <v>2238</v>
      </c>
      <c r="R1714" s="149">
        <f t="shared" si="34"/>
        <v>0</v>
      </c>
      <c r="T1714" s="148">
        <v>40156</v>
      </c>
    </row>
    <row r="1715" spans="1:20">
      <c r="A1715" s="18" t="s">
        <v>1471</v>
      </c>
      <c r="B1715" s="18" t="s">
        <v>1472</v>
      </c>
      <c r="D1715" s="165" t="s">
        <v>2237</v>
      </c>
      <c r="E1715" s="150" t="s">
        <v>2236</v>
      </c>
      <c r="R1715" s="149">
        <f t="shared" si="34"/>
        <v>0</v>
      </c>
      <c r="T1715" s="148">
        <v>40156</v>
      </c>
    </row>
    <row r="1716" spans="1:20">
      <c r="A1716" s="18" t="s">
        <v>1471</v>
      </c>
      <c r="B1716" s="18" t="s">
        <v>1472</v>
      </c>
      <c r="D1716" s="165" t="s">
        <v>2235</v>
      </c>
      <c r="E1716" s="150" t="s">
        <v>2234</v>
      </c>
      <c r="R1716" s="149">
        <f t="shared" si="34"/>
        <v>0</v>
      </c>
      <c r="T1716" s="148">
        <v>40156</v>
      </c>
    </row>
    <row r="1717" spans="1:20">
      <c r="A1717" s="18" t="s">
        <v>1471</v>
      </c>
      <c r="B1717" s="18" t="s">
        <v>1472</v>
      </c>
      <c r="D1717" s="165" t="s">
        <v>2233</v>
      </c>
      <c r="E1717" s="150" t="s">
        <v>2232</v>
      </c>
      <c r="R1717" s="149">
        <f t="shared" si="34"/>
        <v>0</v>
      </c>
      <c r="T1717" s="148">
        <v>40156</v>
      </c>
    </row>
    <row r="1718" spans="1:20">
      <c r="A1718" s="18" t="s">
        <v>1471</v>
      </c>
      <c r="B1718" s="18" t="s">
        <v>1472</v>
      </c>
      <c r="D1718" s="150" t="s">
        <v>2231</v>
      </c>
      <c r="E1718" s="150" t="s">
        <v>2230</v>
      </c>
      <c r="G1718" s="73"/>
      <c r="H1718" s="73"/>
      <c r="O1718" s="73"/>
      <c r="P1718" s="73"/>
      <c r="Q1718" s="73"/>
      <c r="R1718" s="149">
        <f t="shared" si="34"/>
        <v>0</v>
      </c>
      <c r="T1718" s="148">
        <v>40156</v>
      </c>
    </row>
    <row r="1719" spans="1:20">
      <c r="A1719" s="18" t="s">
        <v>1471</v>
      </c>
      <c r="B1719" s="18" t="s">
        <v>1472</v>
      </c>
      <c r="D1719" s="165"/>
      <c r="E1719" s="150" t="s">
        <v>2229</v>
      </c>
      <c r="K1719" s="150" t="s">
        <v>2228</v>
      </c>
      <c r="R1719" s="149">
        <f t="shared" si="34"/>
        <v>0</v>
      </c>
      <c r="T1719" s="148">
        <v>40156</v>
      </c>
    </row>
    <row r="1720" spans="1:20">
      <c r="A1720" s="18" t="s">
        <v>1471</v>
      </c>
      <c r="B1720" s="18" t="s">
        <v>1472</v>
      </c>
      <c r="D1720" s="165" t="s">
        <v>2227</v>
      </c>
      <c r="E1720" s="150" t="s">
        <v>2226</v>
      </c>
      <c r="K1720" s="150" t="s">
        <v>2225</v>
      </c>
      <c r="O1720" s="73"/>
      <c r="P1720" s="73"/>
      <c r="Q1720" s="73"/>
      <c r="R1720" s="149">
        <f t="shared" si="34"/>
        <v>0</v>
      </c>
      <c r="T1720" s="148">
        <v>40156</v>
      </c>
    </row>
    <row r="1721" spans="1:20">
      <c r="A1721" s="18" t="s">
        <v>1471</v>
      </c>
      <c r="B1721" s="18" t="s">
        <v>1472</v>
      </c>
      <c r="D1721" s="165" t="s">
        <v>2224</v>
      </c>
      <c r="E1721" s="150" t="s">
        <v>2223</v>
      </c>
      <c r="R1721" s="149">
        <f t="shared" si="34"/>
        <v>0</v>
      </c>
      <c r="T1721" s="148">
        <v>40156</v>
      </c>
    </row>
    <row r="1722" spans="1:20">
      <c r="A1722" s="18" t="s">
        <v>1471</v>
      </c>
      <c r="B1722" s="18" t="s">
        <v>1472</v>
      </c>
      <c r="D1722" s="165"/>
      <c r="E1722" s="150" t="s">
        <v>2222</v>
      </c>
      <c r="K1722" s="150" t="s">
        <v>1472</v>
      </c>
      <c r="R1722" s="149">
        <f t="shared" si="34"/>
        <v>0</v>
      </c>
      <c r="T1722" s="148">
        <v>40156</v>
      </c>
    </row>
    <row r="1723" spans="1:20">
      <c r="A1723" s="18" t="s">
        <v>1471</v>
      </c>
      <c r="B1723" s="18" t="s">
        <v>1472</v>
      </c>
      <c r="D1723" s="165"/>
      <c r="E1723" s="150" t="s">
        <v>2221</v>
      </c>
      <c r="K1723" s="150" t="s">
        <v>2220</v>
      </c>
      <c r="R1723" s="149">
        <f t="shared" si="34"/>
        <v>0</v>
      </c>
      <c r="T1723" s="148">
        <v>40156</v>
      </c>
    </row>
    <row r="1724" spans="1:20">
      <c r="A1724" s="18" t="s">
        <v>1471</v>
      </c>
      <c r="B1724" s="18" t="s">
        <v>1472</v>
      </c>
      <c r="D1724" s="165" t="s">
        <v>2219</v>
      </c>
      <c r="E1724" s="150" t="s">
        <v>2218</v>
      </c>
      <c r="R1724" s="149">
        <f t="shared" si="34"/>
        <v>0</v>
      </c>
      <c r="T1724" s="148">
        <v>40156</v>
      </c>
    </row>
    <row r="1725" spans="1:20">
      <c r="A1725" s="18" t="s">
        <v>1471</v>
      </c>
      <c r="B1725" s="18" t="s">
        <v>1472</v>
      </c>
      <c r="D1725" s="165" t="s">
        <v>2217</v>
      </c>
      <c r="E1725" s="150" t="s">
        <v>2216</v>
      </c>
      <c r="K1725" s="150" t="s">
        <v>2215</v>
      </c>
      <c r="R1725" s="149">
        <f t="shared" si="34"/>
        <v>0</v>
      </c>
      <c r="T1725" s="148">
        <v>40156</v>
      </c>
    </row>
    <row r="1726" spans="1:20">
      <c r="A1726" s="18" t="s">
        <v>7641</v>
      </c>
      <c r="B1726" s="18" t="s">
        <v>1270</v>
      </c>
      <c r="D1726" s="165" t="s">
        <v>2214</v>
      </c>
      <c r="E1726" s="150" t="s">
        <v>2213</v>
      </c>
      <c r="I1726" s="170"/>
      <c r="J1726" s="170"/>
      <c r="K1726" s="165"/>
      <c r="L1726" s="165"/>
      <c r="M1726" s="165"/>
      <c r="N1726" s="170"/>
      <c r="R1726" s="149">
        <f t="shared" si="34"/>
        <v>0</v>
      </c>
    </row>
    <row r="1727" spans="1:20">
      <c r="A1727" s="18" t="s">
        <v>7641</v>
      </c>
      <c r="B1727" s="18" t="s">
        <v>1270</v>
      </c>
      <c r="D1727" s="165" t="s">
        <v>2212</v>
      </c>
      <c r="E1727" s="150" t="s">
        <v>2211</v>
      </c>
      <c r="K1727" s="150" t="s">
        <v>2210</v>
      </c>
      <c r="R1727" s="149">
        <f t="shared" si="34"/>
        <v>0</v>
      </c>
      <c r="T1727" s="148">
        <v>39978</v>
      </c>
    </row>
    <row r="1728" spans="1:20">
      <c r="A1728" s="18" t="s">
        <v>7641</v>
      </c>
      <c r="B1728" s="18" t="s">
        <v>1270</v>
      </c>
      <c r="D1728" s="150" t="s">
        <v>2209</v>
      </c>
      <c r="E1728" s="150" t="s">
        <v>2208</v>
      </c>
      <c r="G1728" s="73"/>
      <c r="H1728" s="73"/>
      <c r="K1728" s="150" t="s">
        <v>2207</v>
      </c>
      <c r="O1728" s="73"/>
      <c r="P1728" s="73"/>
      <c r="Q1728" s="73"/>
      <c r="R1728" s="149">
        <f t="shared" si="34"/>
        <v>0</v>
      </c>
    </row>
    <row r="1729" spans="1:20">
      <c r="A1729" s="18" t="s">
        <v>7641</v>
      </c>
      <c r="B1729" s="18" t="s">
        <v>1270</v>
      </c>
      <c r="D1729" s="150" t="s">
        <v>2206</v>
      </c>
      <c r="E1729" s="150" t="s">
        <v>2205</v>
      </c>
      <c r="G1729" s="73"/>
      <c r="H1729" s="73"/>
      <c r="O1729" s="73"/>
      <c r="P1729" s="73"/>
      <c r="Q1729" s="73"/>
      <c r="R1729" s="149">
        <f t="shared" si="34"/>
        <v>0</v>
      </c>
    </row>
    <row r="1730" spans="1:20">
      <c r="A1730" s="18" t="s">
        <v>7641</v>
      </c>
      <c r="B1730" s="18" t="s">
        <v>1270</v>
      </c>
      <c r="D1730" s="165" t="s">
        <v>2204</v>
      </c>
      <c r="E1730" s="150" t="s">
        <v>2203</v>
      </c>
      <c r="K1730" s="150" t="s">
        <v>2202</v>
      </c>
      <c r="R1730" s="149">
        <f t="shared" si="34"/>
        <v>0</v>
      </c>
      <c r="T1730" s="148">
        <v>39978</v>
      </c>
    </row>
    <row r="1731" spans="1:20">
      <c r="A1731" s="18" t="s">
        <v>7641</v>
      </c>
      <c r="B1731" s="18" t="s">
        <v>1270</v>
      </c>
      <c r="D1731" s="165" t="s">
        <v>2201</v>
      </c>
      <c r="E1731" s="150" t="s">
        <v>2200</v>
      </c>
      <c r="R1731" s="149">
        <f t="shared" si="34"/>
        <v>0</v>
      </c>
      <c r="T1731" s="148">
        <v>39978</v>
      </c>
    </row>
    <row r="1732" spans="1:20">
      <c r="A1732" s="18" t="s">
        <v>7641</v>
      </c>
      <c r="B1732" s="18" t="s">
        <v>1270</v>
      </c>
      <c r="D1732" s="165" t="s">
        <v>2199</v>
      </c>
      <c r="E1732" s="150" t="s">
        <v>2198</v>
      </c>
      <c r="K1732" s="150" t="s">
        <v>2197</v>
      </c>
      <c r="R1732" s="149">
        <f t="shared" si="34"/>
        <v>0</v>
      </c>
      <c r="T1732" s="148">
        <v>39978</v>
      </c>
    </row>
    <row r="1733" spans="1:20">
      <c r="A1733" s="18" t="s">
        <v>7641</v>
      </c>
      <c r="B1733" s="18" t="s">
        <v>1270</v>
      </c>
      <c r="D1733" s="165" t="s">
        <v>2196</v>
      </c>
      <c r="E1733" s="150" t="s">
        <v>2195</v>
      </c>
      <c r="K1733" s="150" t="s">
        <v>2194</v>
      </c>
      <c r="R1733" s="149">
        <f t="shared" ref="R1733:R1796" si="35">IF($P1733=0,0,$P1733/($P1733+Q1733))</f>
        <v>0</v>
      </c>
      <c r="T1733" s="148">
        <v>39978</v>
      </c>
    </row>
    <row r="1734" spans="1:20">
      <c r="A1734" s="18" t="s">
        <v>7641</v>
      </c>
      <c r="B1734" s="18" t="s">
        <v>1270</v>
      </c>
      <c r="D1734" s="165" t="s">
        <v>2193</v>
      </c>
      <c r="E1734" s="150" t="s">
        <v>2192</v>
      </c>
      <c r="R1734" s="149">
        <f t="shared" si="35"/>
        <v>0</v>
      </c>
      <c r="T1734" s="148">
        <v>39978</v>
      </c>
    </row>
    <row r="1735" spans="1:20">
      <c r="A1735" s="18" t="s">
        <v>7641</v>
      </c>
      <c r="B1735" s="18" t="s">
        <v>1270</v>
      </c>
      <c r="D1735" s="165" t="s">
        <v>2191</v>
      </c>
      <c r="E1735" s="150" t="s">
        <v>2190</v>
      </c>
      <c r="K1735" s="150" t="s">
        <v>2189</v>
      </c>
      <c r="R1735" s="149">
        <f t="shared" si="35"/>
        <v>0</v>
      </c>
      <c r="T1735" s="148">
        <v>39978</v>
      </c>
    </row>
    <row r="1736" spans="1:20">
      <c r="A1736" s="18" t="s">
        <v>7641</v>
      </c>
      <c r="B1736" s="18" t="s">
        <v>1270</v>
      </c>
      <c r="D1736" s="165" t="s">
        <v>2188</v>
      </c>
      <c r="R1736" s="149">
        <f t="shared" si="35"/>
        <v>0</v>
      </c>
      <c r="T1736" s="148">
        <v>39978</v>
      </c>
    </row>
    <row r="1737" spans="1:20">
      <c r="A1737" s="18" t="s">
        <v>7641</v>
      </c>
      <c r="B1737" s="18" t="s">
        <v>1270</v>
      </c>
      <c r="D1737" s="165" t="s">
        <v>2187</v>
      </c>
      <c r="R1737" s="149">
        <f t="shared" si="35"/>
        <v>0</v>
      </c>
      <c r="T1737" s="148">
        <v>39978</v>
      </c>
    </row>
    <row r="1738" spans="1:20">
      <c r="A1738" s="18" t="s">
        <v>7641</v>
      </c>
      <c r="B1738" s="18" t="s">
        <v>1270</v>
      </c>
      <c r="D1738" s="165" t="s">
        <v>2186</v>
      </c>
      <c r="R1738" s="149">
        <f t="shared" si="35"/>
        <v>0</v>
      </c>
      <c r="T1738" s="148">
        <v>39978</v>
      </c>
    </row>
    <row r="1739" spans="1:20">
      <c r="A1739" s="18" t="s">
        <v>2045</v>
      </c>
      <c r="B1739" s="18" t="s">
        <v>1785</v>
      </c>
      <c r="D1739" s="150" t="s">
        <v>2185</v>
      </c>
      <c r="E1739" s="150" t="s">
        <v>2184</v>
      </c>
      <c r="G1739" s="73"/>
      <c r="H1739" s="73"/>
      <c r="O1739" s="73"/>
      <c r="P1739" s="73"/>
      <c r="Q1739" s="73"/>
      <c r="R1739" s="149">
        <f t="shared" si="35"/>
        <v>0</v>
      </c>
      <c r="T1739" s="148">
        <v>40282</v>
      </c>
    </row>
    <row r="1740" spans="1:20">
      <c r="A1740" s="18" t="s">
        <v>2045</v>
      </c>
      <c r="B1740" s="18" t="s">
        <v>1785</v>
      </c>
      <c r="D1740" s="150" t="s">
        <v>2183</v>
      </c>
      <c r="E1740" s="150" t="s">
        <v>2182</v>
      </c>
      <c r="G1740" s="73"/>
      <c r="H1740" s="73"/>
      <c r="O1740" s="73"/>
      <c r="P1740" s="73"/>
      <c r="Q1740" s="73"/>
      <c r="R1740" s="149">
        <f t="shared" si="35"/>
        <v>0</v>
      </c>
      <c r="T1740" s="148">
        <v>40282</v>
      </c>
    </row>
    <row r="1741" spans="1:20">
      <c r="A1741" s="18" t="s">
        <v>2045</v>
      </c>
      <c r="B1741" s="18" t="s">
        <v>1785</v>
      </c>
      <c r="D1741" s="150" t="s">
        <v>2181</v>
      </c>
      <c r="E1741" s="150" t="s">
        <v>2180</v>
      </c>
      <c r="G1741" s="73"/>
      <c r="H1741" s="73"/>
      <c r="O1741" s="73"/>
      <c r="P1741" s="73"/>
      <c r="Q1741" s="73"/>
      <c r="R1741" s="149">
        <f t="shared" si="35"/>
        <v>0</v>
      </c>
      <c r="T1741" s="148">
        <v>40282</v>
      </c>
    </row>
    <row r="1742" spans="1:20">
      <c r="A1742" s="18" t="s">
        <v>2045</v>
      </c>
      <c r="B1742" s="18" t="s">
        <v>1785</v>
      </c>
      <c r="D1742" s="150" t="s">
        <v>2179</v>
      </c>
      <c r="E1742" s="150" t="s">
        <v>2178</v>
      </c>
      <c r="G1742" s="73"/>
      <c r="H1742" s="73"/>
      <c r="O1742" s="73"/>
      <c r="P1742" s="73"/>
      <c r="Q1742" s="73"/>
      <c r="R1742" s="149">
        <f t="shared" si="35"/>
        <v>0</v>
      </c>
      <c r="T1742" s="148">
        <v>40282</v>
      </c>
    </row>
    <row r="1743" spans="1:20">
      <c r="A1743" s="18" t="s">
        <v>2045</v>
      </c>
      <c r="B1743" s="18" t="s">
        <v>1785</v>
      </c>
      <c r="D1743" s="150" t="s">
        <v>2177</v>
      </c>
      <c r="E1743" s="150" t="s">
        <v>2176</v>
      </c>
      <c r="G1743" s="73"/>
      <c r="H1743" s="73"/>
      <c r="O1743" s="73"/>
      <c r="P1743" s="73"/>
      <c r="Q1743" s="73"/>
      <c r="R1743" s="149">
        <f t="shared" si="35"/>
        <v>0</v>
      </c>
      <c r="T1743" s="148">
        <v>40282</v>
      </c>
    </row>
    <row r="1744" spans="1:20">
      <c r="A1744" s="18" t="s">
        <v>2045</v>
      </c>
      <c r="B1744" s="18" t="s">
        <v>1785</v>
      </c>
      <c r="D1744" s="150" t="s">
        <v>2175</v>
      </c>
      <c r="E1744" s="150" t="s">
        <v>2174</v>
      </c>
      <c r="G1744" s="73"/>
      <c r="H1744" s="73"/>
      <c r="O1744" s="73"/>
      <c r="P1744" s="73"/>
      <c r="Q1744" s="73"/>
      <c r="R1744" s="149">
        <f t="shared" si="35"/>
        <v>0</v>
      </c>
      <c r="T1744" s="148">
        <v>40282</v>
      </c>
    </row>
    <row r="1745" spans="1:20">
      <c r="A1745" s="18" t="s">
        <v>2045</v>
      </c>
      <c r="B1745" s="18" t="s">
        <v>1785</v>
      </c>
      <c r="D1745" s="150" t="s">
        <v>2173</v>
      </c>
      <c r="E1745" s="150" t="s">
        <v>2172</v>
      </c>
      <c r="G1745" s="73"/>
      <c r="H1745" s="73"/>
      <c r="O1745" s="73"/>
      <c r="P1745" s="73"/>
      <c r="Q1745" s="73"/>
      <c r="R1745" s="149">
        <f t="shared" si="35"/>
        <v>0</v>
      </c>
      <c r="T1745" s="148">
        <v>40282</v>
      </c>
    </row>
    <row r="1746" spans="1:20">
      <c r="A1746" s="18" t="s">
        <v>2045</v>
      </c>
      <c r="B1746" s="18" t="s">
        <v>1785</v>
      </c>
      <c r="D1746" s="150" t="s">
        <v>2171</v>
      </c>
      <c r="E1746" s="150" t="s">
        <v>2170</v>
      </c>
      <c r="G1746" s="73"/>
      <c r="H1746" s="73"/>
      <c r="O1746" s="73"/>
      <c r="P1746" s="73"/>
      <c r="Q1746" s="73"/>
      <c r="R1746" s="149">
        <f t="shared" si="35"/>
        <v>0</v>
      </c>
      <c r="T1746" s="148">
        <v>40282</v>
      </c>
    </row>
    <row r="1747" spans="1:20">
      <c r="A1747" s="18" t="s">
        <v>2045</v>
      </c>
      <c r="B1747" s="18" t="s">
        <v>1785</v>
      </c>
      <c r="D1747" s="150" t="s">
        <v>2169</v>
      </c>
      <c r="E1747" s="150" t="s">
        <v>2168</v>
      </c>
      <c r="G1747" s="73"/>
      <c r="H1747" s="73"/>
      <c r="O1747" s="73"/>
      <c r="P1747" s="73"/>
      <c r="Q1747" s="73"/>
      <c r="R1747" s="149">
        <f t="shared" si="35"/>
        <v>0</v>
      </c>
      <c r="T1747" s="148">
        <v>40282</v>
      </c>
    </row>
    <row r="1748" spans="1:20">
      <c r="A1748" s="18" t="s">
        <v>2045</v>
      </c>
      <c r="B1748" s="18" t="s">
        <v>1785</v>
      </c>
      <c r="D1748" s="150" t="s">
        <v>2167</v>
      </c>
      <c r="E1748" s="150" t="s">
        <v>2166</v>
      </c>
      <c r="G1748" s="73"/>
      <c r="H1748" s="73"/>
      <c r="O1748" s="73"/>
      <c r="P1748" s="73"/>
      <c r="Q1748" s="73"/>
      <c r="R1748" s="149">
        <f t="shared" si="35"/>
        <v>0</v>
      </c>
      <c r="T1748" s="148">
        <v>40282</v>
      </c>
    </row>
    <row r="1749" spans="1:20">
      <c r="A1749" s="18" t="s">
        <v>2045</v>
      </c>
      <c r="B1749" s="18" t="s">
        <v>1785</v>
      </c>
      <c r="D1749" s="150" t="s">
        <v>2165</v>
      </c>
      <c r="E1749" s="150" t="s">
        <v>2164</v>
      </c>
      <c r="G1749" s="73"/>
      <c r="H1749" s="73"/>
      <c r="O1749" s="73"/>
      <c r="P1749" s="73"/>
      <c r="Q1749" s="73"/>
      <c r="R1749" s="149">
        <f t="shared" si="35"/>
        <v>0</v>
      </c>
      <c r="T1749" s="148">
        <v>40282</v>
      </c>
    </row>
    <row r="1750" spans="1:20">
      <c r="A1750" s="18" t="s">
        <v>2045</v>
      </c>
      <c r="B1750" s="18" t="s">
        <v>1785</v>
      </c>
      <c r="D1750" s="150" t="s">
        <v>2163</v>
      </c>
      <c r="E1750" s="150" t="s">
        <v>2162</v>
      </c>
      <c r="G1750" s="73"/>
      <c r="H1750" s="73"/>
      <c r="O1750" s="73"/>
      <c r="P1750" s="73"/>
      <c r="Q1750" s="73"/>
      <c r="R1750" s="149">
        <f t="shared" si="35"/>
        <v>0</v>
      </c>
      <c r="T1750" s="148">
        <v>40282</v>
      </c>
    </row>
    <row r="1751" spans="1:20">
      <c r="A1751" s="18" t="s">
        <v>2045</v>
      </c>
      <c r="B1751" s="18" t="s">
        <v>1785</v>
      </c>
      <c r="D1751" s="150" t="s">
        <v>2161</v>
      </c>
      <c r="E1751" s="150" t="s">
        <v>2160</v>
      </c>
      <c r="G1751" s="73"/>
      <c r="H1751" s="73"/>
      <c r="O1751" s="73"/>
      <c r="P1751" s="73"/>
      <c r="Q1751" s="73"/>
      <c r="R1751" s="149">
        <f t="shared" si="35"/>
        <v>0</v>
      </c>
      <c r="T1751" s="148">
        <v>40282</v>
      </c>
    </row>
    <row r="1752" spans="1:20">
      <c r="A1752" s="18" t="s">
        <v>2045</v>
      </c>
      <c r="B1752" s="18" t="s">
        <v>1785</v>
      </c>
      <c r="D1752" s="150" t="s">
        <v>2159</v>
      </c>
      <c r="E1752" s="150" t="s">
        <v>2158</v>
      </c>
      <c r="G1752" s="73"/>
      <c r="H1752" s="73"/>
      <c r="R1752" s="149">
        <f t="shared" si="35"/>
        <v>0</v>
      </c>
      <c r="T1752" s="148">
        <v>40282</v>
      </c>
    </row>
    <row r="1753" spans="1:20">
      <c r="A1753" s="18" t="s">
        <v>2045</v>
      </c>
      <c r="B1753" s="18" t="s">
        <v>1785</v>
      </c>
      <c r="D1753" s="150" t="s">
        <v>2157</v>
      </c>
      <c r="E1753" s="150" t="s">
        <v>2156</v>
      </c>
      <c r="G1753" s="73"/>
      <c r="H1753" s="73"/>
      <c r="R1753" s="149">
        <f t="shared" si="35"/>
        <v>0</v>
      </c>
      <c r="T1753" s="148">
        <v>40282</v>
      </c>
    </row>
    <row r="1754" spans="1:20">
      <c r="A1754" s="18" t="s">
        <v>2045</v>
      </c>
      <c r="B1754" s="18" t="s">
        <v>1785</v>
      </c>
      <c r="D1754" s="150" t="s">
        <v>2155</v>
      </c>
      <c r="E1754" s="150" t="s">
        <v>2154</v>
      </c>
      <c r="G1754" s="73"/>
      <c r="H1754" s="73"/>
      <c r="O1754" s="73"/>
      <c r="P1754" s="73"/>
      <c r="Q1754" s="73"/>
      <c r="R1754" s="149">
        <f t="shared" si="35"/>
        <v>0</v>
      </c>
      <c r="T1754" s="148">
        <v>40282</v>
      </c>
    </row>
    <row r="1755" spans="1:20">
      <c r="A1755" s="18" t="s">
        <v>2045</v>
      </c>
      <c r="B1755" s="18" t="s">
        <v>1785</v>
      </c>
      <c r="D1755" s="150" t="s">
        <v>2153</v>
      </c>
      <c r="E1755" s="150" t="s">
        <v>2152</v>
      </c>
      <c r="G1755" s="73"/>
      <c r="H1755" s="73"/>
      <c r="O1755" s="73"/>
      <c r="P1755" s="73"/>
      <c r="Q1755" s="73"/>
      <c r="R1755" s="149">
        <f t="shared" si="35"/>
        <v>0</v>
      </c>
      <c r="T1755" s="148">
        <v>40282</v>
      </c>
    </row>
    <row r="1756" spans="1:20">
      <c r="A1756" s="18" t="s">
        <v>2045</v>
      </c>
      <c r="B1756" s="18" t="s">
        <v>1785</v>
      </c>
      <c r="D1756" s="150" t="s">
        <v>2151</v>
      </c>
      <c r="E1756" s="150" t="s">
        <v>2150</v>
      </c>
      <c r="G1756" s="73"/>
      <c r="H1756" s="73"/>
      <c r="O1756" s="73"/>
      <c r="P1756" s="73"/>
      <c r="Q1756" s="73"/>
      <c r="R1756" s="149">
        <f t="shared" si="35"/>
        <v>0</v>
      </c>
      <c r="T1756" s="148">
        <v>40282</v>
      </c>
    </row>
    <row r="1757" spans="1:20">
      <c r="A1757" s="18" t="s">
        <v>2045</v>
      </c>
      <c r="B1757" s="18" t="s">
        <v>1785</v>
      </c>
      <c r="D1757" s="150" t="s">
        <v>2149</v>
      </c>
      <c r="E1757" s="150" t="s">
        <v>2148</v>
      </c>
      <c r="G1757" s="73"/>
      <c r="H1757" s="73"/>
      <c r="O1757" s="73"/>
      <c r="P1757" s="73"/>
      <c r="Q1757" s="73"/>
      <c r="R1757" s="149">
        <f t="shared" si="35"/>
        <v>0</v>
      </c>
      <c r="T1757" s="148">
        <v>40282</v>
      </c>
    </row>
    <row r="1758" spans="1:20">
      <c r="A1758" s="18" t="s">
        <v>2045</v>
      </c>
      <c r="B1758" s="18" t="s">
        <v>1785</v>
      </c>
      <c r="D1758" s="150" t="s">
        <v>2147</v>
      </c>
      <c r="E1758" s="150" t="s">
        <v>2146</v>
      </c>
      <c r="G1758" s="73"/>
      <c r="H1758" s="73"/>
      <c r="O1758" s="73"/>
      <c r="P1758" s="73"/>
      <c r="Q1758" s="73"/>
      <c r="R1758" s="149">
        <f t="shared" si="35"/>
        <v>0</v>
      </c>
      <c r="T1758" s="148">
        <v>40282</v>
      </c>
    </row>
    <row r="1759" spans="1:20">
      <c r="A1759" s="18" t="s">
        <v>2045</v>
      </c>
      <c r="B1759" s="18" t="s">
        <v>1785</v>
      </c>
      <c r="D1759" s="165"/>
      <c r="E1759" s="150" t="s">
        <v>2145</v>
      </c>
      <c r="K1759" s="150" t="s">
        <v>2144</v>
      </c>
      <c r="R1759" s="149">
        <f t="shared" si="35"/>
        <v>0</v>
      </c>
      <c r="T1759" s="148">
        <v>40282</v>
      </c>
    </row>
    <row r="1760" spans="1:20">
      <c r="A1760" s="18" t="s">
        <v>2045</v>
      </c>
      <c r="B1760" s="18" t="s">
        <v>1785</v>
      </c>
      <c r="D1760" s="150" t="s">
        <v>2143</v>
      </c>
      <c r="E1760" s="150" t="s">
        <v>2142</v>
      </c>
      <c r="G1760" s="73"/>
      <c r="H1760" s="73"/>
      <c r="O1760" s="73"/>
      <c r="P1760" s="73"/>
      <c r="Q1760" s="73"/>
      <c r="R1760" s="149">
        <f t="shared" si="35"/>
        <v>0</v>
      </c>
      <c r="T1760" s="148">
        <v>40282</v>
      </c>
    </row>
    <row r="1761" spans="1:20">
      <c r="A1761" s="18" t="s">
        <v>2045</v>
      </c>
      <c r="B1761" s="18" t="s">
        <v>1785</v>
      </c>
      <c r="D1761" s="165"/>
      <c r="E1761" s="150" t="s">
        <v>2141</v>
      </c>
      <c r="K1761" s="150" t="s">
        <v>2140</v>
      </c>
      <c r="R1761" s="149">
        <f t="shared" si="35"/>
        <v>0</v>
      </c>
      <c r="T1761" s="148">
        <v>40282</v>
      </c>
    </row>
    <row r="1762" spans="1:20">
      <c r="A1762" s="18" t="s">
        <v>2045</v>
      </c>
      <c r="B1762" s="18" t="s">
        <v>1785</v>
      </c>
      <c r="D1762" s="165" t="s">
        <v>2139</v>
      </c>
      <c r="E1762" s="150" t="s">
        <v>2138</v>
      </c>
      <c r="O1762" s="73"/>
      <c r="P1762" s="73"/>
      <c r="Q1762" s="73"/>
      <c r="R1762" s="149">
        <f t="shared" si="35"/>
        <v>0</v>
      </c>
      <c r="T1762" s="148">
        <v>40282</v>
      </c>
    </row>
    <row r="1763" spans="1:20">
      <c r="A1763" s="18" t="s">
        <v>2045</v>
      </c>
      <c r="B1763" s="18" t="s">
        <v>1785</v>
      </c>
      <c r="E1763" s="150" t="s">
        <v>2137</v>
      </c>
      <c r="K1763" s="150" t="s">
        <v>2136</v>
      </c>
      <c r="R1763" s="149">
        <f t="shared" si="35"/>
        <v>0</v>
      </c>
      <c r="T1763" s="148">
        <v>40282</v>
      </c>
    </row>
    <row r="1764" spans="1:20">
      <c r="A1764" s="18" t="s">
        <v>2045</v>
      </c>
      <c r="B1764" s="18" t="s">
        <v>1785</v>
      </c>
      <c r="D1764" s="150" t="s">
        <v>2135</v>
      </c>
      <c r="E1764" s="150" t="s">
        <v>2134</v>
      </c>
      <c r="G1764" s="73"/>
      <c r="H1764" s="73"/>
      <c r="O1764" s="73"/>
      <c r="P1764" s="73"/>
      <c r="Q1764" s="73"/>
      <c r="R1764" s="149">
        <f t="shared" si="35"/>
        <v>0</v>
      </c>
      <c r="T1764" s="148">
        <v>40282</v>
      </c>
    </row>
    <row r="1765" spans="1:20">
      <c r="A1765" s="18" t="s">
        <v>2045</v>
      </c>
      <c r="B1765" s="18" t="s">
        <v>1785</v>
      </c>
      <c r="D1765" s="165"/>
      <c r="E1765" s="150" t="s">
        <v>2133</v>
      </c>
      <c r="K1765" s="150" t="s">
        <v>2132</v>
      </c>
      <c r="R1765" s="149">
        <f t="shared" si="35"/>
        <v>0</v>
      </c>
      <c r="T1765" s="148">
        <v>40282</v>
      </c>
    </row>
    <row r="1766" spans="1:20">
      <c r="A1766" s="18" t="s">
        <v>2045</v>
      </c>
      <c r="B1766" s="18" t="s">
        <v>1785</v>
      </c>
      <c r="D1766" s="150" t="s">
        <v>2131</v>
      </c>
      <c r="E1766" s="150" t="s">
        <v>2130</v>
      </c>
      <c r="G1766" s="73"/>
      <c r="H1766" s="73"/>
      <c r="O1766" s="73"/>
      <c r="P1766" s="73"/>
      <c r="Q1766" s="73"/>
      <c r="R1766" s="149">
        <f t="shared" si="35"/>
        <v>0</v>
      </c>
      <c r="T1766" s="148">
        <v>40282</v>
      </c>
    </row>
    <row r="1767" spans="1:20">
      <c r="A1767" s="18" t="s">
        <v>2045</v>
      </c>
      <c r="B1767" s="18" t="s">
        <v>1785</v>
      </c>
      <c r="D1767" s="150" t="s">
        <v>2129</v>
      </c>
      <c r="E1767" s="150" t="s">
        <v>2128</v>
      </c>
      <c r="G1767" s="73"/>
      <c r="H1767" s="73"/>
      <c r="O1767" s="73"/>
      <c r="P1767" s="73"/>
      <c r="Q1767" s="73"/>
      <c r="R1767" s="149">
        <f t="shared" si="35"/>
        <v>0</v>
      </c>
      <c r="T1767" s="148">
        <v>40282</v>
      </c>
    </row>
    <row r="1768" spans="1:20">
      <c r="A1768" s="18" t="s">
        <v>2045</v>
      </c>
      <c r="B1768" s="18" t="s">
        <v>1785</v>
      </c>
      <c r="D1768" s="150" t="s">
        <v>2127</v>
      </c>
      <c r="E1768" s="150" t="s">
        <v>2126</v>
      </c>
      <c r="G1768" s="73"/>
      <c r="H1768" s="73"/>
      <c r="O1768" s="73"/>
      <c r="P1768" s="73"/>
      <c r="Q1768" s="73"/>
      <c r="R1768" s="149">
        <f t="shared" si="35"/>
        <v>0</v>
      </c>
      <c r="T1768" s="148">
        <v>40282</v>
      </c>
    </row>
    <row r="1769" spans="1:20">
      <c r="A1769" s="18" t="s">
        <v>2045</v>
      </c>
      <c r="B1769" s="18" t="s">
        <v>1785</v>
      </c>
      <c r="D1769" s="150" t="s">
        <v>2125</v>
      </c>
      <c r="E1769" s="150" t="s">
        <v>2124</v>
      </c>
      <c r="G1769" s="73"/>
      <c r="H1769" s="73"/>
      <c r="O1769" s="73"/>
      <c r="P1769" s="73"/>
      <c r="Q1769" s="73"/>
      <c r="R1769" s="149">
        <f t="shared" si="35"/>
        <v>0</v>
      </c>
      <c r="T1769" s="148">
        <v>40282</v>
      </c>
    </row>
    <row r="1770" spans="1:20">
      <c r="A1770" s="18" t="s">
        <v>2045</v>
      </c>
      <c r="B1770" s="18" t="s">
        <v>1785</v>
      </c>
      <c r="D1770" s="169" t="s">
        <v>2123</v>
      </c>
      <c r="E1770" s="150" t="s">
        <v>2122</v>
      </c>
      <c r="O1770" s="73"/>
      <c r="P1770" s="73"/>
      <c r="Q1770" s="73"/>
      <c r="R1770" s="149">
        <f t="shared" si="35"/>
        <v>0</v>
      </c>
      <c r="T1770" s="148">
        <v>40282</v>
      </c>
    </row>
    <row r="1771" spans="1:20">
      <c r="A1771" s="18" t="s">
        <v>2045</v>
      </c>
      <c r="B1771" s="18" t="s">
        <v>1785</v>
      </c>
      <c r="D1771" s="150" t="s">
        <v>2121</v>
      </c>
      <c r="E1771" s="150" t="s">
        <v>2120</v>
      </c>
      <c r="G1771" s="73"/>
      <c r="H1771" s="73"/>
      <c r="O1771" s="73"/>
      <c r="P1771" s="73"/>
      <c r="Q1771" s="73"/>
      <c r="R1771" s="149">
        <f t="shared" si="35"/>
        <v>0</v>
      </c>
      <c r="T1771" s="148">
        <v>40282</v>
      </c>
    </row>
    <row r="1772" spans="1:20">
      <c r="A1772" s="18" t="s">
        <v>2045</v>
      </c>
      <c r="B1772" s="18" t="s">
        <v>1785</v>
      </c>
      <c r="D1772" s="150" t="s">
        <v>2119</v>
      </c>
      <c r="E1772" s="150" t="s">
        <v>2118</v>
      </c>
      <c r="G1772" s="73"/>
      <c r="H1772" s="73"/>
      <c r="O1772" s="73"/>
      <c r="P1772" s="73"/>
      <c r="Q1772" s="73"/>
      <c r="R1772" s="149">
        <f t="shared" si="35"/>
        <v>0</v>
      </c>
      <c r="T1772" s="148">
        <v>40282</v>
      </c>
    </row>
    <row r="1773" spans="1:20">
      <c r="A1773" s="18" t="s">
        <v>2045</v>
      </c>
      <c r="B1773" s="18" t="s">
        <v>1785</v>
      </c>
      <c r="D1773" s="150" t="s">
        <v>2117</v>
      </c>
      <c r="E1773" s="150" t="s">
        <v>2116</v>
      </c>
      <c r="G1773" s="73"/>
      <c r="H1773" s="73"/>
      <c r="O1773" s="73"/>
      <c r="P1773" s="73"/>
      <c r="Q1773" s="73"/>
      <c r="R1773" s="149">
        <f t="shared" si="35"/>
        <v>0</v>
      </c>
      <c r="T1773" s="148">
        <v>40282</v>
      </c>
    </row>
    <row r="1774" spans="1:20">
      <c r="A1774" s="18" t="s">
        <v>2045</v>
      </c>
      <c r="B1774" s="18" t="s">
        <v>1785</v>
      </c>
      <c r="D1774" s="165" t="s">
        <v>2115</v>
      </c>
      <c r="E1774" s="150" t="s">
        <v>2114</v>
      </c>
      <c r="O1774" s="73"/>
      <c r="P1774" s="73"/>
      <c r="Q1774" s="73"/>
      <c r="R1774" s="149">
        <f t="shared" si="35"/>
        <v>0</v>
      </c>
      <c r="T1774" s="148">
        <v>40282</v>
      </c>
    </row>
    <row r="1775" spans="1:20">
      <c r="A1775" s="18" t="s">
        <v>2045</v>
      </c>
      <c r="B1775" s="18" t="s">
        <v>1785</v>
      </c>
      <c r="D1775" s="150" t="s">
        <v>2113</v>
      </c>
      <c r="E1775" s="150" t="s">
        <v>2112</v>
      </c>
      <c r="G1775" s="73"/>
      <c r="H1775" s="73"/>
      <c r="O1775" s="73"/>
      <c r="P1775" s="73"/>
      <c r="Q1775" s="73"/>
      <c r="R1775" s="149">
        <f t="shared" si="35"/>
        <v>0</v>
      </c>
      <c r="T1775" s="148">
        <v>40282</v>
      </c>
    </row>
    <row r="1776" spans="1:20">
      <c r="A1776" s="18" t="s">
        <v>2045</v>
      </c>
      <c r="B1776" s="18" t="s">
        <v>1785</v>
      </c>
      <c r="D1776" s="150" t="s">
        <v>2111</v>
      </c>
      <c r="E1776" s="150" t="s">
        <v>2110</v>
      </c>
      <c r="G1776" s="73"/>
      <c r="H1776" s="73"/>
      <c r="O1776" s="73"/>
      <c r="P1776" s="73"/>
      <c r="Q1776" s="73"/>
      <c r="R1776" s="149">
        <f t="shared" si="35"/>
        <v>0</v>
      </c>
      <c r="T1776" s="148">
        <v>40282</v>
      </c>
    </row>
    <row r="1777" spans="1:20">
      <c r="A1777" s="18" t="s">
        <v>2045</v>
      </c>
      <c r="B1777" s="18" t="s">
        <v>1785</v>
      </c>
      <c r="D1777" s="150" t="s">
        <v>2109</v>
      </c>
      <c r="E1777" s="150" t="s">
        <v>2108</v>
      </c>
      <c r="G1777" s="73"/>
      <c r="H1777" s="73"/>
      <c r="O1777" s="73"/>
      <c r="P1777" s="73"/>
      <c r="Q1777" s="73"/>
      <c r="R1777" s="149">
        <f t="shared" si="35"/>
        <v>0</v>
      </c>
      <c r="T1777" s="148">
        <v>40282</v>
      </c>
    </row>
    <row r="1778" spans="1:20">
      <c r="A1778" s="18" t="s">
        <v>2045</v>
      </c>
      <c r="B1778" s="18" t="s">
        <v>1785</v>
      </c>
      <c r="D1778" s="150" t="s">
        <v>2107</v>
      </c>
      <c r="E1778" s="150" t="s">
        <v>2106</v>
      </c>
      <c r="G1778" s="73"/>
      <c r="H1778" s="73"/>
      <c r="O1778" s="73"/>
      <c r="P1778" s="73">
        <v>1</v>
      </c>
      <c r="Q1778" s="73">
        <v>4</v>
      </c>
      <c r="R1778" s="149">
        <f t="shared" si="35"/>
        <v>0.2</v>
      </c>
      <c r="T1778" s="148">
        <v>40282</v>
      </c>
    </row>
    <row r="1779" spans="1:20">
      <c r="A1779" s="18" t="s">
        <v>2045</v>
      </c>
      <c r="B1779" s="18" t="s">
        <v>1785</v>
      </c>
      <c r="D1779" s="168" t="s">
        <v>2105</v>
      </c>
      <c r="E1779" s="168" t="s">
        <v>2104</v>
      </c>
      <c r="G1779" s="73"/>
      <c r="H1779" s="73"/>
      <c r="O1779" s="73"/>
      <c r="P1779" s="73"/>
      <c r="Q1779" s="73"/>
      <c r="R1779" s="149">
        <f t="shared" si="35"/>
        <v>0</v>
      </c>
      <c r="T1779" s="148">
        <v>40282</v>
      </c>
    </row>
    <row r="1780" spans="1:20">
      <c r="A1780" s="18" t="s">
        <v>2045</v>
      </c>
      <c r="B1780" s="18" t="s">
        <v>1785</v>
      </c>
      <c r="D1780" s="150" t="s">
        <v>2103</v>
      </c>
      <c r="E1780" s="150" t="s">
        <v>2102</v>
      </c>
      <c r="G1780" s="73"/>
      <c r="H1780" s="73"/>
      <c r="O1780" s="73"/>
      <c r="P1780" s="73"/>
      <c r="Q1780" s="73"/>
      <c r="R1780" s="149">
        <f t="shared" si="35"/>
        <v>0</v>
      </c>
      <c r="T1780" s="148">
        <v>40282</v>
      </c>
    </row>
    <row r="1781" spans="1:20">
      <c r="A1781" s="18" t="s">
        <v>2045</v>
      </c>
      <c r="B1781" s="18" t="s">
        <v>1785</v>
      </c>
      <c r="D1781" s="165"/>
      <c r="E1781" s="150" t="s">
        <v>2101</v>
      </c>
      <c r="K1781" s="150" t="s">
        <v>2100</v>
      </c>
      <c r="R1781" s="149">
        <f t="shared" si="35"/>
        <v>0</v>
      </c>
      <c r="T1781" s="148">
        <v>40282</v>
      </c>
    </row>
    <row r="1782" spans="1:20">
      <c r="A1782" s="18" t="s">
        <v>2045</v>
      </c>
      <c r="B1782" s="18" t="s">
        <v>1785</v>
      </c>
      <c r="D1782" s="150" t="s">
        <v>2099</v>
      </c>
      <c r="E1782" s="150" t="s">
        <v>2098</v>
      </c>
      <c r="G1782" s="73"/>
      <c r="H1782" s="73"/>
      <c r="O1782" s="73"/>
      <c r="P1782" s="73"/>
      <c r="Q1782" s="73"/>
      <c r="R1782" s="149">
        <f t="shared" si="35"/>
        <v>0</v>
      </c>
      <c r="T1782" s="148">
        <v>40282</v>
      </c>
    </row>
    <row r="1783" spans="1:20">
      <c r="A1783" s="18" t="s">
        <v>2045</v>
      </c>
      <c r="B1783" s="18" t="s">
        <v>1785</v>
      </c>
      <c r="D1783" s="168" t="s">
        <v>1188</v>
      </c>
      <c r="E1783" s="168" t="s">
        <v>2097</v>
      </c>
      <c r="G1783" s="73"/>
      <c r="H1783" s="73"/>
      <c r="R1783" s="149">
        <f t="shared" si="35"/>
        <v>0</v>
      </c>
      <c r="T1783" s="148">
        <v>40282</v>
      </c>
    </row>
    <row r="1784" spans="1:20">
      <c r="A1784" s="18" t="s">
        <v>2045</v>
      </c>
      <c r="B1784" s="18" t="s">
        <v>1785</v>
      </c>
      <c r="D1784" s="165"/>
      <c r="E1784" s="150" t="s">
        <v>2096</v>
      </c>
      <c r="K1784" s="150" t="s">
        <v>2095</v>
      </c>
      <c r="R1784" s="149">
        <f t="shared" si="35"/>
        <v>0</v>
      </c>
      <c r="T1784" s="148">
        <v>40282</v>
      </c>
    </row>
    <row r="1785" spans="1:20">
      <c r="A1785" s="18" t="s">
        <v>2045</v>
      </c>
      <c r="B1785" s="18" t="s">
        <v>1785</v>
      </c>
      <c r="D1785" s="165"/>
      <c r="E1785" s="150" t="s">
        <v>2094</v>
      </c>
      <c r="K1785" s="150" t="s">
        <v>2093</v>
      </c>
      <c r="R1785" s="149">
        <f t="shared" si="35"/>
        <v>0</v>
      </c>
      <c r="T1785" s="148">
        <v>40282</v>
      </c>
    </row>
    <row r="1786" spans="1:20">
      <c r="A1786" s="18" t="s">
        <v>2045</v>
      </c>
      <c r="B1786" s="18" t="s">
        <v>1785</v>
      </c>
      <c r="D1786" s="150" t="s">
        <v>2092</v>
      </c>
      <c r="E1786" s="150" t="s">
        <v>2091</v>
      </c>
      <c r="G1786" s="73"/>
      <c r="H1786" s="73"/>
      <c r="O1786" s="73"/>
      <c r="P1786" s="73"/>
      <c r="Q1786" s="73"/>
      <c r="R1786" s="149">
        <f t="shared" si="35"/>
        <v>0</v>
      </c>
      <c r="T1786" s="148">
        <v>40282</v>
      </c>
    </row>
    <row r="1787" spans="1:20">
      <c r="A1787" s="18" t="s">
        <v>2045</v>
      </c>
      <c r="B1787" s="18" t="s">
        <v>1785</v>
      </c>
      <c r="D1787" s="150" t="s">
        <v>2090</v>
      </c>
      <c r="E1787" s="150" t="s">
        <v>2089</v>
      </c>
      <c r="G1787" s="73"/>
      <c r="H1787" s="73"/>
      <c r="O1787" s="73"/>
      <c r="P1787" s="73"/>
      <c r="Q1787" s="73"/>
      <c r="R1787" s="149">
        <f t="shared" si="35"/>
        <v>0</v>
      </c>
      <c r="T1787" s="148">
        <v>40282</v>
      </c>
    </row>
    <row r="1788" spans="1:20">
      <c r="A1788" s="18" t="s">
        <v>2045</v>
      </c>
      <c r="B1788" s="18" t="s">
        <v>1785</v>
      </c>
      <c r="D1788" s="168" t="s">
        <v>2088</v>
      </c>
      <c r="E1788" s="168" t="s">
        <v>2087</v>
      </c>
      <c r="G1788" s="73"/>
      <c r="H1788" s="73"/>
      <c r="R1788" s="149">
        <f t="shared" si="35"/>
        <v>0</v>
      </c>
      <c r="T1788" s="148">
        <v>40282</v>
      </c>
    </row>
    <row r="1789" spans="1:20">
      <c r="A1789" s="18" t="s">
        <v>2045</v>
      </c>
      <c r="B1789" s="18" t="s">
        <v>1785</v>
      </c>
      <c r="D1789" s="150" t="s">
        <v>2086</v>
      </c>
      <c r="E1789" s="150" t="s">
        <v>2085</v>
      </c>
      <c r="G1789" s="73"/>
      <c r="H1789" s="73"/>
      <c r="O1789" s="73"/>
      <c r="P1789" s="73"/>
      <c r="Q1789" s="73"/>
      <c r="R1789" s="149">
        <f t="shared" si="35"/>
        <v>0</v>
      </c>
      <c r="T1789" s="148">
        <v>40282</v>
      </c>
    </row>
    <row r="1790" spans="1:20">
      <c r="A1790" s="18" t="s">
        <v>2045</v>
      </c>
      <c r="B1790" s="18" t="s">
        <v>1785</v>
      </c>
      <c r="D1790" s="165"/>
      <c r="E1790" s="150" t="s">
        <v>2084</v>
      </c>
      <c r="K1790" s="150" t="s">
        <v>2083</v>
      </c>
      <c r="R1790" s="149">
        <f t="shared" si="35"/>
        <v>0</v>
      </c>
      <c r="T1790" s="148">
        <v>40282</v>
      </c>
    </row>
    <row r="1791" spans="1:20">
      <c r="A1791" s="18" t="s">
        <v>2045</v>
      </c>
      <c r="B1791" s="18" t="s">
        <v>1785</v>
      </c>
      <c r="D1791" s="165"/>
      <c r="E1791" s="150" t="s">
        <v>2082</v>
      </c>
      <c r="K1791" s="150" t="s">
        <v>2081</v>
      </c>
      <c r="R1791" s="149">
        <f t="shared" si="35"/>
        <v>0</v>
      </c>
      <c r="T1791" s="148">
        <v>40282</v>
      </c>
    </row>
    <row r="1792" spans="1:20">
      <c r="A1792" s="18" t="s">
        <v>2045</v>
      </c>
      <c r="B1792" s="18" t="s">
        <v>1785</v>
      </c>
      <c r="D1792" s="150" t="s">
        <v>2080</v>
      </c>
      <c r="E1792" s="150" t="s">
        <v>2079</v>
      </c>
      <c r="G1792" s="73"/>
      <c r="H1792" s="73"/>
      <c r="O1792" s="73"/>
      <c r="P1792" s="73"/>
      <c r="Q1792" s="73"/>
      <c r="R1792" s="149">
        <f t="shared" si="35"/>
        <v>0</v>
      </c>
      <c r="T1792" s="148">
        <v>40282</v>
      </c>
    </row>
    <row r="1793" spans="1:20">
      <c r="A1793" s="18" t="s">
        <v>2045</v>
      </c>
      <c r="B1793" s="18" t="s">
        <v>1785</v>
      </c>
      <c r="D1793" s="150" t="s">
        <v>2078</v>
      </c>
      <c r="E1793" s="150" t="s">
        <v>2077</v>
      </c>
      <c r="G1793" s="73"/>
      <c r="H1793" s="73"/>
      <c r="O1793" s="73"/>
      <c r="P1793" s="73"/>
      <c r="Q1793" s="73"/>
      <c r="R1793" s="149">
        <f t="shared" si="35"/>
        <v>0</v>
      </c>
      <c r="T1793" s="148">
        <v>40282</v>
      </c>
    </row>
    <row r="1794" spans="1:20">
      <c r="A1794" s="18" t="s">
        <v>2045</v>
      </c>
      <c r="B1794" s="18" t="s">
        <v>1785</v>
      </c>
      <c r="D1794" s="150" t="s">
        <v>2076</v>
      </c>
      <c r="E1794" s="150" t="s">
        <v>2075</v>
      </c>
      <c r="G1794" s="73"/>
      <c r="H1794" s="73"/>
      <c r="O1794" s="73"/>
      <c r="P1794" s="73"/>
      <c r="Q1794" s="73"/>
      <c r="R1794" s="149">
        <f t="shared" si="35"/>
        <v>0</v>
      </c>
      <c r="T1794" s="148">
        <v>40282</v>
      </c>
    </row>
    <row r="1795" spans="1:20">
      <c r="A1795" s="18" t="s">
        <v>2045</v>
      </c>
      <c r="B1795" s="18" t="s">
        <v>1785</v>
      </c>
      <c r="D1795" s="165"/>
      <c r="E1795" s="150" t="s">
        <v>2074</v>
      </c>
      <c r="K1795" s="150" t="s">
        <v>2073</v>
      </c>
      <c r="R1795" s="149">
        <f t="shared" si="35"/>
        <v>0</v>
      </c>
      <c r="T1795" s="148">
        <v>40282</v>
      </c>
    </row>
    <row r="1796" spans="1:20">
      <c r="A1796" s="18" t="s">
        <v>2045</v>
      </c>
      <c r="B1796" s="18" t="s">
        <v>1785</v>
      </c>
      <c r="D1796" s="150" t="s">
        <v>2072</v>
      </c>
      <c r="E1796" s="150" t="s">
        <v>2071</v>
      </c>
      <c r="G1796" s="73"/>
      <c r="H1796" s="73"/>
      <c r="O1796" s="73"/>
      <c r="P1796" s="73"/>
      <c r="Q1796" s="73">
        <v>1</v>
      </c>
      <c r="R1796" s="149">
        <f t="shared" si="35"/>
        <v>0</v>
      </c>
      <c r="T1796" s="148">
        <v>40282</v>
      </c>
    </row>
    <row r="1797" spans="1:20">
      <c r="A1797" s="18" t="s">
        <v>2045</v>
      </c>
      <c r="B1797" s="18" t="s">
        <v>1785</v>
      </c>
      <c r="D1797" s="150" t="s">
        <v>2070</v>
      </c>
      <c r="E1797" s="150" t="s">
        <v>2069</v>
      </c>
      <c r="G1797" s="73"/>
      <c r="H1797" s="73"/>
      <c r="O1797" s="73"/>
      <c r="P1797" s="73"/>
      <c r="Q1797" s="73"/>
      <c r="R1797" s="149">
        <f t="shared" ref="R1797:R1860" si="36">IF($P1797=0,0,$P1797/($P1797+Q1797))</f>
        <v>0</v>
      </c>
      <c r="T1797" s="148">
        <v>40282</v>
      </c>
    </row>
    <row r="1798" spans="1:20">
      <c r="A1798" s="18" t="s">
        <v>2045</v>
      </c>
      <c r="B1798" s="18" t="s">
        <v>1785</v>
      </c>
      <c r="D1798" s="165"/>
      <c r="E1798" s="150" t="s">
        <v>2068</v>
      </c>
      <c r="K1798" s="150" t="s">
        <v>2067</v>
      </c>
      <c r="R1798" s="149">
        <f t="shared" si="36"/>
        <v>0</v>
      </c>
      <c r="T1798" s="148">
        <v>40282</v>
      </c>
    </row>
    <row r="1799" spans="1:20">
      <c r="A1799" s="18" t="s">
        <v>2045</v>
      </c>
      <c r="B1799" s="18" t="s">
        <v>1785</v>
      </c>
      <c r="D1799" s="150" t="s">
        <v>2066</v>
      </c>
      <c r="E1799" s="150" t="s">
        <v>2065</v>
      </c>
      <c r="G1799" s="73"/>
      <c r="H1799" s="73"/>
      <c r="O1799" s="73"/>
      <c r="P1799" s="73"/>
      <c r="Q1799" s="73"/>
      <c r="R1799" s="149">
        <f t="shared" si="36"/>
        <v>0</v>
      </c>
      <c r="T1799" s="148">
        <v>40282</v>
      </c>
    </row>
    <row r="1800" spans="1:20">
      <c r="A1800" s="18" t="s">
        <v>2045</v>
      </c>
      <c r="B1800" s="18" t="s">
        <v>1785</v>
      </c>
      <c r="D1800" s="165" t="s">
        <v>2064</v>
      </c>
      <c r="E1800" s="150" t="s">
        <v>2063</v>
      </c>
      <c r="R1800" s="149">
        <f t="shared" si="36"/>
        <v>0</v>
      </c>
      <c r="T1800" s="148">
        <v>40282</v>
      </c>
    </row>
    <row r="1801" spans="1:20">
      <c r="A1801" s="18" t="s">
        <v>2045</v>
      </c>
      <c r="B1801" s="18" t="s">
        <v>1785</v>
      </c>
      <c r="D1801" s="150" t="s">
        <v>2062</v>
      </c>
      <c r="E1801" s="150" t="s">
        <v>2061</v>
      </c>
      <c r="G1801" s="73"/>
      <c r="H1801" s="73"/>
      <c r="O1801" s="73"/>
      <c r="P1801" s="73"/>
      <c r="Q1801" s="73"/>
      <c r="R1801" s="149">
        <f t="shared" si="36"/>
        <v>0</v>
      </c>
      <c r="T1801" s="148">
        <v>40282</v>
      </c>
    </row>
    <row r="1802" spans="1:20">
      <c r="A1802" s="18" t="s">
        <v>2045</v>
      </c>
      <c r="B1802" s="18" t="s">
        <v>1785</v>
      </c>
      <c r="D1802" s="150" t="s">
        <v>2060</v>
      </c>
      <c r="E1802" s="150" t="s">
        <v>2059</v>
      </c>
      <c r="G1802" s="73"/>
      <c r="H1802" s="73"/>
      <c r="O1802" s="73"/>
      <c r="P1802" s="73"/>
      <c r="Q1802" s="73"/>
      <c r="R1802" s="149">
        <f t="shared" si="36"/>
        <v>0</v>
      </c>
      <c r="T1802" s="148">
        <v>40282</v>
      </c>
    </row>
    <row r="1803" spans="1:20">
      <c r="A1803" s="18" t="s">
        <v>2045</v>
      </c>
      <c r="B1803" s="18" t="s">
        <v>1785</v>
      </c>
      <c r="D1803" s="150" t="s">
        <v>2058</v>
      </c>
      <c r="E1803" s="150" t="s">
        <v>2057</v>
      </c>
      <c r="G1803" s="73"/>
      <c r="H1803" s="73"/>
      <c r="O1803" s="73"/>
      <c r="P1803" s="73"/>
      <c r="Q1803" s="73"/>
      <c r="R1803" s="149">
        <f t="shared" si="36"/>
        <v>0</v>
      </c>
      <c r="T1803" s="148">
        <v>40282</v>
      </c>
    </row>
    <row r="1804" spans="1:20">
      <c r="A1804" s="18" t="s">
        <v>2045</v>
      </c>
      <c r="B1804" s="18" t="s">
        <v>1785</v>
      </c>
      <c r="D1804" s="165"/>
      <c r="E1804" s="150" t="s">
        <v>2056</v>
      </c>
      <c r="K1804" s="150" t="s">
        <v>2055</v>
      </c>
      <c r="R1804" s="149">
        <f t="shared" si="36"/>
        <v>0</v>
      </c>
      <c r="T1804" s="148">
        <v>40282</v>
      </c>
    </row>
    <row r="1805" spans="1:20">
      <c r="A1805" s="18" t="s">
        <v>2045</v>
      </c>
      <c r="B1805" s="18" t="s">
        <v>1785</v>
      </c>
      <c r="D1805" s="165"/>
      <c r="E1805" s="150" t="s">
        <v>2054</v>
      </c>
      <c r="K1805" s="150" t="s">
        <v>2053</v>
      </c>
      <c r="R1805" s="149">
        <f t="shared" si="36"/>
        <v>0</v>
      </c>
      <c r="T1805" s="148">
        <v>40282</v>
      </c>
    </row>
    <row r="1806" spans="1:20">
      <c r="A1806" s="18" t="s">
        <v>2045</v>
      </c>
      <c r="B1806" s="18" t="s">
        <v>1785</v>
      </c>
      <c r="D1806" s="165"/>
      <c r="E1806" s="150" t="s">
        <v>2052</v>
      </c>
      <c r="K1806" s="150" t="s">
        <v>2051</v>
      </c>
      <c r="Q1806" s="18">
        <v>1</v>
      </c>
      <c r="R1806" s="149">
        <f t="shared" si="36"/>
        <v>0</v>
      </c>
      <c r="T1806" s="148">
        <v>40282</v>
      </c>
    </row>
    <row r="1807" spans="1:20">
      <c r="A1807" s="18" t="s">
        <v>2045</v>
      </c>
      <c r="B1807" s="18" t="s">
        <v>1785</v>
      </c>
      <c r="D1807" s="150" t="s">
        <v>2050</v>
      </c>
      <c r="E1807" s="150" t="s">
        <v>2049</v>
      </c>
      <c r="G1807" s="73"/>
      <c r="H1807" s="73"/>
      <c r="O1807" s="73"/>
      <c r="P1807" s="73"/>
      <c r="Q1807" s="73"/>
      <c r="R1807" s="149">
        <f t="shared" si="36"/>
        <v>0</v>
      </c>
      <c r="T1807" s="148">
        <v>40282</v>
      </c>
    </row>
    <row r="1808" spans="1:20">
      <c r="A1808" s="18" t="s">
        <v>2045</v>
      </c>
      <c r="B1808" s="18" t="s">
        <v>1785</v>
      </c>
      <c r="D1808" s="165"/>
      <c r="E1808" s="150" t="s">
        <v>2048</v>
      </c>
      <c r="K1808" s="150" t="s">
        <v>2047</v>
      </c>
      <c r="R1808" s="149">
        <f t="shared" si="36"/>
        <v>0</v>
      </c>
      <c r="T1808" s="148">
        <v>40282</v>
      </c>
    </row>
    <row r="1809" spans="1:20">
      <c r="A1809" s="18" t="s">
        <v>2045</v>
      </c>
      <c r="B1809" s="18" t="s">
        <v>1785</v>
      </c>
      <c r="D1809" s="150" t="s">
        <v>2046</v>
      </c>
      <c r="G1809" s="73"/>
      <c r="H1809" s="73"/>
      <c r="O1809" s="73"/>
      <c r="P1809" s="73"/>
      <c r="Q1809" s="73"/>
      <c r="R1809" s="149">
        <f t="shared" si="36"/>
        <v>0</v>
      </c>
      <c r="T1809" s="148">
        <v>40282</v>
      </c>
    </row>
    <row r="1810" spans="1:20">
      <c r="A1810" s="18" t="s">
        <v>2045</v>
      </c>
      <c r="B1810" s="18" t="s">
        <v>1785</v>
      </c>
      <c r="D1810" s="150" t="s">
        <v>2044</v>
      </c>
      <c r="G1810" s="73"/>
      <c r="H1810" s="73"/>
      <c r="O1810" s="73"/>
      <c r="P1810" s="73"/>
      <c r="Q1810" s="73"/>
      <c r="R1810" s="149">
        <f t="shared" si="36"/>
        <v>0</v>
      </c>
      <c r="T1810" s="148">
        <v>40282</v>
      </c>
    </row>
    <row r="1811" spans="1:20">
      <c r="A1811" s="18" t="s">
        <v>2041</v>
      </c>
      <c r="B1811" s="18" t="s">
        <v>1785</v>
      </c>
      <c r="D1811" s="165" t="s">
        <v>2043</v>
      </c>
      <c r="E1811" s="150" t="s">
        <v>2042</v>
      </c>
      <c r="R1811" s="149">
        <f t="shared" si="36"/>
        <v>0</v>
      </c>
      <c r="T1811" s="148">
        <v>40284</v>
      </c>
    </row>
    <row r="1812" spans="1:20">
      <c r="A1812" s="18" t="s">
        <v>2041</v>
      </c>
      <c r="B1812" s="18" t="s">
        <v>1785</v>
      </c>
      <c r="D1812" s="165" t="s">
        <v>2040</v>
      </c>
      <c r="E1812" s="150" t="s">
        <v>2039</v>
      </c>
      <c r="R1812" s="149">
        <f t="shared" si="36"/>
        <v>0</v>
      </c>
      <c r="T1812" s="148">
        <v>40319</v>
      </c>
    </row>
    <row r="1813" spans="1:20">
      <c r="A1813" s="18" t="s">
        <v>1792</v>
      </c>
      <c r="B1813" s="18" t="s">
        <v>1965</v>
      </c>
      <c r="D1813" s="165" t="s">
        <v>2038</v>
      </c>
      <c r="E1813" s="150" t="s">
        <v>2037</v>
      </c>
      <c r="K1813" s="150" t="s">
        <v>2036</v>
      </c>
      <c r="R1813" s="149">
        <f t="shared" si="36"/>
        <v>0</v>
      </c>
      <c r="T1813" s="148">
        <v>40281</v>
      </c>
    </row>
    <row r="1814" spans="1:20" ht="28.5">
      <c r="A1814" s="18" t="s">
        <v>1792</v>
      </c>
      <c r="D1814" s="165" t="s">
        <v>2035</v>
      </c>
      <c r="E1814" s="150" t="s">
        <v>2034</v>
      </c>
      <c r="K1814" s="150" t="s">
        <v>2033</v>
      </c>
      <c r="R1814" s="149">
        <f t="shared" si="36"/>
        <v>0</v>
      </c>
      <c r="T1814" s="148">
        <v>40281</v>
      </c>
    </row>
    <row r="1815" spans="1:20" ht="28.5">
      <c r="A1815" s="18" t="s">
        <v>1792</v>
      </c>
      <c r="D1815" s="165"/>
      <c r="E1815" s="150" t="s">
        <v>2032</v>
      </c>
      <c r="K1815" s="150" t="s">
        <v>2031</v>
      </c>
      <c r="R1815" s="149">
        <f t="shared" si="36"/>
        <v>0</v>
      </c>
      <c r="T1815" s="148">
        <v>40280</v>
      </c>
    </row>
    <row r="1816" spans="1:20" ht="42.75">
      <c r="A1816" s="18" t="s">
        <v>1792</v>
      </c>
      <c r="D1816" s="165" t="s">
        <v>2030</v>
      </c>
      <c r="E1816" s="150" t="s">
        <v>2029</v>
      </c>
      <c r="K1816" s="150" t="s">
        <v>2028</v>
      </c>
      <c r="R1816" s="149">
        <f t="shared" si="36"/>
        <v>0</v>
      </c>
      <c r="T1816" s="148">
        <v>40281</v>
      </c>
    </row>
    <row r="1817" spans="1:20" ht="28.5">
      <c r="A1817" s="18" t="s">
        <v>1792</v>
      </c>
      <c r="D1817" s="165"/>
      <c r="E1817" s="150" t="s">
        <v>2027</v>
      </c>
      <c r="K1817" s="150" t="s">
        <v>2026</v>
      </c>
      <c r="R1817" s="149">
        <f t="shared" si="36"/>
        <v>0</v>
      </c>
      <c r="T1817" s="148">
        <v>40281</v>
      </c>
    </row>
    <row r="1818" spans="1:20" ht="42.75">
      <c r="A1818" s="18" t="s">
        <v>1792</v>
      </c>
      <c r="D1818" s="165"/>
      <c r="E1818" s="150" t="s">
        <v>2025</v>
      </c>
      <c r="K1818" s="150" t="s">
        <v>2024</v>
      </c>
      <c r="R1818" s="149">
        <f t="shared" si="36"/>
        <v>0</v>
      </c>
      <c r="T1818" s="148">
        <v>40281</v>
      </c>
    </row>
    <row r="1819" spans="1:20" ht="42.75">
      <c r="A1819" s="18" t="s">
        <v>1968</v>
      </c>
      <c r="B1819" s="18">
        <v>0</v>
      </c>
      <c r="E1819" s="150" t="s">
        <v>2023</v>
      </c>
      <c r="G1819" s="73"/>
      <c r="H1819" s="73"/>
      <c r="M1819" s="150" t="s">
        <v>2022</v>
      </c>
      <c r="O1819" s="73"/>
      <c r="P1819" s="73"/>
      <c r="Q1819" s="73"/>
      <c r="R1819" s="149">
        <f t="shared" si="36"/>
        <v>0</v>
      </c>
      <c r="T1819" s="148">
        <v>40274</v>
      </c>
    </row>
    <row r="1820" spans="1:20">
      <c r="A1820" s="18" t="s">
        <v>1968</v>
      </c>
      <c r="B1820" s="18" t="s">
        <v>1785</v>
      </c>
      <c r="E1820" s="150" t="s">
        <v>2021</v>
      </c>
      <c r="G1820" s="73"/>
      <c r="H1820" s="73"/>
      <c r="K1820" s="150" t="s">
        <v>2020</v>
      </c>
      <c r="N1820" s="20" t="s">
        <v>2019</v>
      </c>
      <c r="O1820" s="73"/>
      <c r="P1820" s="73"/>
      <c r="Q1820" s="73"/>
      <c r="R1820" s="149">
        <f t="shared" si="36"/>
        <v>0</v>
      </c>
      <c r="T1820" s="148">
        <v>40282</v>
      </c>
    </row>
    <row r="1821" spans="1:20">
      <c r="A1821" s="18" t="s">
        <v>1968</v>
      </c>
      <c r="B1821" s="18" t="s">
        <v>1792</v>
      </c>
      <c r="D1821" s="165"/>
      <c r="E1821" s="150" t="s">
        <v>2018</v>
      </c>
      <c r="K1821" s="150" t="s">
        <v>2017</v>
      </c>
      <c r="R1821" s="149">
        <f t="shared" si="36"/>
        <v>0</v>
      </c>
    </row>
    <row r="1822" spans="1:20" ht="28.5">
      <c r="A1822" s="18" t="s">
        <v>1968</v>
      </c>
      <c r="B1822" s="18" t="s">
        <v>1792</v>
      </c>
      <c r="D1822" s="165"/>
      <c r="E1822" s="150" t="s">
        <v>2016</v>
      </c>
      <c r="K1822" s="150" t="s">
        <v>2015</v>
      </c>
      <c r="R1822" s="149">
        <f t="shared" si="36"/>
        <v>0</v>
      </c>
      <c r="T1822" s="148">
        <v>40148</v>
      </c>
    </row>
    <row r="1823" spans="1:20">
      <c r="A1823" s="18" t="s">
        <v>1968</v>
      </c>
      <c r="B1823" s="18" t="s">
        <v>1792</v>
      </c>
      <c r="D1823" s="165"/>
      <c r="E1823" s="150" t="s">
        <v>2014</v>
      </c>
      <c r="K1823" s="150" t="s">
        <v>2013</v>
      </c>
      <c r="R1823" s="149">
        <f t="shared" si="36"/>
        <v>0</v>
      </c>
    </row>
    <row r="1824" spans="1:20" ht="28.5">
      <c r="A1824" s="18" t="s">
        <v>1968</v>
      </c>
      <c r="B1824" s="18" t="s">
        <v>1792</v>
      </c>
      <c r="D1824" s="165"/>
      <c r="E1824" s="150" t="s">
        <v>2012</v>
      </c>
      <c r="K1824" s="150" t="s">
        <v>2011</v>
      </c>
      <c r="Q1824" s="18">
        <v>1</v>
      </c>
      <c r="R1824" s="149">
        <f t="shared" si="36"/>
        <v>0</v>
      </c>
    </row>
    <row r="1825" spans="1:20">
      <c r="A1825" s="18" t="s">
        <v>1968</v>
      </c>
      <c r="B1825" s="18" t="s">
        <v>1792</v>
      </c>
      <c r="D1825" s="165"/>
      <c r="E1825" s="150" t="s">
        <v>2010</v>
      </c>
      <c r="K1825" s="150" t="s">
        <v>2009</v>
      </c>
      <c r="R1825" s="149">
        <f t="shared" si="36"/>
        <v>0</v>
      </c>
      <c r="T1825" s="148">
        <v>40148</v>
      </c>
    </row>
    <row r="1826" spans="1:20">
      <c r="A1826" s="18" t="s">
        <v>1968</v>
      </c>
      <c r="B1826" s="18" t="s">
        <v>1792</v>
      </c>
      <c r="D1826" s="165"/>
      <c r="E1826" s="150" t="s">
        <v>2008</v>
      </c>
      <c r="O1826" s="73"/>
      <c r="P1826" s="73"/>
      <c r="Q1826" s="73"/>
      <c r="R1826" s="149">
        <f t="shared" si="36"/>
        <v>0</v>
      </c>
    </row>
    <row r="1827" spans="1:20" ht="28.5">
      <c r="A1827" s="18" t="s">
        <v>1968</v>
      </c>
      <c r="B1827" s="18" t="s">
        <v>1996</v>
      </c>
      <c r="E1827" s="150" t="s">
        <v>2007</v>
      </c>
      <c r="G1827" s="73"/>
      <c r="H1827" s="73"/>
      <c r="M1827" s="150" t="s">
        <v>2006</v>
      </c>
      <c r="O1827" s="73"/>
      <c r="P1827" s="73"/>
      <c r="Q1827" s="73"/>
      <c r="R1827" s="149">
        <f t="shared" si="36"/>
        <v>0</v>
      </c>
      <c r="T1827" s="148">
        <v>40274</v>
      </c>
    </row>
    <row r="1828" spans="1:20" ht="28.5">
      <c r="A1828" s="18" t="s">
        <v>1968</v>
      </c>
      <c r="B1828" s="18" t="s">
        <v>1996</v>
      </c>
      <c r="E1828" s="150" t="s">
        <v>2005</v>
      </c>
      <c r="G1828" s="73"/>
      <c r="H1828" s="73"/>
      <c r="M1828" s="150" t="s">
        <v>2004</v>
      </c>
      <c r="O1828" s="73"/>
      <c r="P1828" s="73"/>
      <c r="Q1828" s="73"/>
      <c r="R1828" s="149">
        <f t="shared" si="36"/>
        <v>0</v>
      </c>
    </row>
    <row r="1829" spans="1:20" ht="42.75">
      <c r="A1829" s="18" t="s">
        <v>1968</v>
      </c>
      <c r="B1829" s="18" t="s">
        <v>1996</v>
      </c>
      <c r="E1829" s="150" t="s">
        <v>2003</v>
      </c>
      <c r="G1829" s="73"/>
      <c r="H1829" s="73"/>
      <c r="K1829" s="150" t="s">
        <v>2002</v>
      </c>
      <c r="M1829" s="150" t="s">
        <v>2001</v>
      </c>
      <c r="O1829" s="73"/>
      <c r="P1829" s="73"/>
      <c r="Q1829" s="73"/>
      <c r="R1829" s="149">
        <f t="shared" si="36"/>
        <v>0</v>
      </c>
    </row>
    <row r="1830" spans="1:20" ht="142.5">
      <c r="A1830" s="18" t="s">
        <v>1968</v>
      </c>
      <c r="B1830" s="18" t="s">
        <v>1996</v>
      </c>
      <c r="E1830" s="150" t="s">
        <v>2000</v>
      </c>
      <c r="G1830" s="73"/>
      <c r="H1830" s="73"/>
      <c r="K1830" s="150" t="s">
        <v>1994</v>
      </c>
      <c r="M1830" s="150" t="s">
        <v>1999</v>
      </c>
      <c r="O1830" s="73"/>
      <c r="P1830" s="73"/>
      <c r="Q1830" s="73"/>
      <c r="R1830" s="149">
        <f t="shared" si="36"/>
        <v>0</v>
      </c>
      <c r="T1830" s="148">
        <v>40274</v>
      </c>
    </row>
    <row r="1831" spans="1:20" ht="28.5">
      <c r="A1831" s="18" t="s">
        <v>1968</v>
      </c>
      <c r="B1831" s="18" t="s">
        <v>1996</v>
      </c>
      <c r="D1831" s="165"/>
      <c r="E1831" s="150" t="s">
        <v>1998</v>
      </c>
      <c r="K1831" s="150" t="s">
        <v>1994</v>
      </c>
      <c r="M1831" s="150" t="s">
        <v>1997</v>
      </c>
      <c r="O1831" s="73"/>
      <c r="P1831" s="73"/>
      <c r="Q1831" s="73"/>
      <c r="R1831" s="149">
        <f t="shared" si="36"/>
        <v>0</v>
      </c>
    </row>
    <row r="1832" spans="1:20" ht="28.5">
      <c r="A1832" s="18" t="s">
        <v>1968</v>
      </c>
      <c r="B1832" s="18" t="s">
        <v>1996</v>
      </c>
      <c r="D1832" s="165"/>
      <c r="E1832" s="150" t="s">
        <v>1995</v>
      </c>
      <c r="K1832" s="150" t="s">
        <v>1994</v>
      </c>
      <c r="M1832" s="150" t="s">
        <v>1993</v>
      </c>
      <c r="O1832" s="73"/>
      <c r="P1832" s="73"/>
      <c r="Q1832" s="73"/>
      <c r="R1832" s="149">
        <f t="shared" si="36"/>
        <v>0</v>
      </c>
    </row>
    <row r="1833" spans="1:20">
      <c r="A1833" s="18" t="s">
        <v>1968</v>
      </c>
      <c r="B1833" s="18" t="s">
        <v>1968</v>
      </c>
      <c r="D1833" s="165"/>
      <c r="E1833" s="150" t="s">
        <v>1992</v>
      </c>
      <c r="K1833" s="150" t="s">
        <v>1991</v>
      </c>
      <c r="R1833" s="149">
        <f t="shared" si="36"/>
        <v>0</v>
      </c>
    </row>
    <row r="1834" spans="1:20" ht="42.75">
      <c r="A1834" s="18" t="s">
        <v>1968</v>
      </c>
      <c r="B1834" s="18" t="s">
        <v>1968</v>
      </c>
      <c r="D1834" s="165"/>
      <c r="E1834" s="150" t="s">
        <v>1990</v>
      </c>
      <c r="K1834" s="150" t="s">
        <v>1989</v>
      </c>
      <c r="O1834" s="73"/>
      <c r="P1834" s="73"/>
      <c r="Q1834" s="73"/>
      <c r="R1834" s="149">
        <f t="shared" si="36"/>
        <v>0</v>
      </c>
      <c r="T1834" s="148">
        <v>40282</v>
      </c>
    </row>
    <row r="1835" spans="1:20" ht="42.75">
      <c r="A1835" s="18" t="s">
        <v>1968</v>
      </c>
      <c r="B1835" s="18" t="s">
        <v>1968</v>
      </c>
      <c r="D1835" s="165"/>
      <c r="E1835" s="150" t="s">
        <v>1988</v>
      </c>
      <c r="K1835" s="150" t="s">
        <v>1987</v>
      </c>
      <c r="O1835" s="73"/>
      <c r="P1835" s="73"/>
      <c r="Q1835" s="73"/>
      <c r="R1835" s="149">
        <f t="shared" si="36"/>
        <v>0</v>
      </c>
      <c r="T1835" s="148">
        <v>40282</v>
      </c>
    </row>
    <row r="1836" spans="1:20" ht="42.75">
      <c r="A1836" s="18" t="s">
        <v>1968</v>
      </c>
      <c r="B1836" s="18" t="s">
        <v>1984</v>
      </c>
      <c r="E1836" s="150" t="s">
        <v>1986</v>
      </c>
      <c r="G1836" s="73"/>
      <c r="H1836" s="73"/>
      <c r="K1836" s="150" t="s">
        <v>1985</v>
      </c>
      <c r="O1836" s="73"/>
      <c r="P1836" s="73"/>
      <c r="Q1836" s="73"/>
      <c r="R1836" s="149">
        <f t="shared" si="36"/>
        <v>0</v>
      </c>
    </row>
    <row r="1837" spans="1:20">
      <c r="A1837" s="18" t="s">
        <v>1968</v>
      </c>
      <c r="B1837" s="18" t="s">
        <v>1984</v>
      </c>
      <c r="E1837" s="150" t="s">
        <v>1983</v>
      </c>
      <c r="G1837" s="73"/>
      <c r="H1837" s="73"/>
      <c r="O1837" s="73"/>
      <c r="P1837" s="73"/>
      <c r="Q1837" s="73"/>
      <c r="R1837" s="149">
        <f t="shared" si="36"/>
        <v>0</v>
      </c>
      <c r="T1837" s="148">
        <v>40005</v>
      </c>
    </row>
    <row r="1838" spans="1:20" ht="28.5">
      <c r="A1838" s="18" t="s">
        <v>1968</v>
      </c>
      <c r="B1838" s="18" t="s">
        <v>1977</v>
      </c>
      <c r="D1838" s="150" t="s">
        <v>1976</v>
      </c>
      <c r="E1838" s="150" t="s">
        <v>1982</v>
      </c>
      <c r="G1838" s="73"/>
      <c r="H1838" s="73"/>
      <c r="K1838" s="150" t="s">
        <v>1981</v>
      </c>
      <c r="M1838" s="150" t="s">
        <v>1980</v>
      </c>
      <c r="O1838" s="73"/>
      <c r="P1838" s="73"/>
      <c r="Q1838" s="73"/>
      <c r="R1838" s="149">
        <f t="shared" si="36"/>
        <v>0</v>
      </c>
      <c r="T1838" s="148">
        <v>40005</v>
      </c>
    </row>
    <row r="1839" spans="1:20">
      <c r="A1839" s="18" t="s">
        <v>1968</v>
      </c>
      <c r="B1839" s="18" t="s">
        <v>1977</v>
      </c>
      <c r="D1839" s="150" t="s">
        <v>1976</v>
      </c>
      <c r="E1839" s="150" t="s">
        <v>1979</v>
      </c>
      <c r="G1839" s="73"/>
      <c r="H1839" s="73"/>
      <c r="K1839" s="150" t="s">
        <v>1978</v>
      </c>
      <c r="O1839" s="73"/>
      <c r="P1839" s="73"/>
      <c r="Q1839" s="73"/>
      <c r="R1839" s="149">
        <f t="shared" si="36"/>
        <v>0</v>
      </c>
    </row>
    <row r="1840" spans="1:20" ht="28.5">
      <c r="A1840" s="18" t="s">
        <v>1968</v>
      </c>
      <c r="B1840" s="18" t="s">
        <v>1977</v>
      </c>
      <c r="D1840" s="150" t="s">
        <v>1976</v>
      </c>
      <c r="E1840" s="150" t="s">
        <v>1975</v>
      </c>
      <c r="K1840" s="150" t="s">
        <v>1974</v>
      </c>
      <c r="M1840" s="150" t="s">
        <v>1973</v>
      </c>
      <c r="O1840" s="73"/>
      <c r="P1840" s="73"/>
      <c r="Q1840" s="73"/>
      <c r="R1840" s="149">
        <f t="shared" si="36"/>
        <v>0</v>
      </c>
    </row>
    <row r="1841" spans="1:20" ht="99.75">
      <c r="A1841" s="18" t="s">
        <v>1968</v>
      </c>
      <c r="B1841" s="18" t="s">
        <v>1972</v>
      </c>
      <c r="E1841" s="150" t="s">
        <v>1971</v>
      </c>
      <c r="G1841" s="73"/>
      <c r="H1841" s="73"/>
      <c r="K1841" s="150" t="s">
        <v>1970</v>
      </c>
      <c r="M1841" s="150" t="s">
        <v>1969</v>
      </c>
      <c r="O1841" s="73"/>
      <c r="P1841" s="73"/>
      <c r="Q1841" s="73"/>
      <c r="R1841" s="149">
        <f t="shared" si="36"/>
        <v>0</v>
      </c>
    </row>
    <row r="1842" spans="1:20">
      <c r="A1842" s="18" t="s">
        <v>1968</v>
      </c>
      <c r="D1842" s="165"/>
      <c r="E1842" s="150" t="s">
        <v>1967</v>
      </c>
      <c r="K1842" s="150" t="s">
        <v>1966</v>
      </c>
      <c r="R1842" s="149">
        <f t="shared" si="36"/>
        <v>0</v>
      </c>
      <c r="T1842" s="148">
        <v>40275</v>
      </c>
    </row>
    <row r="1843" spans="1:20" ht="28.5">
      <c r="A1843" s="18" t="s">
        <v>1965</v>
      </c>
      <c r="B1843" s="18" t="s">
        <v>1785</v>
      </c>
      <c r="E1843" s="165" t="s">
        <v>1964</v>
      </c>
      <c r="F1843" s="20" t="s">
        <v>1963</v>
      </c>
      <c r="K1843" s="150" t="s">
        <v>1962</v>
      </c>
      <c r="R1843" s="149">
        <f t="shared" si="36"/>
        <v>0</v>
      </c>
      <c r="T1843" s="148">
        <v>40284</v>
      </c>
    </row>
    <row r="1844" spans="1:20">
      <c r="D1844" s="165" t="s">
        <v>1961</v>
      </c>
      <c r="E1844" s="150" t="s">
        <v>1960</v>
      </c>
      <c r="R1844" s="149">
        <f t="shared" si="36"/>
        <v>0</v>
      </c>
    </row>
    <row r="1845" spans="1:20">
      <c r="D1845" s="165" t="s">
        <v>1959</v>
      </c>
      <c r="E1845" s="150" t="s">
        <v>1957</v>
      </c>
      <c r="R1845" s="149">
        <f t="shared" si="36"/>
        <v>0</v>
      </c>
    </row>
    <row r="1846" spans="1:20">
      <c r="D1846" s="165" t="s">
        <v>1958</v>
      </c>
      <c r="E1846" s="150" t="s">
        <v>1957</v>
      </c>
      <c r="R1846" s="149">
        <f t="shared" si="36"/>
        <v>0</v>
      </c>
    </row>
    <row r="1847" spans="1:20">
      <c r="D1847" s="165"/>
      <c r="E1847" s="150" t="s">
        <v>1956</v>
      </c>
      <c r="R1847" s="149">
        <f t="shared" si="36"/>
        <v>0</v>
      </c>
    </row>
    <row r="1848" spans="1:20">
      <c r="D1848" s="165"/>
      <c r="E1848" s="150" t="s">
        <v>1955</v>
      </c>
      <c r="R1848" s="149">
        <f t="shared" si="36"/>
        <v>0</v>
      </c>
    </row>
    <row r="1849" spans="1:20">
      <c r="A1849" s="18" t="s">
        <v>1952</v>
      </c>
      <c r="D1849" s="165"/>
      <c r="E1849" s="150" t="s">
        <v>1954</v>
      </c>
      <c r="R1849" s="149">
        <f t="shared" si="36"/>
        <v>0</v>
      </c>
    </row>
    <row r="1850" spans="1:20">
      <c r="A1850" s="18" t="s">
        <v>1952</v>
      </c>
      <c r="D1850" s="165"/>
      <c r="E1850" s="150" t="s">
        <v>1953</v>
      </c>
      <c r="R1850" s="149">
        <f t="shared" si="36"/>
        <v>0</v>
      </c>
    </row>
    <row r="1851" spans="1:20">
      <c r="A1851" s="18" t="s">
        <v>1952</v>
      </c>
      <c r="D1851" s="165"/>
      <c r="E1851" s="150" t="s">
        <v>1951</v>
      </c>
      <c r="R1851" s="149">
        <f t="shared" si="36"/>
        <v>0</v>
      </c>
    </row>
    <row r="1852" spans="1:20">
      <c r="D1852" s="165" t="s">
        <v>7640</v>
      </c>
      <c r="E1852" s="150" t="s">
        <v>1949</v>
      </c>
      <c r="R1852" s="149">
        <f t="shared" si="36"/>
        <v>0</v>
      </c>
    </row>
    <row r="1853" spans="1:20">
      <c r="D1853" s="165"/>
      <c r="R1853" s="149">
        <f t="shared" si="36"/>
        <v>0</v>
      </c>
    </row>
    <row r="1854" spans="1:20">
      <c r="D1854" s="165"/>
      <c r="R1854" s="149">
        <f t="shared" si="36"/>
        <v>0</v>
      </c>
    </row>
    <row r="1855" spans="1:20">
      <c r="D1855" s="165"/>
      <c r="R1855" s="149">
        <f t="shared" si="36"/>
        <v>0</v>
      </c>
    </row>
    <row r="1856" spans="1:20">
      <c r="D1856" s="165"/>
      <c r="R1856" s="149">
        <f t="shared" si="36"/>
        <v>0</v>
      </c>
    </row>
    <row r="1857" spans="4:18">
      <c r="D1857" s="165"/>
      <c r="R1857" s="149">
        <f t="shared" si="36"/>
        <v>0</v>
      </c>
    </row>
    <row r="1858" spans="4:18">
      <c r="D1858" s="165"/>
      <c r="R1858" s="149">
        <f t="shared" si="36"/>
        <v>0</v>
      </c>
    </row>
    <row r="1859" spans="4:18">
      <c r="D1859" s="165"/>
      <c r="R1859" s="149">
        <f t="shared" si="36"/>
        <v>0</v>
      </c>
    </row>
    <row r="1860" spans="4:18">
      <c r="D1860" s="165"/>
      <c r="R1860" s="149">
        <f t="shared" si="36"/>
        <v>0</v>
      </c>
    </row>
    <row r="1861" spans="4:18">
      <c r="D1861" s="165"/>
      <c r="R1861" s="149">
        <f t="shared" ref="R1861:R1921" si="37">IF($P1861=0,0,$P1861/($P1861+Q1861))</f>
        <v>0</v>
      </c>
    </row>
    <row r="1862" spans="4:18">
      <c r="D1862" s="165"/>
      <c r="R1862" s="149">
        <f t="shared" si="37"/>
        <v>0</v>
      </c>
    </row>
    <row r="1863" spans="4:18">
      <c r="D1863" s="165"/>
      <c r="R1863" s="149">
        <f t="shared" si="37"/>
        <v>0</v>
      </c>
    </row>
    <row r="1864" spans="4:18">
      <c r="D1864" s="165"/>
      <c r="R1864" s="149">
        <f t="shared" si="37"/>
        <v>0</v>
      </c>
    </row>
    <row r="1865" spans="4:18">
      <c r="D1865" s="165"/>
      <c r="R1865" s="149">
        <f t="shared" si="37"/>
        <v>0</v>
      </c>
    </row>
    <row r="1866" spans="4:18">
      <c r="D1866" s="165"/>
      <c r="R1866" s="149">
        <f t="shared" si="37"/>
        <v>0</v>
      </c>
    </row>
    <row r="1867" spans="4:18">
      <c r="D1867" s="165"/>
      <c r="R1867" s="149">
        <f t="shared" si="37"/>
        <v>0</v>
      </c>
    </row>
    <row r="1868" spans="4:18">
      <c r="D1868" s="165"/>
      <c r="R1868" s="149">
        <f t="shared" si="37"/>
        <v>0</v>
      </c>
    </row>
    <row r="1869" spans="4:18">
      <c r="D1869" s="165"/>
      <c r="R1869" s="149">
        <f t="shared" si="37"/>
        <v>0</v>
      </c>
    </row>
    <row r="1870" spans="4:18">
      <c r="D1870" s="165"/>
      <c r="R1870" s="149">
        <f t="shared" si="37"/>
        <v>0</v>
      </c>
    </row>
    <row r="1871" spans="4:18">
      <c r="D1871" s="165"/>
      <c r="R1871" s="149">
        <f t="shared" si="37"/>
        <v>0</v>
      </c>
    </row>
    <row r="1872" spans="4:18">
      <c r="D1872" s="165"/>
      <c r="R1872" s="149">
        <f t="shared" si="37"/>
        <v>0</v>
      </c>
    </row>
    <row r="1873" spans="4:18">
      <c r="D1873" s="165"/>
      <c r="R1873" s="149">
        <f t="shared" si="37"/>
        <v>0</v>
      </c>
    </row>
    <row r="1874" spans="4:18">
      <c r="D1874" s="165"/>
      <c r="R1874" s="149">
        <f t="shared" si="37"/>
        <v>0</v>
      </c>
    </row>
    <row r="1875" spans="4:18">
      <c r="D1875" s="165"/>
      <c r="R1875" s="149">
        <f t="shared" si="37"/>
        <v>0</v>
      </c>
    </row>
    <row r="1876" spans="4:18">
      <c r="D1876" s="165"/>
      <c r="R1876" s="149">
        <f t="shared" si="37"/>
        <v>0</v>
      </c>
    </row>
    <row r="1877" spans="4:18">
      <c r="D1877" s="165"/>
      <c r="R1877" s="149">
        <f t="shared" si="37"/>
        <v>0</v>
      </c>
    </row>
    <row r="1878" spans="4:18">
      <c r="D1878" s="165"/>
      <c r="R1878" s="149">
        <f t="shared" si="37"/>
        <v>0</v>
      </c>
    </row>
    <row r="1879" spans="4:18">
      <c r="D1879" s="165"/>
      <c r="R1879" s="149">
        <f t="shared" si="37"/>
        <v>0</v>
      </c>
    </row>
    <row r="1880" spans="4:18">
      <c r="D1880" s="165"/>
      <c r="R1880" s="149">
        <f t="shared" si="37"/>
        <v>0</v>
      </c>
    </row>
    <row r="1881" spans="4:18">
      <c r="D1881" s="165"/>
      <c r="R1881" s="149">
        <f t="shared" si="37"/>
        <v>0</v>
      </c>
    </row>
    <row r="1882" spans="4:18">
      <c r="D1882" s="165"/>
      <c r="R1882" s="149">
        <f t="shared" si="37"/>
        <v>0</v>
      </c>
    </row>
    <row r="1883" spans="4:18">
      <c r="D1883" s="165"/>
      <c r="R1883" s="149">
        <f t="shared" si="37"/>
        <v>0</v>
      </c>
    </row>
    <row r="1884" spans="4:18">
      <c r="D1884" s="165"/>
      <c r="R1884" s="149">
        <f t="shared" si="37"/>
        <v>0</v>
      </c>
    </row>
    <row r="1885" spans="4:18">
      <c r="D1885" s="165"/>
      <c r="R1885" s="149">
        <f t="shared" si="37"/>
        <v>0</v>
      </c>
    </row>
    <row r="1886" spans="4:18">
      <c r="D1886" s="165"/>
      <c r="R1886" s="149">
        <f t="shared" si="37"/>
        <v>0</v>
      </c>
    </row>
    <row r="1887" spans="4:18">
      <c r="D1887" s="165"/>
      <c r="R1887" s="149">
        <f t="shared" si="37"/>
        <v>0</v>
      </c>
    </row>
    <row r="1888" spans="4:18">
      <c r="D1888" s="165"/>
      <c r="R1888" s="149">
        <f t="shared" si="37"/>
        <v>0</v>
      </c>
    </row>
    <row r="1889" spans="4:18">
      <c r="D1889" s="165"/>
      <c r="R1889" s="149">
        <f t="shared" si="37"/>
        <v>0</v>
      </c>
    </row>
    <row r="1890" spans="4:18">
      <c r="D1890" s="165"/>
      <c r="R1890" s="149">
        <f t="shared" si="37"/>
        <v>0</v>
      </c>
    </row>
    <row r="1891" spans="4:18">
      <c r="D1891" s="165"/>
      <c r="R1891" s="149">
        <f t="shared" si="37"/>
        <v>0</v>
      </c>
    </row>
    <row r="1892" spans="4:18">
      <c r="D1892" s="165"/>
      <c r="R1892" s="149">
        <f t="shared" si="37"/>
        <v>0</v>
      </c>
    </row>
    <row r="1893" spans="4:18">
      <c r="D1893" s="165"/>
      <c r="R1893" s="149">
        <f t="shared" si="37"/>
        <v>0</v>
      </c>
    </row>
    <row r="1894" spans="4:18">
      <c r="D1894" s="165"/>
      <c r="R1894" s="149">
        <f t="shared" si="37"/>
        <v>0</v>
      </c>
    </row>
    <row r="1895" spans="4:18">
      <c r="D1895" s="165"/>
      <c r="R1895" s="149">
        <f t="shared" si="37"/>
        <v>0</v>
      </c>
    </row>
    <row r="1896" spans="4:18">
      <c r="D1896" s="165"/>
      <c r="R1896" s="149">
        <f t="shared" si="37"/>
        <v>0</v>
      </c>
    </row>
    <row r="1897" spans="4:18">
      <c r="D1897" s="165"/>
      <c r="R1897" s="149">
        <f t="shared" si="37"/>
        <v>0</v>
      </c>
    </row>
    <row r="1898" spans="4:18">
      <c r="D1898" s="165"/>
      <c r="R1898" s="149">
        <f t="shared" si="37"/>
        <v>0</v>
      </c>
    </row>
    <row r="1899" spans="4:18">
      <c r="D1899" s="165"/>
      <c r="R1899" s="149">
        <f t="shared" si="37"/>
        <v>0</v>
      </c>
    </row>
    <row r="1900" spans="4:18">
      <c r="D1900" s="165"/>
      <c r="R1900" s="149">
        <f t="shared" si="37"/>
        <v>0</v>
      </c>
    </row>
    <row r="1901" spans="4:18">
      <c r="D1901" s="165"/>
      <c r="R1901" s="149">
        <f t="shared" si="37"/>
        <v>0</v>
      </c>
    </row>
    <row r="1902" spans="4:18">
      <c r="D1902" s="165"/>
      <c r="R1902" s="149">
        <f t="shared" si="37"/>
        <v>0</v>
      </c>
    </row>
    <row r="1903" spans="4:18">
      <c r="D1903" s="165"/>
      <c r="R1903" s="149">
        <f t="shared" si="37"/>
        <v>0</v>
      </c>
    </row>
    <row r="1904" spans="4:18">
      <c r="D1904" s="165"/>
      <c r="R1904" s="149">
        <f t="shared" si="37"/>
        <v>0</v>
      </c>
    </row>
    <row r="1905" spans="4:20">
      <c r="D1905" s="165"/>
      <c r="R1905" s="149">
        <f t="shared" si="37"/>
        <v>0</v>
      </c>
    </row>
    <row r="1906" spans="4:20">
      <c r="D1906" s="165"/>
      <c r="R1906" s="149">
        <f t="shared" si="37"/>
        <v>0</v>
      </c>
    </row>
    <row r="1907" spans="4:20">
      <c r="D1907" s="165"/>
      <c r="R1907" s="149">
        <f t="shared" si="37"/>
        <v>0</v>
      </c>
    </row>
    <row r="1908" spans="4:20">
      <c r="D1908" s="165"/>
      <c r="R1908" s="149">
        <f t="shared" si="37"/>
        <v>0</v>
      </c>
    </row>
    <row r="1909" spans="4:20">
      <c r="D1909" s="165"/>
      <c r="R1909" s="149">
        <f t="shared" si="37"/>
        <v>0</v>
      </c>
    </row>
    <row r="1910" spans="4:20">
      <c r="D1910" s="165"/>
      <c r="R1910" s="149">
        <f t="shared" si="37"/>
        <v>0</v>
      </c>
    </row>
    <row r="1911" spans="4:20">
      <c r="D1911" s="165"/>
      <c r="R1911" s="149">
        <f t="shared" si="37"/>
        <v>0</v>
      </c>
    </row>
    <row r="1912" spans="4:20">
      <c r="D1912" s="165"/>
      <c r="R1912" s="149">
        <f t="shared" si="37"/>
        <v>0</v>
      </c>
    </row>
    <row r="1913" spans="4:20">
      <c r="D1913" s="165"/>
      <c r="R1913" s="149">
        <f t="shared" si="37"/>
        <v>0</v>
      </c>
    </row>
    <row r="1914" spans="4:20">
      <c r="D1914" s="165"/>
      <c r="R1914" s="149">
        <f t="shared" si="37"/>
        <v>0</v>
      </c>
    </row>
    <row r="1915" spans="4:20">
      <c r="D1915" s="165"/>
      <c r="R1915" s="149">
        <f t="shared" si="37"/>
        <v>0</v>
      </c>
    </row>
    <row r="1916" spans="4:20">
      <c r="D1916" s="165"/>
      <c r="R1916" s="149">
        <f t="shared" si="37"/>
        <v>0</v>
      </c>
    </row>
    <row r="1917" spans="4:20">
      <c r="D1917" s="165"/>
      <c r="R1917" s="149">
        <f t="shared" si="37"/>
        <v>0</v>
      </c>
      <c r="T1917" s="148">
        <v>40283</v>
      </c>
    </row>
    <row r="1918" spans="4:20">
      <c r="D1918" s="165"/>
      <c r="R1918" s="149">
        <f t="shared" si="37"/>
        <v>0</v>
      </c>
      <c r="T1918" s="148">
        <v>40283</v>
      </c>
    </row>
    <row r="1919" spans="4:20">
      <c r="D1919" s="165"/>
      <c r="R1919" s="149">
        <f t="shared" si="37"/>
        <v>0</v>
      </c>
      <c r="T1919" s="148">
        <v>40283</v>
      </c>
    </row>
    <row r="1920" spans="4:20">
      <c r="D1920" s="165"/>
      <c r="R1920" s="149">
        <f t="shared" si="37"/>
        <v>0</v>
      </c>
      <c r="T1920" s="148">
        <v>40283</v>
      </c>
    </row>
    <row r="1921" spans="1:22">
      <c r="R1921" s="149">
        <f t="shared" si="37"/>
        <v>0</v>
      </c>
      <c r="T1921" s="148">
        <v>40283</v>
      </c>
    </row>
    <row r="1922" spans="1:22">
      <c r="A1922" s="79" t="s">
        <v>1789</v>
      </c>
      <c r="B1922" s="160"/>
      <c r="C1922" s="160"/>
      <c r="D1922" s="18"/>
      <c r="E1922" s="18"/>
      <c r="F1922" s="18"/>
      <c r="G1922" s="160"/>
      <c r="H1922" s="160"/>
      <c r="I1922" s="163"/>
      <c r="J1922" s="163"/>
      <c r="K1922" s="164"/>
      <c r="L1922" s="164"/>
      <c r="M1922" s="164"/>
      <c r="N1922" s="163"/>
      <c r="O1922" s="163"/>
      <c r="P1922" s="160"/>
      <c r="Q1922" s="160"/>
      <c r="R1922" s="162"/>
      <c r="S1922" s="160"/>
      <c r="T1922" s="161">
        <v>40032</v>
      </c>
      <c r="U1922" s="160"/>
      <c r="V1922" s="160"/>
    </row>
    <row r="1923" spans="1:22">
      <c r="A1923" s="159" t="s">
        <v>1788</v>
      </c>
      <c r="B1923" s="159" t="s">
        <v>1787</v>
      </c>
      <c r="C1923" s="78"/>
      <c r="D1923" s="18"/>
      <c r="E1923" s="18"/>
      <c r="F1923" s="18"/>
      <c r="G1923" s="78"/>
      <c r="H1923" s="158"/>
      <c r="I1923" s="157"/>
      <c r="J1923" s="157"/>
      <c r="K1923" s="158"/>
      <c r="L1923" s="157"/>
      <c r="M1923" s="157"/>
      <c r="N1923" s="157"/>
      <c r="O1923" s="78"/>
      <c r="P1923" s="78"/>
      <c r="Q1923" s="78"/>
      <c r="R1923" s="156"/>
      <c r="S1923" s="78"/>
      <c r="T1923" s="78"/>
      <c r="U1923" s="78"/>
      <c r="V1923" s="78"/>
    </row>
    <row r="1924" spans="1:22">
      <c r="A1924" s="18" t="s">
        <v>1786</v>
      </c>
      <c r="B1924" s="18" t="s">
        <v>1785</v>
      </c>
      <c r="C1924" s="18" t="s">
        <v>1784</v>
      </c>
      <c r="D1924" s="20"/>
      <c r="H1924" s="150"/>
      <c r="L1924" s="20"/>
      <c r="M1924" s="20"/>
      <c r="S1924" s="148"/>
      <c r="T1924" s="18"/>
    </row>
    <row r="1925" spans="1:22">
      <c r="A1925" s="18" t="s">
        <v>7639</v>
      </c>
      <c r="B1925" s="150" t="s">
        <v>1782</v>
      </c>
      <c r="C1925" s="18" t="s">
        <v>1781</v>
      </c>
      <c r="D1925" s="18"/>
      <c r="H1925" s="150"/>
      <c r="K1925" s="18"/>
      <c r="L1925" s="18"/>
      <c r="M1925" s="20"/>
      <c r="S1925" s="148"/>
      <c r="T1925" s="18"/>
    </row>
    <row r="1926" spans="1:22">
      <c r="A1926" s="18" t="s">
        <v>1780</v>
      </c>
      <c r="B1926" s="150" t="s">
        <v>1779</v>
      </c>
      <c r="C1926" s="150" t="s">
        <v>1778</v>
      </c>
      <c r="D1926" s="20"/>
      <c r="H1926" s="150"/>
      <c r="K1926" s="18"/>
      <c r="L1926" s="18"/>
      <c r="M1926" s="20"/>
      <c r="S1926" s="148"/>
      <c r="T1926" s="18"/>
    </row>
    <row r="1927" spans="1:22">
      <c r="A1927" s="18" t="s">
        <v>1777</v>
      </c>
      <c r="B1927" s="150" t="s">
        <v>1776</v>
      </c>
      <c r="C1927" s="150"/>
      <c r="D1927" s="18"/>
      <c r="H1927" s="150"/>
      <c r="L1927" s="18"/>
      <c r="M1927" s="18"/>
      <c r="S1927" s="148"/>
      <c r="T1927" s="18"/>
    </row>
    <row r="1928" spans="1:22">
      <c r="A1928" s="18" t="s">
        <v>1775</v>
      </c>
      <c r="B1928" s="150" t="s">
        <v>1774</v>
      </c>
      <c r="C1928" s="150"/>
      <c r="D1928" s="20"/>
      <c r="H1928" s="150"/>
      <c r="K1928" s="18"/>
      <c r="L1928" s="18"/>
      <c r="M1928" s="20"/>
      <c r="Q1928" s="19"/>
      <c r="S1928" s="148"/>
      <c r="T1928" s="18"/>
    </row>
    <row r="1929" spans="1:22">
      <c r="A1929" s="18" t="s">
        <v>1773</v>
      </c>
      <c r="B1929" s="150"/>
      <c r="C1929" s="150"/>
      <c r="D1929" s="20"/>
      <c r="E1929" s="91"/>
      <c r="H1929" s="150"/>
      <c r="K1929" s="20"/>
      <c r="L1929" s="18"/>
      <c r="M1929" s="20"/>
      <c r="Q1929" s="19"/>
      <c r="S1929" s="148"/>
      <c r="T1929" s="18"/>
    </row>
    <row r="1930" spans="1:22">
      <c r="A1930" s="18" t="s">
        <v>1772</v>
      </c>
      <c r="B1930" s="150"/>
      <c r="C1930" s="150"/>
      <c r="D1930" s="20"/>
      <c r="E1930" s="91"/>
      <c r="H1930" s="150"/>
      <c r="K1930" s="20"/>
      <c r="L1930" s="18"/>
      <c r="M1930" s="20"/>
      <c r="Q1930" s="19"/>
      <c r="S1930" s="148"/>
      <c r="T1930" s="18"/>
    </row>
    <row r="1931" spans="1:22">
      <c r="A1931" s="18" t="s">
        <v>1770</v>
      </c>
      <c r="B1931" s="150"/>
      <c r="C1931" s="150"/>
      <c r="D1931" s="20"/>
      <c r="E1931" s="91"/>
      <c r="H1931" s="150"/>
      <c r="K1931" s="18"/>
      <c r="L1931" s="20"/>
      <c r="M1931" s="20"/>
      <c r="S1931" s="148"/>
      <c r="T1931" s="18"/>
    </row>
    <row r="1932" spans="1:22">
      <c r="A1932" s="18" t="s">
        <v>1769</v>
      </c>
      <c r="B1932" s="150"/>
      <c r="C1932" s="150"/>
      <c r="D1932" s="20"/>
      <c r="E1932" s="91"/>
      <c r="H1932" s="150"/>
      <c r="L1932" s="20"/>
      <c r="M1932" s="20"/>
      <c r="S1932" s="148"/>
      <c r="T1932" s="18"/>
    </row>
    <row r="1933" spans="1:22">
      <c r="A1933" s="18" t="s">
        <v>1768</v>
      </c>
      <c r="B1933" s="150"/>
      <c r="C1933" s="150"/>
      <c r="D1933" s="20"/>
      <c r="E1933" s="91"/>
      <c r="H1933" s="150"/>
      <c r="L1933" s="20"/>
      <c r="M1933" s="20"/>
      <c r="S1933" s="148"/>
      <c r="T1933" s="18"/>
    </row>
    <row r="1934" spans="1:22">
      <c r="A1934" s="18" t="s">
        <v>1767</v>
      </c>
      <c r="D1934" s="18"/>
      <c r="E1934" s="91"/>
      <c r="F1934" s="18"/>
      <c r="I1934" s="18"/>
      <c r="J1934" s="18"/>
      <c r="K1934" s="18"/>
      <c r="L1934" s="18"/>
      <c r="M1934" s="18"/>
      <c r="N1934" s="18"/>
      <c r="S1934" s="148"/>
      <c r="T1934" s="18"/>
    </row>
    <row r="1935" spans="1:22">
      <c r="A1935" s="18" t="s">
        <v>1766</v>
      </c>
      <c r="D1935" s="18"/>
      <c r="E1935" s="91"/>
      <c r="F1935" s="18"/>
      <c r="I1935" s="18"/>
      <c r="J1935" s="18"/>
      <c r="K1935" s="18"/>
      <c r="L1935" s="18"/>
      <c r="M1935" s="18"/>
      <c r="N1935" s="18"/>
      <c r="S1935" s="148"/>
      <c r="T1935" s="18"/>
    </row>
    <row r="1936" spans="1:22">
      <c r="A1936" s="18" t="s">
        <v>1765</v>
      </c>
      <c r="D1936" s="18"/>
      <c r="E1936" s="91"/>
      <c r="F1936" s="18"/>
      <c r="I1936" s="18"/>
      <c r="J1936" s="18"/>
      <c r="K1936" s="18"/>
      <c r="L1936" s="18"/>
      <c r="M1936" s="18"/>
      <c r="N1936" s="18"/>
      <c r="S1936" s="148"/>
      <c r="T1936" s="18"/>
    </row>
    <row r="1937" spans="1:22">
      <c r="A1937" s="18" t="s">
        <v>1764</v>
      </c>
      <c r="D1937" s="18"/>
      <c r="E1937" s="91"/>
      <c r="I1937" s="18"/>
      <c r="J1937" s="18"/>
      <c r="K1937" s="18"/>
      <c r="L1937" s="18"/>
      <c r="M1937" s="18"/>
      <c r="N1937" s="18"/>
      <c r="S1937" s="148"/>
      <c r="T1937" s="18"/>
    </row>
    <row r="1938" spans="1:22">
      <c r="A1938" s="18" t="s">
        <v>1763</v>
      </c>
      <c r="D1938" s="18"/>
      <c r="E1938" s="91"/>
      <c r="F1938" s="18"/>
      <c r="I1938" s="18"/>
      <c r="J1938" s="18"/>
      <c r="K1938" s="18"/>
      <c r="L1938" s="18"/>
      <c r="M1938" s="18"/>
      <c r="N1938" s="18"/>
      <c r="S1938" s="148"/>
      <c r="T1938" s="18"/>
    </row>
    <row r="1939" spans="1:22">
      <c r="A1939" s="18" t="s">
        <v>1762</v>
      </c>
      <c r="D1939" s="18"/>
      <c r="E1939" s="91"/>
      <c r="F1939" s="18"/>
      <c r="I1939" s="18"/>
      <c r="J1939" s="18"/>
      <c r="K1939" s="18"/>
      <c r="L1939" s="18"/>
      <c r="M1939" s="18"/>
      <c r="N1939" s="18"/>
      <c r="S1939" s="148"/>
      <c r="T1939" s="18"/>
    </row>
    <row r="1940" spans="1:22">
      <c r="A1940" s="18" t="s">
        <v>1761</v>
      </c>
      <c r="D1940" s="20"/>
      <c r="E1940" s="91"/>
      <c r="H1940" s="150"/>
      <c r="L1940" s="20"/>
      <c r="M1940" s="20"/>
      <c r="S1940" s="148"/>
      <c r="T1940" s="18"/>
    </row>
    <row r="1941" spans="1:22">
      <c r="A1941" s="18" t="s">
        <v>1760</v>
      </c>
      <c r="D1941" s="20"/>
      <c r="E1941" s="91"/>
      <c r="H1941" s="150"/>
      <c r="L1941" s="20"/>
      <c r="M1941" s="20"/>
      <c r="S1941" s="148"/>
      <c r="T1941" s="18"/>
    </row>
    <row r="1942" spans="1:22">
      <c r="A1942" s="18" t="s">
        <v>1759</v>
      </c>
      <c r="D1942" s="20"/>
      <c r="E1942" s="91"/>
      <c r="H1942" s="150"/>
      <c r="L1942" s="20"/>
      <c r="M1942" s="20"/>
      <c r="S1942" s="148"/>
      <c r="T1942" s="18"/>
    </row>
    <row r="1943" spans="1:22">
      <c r="A1943" s="18" t="s">
        <v>1758</v>
      </c>
      <c r="D1943" s="20"/>
      <c r="E1943" s="91"/>
      <c r="H1943" s="150"/>
      <c r="L1943" s="20"/>
      <c r="M1943" s="20"/>
      <c r="S1943" s="148"/>
      <c r="T1943" s="18"/>
    </row>
    <row r="1944" spans="1:22">
      <c r="A1944" s="18" t="s">
        <v>1757</v>
      </c>
      <c r="D1944" s="20"/>
      <c r="H1944" s="150"/>
      <c r="L1944" s="20"/>
      <c r="M1944" s="20"/>
      <c r="S1944" s="148"/>
      <c r="T1944" s="18"/>
    </row>
    <row r="1945" spans="1:22">
      <c r="A1945" s="18" t="s">
        <v>1756</v>
      </c>
      <c r="D1945" s="20"/>
      <c r="H1945" s="150"/>
      <c r="L1945" s="20"/>
      <c r="M1945" s="20"/>
      <c r="S1945" s="148"/>
      <c r="T1945" s="18"/>
    </row>
    <row r="1946" spans="1:22">
      <c r="A1946" s="18" t="s">
        <v>1755</v>
      </c>
      <c r="B1946" s="18" t="s">
        <v>1754</v>
      </c>
      <c r="D1946" s="20"/>
      <c r="H1946" s="150"/>
      <c r="L1946" s="20"/>
      <c r="M1946" s="20"/>
      <c r="S1946" s="148"/>
      <c r="T1946" s="18"/>
    </row>
    <row r="1947" spans="1:22">
      <c r="A1947" s="152"/>
      <c r="B1947" s="152"/>
      <c r="C1947" s="152"/>
      <c r="D1947" s="18"/>
      <c r="E1947" s="18"/>
      <c r="F1947" s="18"/>
      <c r="G1947" s="152"/>
      <c r="H1947" s="155"/>
      <c r="I1947" s="154"/>
      <c r="J1947" s="154"/>
      <c r="K1947" s="155"/>
      <c r="L1947" s="154"/>
      <c r="M1947" s="154"/>
      <c r="N1947" s="154"/>
      <c r="O1947" s="152"/>
      <c r="P1947" s="152"/>
      <c r="Q1947" s="152"/>
      <c r="R1947" s="153"/>
      <c r="S1947" s="152"/>
      <c r="T1947" s="152"/>
      <c r="U1947" s="152"/>
      <c r="V1947" s="152"/>
    </row>
    <row r="1948" spans="1:22">
      <c r="B1948" s="151" t="s">
        <v>1753</v>
      </c>
      <c r="C1948" s="151"/>
    </row>
  </sheetData>
  <autoFilter ref="A1:V1937" xr:uid="{00000000-0009-0000-0000-00002F000000}"/>
  <phoneticPr fontId="12"/>
  <dataValidations count="3">
    <dataValidation type="list" allowBlank="1" showInputMessage="1" showErrorMessage="1" sqref="B2:B1920 A1493:A1612 B1922" xr:uid="{00000000-0002-0000-2F00-000002000000}">
      <formula1>$B$1924:$B$1946</formula1>
    </dataValidation>
    <dataValidation type="list" allowBlank="1" showInputMessage="1" showErrorMessage="1" sqref="A1922 A2:A1492 A1613:A1920" xr:uid="{00000000-0002-0000-2F00-000001000000}">
      <formula1>$A$1924:$A$1946</formula1>
    </dataValidation>
    <dataValidation type="list" allowBlank="1" showInputMessage="1" showErrorMessage="1" sqref="C2:C1921" xr:uid="{00000000-0002-0000-2F00-000000000000}">
      <formula1>$C$1924:$C$1929</formula1>
    </dataValidation>
  </dataValidations>
  <pageMargins left="0.78700000000000003" right="0.78700000000000003" top="0.98399999999999999" bottom="0.98399999999999999" header="0.51200000000000001" footer="0.51200000000000001"/>
  <pageSetup paperSize="9" orientation="portrait" r:id="rId1"/>
  <headerFooter alignWithMargins="0"/>
  <drawing r:id="rId2"/>
  <legacyDrawing r:id="rId3"/>
  <controls>
    <mc:AlternateContent xmlns:mc="http://schemas.openxmlformats.org/markup-compatibility/2006">
      <mc:Choice Requires="x14">
        <control shapeId="13313" r:id="rId4" name="CommandButton_Tools">
          <controlPr defaultSize="0" autoLine="0" r:id="rId5">
            <anchor moveWithCells="1">
              <from>
                <xdr:col>4</xdr:col>
                <xdr:colOff>1028700</xdr:colOff>
                <xdr:row>0</xdr:row>
                <xdr:rowOff>47625</xdr:rowOff>
              </from>
              <to>
                <xdr:col>4</xdr:col>
                <xdr:colOff>1543050</xdr:colOff>
                <xdr:row>1</xdr:row>
                <xdr:rowOff>76200</xdr:rowOff>
              </to>
            </anchor>
          </controlPr>
        </control>
      </mc:Choice>
      <mc:Fallback>
        <control shapeId="13313" r:id="rId4" name="CommandButton_Tools"/>
      </mc:Fallback>
    </mc:AlternateContent>
  </control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004FF-AA5F-457B-9D58-D395AC1A681C}">
  <dimension ref="A1:D42"/>
  <sheetViews>
    <sheetView topLeftCell="A13" workbookViewId="0">
      <selection activeCell="C18" sqref="C18"/>
    </sheetView>
  </sheetViews>
  <sheetFormatPr defaultRowHeight="12"/>
  <cols>
    <col min="1" max="1" width="9" style="72"/>
    <col min="2" max="2" width="43.5" style="178" customWidth="1"/>
    <col min="3" max="3" width="49.625" style="178" customWidth="1"/>
    <col min="4" max="4" width="3.625" style="72" customWidth="1"/>
    <col min="5" max="16384" width="9" style="72"/>
  </cols>
  <sheetData>
    <row r="1" spans="1:4">
      <c r="A1" s="76" t="s">
        <v>5674</v>
      </c>
      <c r="B1" s="181" t="s">
        <v>5673</v>
      </c>
      <c r="C1" s="181" t="s">
        <v>5672</v>
      </c>
      <c r="D1" s="74"/>
    </row>
    <row r="2" spans="1:4">
      <c r="B2" s="182" t="s">
        <v>5671</v>
      </c>
      <c r="C2" s="182" t="s">
        <v>5670</v>
      </c>
      <c r="D2" s="74"/>
    </row>
    <row r="3" spans="1:4">
      <c r="B3" s="182" t="s">
        <v>5669</v>
      </c>
      <c r="C3" s="182" t="s">
        <v>5668</v>
      </c>
      <c r="D3" s="74"/>
    </row>
    <row r="4" spans="1:4">
      <c r="B4" s="182" t="s">
        <v>5667</v>
      </c>
      <c r="C4" s="183" t="s">
        <v>5666</v>
      </c>
      <c r="D4" s="74"/>
    </row>
    <row r="5" spans="1:4">
      <c r="B5" s="182" t="s">
        <v>5665</v>
      </c>
      <c r="C5" s="182" t="s">
        <v>5664</v>
      </c>
      <c r="D5" s="74"/>
    </row>
    <row r="6" spans="1:4">
      <c r="B6" s="182" t="s">
        <v>5663</v>
      </c>
      <c r="C6" s="182" t="s">
        <v>5662</v>
      </c>
      <c r="D6" s="74"/>
    </row>
    <row r="7" spans="1:4">
      <c r="B7" s="182" t="s">
        <v>5661</v>
      </c>
      <c r="C7" s="182" t="s">
        <v>5660</v>
      </c>
      <c r="D7" s="74"/>
    </row>
    <row r="8" spans="1:4">
      <c r="B8" s="182" t="s">
        <v>5659</v>
      </c>
      <c r="C8" s="182" t="s">
        <v>5658</v>
      </c>
      <c r="D8" s="74"/>
    </row>
    <row r="9" spans="1:4">
      <c r="B9" s="182" t="s">
        <v>5657</v>
      </c>
      <c r="C9" s="182" t="s">
        <v>5656</v>
      </c>
      <c r="D9" s="74"/>
    </row>
    <row r="10" spans="1:4">
      <c r="B10" s="182" t="s">
        <v>5655</v>
      </c>
      <c r="C10" s="182" t="s">
        <v>5654</v>
      </c>
      <c r="D10" s="74"/>
    </row>
    <row r="11" spans="1:4">
      <c r="B11" s="182" t="s">
        <v>5653</v>
      </c>
      <c r="C11" s="182" t="s">
        <v>5652</v>
      </c>
      <c r="D11" s="74"/>
    </row>
    <row r="12" spans="1:4">
      <c r="B12" s="182" t="s">
        <v>5651</v>
      </c>
      <c r="C12" s="182" t="s">
        <v>5650</v>
      </c>
      <c r="D12" s="74"/>
    </row>
    <row r="13" spans="1:4">
      <c r="B13" s="182" t="s">
        <v>5649</v>
      </c>
      <c r="C13" s="182" t="s">
        <v>5648</v>
      </c>
      <c r="D13" s="74"/>
    </row>
    <row r="14" spans="1:4" ht="24">
      <c r="B14" s="182" t="s">
        <v>5647</v>
      </c>
      <c r="C14" s="182" t="s">
        <v>5646</v>
      </c>
      <c r="D14" s="74"/>
    </row>
    <row r="15" spans="1:4">
      <c r="B15" s="182" t="s">
        <v>5645</v>
      </c>
      <c r="C15" s="182" t="s">
        <v>5644</v>
      </c>
      <c r="D15" s="74"/>
    </row>
    <row r="16" spans="1:4">
      <c r="B16" s="182" t="s">
        <v>5643</v>
      </c>
      <c r="C16" s="182" t="s">
        <v>5642</v>
      </c>
      <c r="D16" s="74"/>
    </row>
    <row r="17" spans="1:4">
      <c r="B17" s="182" t="s">
        <v>5641</v>
      </c>
      <c r="C17" s="182" t="s">
        <v>5640</v>
      </c>
      <c r="D17" s="74"/>
    </row>
    <row r="18" spans="1:4">
      <c r="B18" s="182" t="s">
        <v>5639</v>
      </c>
      <c r="C18" s="182"/>
      <c r="D18" s="74"/>
    </row>
    <row r="19" spans="1:4">
      <c r="B19" s="182" t="s">
        <v>5638</v>
      </c>
      <c r="C19" s="182"/>
      <c r="D19" s="74"/>
    </row>
    <row r="20" spans="1:4">
      <c r="B20" s="182" t="s">
        <v>5637</v>
      </c>
      <c r="C20" s="182"/>
      <c r="D20" s="74"/>
    </row>
    <row r="21" spans="1:4">
      <c r="B21" s="182" t="s">
        <v>5636</v>
      </c>
      <c r="C21" s="182"/>
      <c r="D21" s="74"/>
    </row>
    <row r="22" spans="1:4">
      <c r="B22" s="182" t="s">
        <v>5635</v>
      </c>
      <c r="C22" s="182"/>
      <c r="D22" s="74"/>
    </row>
    <row r="23" spans="1:4">
      <c r="B23" s="182" t="s">
        <v>5634</v>
      </c>
      <c r="C23" s="182"/>
      <c r="D23" s="74"/>
    </row>
    <row r="24" spans="1:4">
      <c r="B24" s="182" t="s">
        <v>5633</v>
      </c>
      <c r="C24" s="182"/>
      <c r="D24" s="74"/>
    </row>
    <row r="25" spans="1:4" ht="24">
      <c r="B25" s="182" t="s">
        <v>5632</v>
      </c>
      <c r="C25" s="182"/>
      <c r="D25" s="74"/>
    </row>
    <row r="26" spans="1:4">
      <c r="B26" s="182" t="s">
        <v>5631</v>
      </c>
      <c r="C26" s="182"/>
      <c r="D26" s="74"/>
    </row>
    <row r="27" spans="1:4">
      <c r="B27" s="182"/>
      <c r="C27" s="182"/>
      <c r="D27" s="74"/>
    </row>
    <row r="28" spans="1:4">
      <c r="B28" s="182"/>
      <c r="C28" s="182"/>
      <c r="D28" s="74"/>
    </row>
    <row r="29" spans="1:4">
      <c r="B29" s="182"/>
      <c r="C29" s="182"/>
      <c r="D29" s="74"/>
    </row>
    <row r="30" spans="1:4">
      <c r="B30" s="182"/>
      <c r="C30" s="182"/>
      <c r="D30" s="74"/>
    </row>
    <row r="31" spans="1:4">
      <c r="B31" s="182"/>
      <c r="C31" s="182"/>
      <c r="D31" s="74"/>
    </row>
    <row r="32" spans="1:4">
      <c r="A32" s="74"/>
      <c r="B32" s="181"/>
      <c r="C32" s="181"/>
      <c r="D32" s="74"/>
    </row>
    <row r="33" spans="1:4">
      <c r="A33" s="72" t="s">
        <v>5630</v>
      </c>
    </row>
    <row r="34" spans="1:4">
      <c r="A34" s="72" t="s">
        <v>5629</v>
      </c>
    </row>
    <row r="42" spans="1:4">
      <c r="A42" s="179"/>
      <c r="B42" s="180"/>
      <c r="C42" s="180"/>
      <c r="D42" s="179"/>
    </row>
  </sheetData>
  <autoFilter ref="A1:C31" xr:uid="{00000000-0009-0000-0000-000030000000}"/>
  <phoneticPr fontId="12"/>
  <dataValidations count="1">
    <dataValidation type="list" allowBlank="1" showInputMessage="1" showErrorMessage="1" sqref="A2:A31" xr:uid="{00000000-0002-0000-3000-000000000000}">
      <formula1>$A$33:$A$41</formula1>
    </dataValidation>
  </dataValidation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F54AE-8144-411F-B834-BF1F165345CC}">
  <sheetPr codeName="JLPT1"/>
  <dimension ref="A1:V1819"/>
  <sheetViews>
    <sheetView workbookViewId="0">
      <pane xSplit="3" ySplit="1" topLeftCell="D26" activePane="bottomRight" state="frozen"/>
      <selection activeCell="C18" sqref="C18"/>
      <selection pane="topRight" activeCell="C18" sqref="C18"/>
      <selection pane="bottomLeft" activeCell="C18" sqref="C18"/>
      <selection pane="bottomRight" activeCell="C18" sqref="C18"/>
    </sheetView>
  </sheetViews>
  <sheetFormatPr defaultRowHeight="14.25"/>
  <cols>
    <col min="1" max="1" width="9.125" style="150" customWidth="1"/>
    <col min="2" max="2" width="15.75" style="18" customWidth="1"/>
    <col min="3" max="3" width="9.125" style="150" customWidth="1"/>
    <col min="4" max="4" width="17.75" style="18" customWidth="1"/>
    <col min="5" max="5" width="51" style="150" customWidth="1"/>
    <col min="6" max="6" width="19" style="20" customWidth="1"/>
    <col min="7" max="8" width="25.75" style="18" customWidth="1"/>
    <col min="9" max="9" width="5.375" style="150" customWidth="1"/>
    <col min="10" max="10" width="23.125" style="150" customWidth="1"/>
    <col min="11" max="11" width="24.375" style="150" customWidth="1"/>
    <col min="12" max="13" width="13.375" style="20" customWidth="1"/>
    <col min="14" max="14" width="10.25" style="20" customWidth="1"/>
    <col min="15" max="15" width="14.5" style="18" customWidth="1"/>
    <col min="16" max="16" width="10.25" style="18" customWidth="1"/>
    <col min="17" max="19" width="9" style="18"/>
    <col min="20" max="20" width="10.5" style="148" customWidth="1"/>
    <col min="21" max="21" width="10.875" style="18" customWidth="1"/>
    <col min="22" max="16384" width="9" style="18"/>
  </cols>
  <sheetData>
    <row r="1" spans="1:20" s="73" customFormat="1" ht="19.5" customHeight="1">
      <c r="A1" s="104" t="s">
        <v>5730</v>
      </c>
      <c r="B1" s="73" t="s">
        <v>5729</v>
      </c>
      <c r="C1" s="104" t="s">
        <v>5728</v>
      </c>
      <c r="D1" s="73" t="s">
        <v>5727</v>
      </c>
      <c r="E1" s="104" t="s">
        <v>5726</v>
      </c>
      <c r="F1" s="73" t="s">
        <v>5725</v>
      </c>
      <c r="I1" s="193" t="s">
        <v>5689</v>
      </c>
      <c r="J1" s="104"/>
      <c r="K1" s="104"/>
      <c r="T1" s="148"/>
    </row>
    <row r="2" spans="1:20" ht="28.5">
      <c r="A2" s="150">
        <v>1997</v>
      </c>
      <c r="B2" s="18" t="s">
        <v>5676</v>
      </c>
      <c r="C2" s="150">
        <v>1</v>
      </c>
      <c r="D2" s="18" t="s">
        <v>5724</v>
      </c>
      <c r="E2" s="150" t="s">
        <v>5723</v>
      </c>
      <c r="F2" s="150"/>
      <c r="G2" s="150"/>
      <c r="I2" s="191"/>
    </row>
    <row r="3" spans="1:20" ht="28.5">
      <c r="A3" s="150">
        <v>1997</v>
      </c>
      <c r="B3" s="18" t="s">
        <v>5676</v>
      </c>
      <c r="C3" s="150">
        <v>2</v>
      </c>
      <c r="D3" s="18" t="s">
        <v>5722</v>
      </c>
      <c r="E3" s="150" t="s">
        <v>5721</v>
      </c>
      <c r="G3" s="73"/>
      <c r="H3" s="73"/>
      <c r="I3" s="191"/>
      <c r="O3" s="73"/>
      <c r="P3" s="73"/>
      <c r="Q3" s="73"/>
    </row>
    <row r="4" spans="1:20" ht="28.5">
      <c r="A4" s="150">
        <v>1997</v>
      </c>
      <c r="B4" s="18" t="s">
        <v>5676</v>
      </c>
      <c r="C4" s="150">
        <v>6</v>
      </c>
      <c r="D4" s="18" t="s">
        <v>5720</v>
      </c>
      <c r="E4" s="150" t="s">
        <v>5719</v>
      </c>
      <c r="F4" s="150"/>
      <c r="G4" s="150"/>
      <c r="I4" s="191"/>
    </row>
    <row r="5" spans="1:20">
      <c r="A5" s="150">
        <v>2009</v>
      </c>
      <c r="B5" s="18" t="s">
        <v>5677</v>
      </c>
      <c r="C5" s="150">
        <v>36</v>
      </c>
      <c r="D5" s="18" t="s">
        <v>5718</v>
      </c>
      <c r="F5" s="150"/>
      <c r="G5" s="150"/>
      <c r="I5" s="191"/>
    </row>
    <row r="6" spans="1:20">
      <c r="A6" s="150">
        <v>2009</v>
      </c>
      <c r="B6" s="18" t="s">
        <v>5677</v>
      </c>
      <c r="C6" s="150">
        <v>37</v>
      </c>
      <c r="D6" s="18" t="s">
        <v>5717</v>
      </c>
      <c r="F6" s="150"/>
      <c r="G6" s="150"/>
      <c r="I6" s="191"/>
    </row>
    <row r="7" spans="1:20">
      <c r="A7" s="150">
        <v>2009</v>
      </c>
      <c r="B7" s="18" t="s">
        <v>5677</v>
      </c>
      <c r="C7" s="150">
        <v>25</v>
      </c>
      <c r="D7" s="18" t="s">
        <v>5716</v>
      </c>
      <c r="F7" s="150"/>
      <c r="G7" s="150"/>
      <c r="I7" s="191"/>
    </row>
    <row r="8" spans="1:20">
      <c r="A8" s="150">
        <v>2009</v>
      </c>
      <c r="B8" s="18" t="s">
        <v>5677</v>
      </c>
      <c r="C8" s="150">
        <v>26</v>
      </c>
      <c r="D8" s="18" t="s">
        <v>5715</v>
      </c>
      <c r="F8" s="150"/>
      <c r="G8" s="150"/>
      <c r="I8" s="191"/>
    </row>
    <row r="9" spans="1:20">
      <c r="A9" s="150">
        <v>2009</v>
      </c>
      <c r="B9" s="18" t="s">
        <v>5677</v>
      </c>
      <c r="C9" s="150">
        <v>27</v>
      </c>
      <c r="D9" s="18" t="s">
        <v>5714</v>
      </c>
      <c r="F9" s="150"/>
      <c r="G9" s="150"/>
      <c r="I9" s="191"/>
    </row>
    <row r="10" spans="1:20">
      <c r="A10" s="150">
        <v>2009</v>
      </c>
      <c r="B10" s="18" t="s">
        <v>5677</v>
      </c>
      <c r="C10" s="150">
        <v>28</v>
      </c>
      <c r="D10" s="18" t="s">
        <v>5713</v>
      </c>
      <c r="F10" s="150"/>
      <c r="G10" s="150"/>
      <c r="I10" s="191"/>
    </row>
    <row r="11" spans="1:20">
      <c r="A11" s="150">
        <v>2009</v>
      </c>
      <c r="B11" s="18" t="s">
        <v>5677</v>
      </c>
      <c r="C11" s="150">
        <v>29</v>
      </c>
      <c r="D11" s="18" t="s">
        <v>5712</v>
      </c>
      <c r="F11" s="150"/>
      <c r="G11" s="150"/>
      <c r="I11" s="191"/>
    </row>
    <row r="12" spans="1:20">
      <c r="A12" s="150">
        <v>2009</v>
      </c>
      <c r="B12" s="18" t="s">
        <v>5677</v>
      </c>
      <c r="C12" s="150">
        <v>30</v>
      </c>
      <c r="D12" s="18" t="s">
        <v>5711</v>
      </c>
      <c r="F12" s="150"/>
      <c r="G12" s="150"/>
      <c r="I12" s="191"/>
    </row>
    <row r="13" spans="1:20">
      <c r="A13" s="150">
        <v>2009</v>
      </c>
      <c r="B13" s="18" t="s">
        <v>5677</v>
      </c>
      <c r="C13" s="150">
        <v>31</v>
      </c>
      <c r="D13" s="18" t="s">
        <v>5710</v>
      </c>
      <c r="F13" s="150"/>
      <c r="G13" s="150"/>
      <c r="I13" s="191"/>
    </row>
    <row r="14" spans="1:20">
      <c r="A14" s="150">
        <v>2009</v>
      </c>
      <c r="B14" s="18" t="s">
        <v>5677</v>
      </c>
      <c r="C14" s="150">
        <v>32</v>
      </c>
      <c r="D14" s="18" t="s">
        <v>5709</v>
      </c>
      <c r="F14" s="150"/>
      <c r="G14" s="150"/>
      <c r="I14" s="191"/>
    </row>
    <row r="15" spans="1:20">
      <c r="A15" s="150">
        <v>2009</v>
      </c>
      <c r="B15" s="18" t="s">
        <v>5677</v>
      </c>
      <c r="C15" s="150">
        <v>33</v>
      </c>
      <c r="D15" s="18" t="s">
        <v>5708</v>
      </c>
      <c r="F15" s="150"/>
      <c r="G15" s="150"/>
      <c r="I15" s="191"/>
    </row>
    <row r="16" spans="1:20">
      <c r="A16" s="150">
        <v>2009</v>
      </c>
      <c r="B16" s="18" t="s">
        <v>5677</v>
      </c>
      <c r="C16" s="150">
        <v>34</v>
      </c>
      <c r="D16" s="18" t="s">
        <v>5707</v>
      </c>
      <c r="F16" s="150"/>
      <c r="G16" s="150"/>
      <c r="I16" s="191"/>
    </row>
    <row r="17" spans="1:17">
      <c r="A17" s="150">
        <v>2009</v>
      </c>
      <c r="B17" s="18" t="s">
        <v>5677</v>
      </c>
      <c r="C17" s="150">
        <v>35</v>
      </c>
      <c r="D17" s="18" t="s">
        <v>5706</v>
      </c>
      <c r="F17" s="150"/>
      <c r="G17" s="150"/>
      <c r="I17" s="191"/>
    </row>
    <row r="18" spans="1:17">
      <c r="A18" s="150">
        <v>2009</v>
      </c>
      <c r="B18" s="18" t="s">
        <v>5677</v>
      </c>
      <c r="C18" s="150">
        <v>38</v>
      </c>
      <c r="D18" s="18" t="s">
        <v>5705</v>
      </c>
      <c r="F18" s="150"/>
      <c r="G18" s="150"/>
      <c r="I18" s="191"/>
    </row>
    <row r="19" spans="1:17">
      <c r="A19" s="150">
        <v>2009</v>
      </c>
      <c r="B19" s="18" t="s">
        <v>5677</v>
      </c>
      <c r="C19" s="150">
        <v>39</v>
      </c>
      <c r="D19" s="18" t="s">
        <v>5704</v>
      </c>
      <c r="F19" s="150"/>
      <c r="G19" s="150"/>
      <c r="I19" s="191"/>
    </row>
    <row r="20" spans="1:17">
      <c r="A20" s="150">
        <v>2009</v>
      </c>
      <c r="B20" s="18" t="s">
        <v>5677</v>
      </c>
      <c r="C20" s="150">
        <v>40</v>
      </c>
      <c r="D20" s="18" t="s">
        <v>5703</v>
      </c>
      <c r="F20" s="150"/>
      <c r="G20" s="150"/>
      <c r="I20" s="191"/>
    </row>
    <row r="21" spans="1:17">
      <c r="A21" s="150">
        <v>2009</v>
      </c>
      <c r="B21" s="18" t="s">
        <v>5677</v>
      </c>
      <c r="C21" s="150">
        <v>41</v>
      </c>
      <c r="D21" s="18" t="s">
        <v>5702</v>
      </c>
      <c r="F21" s="150"/>
      <c r="G21" s="150"/>
      <c r="I21" s="191"/>
    </row>
    <row r="22" spans="1:17">
      <c r="A22" s="150">
        <v>2009</v>
      </c>
      <c r="B22" s="18" t="s">
        <v>5677</v>
      </c>
      <c r="C22" s="150">
        <v>42</v>
      </c>
      <c r="D22" s="18" t="s">
        <v>5701</v>
      </c>
      <c r="F22" s="150"/>
      <c r="G22" s="150"/>
      <c r="I22" s="191"/>
    </row>
    <row r="23" spans="1:17">
      <c r="A23" s="150">
        <v>2009</v>
      </c>
      <c r="B23" s="18" t="s">
        <v>5677</v>
      </c>
      <c r="C23" s="150">
        <v>43</v>
      </c>
      <c r="D23" s="18" t="s">
        <v>5700</v>
      </c>
      <c r="F23" s="150"/>
      <c r="G23" s="150"/>
      <c r="I23" s="191"/>
    </row>
    <row r="24" spans="1:17">
      <c r="A24" s="150">
        <v>2009</v>
      </c>
      <c r="B24" s="18" t="s">
        <v>5677</v>
      </c>
      <c r="C24" s="150">
        <v>44</v>
      </c>
      <c r="D24" s="18" t="s">
        <v>5699</v>
      </c>
      <c r="F24" s="150"/>
      <c r="G24" s="150"/>
      <c r="I24" s="191"/>
    </row>
    <row r="25" spans="1:17">
      <c r="A25" s="150">
        <v>2009</v>
      </c>
      <c r="B25" s="18" t="s">
        <v>5677</v>
      </c>
      <c r="C25" s="150">
        <v>52</v>
      </c>
      <c r="D25" s="18" t="s">
        <v>5698</v>
      </c>
      <c r="F25" s="150"/>
      <c r="G25" s="150"/>
      <c r="I25" s="191"/>
    </row>
    <row r="26" spans="1:17">
      <c r="D26" s="18" t="s">
        <v>5697</v>
      </c>
      <c r="E26" s="165"/>
      <c r="I26" s="191"/>
      <c r="O26" s="73"/>
      <c r="P26" s="73"/>
      <c r="Q26" s="73"/>
    </row>
    <row r="27" spans="1:17">
      <c r="D27" s="18" t="s">
        <v>5696</v>
      </c>
      <c r="E27" s="165"/>
      <c r="I27" s="191"/>
    </row>
    <row r="28" spans="1:17">
      <c r="D28" s="18" t="s">
        <v>5695</v>
      </c>
      <c r="G28" s="73"/>
      <c r="H28" s="73"/>
      <c r="I28" s="191"/>
      <c r="O28" s="73"/>
      <c r="P28" s="73"/>
      <c r="Q28" s="73"/>
    </row>
    <row r="29" spans="1:17">
      <c r="A29" s="150">
        <v>2003</v>
      </c>
      <c r="B29" s="18" t="s">
        <v>5688</v>
      </c>
      <c r="C29" s="150">
        <v>1</v>
      </c>
      <c r="D29" s="18" t="s">
        <v>5694</v>
      </c>
      <c r="E29" s="150" t="s">
        <v>5693</v>
      </c>
      <c r="F29" s="150"/>
      <c r="G29" s="150"/>
      <c r="I29" s="191"/>
    </row>
    <row r="30" spans="1:17">
      <c r="A30" s="150">
        <v>2003</v>
      </c>
      <c r="B30" s="18" t="s">
        <v>5688</v>
      </c>
      <c r="C30" s="150">
        <v>2</v>
      </c>
      <c r="E30" s="150" t="s">
        <v>5692</v>
      </c>
      <c r="F30" s="150"/>
      <c r="G30" s="150"/>
      <c r="I30" s="191"/>
    </row>
    <row r="31" spans="1:17" ht="28.5">
      <c r="A31" s="150">
        <v>2003</v>
      </c>
      <c r="B31" s="18" t="s">
        <v>5688</v>
      </c>
      <c r="C31" s="150">
        <v>3</v>
      </c>
      <c r="E31" s="150" t="s">
        <v>5691</v>
      </c>
      <c r="F31" s="150"/>
      <c r="G31" s="150"/>
      <c r="I31" s="191"/>
    </row>
    <row r="32" spans="1:17">
      <c r="A32" s="150">
        <v>2003</v>
      </c>
      <c r="B32" s="18" t="s">
        <v>5688</v>
      </c>
      <c r="C32" s="150">
        <v>4</v>
      </c>
      <c r="E32" s="150" t="s">
        <v>5690</v>
      </c>
      <c r="F32" s="150"/>
      <c r="G32" s="150"/>
      <c r="I32" s="191"/>
    </row>
    <row r="33" spans="1:17">
      <c r="A33" s="150">
        <v>2003</v>
      </c>
      <c r="B33" s="18" t="s">
        <v>5687</v>
      </c>
      <c r="C33" s="150">
        <v>5</v>
      </c>
      <c r="F33" s="150"/>
      <c r="G33" s="150"/>
      <c r="I33" s="191"/>
    </row>
    <row r="34" spans="1:17">
      <c r="A34" s="150">
        <v>2003</v>
      </c>
      <c r="B34" s="18" t="s">
        <v>5687</v>
      </c>
      <c r="C34" s="150">
        <v>6</v>
      </c>
      <c r="F34" s="150"/>
      <c r="G34" s="150"/>
      <c r="I34" s="191"/>
    </row>
    <row r="35" spans="1:17">
      <c r="A35" s="150">
        <v>2003</v>
      </c>
      <c r="B35" s="18" t="s">
        <v>5687</v>
      </c>
      <c r="C35" s="150">
        <v>7</v>
      </c>
      <c r="F35" s="150"/>
      <c r="G35" s="150"/>
      <c r="I35" s="191"/>
    </row>
    <row r="36" spans="1:17">
      <c r="A36" s="150">
        <v>2003</v>
      </c>
      <c r="B36" s="18" t="s">
        <v>5687</v>
      </c>
      <c r="C36" s="150">
        <v>8</v>
      </c>
      <c r="F36" s="150"/>
      <c r="G36" s="150"/>
      <c r="I36" s="191"/>
    </row>
    <row r="37" spans="1:17">
      <c r="A37" s="150">
        <v>2003</v>
      </c>
      <c r="B37" s="18" t="s">
        <v>5687</v>
      </c>
      <c r="C37" s="150">
        <v>9</v>
      </c>
      <c r="F37" s="150"/>
      <c r="G37" s="150"/>
      <c r="I37" s="191"/>
    </row>
    <row r="38" spans="1:17">
      <c r="A38" s="150">
        <v>2003</v>
      </c>
      <c r="B38" s="18" t="s">
        <v>5687</v>
      </c>
      <c r="C38" s="150">
        <v>10</v>
      </c>
      <c r="F38" s="150"/>
      <c r="G38" s="150"/>
      <c r="I38" s="191"/>
    </row>
    <row r="39" spans="1:17">
      <c r="F39" s="150"/>
      <c r="G39" s="150"/>
      <c r="I39" s="191"/>
    </row>
    <row r="40" spans="1:17">
      <c r="F40" s="150"/>
      <c r="G40" s="150"/>
      <c r="I40" s="191"/>
    </row>
    <row r="41" spans="1:17">
      <c r="F41" s="150"/>
      <c r="G41" s="150"/>
      <c r="I41" s="191"/>
    </row>
    <row r="42" spans="1:17">
      <c r="F42" s="150"/>
      <c r="G42" s="150"/>
      <c r="I42" s="191"/>
    </row>
    <row r="43" spans="1:17">
      <c r="F43" s="150"/>
      <c r="G43" s="150"/>
      <c r="I43" s="191"/>
    </row>
    <row r="44" spans="1:17">
      <c r="F44" s="150"/>
      <c r="G44" s="150"/>
      <c r="I44" s="191"/>
    </row>
    <row r="45" spans="1:17">
      <c r="F45" s="150"/>
      <c r="G45" s="150"/>
      <c r="I45" s="191"/>
    </row>
    <row r="46" spans="1:17">
      <c r="E46" s="165"/>
      <c r="I46" s="191"/>
    </row>
    <row r="47" spans="1:17">
      <c r="E47" s="165"/>
      <c r="I47" s="191"/>
      <c r="O47" s="73"/>
      <c r="P47" s="73"/>
      <c r="Q47" s="73"/>
    </row>
    <row r="48" spans="1:17">
      <c r="E48" s="165"/>
      <c r="I48" s="191"/>
    </row>
    <row r="49" spans="1:20">
      <c r="A49" s="191" t="s">
        <v>5689</v>
      </c>
      <c r="B49" s="90"/>
      <c r="C49" s="191"/>
      <c r="D49" s="90"/>
      <c r="E49" s="191"/>
      <c r="F49" s="192"/>
      <c r="G49" s="90"/>
      <c r="H49" s="90"/>
      <c r="I49" s="191"/>
      <c r="T49" s="148">
        <v>40277</v>
      </c>
    </row>
    <row r="50" spans="1:20">
      <c r="A50" s="186"/>
      <c r="B50" s="189"/>
      <c r="C50" s="186"/>
      <c r="D50" s="189"/>
      <c r="E50" s="186"/>
      <c r="F50" s="188"/>
      <c r="G50" s="187"/>
      <c r="H50" s="187"/>
      <c r="I50" s="186"/>
      <c r="O50" s="73"/>
      <c r="P50" s="73"/>
      <c r="Q50" s="73"/>
    </row>
    <row r="51" spans="1:20">
      <c r="A51" s="165">
        <v>1991</v>
      </c>
      <c r="B51" s="190" t="s">
        <v>5688</v>
      </c>
      <c r="C51" s="165"/>
    </row>
    <row r="52" spans="1:20">
      <c r="A52" s="165">
        <v>1992</v>
      </c>
      <c r="B52" s="190" t="s">
        <v>5687</v>
      </c>
      <c r="C52" s="165"/>
    </row>
    <row r="53" spans="1:20">
      <c r="A53" s="165">
        <v>1993</v>
      </c>
      <c r="B53" s="190" t="s">
        <v>5686</v>
      </c>
      <c r="C53" s="165"/>
      <c r="L53" s="150"/>
      <c r="M53" s="150"/>
      <c r="N53" s="150"/>
    </row>
    <row r="54" spans="1:20">
      <c r="A54" s="165">
        <v>1994</v>
      </c>
      <c r="B54" s="190" t="s">
        <v>5685</v>
      </c>
      <c r="C54" s="165"/>
      <c r="L54" s="150"/>
      <c r="M54" s="150"/>
      <c r="N54" s="150"/>
    </row>
    <row r="55" spans="1:20">
      <c r="A55" s="165">
        <v>1995</v>
      </c>
      <c r="B55" s="190" t="s">
        <v>5684</v>
      </c>
      <c r="C55" s="165"/>
      <c r="L55" s="150"/>
      <c r="M55" s="150"/>
      <c r="N55" s="150"/>
    </row>
    <row r="56" spans="1:20">
      <c r="A56" s="165">
        <v>1996</v>
      </c>
      <c r="C56" s="165"/>
      <c r="L56" s="150"/>
      <c r="M56" s="150"/>
      <c r="N56" s="150"/>
    </row>
    <row r="57" spans="1:20">
      <c r="A57" s="165">
        <v>1997</v>
      </c>
      <c r="B57" s="18" t="s">
        <v>5683</v>
      </c>
      <c r="L57" s="150"/>
      <c r="M57" s="150"/>
      <c r="N57" s="150"/>
    </row>
    <row r="58" spans="1:20">
      <c r="A58" s="165">
        <v>1998</v>
      </c>
      <c r="B58" s="18" t="s">
        <v>5682</v>
      </c>
      <c r="L58" s="150"/>
      <c r="M58" s="150"/>
      <c r="N58" s="150"/>
    </row>
    <row r="59" spans="1:20">
      <c r="A59" s="165">
        <v>1999</v>
      </c>
      <c r="B59" s="18" t="s">
        <v>5681</v>
      </c>
      <c r="L59" s="150"/>
      <c r="M59" s="150"/>
      <c r="N59" s="150"/>
    </row>
    <row r="60" spans="1:20">
      <c r="A60" s="165">
        <v>2000</v>
      </c>
      <c r="L60" s="150"/>
      <c r="M60" s="150"/>
      <c r="N60" s="150"/>
    </row>
    <row r="61" spans="1:20">
      <c r="A61" s="165">
        <v>2001</v>
      </c>
      <c r="B61" s="18" t="s">
        <v>5680</v>
      </c>
      <c r="L61" s="150"/>
      <c r="M61" s="150"/>
      <c r="N61" s="150"/>
    </row>
    <row r="62" spans="1:20">
      <c r="A62" s="165">
        <v>2002</v>
      </c>
      <c r="B62" s="18" t="s">
        <v>5679</v>
      </c>
      <c r="L62" s="150"/>
      <c r="M62" s="150"/>
      <c r="N62" s="150"/>
    </row>
    <row r="63" spans="1:20">
      <c r="A63" s="165">
        <v>2003</v>
      </c>
      <c r="B63" s="18" t="s">
        <v>5678</v>
      </c>
      <c r="L63" s="150"/>
      <c r="M63" s="150"/>
      <c r="N63" s="150"/>
    </row>
    <row r="64" spans="1:20">
      <c r="A64" s="165">
        <v>2004</v>
      </c>
      <c r="B64" s="18" t="s">
        <v>5677</v>
      </c>
      <c r="L64" s="150"/>
      <c r="M64" s="150"/>
      <c r="N64" s="150"/>
    </row>
    <row r="65" spans="1:17">
      <c r="A65" s="165">
        <v>2005</v>
      </c>
      <c r="B65" s="18" t="s">
        <v>5676</v>
      </c>
      <c r="L65" s="150"/>
      <c r="M65" s="150"/>
      <c r="N65" s="150"/>
    </row>
    <row r="66" spans="1:17">
      <c r="A66" s="165">
        <v>2006</v>
      </c>
      <c r="B66" s="18" t="s">
        <v>5675</v>
      </c>
      <c r="L66" s="150"/>
      <c r="M66" s="150"/>
      <c r="N66" s="150"/>
    </row>
    <row r="67" spans="1:17">
      <c r="A67" s="165">
        <v>2007</v>
      </c>
      <c r="L67" s="150"/>
      <c r="M67" s="150"/>
      <c r="N67" s="150"/>
    </row>
    <row r="68" spans="1:17">
      <c r="A68" s="165">
        <v>2008</v>
      </c>
      <c r="L68" s="150"/>
      <c r="M68" s="150"/>
      <c r="N68" s="150"/>
    </row>
    <row r="69" spans="1:17">
      <c r="A69" s="165">
        <v>2009</v>
      </c>
      <c r="L69" s="150"/>
      <c r="M69" s="150"/>
      <c r="N69" s="150"/>
    </row>
    <row r="70" spans="1:17">
      <c r="A70" s="165">
        <v>2010</v>
      </c>
      <c r="G70" s="73"/>
      <c r="H70" s="73"/>
      <c r="O70" s="73"/>
      <c r="P70" s="73"/>
      <c r="Q70" s="73"/>
    </row>
    <row r="71" spans="1:17">
      <c r="A71" s="165">
        <v>2011</v>
      </c>
      <c r="G71" s="73"/>
      <c r="H71" s="73"/>
      <c r="O71" s="73"/>
      <c r="P71" s="73"/>
      <c r="Q71" s="73"/>
    </row>
    <row r="72" spans="1:17">
      <c r="A72" s="165">
        <v>2012</v>
      </c>
      <c r="G72" s="73"/>
      <c r="H72" s="73"/>
      <c r="O72" s="73"/>
      <c r="P72" s="73"/>
      <c r="Q72" s="73"/>
    </row>
    <row r="74" spans="1:17">
      <c r="E74" s="165"/>
    </row>
    <row r="75" spans="1:17">
      <c r="A75" s="186"/>
      <c r="B75" s="189"/>
      <c r="C75" s="186"/>
      <c r="D75" s="189"/>
      <c r="E75" s="186"/>
      <c r="F75" s="188"/>
      <c r="G75" s="187"/>
      <c r="H75" s="187"/>
      <c r="I75" s="186"/>
      <c r="O75" s="73"/>
      <c r="P75" s="73"/>
      <c r="Q75" s="73"/>
    </row>
    <row r="76" spans="1:17">
      <c r="A76" s="165"/>
      <c r="C76" s="165"/>
    </row>
    <row r="77" spans="1:17">
      <c r="G77" s="73"/>
      <c r="H77" s="73"/>
      <c r="O77" s="73"/>
      <c r="P77" s="73"/>
      <c r="Q77" s="73"/>
    </row>
    <row r="78" spans="1:17">
      <c r="E78" s="165"/>
    </row>
    <row r="81" spans="5:17">
      <c r="E81" s="165"/>
    </row>
    <row r="83" spans="5:17">
      <c r="E83" s="165"/>
    </row>
    <row r="84" spans="5:17">
      <c r="E84" s="165"/>
    </row>
    <row r="85" spans="5:17">
      <c r="E85" s="165"/>
    </row>
    <row r="86" spans="5:17">
      <c r="E86" s="165"/>
    </row>
    <row r="87" spans="5:17">
      <c r="E87" s="165"/>
    </row>
    <row r="88" spans="5:17">
      <c r="G88" s="73"/>
      <c r="H88" s="73"/>
      <c r="O88" s="73"/>
      <c r="P88" s="73"/>
      <c r="Q88" s="73"/>
    </row>
    <row r="89" spans="5:17">
      <c r="E89" s="165"/>
    </row>
    <row r="90" spans="5:17">
      <c r="E90" s="165"/>
    </row>
    <row r="91" spans="5:17">
      <c r="E91" s="165"/>
    </row>
    <row r="92" spans="5:17">
      <c r="E92" s="165"/>
    </row>
    <row r="93" spans="5:17">
      <c r="G93" s="73"/>
      <c r="H93" s="73"/>
      <c r="O93" s="73"/>
      <c r="P93" s="73"/>
      <c r="Q93" s="73"/>
    </row>
    <row r="94" spans="5:17">
      <c r="E94" s="165"/>
    </row>
    <row r="95" spans="5:17">
      <c r="E95" s="165"/>
    </row>
    <row r="97" spans="1:17">
      <c r="E97" s="165"/>
    </row>
    <row r="98" spans="1:17">
      <c r="E98" s="165"/>
    </row>
    <row r="100" spans="1:17">
      <c r="E100" s="165"/>
    </row>
    <row r="102" spans="1:17">
      <c r="G102" s="73"/>
      <c r="H102" s="73"/>
      <c r="O102" s="73"/>
      <c r="P102" s="73"/>
      <c r="Q102" s="73"/>
    </row>
    <row r="103" spans="1:17">
      <c r="E103" s="165"/>
    </row>
    <row r="104" spans="1:17">
      <c r="E104" s="165"/>
    </row>
    <row r="105" spans="1:17">
      <c r="E105" s="165"/>
    </row>
    <row r="106" spans="1:17">
      <c r="E106" s="165"/>
    </row>
    <row r="109" spans="1:17">
      <c r="E109" s="165"/>
    </row>
    <row r="110" spans="1:17">
      <c r="E110" s="165"/>
    </row>
    <row r="111" spans="1:17">
      <c r="E111" s="165"/>
    </row>
    <row r="112" spans="1:17">
      <c r="A112" s="165"/>
      <c r="C112" s="165"/>
    </row>
    <row r="113" spans="5:17">
      <c r="G113" s="73"/>
      <c r="H113" s="73"/>
      <c r="O113" s="73"/>
      <c r="P113" s="73"/>
      <c r="Q113" s="73"/>
    </row>
    <row r="114" spans="5:17">
      <c r="E114" s="165"/>
    </row>
    <row r="115" spans="5:17">
      <c r="E115" s="165"/>
    </row>
    <row r="116" spans="5:17">
      <c r="E116" s="165"/>
    </row>
    <row r="117" spans="5:17">
      <c r="E117" s="165"/>
    </row>
    <row r="118" spans="5:17">
      <c r="E118" s="165"/>
    </row>
    <row r="119" spans="5:17">
      <c r="E119" s="165"/>
    </row>
    <row r="120" spans="5:17">
      <c r="G120" s="73"/>
      <c r="H120" s="73"/>
      <c r="O120" s="73"/>
      <c r="P120" s="73"/>
      <c r="Q120" s="73"/>
    </row>
    <row r="121" spans="5:17">
      <c r="E121" s="165"/>
    </row>
    <row r="122" spans="5:17">
      <c r="E122" s="165"/>
    </row>
    <row r="123" spans="5:17">
      <c r="E123" s="165"/>
    </row>
    <row r="124" spans="5:17">
      <c r="E124" s="165"/>
    </row>
    <row r="125" spans="5:17">
      <c r="E125" s="165"/>
    </row>
    <row r="126" spans="5:17">
      <c r="E126" s="165"/>
    </row>
    <row r="127" spans="5:17">
      <c r="E127" s="165"/>
    </row>
    <row r="128" spans="5:17">
      <c r="E128" s="165"/>
    </row>
    <row r="129" spans="5:17">
      <c r="E129" s="165"/>
    </row>
    <row r="130" spans="5:17">
      <c r="G130" s="73"/>
      <c r="H130" s="73"/>
      <c r="O130" s="73"/>
      <c r="P130" s="73"/>
      <c r="Q130" s="73"/>
    </row>
    <row r="131" spans="5:17">
      <c r="E131" s="165"/>
    </row>
    <row r="132" spans="5:17">
      <c r="E132" s="165"/>
    </row>
    <row r="133" spans="5:17">
      <c r="E133" s="165"/>
    </row>
    <row r="134" spans="5:17">
      <c r="E134" s="165"/>
    </row>
    <row r="135" spans="5:17">
      <c r="E135" s="165"/>
    </row>
    <row r="136" spans="5:17">
      <c r="E136" s="165"/>
    </row>
    <row r="137" spans="5:17">
      <c r="E137" s="165"/>
    </row>
    <row r="138" spans="5:17">
      <c r="E138" s="165"/>
    </row>
    <row r="139" spans="5:17">
      <c r="E139" s="165"/>
    </row>
    <row r="140" spans="5:17">
      <c r="E140" s="165"/>
    </row>
    <row r="141" spans="5:17">
      <c r="E141" s="165"/>
    </row>
    <row r="142" spans="5:17">
      <c r="E142" s="165"/>
    </row>
    <row r="143" spans="5:17">
      <c r="E143" s="165"/>
    </row>
    <row r="144" spans="5:17">
      <c r="E144" s="165"/>
    </row>
    <row r="145" spans="5:17">
      <c r="E145" s="165"/>
    </row>
    <row r="146" spans="5:17">
      <c r="E146" s="165"/>
    </row>
    <row r="147" spans="5:17">
      <c r="E147" s="165"/>
    </row>
    <row r="148" spans="5:17">
      <c r="G148" s="73"/>
      <c r="H148" s="73"/>
      <c r="O148" s="73"/>
      <c r="P148" s="73"/>
      <c r="Q148" s="73"/>
    </row>
    <row r="149" spans="5:17">
      <c r="E149" s="165"/>
    </row>
    <row r="150" spans="5:17">
      <c r="E150" s="165"/>
    </row>
    <row r="151" spans="5:17">
      <c r="E151" s="165"/>
    </row>
    <row r="152" spans="5:17">
      <c r="E152" s="165"/>
    </row>
    <row r="153" spans="5:17">
      <c r="E153" s="165"/>
    </row>
    <row r="154" spans="5:17">
      <c r="E154" s="165"/>
    </row>
    <row r="155" spans="5:17">
      <c r="E155" s="165"/>
    </row>
    <row r="156" spans="5:17">
      <c r="E156" s="165"/>
    </row>
    <row r="157" spans="5:17">
      <c r="E157" s="165"/>
    </row>
    <row r="158" spans="5:17">
      <c r="G158" s="73"/>
      <c r="H158" s="73"/>
      <c r="O158" s="73"/>
      <c r="P158" s="73"/>
      <c r="Q158" s="73"/>
    </row>
    <row r="159" spans="5:17">
      <c r="E159" s="165"/>
    </row>
    <row r="161" spans="5:17">
      <c r="E161" s="165"/>
    </row>
    <row r="162" spans="5:17">
      <c r="E162" s="165"/>
    </row>
    <row r="163" spans="5:17">
      <c r="G163" s="73"/>
      <c r="H163" s="73"/>
      <c r="O163" s="73"/>
      <c r="P163" s="73"/>
      <c r="Q163" s="73"/>
    </row>
    <row r="164" spans="5:17">
      <c r="E164" s="165"/>
    </row>
    <row r="165" spans="5:17">
      <c r="E165" s="165"/>
    </row>
    <row r="166" spans="5:17">
      <c r="E166" s="165"/>
    </row>
    <row r="167" spans="5:17">
      <c r="E167" s="165"/>
    </row>
    <row r="168" spans="5:17">
      <c r="E168" s="165"/>
    </row>
    <row r="169" spans="5:17">
      <c r="E169" s="165"/>
    </row>
    <row r="170" spans="5:17">
      <c r="E170" s="165"/>
    </row>
    <row r="171" spans="5:17">
      <c r="E171" s="165"/>
    </row>
    <row r="172" spans="5:17">
      <c r="E172" s="165"/>
    </row>
    <row r="173" spans="5:17">
      <c r="E173" s="165"/>
    </row>
    <row r="174" spans="5:17">
      <c r="G174" s="73"/>
      <c r="H174" s="73"/>
      <c r="O174" s="73"/>
      <c r="P174" s="73"/>
      <c r="Q174" s="73"/>
    </row>
    <row r="175" spans="5:17">
      <c r="E175" s="165"/>
    </row>
    <row r="176" spans="5:17">
      <c r="E176" s="165"/>
    </row>
    <row r="177" spans="5:17">
      <c r="E177" s="165"/>
    </row>
    <row r="178" spans="5:17">
      <c r="E178" s="165"/>
    </row>
    <row r="179" spans="5:17">
      <c r="E179" s="165"/>
    </row>
    <row r="180" spans="5:17">
      <c r="E180" s="165"/>
    </row>
    <row r="181" spans="5:17">
      <c r="E181" s="165"/>
    </row>
    <row r="182" spans="5:17">
      <c r="E182" s="165"/>
    </row>
    <row r="183" spans="5:17">
      <c r="G183" s="73"/>
      <c r="H183" s="73"/>
      <c r="O183" s="73"/>
      <c r="P183" s="73"/>
      <c r="Q183" s="73"/>
    </row>
    <row r="184" spans="5:17">
      <c r="E184" s="165"/>
    </row>
    <row r="185" spans="5:17">
      <c r="E185" s="165"/>
    </row>
    <row r="186" spans="5:17">
      <c r="E186" s="165"/>
    </row>
    <row r="187" spans="5:17">
      <c r="G187" s="73"/>
      <c r="H187" s="73"/>
      <c r="O187" s="73"/>
      <c r="P187" s="73"/>
      <c r="Q187" s="73"/>
    </row>
    <row r="188" spans="5:17">
      <c r="E188" s="165"/>
    </row>
    <row r="189" spans="5:17">
      <c r="G189" s="73"/>
      <c r="H189" s="73"/>
      <c r="O189" s="73"/>
      <c r="P189" s="73"/>
      <c r="Q189" s="73"/>
    </row>
    <row r="190" spans="5:17">
      <c r="E190" s="165"/>
    </row>
    <row r="191" spans="5:17">
      <c r="E191" s="165"/>
    </row>
    <row r="192" spans="5:17">
      <c r="E192" s="165"/>
    </row>
    <row r="193" spans="5:17">
      <c r="E193" s="165"/>
    </row>
    <row r="194" spans="5:17">
      <c r="E194" s="165"/>
    </row>
    <row r="195" spans="5:17">
      <c r="E195" s="165"/>
    </row>
    <row r="196" spans="5:17">
      <c r="E196" s="165"/>
    </row>
    <row r="197" spans="5:17">
      <c r="E197" s="165"/>
    </row>
    <row r="198" spans="5:17">
      <c r="E198" s="165"/>
    </row>
    <row r="199" spans="5:17">
      <c r="E199" s="165"/>
    </row>
    <row r="200" spans="5:17">
      <c r="E200" s="165"/>
    </row>
    <row r="201" spans="5:17">
      <c r="E201" s="165"/>
    </row>
    <row r="202" spans="5:17">
      <c r="E202" s="165"/>
    </row>
    <row r="203" spans="5:17">
      <c r="E203" s="165"/>
    </row>
    <row r="204" spans="5:17">
      <c r="E204" s="165"/>
    </row>
    <row r="205" spans="5:17">
      <c r="E205" s="165"/>
    </row>
    <row r="206" spans="5:17">
      <c r="E206" s="165"/>
    </row>
    <row r="207" spans="5:17">
      <c r="G207" s="73"/>
      <c r="H207" s="73"/>
      <c r="O207" s="73"/>
      <c r="P207" s="73"/>
      <c r="Q207" s="73"/>
    </row>
    <row r="208" spans="5:17">
      <c r="E208" s="165"/>
    </row>
    <row r="209" spans="5:17">
      <c r="G209" s="73"/>
      <c r="H209" s="73"/>
      <c r="O209" s="73"/>
      <c r="P209" s="73"/>
      <c r="Q209" s="73"/>
    </row>
    <row r="210" spans="5:17">
      <c r="E210" s="165"/>
    </row>
    <row r="211" spans="5:17">
      <c r="E211" s="165"/>
    </row>
    <row r="212" spans="5:17">
      <c r="E212" s="165"/>
    </row>
    <row r="213" spans="5:17">
      <c r="E213" s="165"/>
    </row>
    <row r="214" spans="5:17">
      <c r="E214" s="165"/>
    </row>
    <row r="215" spans="5:17">
      <c r="E215" s="165"/>
    </row>
    <row r="216" spans="5:17">
      <c r="E216" s="165"/>
    </row>
    <row r="217" spans="5:17">
      <c r="E217" s="165"/>
    </row>
    <row r="218" spans="5:17">
      <c r="G218" s="73"/>
      <c r="H218" s="73"/>
      <c r="O218" s="73"/>
      <c r="P218" s="73"/>
      <c r="Q218" s="73"/>
    </row>
    <row r="219" spans="5:17">
      <c r="E219" s="165"/>
    </row>
    <row r="220" spans="5:17">
      <c r="E220" s="165"/>
    </row>
    <row r="221" spans="5:17">
      <c r="E221" s="165"/>
    </row>
    <row r="222" spans="5:17">
      <c r="E222" s="165"/>
    </row>
    <row r="223" spans="5:17">
      <c r="E223" s="165"/>
    </row>
    <row r="224" spans="5:17">
      <c r="E224" s="165"/>
    </row>
    <row r="225" spans="5:17">
      <c r="E225" s="165"/>
    </row>
    <row r="226" spans="5:17">
      <c r="E226" s="165"/>
    </row>
    <row r="227" spans="5:17">
      <c r="E227" s="165"/>
    </row>
    <row r="228" spans="5:17">
      <c r="E228" s="165"/>
    </row>
    <row r="229" spans="5:17">
      <c r="E229" s="165"/>
    </row>
    <row r="230" spans="5:17">
      <c r="E230" s="165"/>
    </row>
    <row r="231" spans="5:17">
      <c r="E231" s="165"/>
    </row>
    <row r="232" spans="5:17">
      <c r="E232" s="165"/>
    </row>
    <row r="233" spans="5:17">
      <c r="E233" s="165"/>
    </row>
    <row r="234" spans="5:17">
      <c r="E234" s="165"/>
    </row>
    <row r="235" spans="5:17">
      <c r="E235" s="165"/>
    </row>
    <row r="236" spans="5:17">
      <c r="G236" s="73"/>
      <c r="H236" s="73"/>
      <c r="O236" s="73"/>
      <c r="P236" s="73"/>
      <c r="Q236" s="73"/>
    </row>
    <row r="237" spans="5:17">
      <c r="E237" s="165"/>
    </row>
    <row r="238" spans="5:17">
      <c r="G238" s="73"/>
      <c r="H238" s="73"/>
      <c r="O238" s="73"/>
      <c r="P238" s="73"/>
      <c r="Q238" s="73"/>
    </row>
    <row r="239" spans="5:17">
      <c r="E239" s="165"/>
    </row>
    <row r="240" spans="5:17">
      <c r="E240" s="165"/>
    </row>
    <row r="241" spans="5:17">
      <c r="G241" s="73"/>
      <c r="H241" s="73"/>
      <c r="O241" s="73"/>
      <c r="P241" s="73"/>
      <c r="Q241" s="73"/>
    </row>
    <row r="242" spans="5:17">
      <c r="G242" s="73"/>
      <c r="H242" s="73"/>
      <c r="O242" s="73"/>
      <c r="P242" s="73"/>
      <c r="Q242" s="73"/>
    </row>
    <row r="243" spans="5:17">
      <c r="E243" s="165"/>
    </row>
    <row r="244" spans="5:17">
      <c r="E244" s="165"/>
    </row>
    <row r="245" spans="5:17">
      <c r="E245" s="165"/>
    </row>
    <row r="246" spans="5:17">
      <c r="E246" s="165"/>
    </row>
    <row r="247" spans="5:17">
      <c r="E247" s="165"/>
    </row>
    <row r="248" spans="5:17">
      <c r="G248" s="73"/>
      <c r="H248" s="73"/>
      <c r="O248" s="73"/>
      <c r="P248" s="73"/>
      <c r="Q248" s="73"/>
    </row>
    <row r="249" spans="5:17">
      <c r="G249" s="73"/>
      <c r="H249" s="73"/>
      <c r="O249" s="73"/>
      <c r="P249" s="73"/>
      <c r="Q249" s="73"/>
    </row>
    <row r="250" spans="5:17">
      <c r="G250" s="73"/>
      <c r="H250" s="73"/>
      <c r="O250" s="73"/>
      <c r="P250" s="73"/>
      <c r="Q250" s="73"/>
    </row>
    <row r="251" spans="5:17">
      <c r="E251" s="165"/>
    </row>
    <row r="252" spans="5:17">
      <c r="E252" s="165"/>
    </row>
    <row r="253" spans="5:17">
      <c r="G253" s="73"/>
      <c r="H253" s="73"/>
      <c r="O253" s="73"/>
      <c r="P253" s="73"/>
      <c r="Q253" s="73"/>
    </row>
    <row r="254" spans="5:17">
      <c r="G254" s="73"/>
      <c r="H254" s="73"/>
      <c r="O254" s="73"/>
      <c r="P254" s="73"/>
      <c r="Q254" s="73"/>
    </row>
    <row r="255" spans="5:17">
      <c r="E255" s="165"/>
    </row>
    <row r="256" spans="5:17">
      <c r="E256" s="165"/>
    </row>
    <row r="257" spans="5:17">
      <c r="E257" s="165"/>
    </row>
    <row r="258" spans="5:17">
      <c r="E258" s="165"/>
    </row>
    <row r="259" spans="5:17">
      <c r="G259" s="73"/>
      <c r="H259" s="73"/>
      <c r="O259" s="73"/>
      <c r="P259" s="73"/>
      <c r="Q259" s="73"/>
    </row>
    <row r="260" spans="5:17">
      <c r="G260" s="73"/>
      <c r="H260" s="73"/>
      <c r="O260" s="73"/>
      <c r="P260" s="73"/>
      <c r="Q260" s="73"/>
    </row>
    <row r="261" spans="5:17">
      <c r="E261" s="165"/>
    </row>
    <row r="262" spans="5:17">
      <c r="E262" s="165"/>
    </row>
    <row r="263" spans="5:17">
      <c r="G263" s="73"/>
      <c r="H263" s="73"/>
      <c r="O263" s="73"/>
      <c r="P263" s="73"/>
      <c r="Q263" s="73"/>
    </row>
    <row r="264" spans="5:17">
      <c r="E264" s="165"/>
    </row>
    <row r="265" spans="5:17">
      <c r="E265" s="165"/>
    </row>
    <row r="266" spans="5:17">
      <c r="E266" s="165"/>
    </row>
    <row r="267" spans="5:17">
      <c r="E267" s="165"/>
    </row>
    <row r="268" spans="5:17">
      <c r="E268" s="165"/>
    </row>
    <row r="269" spans="5:17">
      <c r="E269" s="165"/>
    </row>
    <row r="270" spans="5:17">
      <c r="E270" s="165"/>
    </row>
    <row r="271" spans="5:17">
      <c r="E271" s="165"/>
    </row>
    <row r="272" spans="5:17">
      <c r="E272" s="165"/>
    </row>
    <row r="273" spans="5:17">
      <c r="E273" s="165"/>
    </row>
    <row r="274" spans="5:17">
      <c r="G274" s="73"/>
      <c r="H274" s="73"/>
      <c r="O274" s="73"/>
      <c r="P274" s="73"/>
      <c r="Q274" s="73"/>
    </row>
    <row r="275" spans="5:17">
      <c r="E275" s="165"/>
    </row>
    <row r="276" spans="5:17">
      <c r="E276" s="165"/>
    </row>
    <row r="277" spans="5:17">
      <c r="E277" s="165"/>
    </row>
    <row r="278" spans="5:17">
      <c r="E278" s="165"/>
    </row>
    <row r="279" spans="5:17">
      <c r="E279" s="165"/>
    </row>
    <row r="280" spans="5:17">
      <c r="E280" s="165"/>
    </row>
    <row r="281" spans="5:17">
      <c r="G281" s="73"/>
      <c r="H281" s="73"/>
      <c r="O281" s="73"/>
      <c r="P281" s="73"/>
      <c r="Q281" s="73"/>
    </row>
    <row r="282" spans="5:17">
      <c r="E282" s="165"/>
    </row>
    <row r="283" spans="5:17">
      <c r="E283" s="165"/>
    </row>
    <row r="284" spans="5:17">
      <c r="E284" s="165"/>
    </row>
    <row r="285" spans="5:17">
      <c r="E285" s="165"/>
    </row>
    <row r="286" spans="5:17">
      <c r="E286" s="165"/>
    </row>
    <row r="287" spans="5:17">
      <c r="E287" s="165"/>
    </row>
    <row r="288" spans="5:17">
      <c r="E288" s="165"/>
    </row>
    <row r="289" spans="1:5">
      <c r="E289" s="165"/>
    </row>
    <row r="290" spans="1:5">
      <c r="E290" s="165"/>
    </row>
    <row r="291" spans="1:5">
      <c r="E291" s="165"/>
    </row>
    <row r="292" spans="1:5">
      <c r="E292" s="165"/>
    </row>
    <row r="293" spans="1:5">
      <c r="E293" s="165"/>
    </row>
    <row r="294" spans="1:5">
      <c r="E294" s="165"/>
    </row>
    <row r="295" spans="1:5">
      <c r="E295" s="165"/>
    </row>
    <row r="296" spans="1:5">
      <c r="E296" s="165"/>
    </row>
    <row r="297" spans="1:5">
      <c r="E297" s="165"/>
    </row>
    <row r="298" spans="1:5">
      <c r="E298" s="165"/>
    </row>
    <row r="299" spans="1:5">
      <c r="E299" s="165"/>
    </row>
    <row r="300" spans="1:5">
      <c r="E300" s="165"/>
    </row>
    <row r="301" spans="1:5">
      <c r="A301" s="175"/>
      <c r="C301" s="175"/>
    </row>
    <row r="302" spans="1:5">
      <c r="E302" s="165"/>
    </row>
    <row r="303" spans="1:5">
      <c r="E303" s="165"/>
    </row>
    <row r="304" spans="1:5">
      <c r="E304" s="165"/>
    </row>
    <row r="305" spans="5:17">
      <c r="E305" s="165"/>
    </row>
    <row r="307" spans="5:17">
      <c r="G307" s="73"/>
      <c r="H307" s="73"/>
      <c r="O307" s="73"/>
      <c r="P307" s="73"/>
      <c r="Q307" s="73"/>
    </row>
    <row r="308" spans="5:17">
      <c r="E308" s="165"/>
    </row>
    <row r="309" spans="5:17">
      <c r="G309" s="73"/>
      <c r="H309" s="73"/>
      <c r="O309" s="73"/>
      <c r="P309" s="73"/>
      <c r="Q309" s="73"/>
    </row>
    <row r="310" spans="5:17">
      <c r="E310" s="165"/>
    </row>
    <row r="311" spans="5:17">
      <c r="E311" s="165"/>
    </row>
    <row r="312" spans="5:17">
      <c r="G312" s="73"/>
      <c r="H312" s="73"/>
      <c r="O312" s="73"/>
      <c r="P312" s="73"/>
      <c r="Q312" s="73"/>
    </row>
    <row r="313" spans="5:17">
      <c r="E313" s="165"/>
    </row>
    <row r="314" spans="5:17">
      <c r="E314" s="165"/>
    </row>
    <row r="315" spans="5:17">
      <c r="E315" s="165"/>
    </row>
    <row r="316" spans="5:17">
      <c r="E316" s="165"/>
    </row>
    <row r="317" spans="5:17">
      <c r="E317" s="165"/>
    </row>
    <row r="318" spans="5:17">
      <c r="E318" s="165"/>
    </row>
    <row r="319" spans="5:17">
      <c r="E319" s="165"/>
    </row>
    <row r="320" spans="5:17">
      <c r="E320" s="165"/>
    </row>
    <row r="321" spans="1:17">
      <c r="E321" s="165"/>
    </row>
    <row r="322" spans="1:17">
      <c r="G322" s="73"/>
      <c r="H322" s="73"/>
      <c r="O322" s="73"/>
      <c r="P322" s="73"/>
      <c r="Q322" s="73"/>
    </row>
    <row r="323" spans="1:17">
      <c r="E323" s="165"/>
    </row>
    <row r="324" spans="1:17">
      <c r="G324" s="73"/>
      <c r="H324" s="73"/>
      <c r="O324" s="73"/>
      <c r="P324" s="73"/>
      <c r="Q324" s="73"/>
    </row>
    <row r="325" spans="1:17">
      <c r="E325" s="165"/>
    </row>
    <row r="326" spans="1:17">
      <c r="A326" s="184"/>
      <c r="C326" s="184"/>
      <c r="E326" s="165"/>
    </row>
    <row r="327" spans="1:17">
      <c r="A327" s="184"/>
      <c r="C327" s="184"/>
      <c r="E327" s="165"/>
    </row>
    <row r="328" spans="1:17">
      <c r="E328" s="165"/>
    </row>
    <row r="329" spans="1:17">
      <c r="G329" s="73"/>
      <c r="H329" s="73"/>
      <c r="O329" s="73"/>
      <c r="P329" s="73"/>
      <c r="Q329" s="73"/>
    </row>
    <row r="330" spans="1:17">
      <c r="E330" s="165"/>
    </row>
    <row r="331" spans="1:17">
      <c r="E331" s="165"/>
    </row>
    <row r="332" spans="1:17">
      <c r="E332" s="165"/>
    </row>
    <row r="333" spans="1:17">
      <c r="E333" s="165"/>
    </row>
    <row r="334" spans="1:17">
      <c r="E334" s="165"/>
    </row>
    <row r="335" spans="1:17">
      <c r="E335" s="165"/>
    </row>
    <row r="336" spans="1:17">
      <c r="E336" s="165"/>
    </row>
    <row r="337" spans="5:17">
      <c r="E337" s="165"/>
    </row>
    <row r="338" spans="5:17">
      <c r="E338" s="165"/>
    </row>
    <row r="339" spans="5:17">
      <c r="G339" s="73"/>
      <c r="H339" s="73"/>
      <c r="O339" s="73"/>
      <c r="P339" s="73"/>
      <c r="Q339" s="73"/>
    </row>
    <row r="340" spans="5:17">
      <c r="E340" s="165"/>
    </row>
    <row r="341" spans="5:17">
      <c r="E341" s="165"/>
    </row>
    <row r="342" spans="5:17">
      <c r="E342" s="165"/>
    </row>
    <row r="343" spans="5:17">
      <c r="E343" s="165"/>
    </row>
    <row r="344" spans="5:17">
      <c r="E344" s="165"/>
    </row>
    <row r="345" spans="5:17">
      <c r="E345" s="165"/>
    </row>
    <row r="346" spans="5:17">
      <c r="E346" s="165"/>
    </row>
    <row r="347" spans="5:17">
      <c r="E347" s="165"/>
    </row>
    <row r="348" spans="5:17">
      <c r="E348" s="165"/>
    </row>
    <row r="349" spans="5:17">
      <c r="E349" s="165"/>
    </row>
    <row r="350" spans="5:17">
      <c r="G350" s="73"/>
      <c r="H350" s="73"/>
      <c r="O350" s="73"/>
      <c r="P350" s="73"/>
      <c r="Q350" s="73"/>
    </row>
    <row r="352" spans="5:17">
      <c r="E352" s="165"/>
    </row>
    <row r="353" spans="1:21">
      <c r="E353" s="165"/>
    </row>
    <row r="354" spans="1:21">
      <c r="E354" s="165"/>
    </row>
    <row r="355" spans="1:21">
      <c r="E355" s="165"/>
      <c r="U355" s="171"/>
    </row>
    <row r="356" spans="1:21">
      <c r="E356" s="165"/>
      <c r="O356" s="73"/>
      <c r="P356" s="73"/>
      <c r="Q356" s="73"/>
    </row>
    <row r="357" spans="1:21">
      <c r="E357" s="165"/>
    </row>
    <row r="358" spans="1:21">
      <c r="G358" s="73"/>
      <c r="H358" s="73"/>
      <c r="O358" s="73"/>
      <c r="P358" s="73"/>
      <c r="Q358" s="73"/>
    </row>
    <row r="359" spans="1:21">
      <c r="G359" s="73"/>
      <c r="H359" s="73"/>
      <c r="O359" s="73"/>
      <c r="P359" s="73"/>
      <c r="Q359" s="73"/>
    </row>
    <row r="360" spans="1:21">
      <c r="E360" s="165"/>
    </row>
    <row r="361" spans="1:21">
      <c r="A361" s="168"/>
      <c r="C361" s="168"/>
      <c r="E361" s="168"/>
      <c r="G361" s="73"/>
      <c r="H361" s="73"/>
      <c r="O361" s="73"/>
      <c r="P361" s="73"/>
      <c r="Q361" s="73"/>
    </row>
    <row r="362" spans="1:21">
      <c r="G362" s="73"/>
      <c r="H362" s="73"/>
      <c r="O362" s="73"/>
      <c r="P362" s="73"/>
      <c r="Q362" s="73"/>
    </row>
    <row r="363" spans="1:21">
      <c r="E363" s="165"/>
    </row>
    <row r="364" spans="1:21">
      <c r="E364" s="165"/>
    </row>
    <row r="365" spans="1:21">
      <c r="E365" s="165"/>
    </row>
    <row r="366" spans="1:21">
      <c r="E366" s="165"/>
    </row>
    <row r="367" spans="1:21">
      <c r="E367" s="165"/>
    </row>
    <row r="368" spans="1:21">
      <c r="E368" s="165"/>
    </row>
    <row r="369" spans="5:17">
      <c r="E369" s="165"/>
    </row>
    <row r="370" spans="5:17">
      <c r="E370" s="165"/>
    </row>
    <row r="371" spans="5:17">
      <c r="E371" s="165"/>
    </row>
    <row r="372" spans="5:17">
      <c r="E372" s="165"/>
    </row>
    <row r="373" spans="5:17">
      <c r="E373" s="165"/>
    </row>
    <row r="374" spans="5:17">
      <c r="E374" s="165"/>
    </row>
    <row r="375" spans="5:17">
      <c r="E375" s="165"/>
    </row>
    <row r="376" spans="5:17">
      <c r="G376" s="73"/>
      <c r="H376" s="73"/>
      <c r="O376" s="73"/>
      <c r="P376" s="73"/>
      <c r="Q376" s="73"/>
    </row>
    <row r="377" spans="5:17">
      <c r="E377" s="165"/>
    </row>
    <row r="378" spans="5:17">
      <c r="E378" s="165"/>
    </row>
    <row r="380" spans="5:17">
      <c r="E380" s="165"/>
    </row>
    <row r="381" spans="5:17">
      <c r="E381" s="165"/>
    </row>
    <row r="382" spans="5:17">
      <c r="E382" s="165"/>
    </row>
    <row r="384" spans="5:17">
      <c r="E384" s="165"/>
    </row>
    <row r="385" spans="1:17">
      <c r="E385" s="165"/>
    </row>
    <row r="386" spans="1:17">
      <c r="A386" s="168"/>
      <c r="C386" s="168"/>
      <c r="E386" s="168"/>
      <c r="G386" s="73"/>
      <c r="H386" s="73"/>
      <c r="O386" s="73"/>
      <c r="P386" s="73"/>
      <c r="Q386" s="73"/>
    </row>
    <row r="387" spans="1:17">
      <c r="G387" s="73"/>
      <c r="H387" s="73"/>
      <c r="O387" s="73"/>
      <c r="P387" s="73"/>
      <c r="Q387" s="73"/>
    </row>
    <row r="388" spans="1:17">
      <c r="E388" s="165"/>
    </row>
    <row r="389" spans="1:17">
      <c r="E389" s="165"/>
    </row>
    <row r="390" spans="1:17">
      <c r="E390" s="165"/>
    </row>
    <row r="391" spans="1:17">
      <c r="E391" s="165"/>
    </row>
    <row r="392" spans="1:17">
      <c r="E392" s="165"/>
    </row>
    <row r="393" spans="1:17">
      <c r="E393" s="165"/>
    </row>
    <row r="394" spans="1:17">
      <c r="E394" s="165"/>
    </row>
    <row r="395" spans="1:17">
      <c r="E395" s="165"/>
    </row>
    <row r="396" spans="1:17">
      <c r="E396" s="165"/>
    </row>
    <row r="397" spans="1:17">
      <c r="E397" s="165"/>
    </row>
    <row r="398" spans="1:17">
      <c r="E398" s="165"/>
    </row>
    <row r="399" spans="1:17">
      <c r="E399" s="165"/>
    </row>
    <row r="400" spans="1:17">
      <c r="G400" s="73"/>
      <c r="H400" s="73"/>
      <c r="O400" s="73"/>
      <c r="P400" s="73"/>
      <c r="Q400" s="73"/>
    </row>
    <row r="401" spans="1:17">
      <c r="E401" s="165"/>
    </row>
    <row r="402" spans="1:17">
      <c r="E402" s="165"/>
    </row>
    <row r="403" spans="1:17">
      <c r="G403" s="73"/>
      <c r="H403" s="73"/>
      <c r="O403" s="73"/>
      <c r="P403" s="73"/>
      <c r="Q403" s="73"/>
    </row>
    <row r="404" spans="1:17">
      <c r="A404" s="168"/>
      <c r="C404" s="168"/>
      <c r="E404" s="168"/>
      <c r="G404" s="73"/>
      <c r="H404" s="73"/>
      <c r="O404" s="73"/>
      <c r="P404" s="73"/>
      <c r="Q404" s="73"/>
    </row>
    <row r="405" spans="1:17">
      <c r="A405" s="168"/>
      <c r="C405" s="168"/>
      <c r="D405" s="173"/>
      <c r="E405" s="168"/>
      <c r="G405" s="73"/>
      <c r="H405" s="73"/>
      <c r="O405" s="73"/>
      <c r="P405" s="73"/>
      <c r="Q405" s="73"/>
    </row>
    <row r="406" spans="1:17">
      <c r="G406" s="73"/>
      <c r="H406" s="73"/>
      <c r="O406" s="73"/>
      <c r="P406" s="73"/>
      <c r="Q406" s="73"/>
    </row>
    <row r="407" spans="1:17">
      <c r="E407" s="165"/>
    </row>
    <row r="408" spans="1:17">
      <c r="E408" s="165"/>
    </row>
    <row r="409" spans="1:17">
      <c r="G409" s="73"/>
      <c r="H409" s="73"/>
      <c r="O409" s="73"/>
      <c r="P409" s="73"/>
      <c r="Q409" s="73"/>
    </row>
    <row r="410" spans="1:17">
      <c r="E410" s="165"/>
    </row>
    <row r="411" spans="1:17">
      <c r="E411" s="165"/>
    </row>
    <row r="412" spans="1:17">
      <c r="E412" s="165"/>
    </row>
    <row r="413" spans="1:17">
      <c r="E413" s="165"/>
    </row>
    <row r="414" spans="1:17">
      <c r="E414" s="165"/>
    </row>
    <row r="415" spans="1:17">
      <c r="E415" s="165"/>
    </row>
    <row r="416" spans="1:17">
      <c r="E416" s="165"/>
    </row>
    <row r="417" spans="1:18">
      <c r="E417" s="165"/>
    </row>
    <row r="418" spans="1:18">
      <c r="E418" s="165"/>
    </row>
    <row r="419" spans="1:18">
      <c r="A419" s="168"/>
      <c r="C419" s="168"/>
      <c r="E419" s="168"/>
      <c r="G419" s="73"/>
      <c r="H419" s="73"/>
      <c r="O419" s="73"/>
      <c r="P419" s="73"/>
      <c r="Q419" s="73"/>
    </row>
    <row r="420" spans="1:18">
      <c r="E420" s="165"/>
    </row>
    <row r="421" spans="1:18">
      <c r="E421" s="165"/>
    </row>
    <row r="422" spans="1:18">
      <c r="E422" s="165"/>
    </row>
    <row r="423" spans="1:18">
      <c r="E423" s="165"/>
    </row>
    <row r="424" spans="1:18">
      <c r="E424" s="165"/>
    </row>
    <row r="425" spans="1:18">
      <c r="G425" s="73"/>
      <c r="H425" s="73"/>
      <c r="O425" s="73"/>
      <c r="P425" s="73"/>
      <c r="Q425" s="73"/>
    </row>
    <row r="426" spans="1:18">
      <c r="G426" s="73"/>
      <c r="H426" s="73"/>
      <c r="I426" s="104"/>
      <c r="J426" s="104"/>
      <c r="K426" s="104"/>
      <c r="L426" s="73"/>
      <c r="M426" s="73"/>
      <c r="N426" s="73"/>
      <c r="O426" s="73"/>
      <c r="P426" s="73"/>
      <c r="Q426" s="73"/>
    </row>
    <row r="427" spans="1:18">
      <c r="E427" s="165"/>
    </row>
    <row r="428" spans="1:18">
      <c r="E428" s="165"/>
    </row>
    <row r="429" spans="1:18">
      <c r="E429" s="165"/>
      <c r="R429" s="171"/>
    </row>
    <row r="430" spans="1:18">
      <c r="E430" s="165"/>
    </row>
    <row r="431" spans="1:18">
      <c r="E431" s="165"/>
    </row>
    <row r="432" spans="1:18">
      <c r="E432" s="165"/>
    </row>
    <row r="433" spans="1:17">
      <c r="G433" s="73"/>
      <c r="H433" s="73"/>
      <c r="O433" s="73"/>
      <c r="P433" s="73"/>
      <c r="Q433" s="73"/>
    </row>
    <row r="434" spans="1:17">
      <c r="A434" s="184"/>
      <c r="C434" s="184"/>
      <c r="E434" s="165"/>
    </row>
    <row r="435" spans="1:17">
      <c r="A435" s="184"/>
      <c r="C435" s="184"/>
      <c r="E435" s="165"/>
    </row>
    <row r="436" spans="1:17">
      <c r="E436" s="165"/>
    </row>
    <row r="437" spans="1:17">
      <c r="E437" s="165"/>
    </row>
    <row r="438" spans="1:17">
      <c r="E438" s="165"/>
    </row>
    <row r="439" spans="1:17">
      <c r="E439" s="165"/>
    </row>
    <row r="440" spans="1:17">
      <c r="E440" s="165"/>
    </row>
    <row r="441" spans="1:17">
      <c r="E441" s="165"/>
    </row>
    <row r="442" spans="1:17">
      <c r="E442" s="165"/>
    </row>
    <row r="443" spans="1:17">
      <c r="E443" s="165"/>
    </row>
    <row r="444" spans="1:17">
      <c r="E444" s="165"/>
    </row>
    <row r="445" spans="1:17">
      <c r="E445" s="165"/>
    </row>
    <row r="446" spans="1:17">
      <c r="E446" s="165"/>
    </row>
    <row r="447" spans="1:17">
      <c r="E447" s="20"/>
    </row>
    <row r="448" spans="1:17">
      <c r="E448" s="165"/>
    </row>
    <row r="449" spans="5:17">
      <c r="G449" s="73"/>
      <c r="H449" s="73"/>
      <c r="O449" s="73"/>
      <c r="P449" s="73"/>
      <c r="Q449" s="73"/>
    </row>
    <row r="450" spans="5:17">
      <c r="G450" s="73"/>
      <c r="H450" s="73"/>
      <c r="O450" s="73"/>
      <c r="P450" s="73"/>
      <c r="Q450" s="73"/>
    </row>
    <row r="451" spans="5:17">
      <c r="E451" s="165"/>
    </row>
    <row r="452" spans="5:17">
      <c r="E452" s="165"/>
    </row>
    <row r="453" spans="5:17">
      <c r="E453" s="165"/>
    </row>
    <row r="454" spans="5:17">
      <c r="E454" s="165"/>
    </row>
    <row r="455" spans="5:17">
      <c r="E455" s="165"/>
    </row>
    <row r="456" spans="5:17">
      <c r="E456" s="165"/>
    </row>
    <row r="457" spans="5:17">
      <c r="E457" s="165"/>
    </row>
    <row r="458" spans="5:17">
      <c r="E458" s="165"/>
    </row>
    <row r="459" spans="5:17">
      <c r="E459" s="165"/>
    </row>
    <row r="460" spans="5:17">
      <c r="E460" s="165"/>
    </row>
    <row r="461" spans="5:17">
      <c r="E461" s="165"/>
    </row>
    <row r="462" spans="5:17">
      <c r="E462" s="165"/>
    </row>
    <row r="463" spans="5:17">
      <c r="E463" s="165"/>
    </row>
    <row r="464" spans="5:17">
      <c r="E464" s="165"/>
    </row>
    <row r="465" spans="1:17">
      <c r="E465" s="165"/>
    </row>
    <row r="466" spans="1:17">
      <c r="E466" s="165"/>
    </row>
    <row r="467" spans="1:17">
      <c r="E467" s="165"/>
    </row>
    <row r="468" spans="1:17">
      <c r="E468" s="165"/>
    </row>
    <row r="469" spans="1:17">
      <c r="G469" s="73"/>
      <c r="H469" s="73"/>
      <c r="O469" s="73"/>
      <c r="P469" s="73"/>
      <c r="Q469" s="73"/>
    </row>
    <row r="470" spans="1:17">
      <c r="E470" s="165"/>
    </row>
    <row r="471" spans="1:17">
      <c r="E471" s="165"/>
    </row>
    <row r="472" spans="1:17">
      <c r="E472" s="165"/>
    </row>
    <row r="473" spans="1:17">
      <c r="E473" s="165"/>
    </row>
    <row r="474" spans="1:17">
      <c r="A474" s="184"/>
      <c r="C474" s="184"/>
      <c r="E474" s="165"/>
    </row>
    <row r="475" spans="1:17">
      <c r="A475" s="184"/>
      <c r="C475" s="184"/>
      <c r="E475" s="165"/>
    </row>
    <row r="476" spans="1:17">
      <c r="E476" s="165"/>
    </row>
    <row r="477" spans="1:17">
      <c r="E477" s="165"/>
    </row>
    <row r="478" spans="1:17">
      <c r="E478" s="165"/>
    </row>
    <row r="479" spans="1:17">
      <c r="E479" s="165"/>
    </row>
    <row r="480" spans="1:17">
      <c r="E480" s="165"/>
    </row>
    <row r="481" spans="5:17">
      <c r="E481" s="165"/>
    </row>
    <row r="482" spans="5:17">
      <c r="E482" s="165"/>
    </row>
    <row r="483" spans="5:17">
      <c r="E483" s="165"/>
    </row>
    <row r="484" spans="5:17">
      <c r="E484" s="165"/>
    </row>
    <row r="485" spans="5:17">
      <c r="E485" s="165"/>
    </row>
    <row r="486" spans="5:17">
      <c r="E486" s="165"/>
    </row>
    <row r="487" spans="5:17">
      <c r="E487" s="165"/>
    </row>
    <row r="488" spans="5:17">
      <c r="G488" s="73"/>
      <c r="H488" s="73"/>
      <c r="O488" s="73"/>
      <c r="P488" s="73"/>
      <c r="Q488" s="73"/>
    </row>
    <row r="489" spans="5:17">
      <c r="E489" s="165"/>
    </row>
    <row r="490" spans="5:17">
      <c r="E490" s="165"/>
    </row>
    <row r="491" spans="5:17">
      <c r="E491" s="165"/>
    </row>
    <row r="492" spans="5:17">
      <c r="E492" s="165"/>
    </row>
    <row r="493" spans="5:17">
      <c r="E493" s="165"/>
    </row>
    <row r="494" spans="5:17">
      <c r="E494" s="165"/>
    </row>
    <row r="495" spans="5:17">
      <c r="E495" s="165"/>
    </row>
    <row r="496" spans="5:17">
      <c r="E496" s="165"/>
    </row>
    <row r="497" spans="5:17">
      <c r="E497" s="165"/>
    </row>
    <row r="498" spans="5:17">
      <c r="E498" s="165"/>
    </row>
    <row r="499" spans="5:17">
      <c r="E499" s="165"/>
    </row>
    <row r="500" spans="5:17">
      <c r="E500" s="165"/>
    </row>
    <row r="501" spans="5:17">
      <c r="E501" s="165"/>
    </row>
    <row r="502" spans="5:17">
      <c r="E502" s="165"/>
    </row>
    <row r="503" spans="5:17">
      <c r="G503" s="73"/>
      <c r="H503" s="73"/>
      <c r="O503" s="73"/>
      <c r="P503" s="73"/>
      <c r="Q503" s="73"/>
    </row>
    <row r="504" spans="5:17">
      <c r="E504" s="165"/>
    </row>
    <row r="505" spans="5:17">
      <c r="E505" s="165"/>
    </row>
    <row r="506" spans="5:17">
      <c r="E506" s="165"/>
    </row>
    <row r="507" spans="5:17">
      <c r="E507" s="165"/>
    </row>
    <row r="508" spans="5:17">
      <c r="E508" s="165"/>
    </row>
    <row r="509" spans="5:17">
      <c r="E509" s="165"/>
    </row>
    <row r="510" spans="5:17">
      <c r="E510" s="165"/>
    </row>
    <row r="511" spans="5:17">
      <c r="E511" s="165"/>
    </row>
    <row r="512" spans="5:17">
      <c r="G512" s="73"/>
      <c r="H512" s="73"/>
      <c r="O512" s="73"/>
      <c r="P512" s="73"/>
      <c r="Q512" s="73"/>
    </row>
    <row r="513" spans="5:17">
      <c r="E513" s="165"/>
    </row>
    <row r="514" spans="5:17">
      <c r="E514" s="165"/>
    </row>
    <row r="515" spans="5:17">
      <c r="E515" s="165"/>
    </row>
    <row r="516" spans="5:17">
      <c r="E516" s="165"/>
    </row>
    <row r="517" spans="5:17">
      <c r="G517" s="73"/>
      <c r="H517" s="73"/>
      <c r="O517" s="73"/>
      <c r="P517" s="73"/>
      <c r="Q517" s="73"/>
    </row>
    <row r="518" spans="5:17">
      <c r="G518" s="73"/>
      <c r="H518" s="73"/>
      <c r="O518" s="73"/>
      <c r="P518" s="73"/>
      <c r="Q518" s="73"/>
    </row>
    <row r="519" spans="5:17">
      <c r="E519" s="165"/>
    </row>
    <row r="520" spans="5:17">
      <c r="E520" s="165"/>
    </row>
    <row r="521" spans="5:17">
      <c r="G521" s="73"/>
      <c r="H521" s="73"/>
      <c r="O521" s="73"/>
      <c r="P521" s="73"/>
      <c r="Q521" s="73"/>
    </row>
    <row r="522" spans="5:17">
      <c r="G522" s="73"/>
      <c r="H522" s="73"/>
      <c r="O522" s="73"/>
      <c r="P522" s="73"/>
      <c r="Q522" s="73"/>
    </row>
    <row r="523" spans="5:17">
      <c r="E523" s="165"/>
    </row>
    <row r="524" spans="5:17">
      <c r="E524" s="165"/>
    </row>
    <row r="525" spans="5:17">
      <c r="E525" s="165"/>
    </row>
    <row r="526" spans="5:17">
      <c r="E526" s="165"/>
    </row>
    <row r="527" spans="5:17">
      <c r="E527" s="165"/>
    </row>
    <row r="528" spans="5:17">
      <c r="E528" s="165"/>
    </row>
    <row r="529" spans="5:17">
      <c r="E529" s="165"/>
    </row>
    <row r="530" spans="5:17">
      <c r="E530" s="165"/>
    </row>
    <row r="531" spans="5:17">
      <c r="G531" s="73"/>
      <c r="H531" s="73"/>
      <c r="O531" s="73"/>
      <c r="P531" s="73"/>
      <c r="Q531" s="73"/>
    </row>
    <row r="532" spans="5:17">
      <c r="E532" s="165"/>
    </row>
    <row r="533" spans="5:17">
      <c r="E533" s="165"/>
    </row>
    <row r="534" spans="5:17">
      <c r="E534" s="165"/>
    </row>
    <row r="535" spans="5:17">
      <c r="E535" s="165"/>
    </row>
    <row r="536" spans="5:17">
      <c r="E536" s="165"/>
    </row>
    <row r="537" spans="5:17">
      <c r="E537" s="165"/>
    </row>
    <row r="538" spans="5:17">
      <c r="E538" s="165"/>
    </row>
    <row r="539" spans="5:17">
      <c r="E539" s="165"/>
    </row>
    <row r="540" spans="5:17">
      <c r="E540" s="165"/>
    </row>
    <row r="541" spans="5:17">
      <c r="E541" s="165"/>
    </row>
    <row r="542" spans="5:17">
      <c r="E542" s="165"/>
    </row>
    <row r="543" spans="5:17">
      <c r="E543" s="165"/>
    </row>
    <row r="544" spans="5:17">
      <c r="E544" s="165"/>
    </row>
    <row r="545" spans="5:17">
      <c r="E545" s="165"/>
    </row>
    <row r="546" spans="5:17">
      <c r="E546" s="165"/>
    </row>
    <row r="547" spans="5:17">
      <c r="E547" s="165"/>
    </row>
    <row r="548" spans="5:17">
      <c r="E548" s="165"/>
    </row>
    <row r="549" spans="5:17">
      <c r="E549" s="165"/>
    </row>
    <row r="550" spans="5:17">
      <c r="E550" s="165"/>
    </row>
    <row r="551" spans="5:17">
      <c r="E551" s="165"/>
    </row>
    <row r="552" spans="5:17">
      <c r="E552" s="165"/>
    </row>
    <row r="553" spans="5:17">
      <c r="E553" s="165"/>
    </row>
    <row r="554" spans="5:17">
      <c r="E554" s="165"/>
    </row>
    <row r="555" spans="5:17">
      <c r="G555" s="73"/>
      <c r="H555" s="73"/>
      <c r="O555" s="73"/>
      <c r="P555" s="73"/>
      <c r="Q555" s="73"/>
    </row>
    <row r="556" spans="5:17">
      <c r="G556" s="73"/>
      <c r="H556" s="73"/>
      <c r="O556" s="73"/>
      <c r="P556" s="73"/>
      <c r="Q556" s="73"/>
    </row>
    <row r="557" spans="5:17">
      <c r="E557" s="165"/>
    </row>
    <row r="558" spans="5:17">
      <c r="E558" s="165"/>
    </row>
    <row r="559" spans="5:17">
      <c r="E559" s="165"/>
    </row>
    <row r="560" spans="5:17">
      <c r="E560" s="165"/>
    </row>
    <row r="561" spans="5:17">
      <c r="E561" s="165"/>
    </row>
    <row r="562" spans="5:17">
      <c r="E562" s="165"/>
    </row>
    <row r="563" spans="5:17">
      <c r="E563" s="165"/>
    </row>
    <row r="564" spans="5:17">
      <c r="E564" s="165"/>
    </row>
    <row r="565" spans="5:17">
      <c r="E565" s="165"/>
    </row>
    <row r="566" spans="5:17">
      <c r="E566" s="165"/>
    </row>
    <row r="567" spans="5:17">
      <c r="E567" s="165"/>
    </row>
    <row r="568" spans="5:17">
      <c r="E568" s="165"/>
    </row>
    <row r="569" spans="5:17">
      <c r="E569" s="165"/>
    </row>
    <row r="570" spans="5:17">
      <c r="E570" s="165"/>
    </row>
    <row r="571" spans="5:17">
      <c r="E571" s="165"/>
    </row>
    <row r="572" spans="5:17">
      <c r="G572" s="73"/>
      <c r="H572" s="73"/>
      <c r="O572" s="73"/>
      <c r="P572" s="73"/>
      <c r="Q572" s="73"/>
    </row>
    <row r="573" spans="5:17">
      <c r="E573" s="165"/>
    </row>
    <row r="574" spans="5:17">
      <c r="E574" s="165"/>
    </row>
    <row r="575" spans="5:17">
      <c r="E575" s="165"/>
    </row>
    <row r="576" spans="5:17">
      <c r="E576" s="165"/>
    </row>
    <row r="577" spans="5:17">
      <c r="E577" s="165"/>
    </row>
    <row r="578" spans="5:17">
      <c r="E578" s="165"/>
    </row>
    <row r="579" spans="5:17">
      <c r="E579" s="165"/>
    </row>
    <row r="580" spans="5:17">
      <c r="E580" s="165"/>
    </row>
    <row r="581" spans="5:17">
      <c r="E581" s="165"/>
    </row>
    <row r="582" spans="5:17">
      <c r="E582" s="165"/>
    </row>
    <row r="583" spans="5:17">
      <c r="E583" s="165"/>
    </row>
    <row r="584" spans="5:17">
      <c r="G584" s="73"/>
      <c r="H584" s="73"/>
      <c r="O584" s="73"/>
      <c r="P584" s="73"/>
      <c r="Q584" s="73"/>
    </row>
    <row r="585" spans="5:17">
      <c r="E585" s="165"/>
    </row>
    <row r="586" spans="5:17">
      <c r="E586" s="165"/>
    </row>
    <row r="587" spans="5:17">
      <c r="E587" s="165"/>
    </row>
    <row r="588" spans="5:17">
      <c r="E588" s="165"/>
    </row>
    <row r="589" spans="5:17">
      <c r="E589" s="165"/>
      <c r="O589" s="73"/>
      <c r="P589" s="73"/>
      <c r="Q589" s="73"/>
    </row>
    <row r="590" spans="5:17">
      <c r="E590" s="165"/>
    </row>
    <row r="591" spans="5:17">
      <c r="E591" s="165"/>
    </row>
    <row r="592" spans="5:17">
      <c r="E592" s="165"/>
    </row>
    <row r="593" spans="5:17">
      <c r="E593" s="165"/>
    </row>
    <row r="594" spans="5:17">
      <c r="E594" s="165"/>
    </row>
    <row r="595" spans="5:17">
      <c r="E595" s="165"/>
    </row>
    <row r="596" spans="5:17">
      <c r="G596" s="73"/>
      <c r="H596" s="73"/>
      <c r="O596" s="73"/>
      <c r="P596" s="73"/>
      <c r="Q596" s="73"/>
    </row>
    <row r="597" spans="5:17">
      <c r="E597" s="165"/>
    </row>
    <row r="598" spans="5:17">
      <c r="E598" s="165"/>
    </row>
    <row r="599" spans="5:17">
      <c r="E599" s="165"/>
    </row>
    <row r="600" spans="5:17">
      <c r="E600" s="165"/>
    </row>
    <row r="601" spans="5:17">
      <c r="E601" s="165"/>
    </row>
    <row r="602" spans="5:17">
      <c r="E602" s="165"/>
    </row>
    <row r="603" spans="5:17">
      <c r="E603" s="165"/>
    </row>
    <row r="604" spans="5:17">
      <c r="E604" s="165"/>
    </row>
    <row r="605" spans="5:17">
      <c r="E605" s="165"/>
    </row>
    <row r="606" spans="5:17">
      <c r="E606" s="165"/>
    </row>
    <row r="607" spans="5:17">
      <c r="E607" s="165"/>
    </row>
    <row r="608" spans="5:17">
      <c r="E608" s="165"/>
    </row>
    <row r="609" spans="1:17">
      <c r="E609" s="165"/>
    </row>
    <row r="610" spans="1:17">
      <c r="E610" s="165"/>
    </row>
    <row r="611" spans="1:17">
      <c r="E611" s="165"/>
    </row>
    <row r="612" spans="1:17">
      <c r="E612" s="165"/>
    </row>
    <row r="613" spans="1:17">
      <c r="E613" s="165"/>
    </row>
    <row r="614" spans="1:17">
      <c r="E614" s="165"/>
      <c r="O614" s="73"/>
      <c r="P614" s="73"/>
      <c r="Q614" s="73"/>
    </row>
    <row r="615" spans="1:17">
      <c r="G615" s="73"/>
      <c r="H615" s="73"/>
      <c r="O615" s="73"/>
      <c r="P615" s="73"/>
      <c r="Q615" s="73"/>
    </row>
    <row r="616" spans="1:17">
      <c r="G616" s="73"/>
      <c r="H616" s="73"/>
      <c r="O616" s="73"/>
      <c r="P616" s="73"/>
      <c r="Q616" s="73"/>
    </row>
    <row r="617" spans="1:17">
      <c r="E617" s="165"/>
    </row>
    <row r="618" spans="1:17">
      <c r="A618" s="184"/>
      <c r="C618" s="184"/>
      <c r="E618" s="165"/>
      <c r="O618" s="73"/>
      <c r="P618" s="73"/>
      <c r="Q618" s="73"/>
    </row>
    <row r="619" spans="1:17">
      <c r="E619" s="165"/>
    </row>
    <row r="620" spans="1:17">
      <c r="E620" s="165"/>
    </row>
    <row r="621" spans="1:17">
      <c r="G621" s="73"/>
      <c r="H621" s="73"/>
      <c r="O621" s="73"/>
      <c r="P621" s="73"/>
      <c r="Q621" s="73"/>
    </row>
    <row r="622" spans="1:17">
      <c r="E622" s="165"/>
    </row>
    <row r="623" spans="1:17">
      <c r="E623" s="165"/>
    </row>
    <row r="624" spans="1:17">
      <c r="G624" s="73"/>
      <c r="H624" s="73"/>
      <c r="O624" s="73"/>
      <c r="P624" s="73"/>
      <c r="Q624" s="73"/>
    </row>
    <row r="625" spans="5:17">
      <c r="E625" s="165"/>
    </row>
    <row r="626" spans="5:17">
      <c r="G626" s="73"/>
      <c r="H626" s="73"/>
      <c r="O626" s="73"/>
      <c r="P626" s="73"/>
      <c r="Q626" s="73"/>
    </row>
    <row r="627" spans="5:17">
      <c r="G627" s="73"/>
      <c r="H627" s="73"/>
      <c r="O627" s="73"/>
      <c r="P627" s="73"/>
      <c r="Q627" s="73"/>
    </row>
    <row r="628" spans="5:17">
      <c r="G628" s="73"/>
      <c r="H628" s="73"/>
      <c r="O628" s="73"/>
      <c r="P628" s="73"/>
      <c r="Q628" s="73"/>
    </row>
    <row r="629" spans="5:17">
      <c r="E629" s="165"/>
    </row>
    <row r="630" spans="5:17">
      <c r="E630" s="165"/>
    </row>
    <row r="631" spans="5:17">
      <c r="E631" s="165"/>
    </row>
    <row r="632" spans="5:17">
      <c r="E632" s="165"/>
    </row>
    <row r="633" spans="5:17">
      <c r="E633" s="165"/>
    </row>
    <row r="634" spans="5:17">
      <c r="G634" s="73"/>
      <c r="H634" s="73"/>
      <c r="O634" s="73"/>
      <c r="P634" s="73"/>
      <c r="Q634" s="73"/>
    </row>
    <row r="635" spans="5:17">
      <c r="E635" s="165"/>
    </row>
    <row r="636" spans="5:17">
      <c r="G636" s="73"/>
      <c r="H636" s="73"/>
      <c r="O636" s="73"/>
      <c r="P636" s="73"/>
      <c r="Q636" s="73"/>
    </row>
    <row r="637" spans="5:17">
      <c r="E637" s="165"/>
    </row>
    <row r="638" spans="5:17">
      <c r="E638" s="165"/>
    </row>
    <row r="639" spans="5:17">
      <c r="E639" s="165"/>
    </row>
    <row r="640" spans="5:17">
      <c r="E640" s="165"/>
    </row>
    <row r="641" spans="5:17">
      <c r="E641" s="165"/>
    </row>
    <row r="642" spans="5:17">
      <c r="E642" s="165"/>
    </row>
    <row r="643" spans="5:17">
      <c r="E643" s="165"/>
    </row>
    <row r="644" spans="5:17">
      <c r="G644" s="73"/>
      <c r="H644" s="73"/>
      <c r="O644" s="73"/>
      <c r="P644" s="73"/>
      <c r="Q644" s="73"/>
    </row>
    <row r="645" spans="5:17">
      <c r="E645" s="165"/>
    </row>
    <row r="646" spans="5:17">
      <c r="E646" s="165"/>
    </row>
    <row r="647" spans="5:17">
      <c r="E647" s="165"/>
    </row>
    <row r="648" spans="5:17">
      <c r="G648" s="73"/>
      <c r="H648" s="73"/>
      <c r="O648" s="73"/>
      <c r="P648" s="73"/>
      <c r="Q648" s="73"/>
    </row>
    <row r="649" spans="5:17">
      <c r="E649" s="165"/>
    </row>
    <row r="650" spans="5:17">
      <c r="E650" s="165"/>
    </row>
    <row r="651" spans="5:17">
      <c r="G651" s="73"/>
      <c r="H651" s="73"/>
      <c r="O651" s="73"/>
      <c r="P651" s="73"/>
      <c r="Q651" s="73"/>
    </row>
    <row r="652" spans="5:17">
      <c r="E652" s="165"/>
    </row>
    <row r="653" spans="5:17">
      <c r="E653" s="165"/>
    </row>
    <row r="654" spans="5:17">
      <c r="E654" s="165"/>
    </row>
    <row r="655" spans="5:17">
      <c r="E655" s="165"/>
    </row>
    <row r="656" spans="5:17">
      <c r="E656" s="165"/>
    </row>
    <row r="657" spans="1:17">
      <c r="E657" s="165"/>
    </row>
    <row r="658" spans="1:17">
      <c r="E658" s="165"/>
    </row>
    <row r="659" spans="1:17">
      <c r="E659" s="165"/>
    </row>
    <row r="660" spans="1:17">
      <c r="E660" s="165"/>
    </row>
    <row r="661" spans="1:17">
      <c r="E661" s="165"/>
    </row>
    <row r="662" spans="1:17">
      <c r="E662" s="165"/>
    </row>
    <row r="663" spans="1:17">
      <c r="G663" s="73"/>
      <c r="H663" s="73"/>
      <c r="O663" s="73"/>
      <c r="P663" s="73"/>
      <c r="Q663" s="73"/>
    </row>
    <row r="664" spans="1:17">
      <c r="G664" s="73"/>
      <c r="H664" s="73"/>
      <c r="O664" s="73"/>
      <c r="P664" s="73"/>
      <c r="Q664" s="73"/>
    </row>
    <row r="665" spans="1:17">
      <c r="A665" s="165"/>
      <c r="C665" s="165"/>
    </row>
    <row r="666" spans="1:17">
      <c r="E666" s="165"/>
    </row>
    <row r="667" spans="1:17">
      <c r="E667" s="165"/>
    </row>
    <row r="668" spans="1:17">
      <c r="E668" s="165"/>
    </row>
    <row r="669" spans="1:17">
      <c r="E669" s="165"/>
    </row>
    <row r="670" spans="1:17">
      <c r="E670" s="165"/>
    </row>
    <row r="671" spans="1:17">
      <c r="E671" s="165"/>
    </row>
    <row r="672" spans="1:17">
      <c r="E672" s="165"/>
    </row>
    <row r="673" spans="1:17">
      <c r="E673" s="165"/>
    </row>
    <row r="674" spans="1:17">
      <c r="E674" s="165"/>
    </row>
    <row r="675" spans="1:17">
      <c r="A675" s="165"/>
      <c r="C675" s="165"/>
    </row>
    <row r="677" spans="1:17">
      <c r="A677" s="165"/>
      <c r="C677" s="165"/>
    </row>
    <row r="678" spans="1:17">
      <c r="A678" s="165"/>
      <c r="C678" s="165"/>
    </row>
    <row r="679" spans="1:17">
      <c r="A679" s="165"/>
      <c r="C679" s="165"/>
    </row>
    <row r="680" spans="1:17">
      <c r="E680" s="165"/>
    </row>
    <row r="681" spans="1:17">
      <c r="A681" s="165"/>
      <c r="C681" s="165"/>
    </row>
    <row r="682" spans="1:17">
      <c r="G682" s="73"/>
      <c r="H682" s="73"/>
      <c r="O682" s="73"/>
      <c r="P682" s="73"/>
      <c r="Q682" s="73"/>
    </row>
    <row r="683" spans="1:17">
      <c r="E683" s="165"/>
    </row>
    <row r="684" spans="1:17">
      <c r="E684" s="165"/>
    </row>
    <row r="685" spans="1:17">
      <c r="E685" s="165"/>
    </row>
    <row r="686" spans="1:17">
      <c r="E686" s="165"/>
    </row>
    <row r="687" spans="1:17">
      <c r="E687" s="165"/>
    </row>
    <row r="688" spans="1:17">
      <c r="E688" s="165"/>
    </row>
    <row r="689" spans="1:17">
      <c r="A689" s="165"/>
      <c r="C689" s="165"/>
    </row>
    <row r="690" spans="1:17">
      <c r="E690" s="165"/>
    </row>
    <row r="691" spans="1:17">
      <c r="E691" s="165"/>
    </row>
    <row r="692" spans="1:17">
      <c r="E692" s="165"/>
    </row>
    <row r="693" spans="1:17">
      <c r="E693" s="165"/>
    </row>
    <row r="694" spans="1:17">
      <c r="A694" s="165"/>
      <c r="C694" s="165"/>
    </row>
    <row r="695" spans="1:17">
      <c r="A695" s="165"/>
      <c r="C695" s="165"/>
    </row>
    <row r="696" spans="1:17">
      <c r="A696" s="165"/>
      <c r="C696" s="165"/>
    </row>
    <row r="697" spans="1:17">
      <c r="E697" s="165"/>
    </row>
    <row r="698" spans="1:17">
      <c r="G698" s="73"/>
      <c r="H698" s="73"/>
      <c r="O698" s="73"/>
      <c r="P698" s="73"/>
      <c r="Q698" s="73"/>
    </row>
    <row r="699" spans="1:17">
      <c r="E699" s="165"/>
    </row>
    <row r="700" spans="1:17">
      <c r="G700" s="73"/>
      <c r="H700" s="73"/>
      <c r="O700" s="73"/>
      <c r="P700" s="73"/>
      <c r="Q700" s="73"/>
    </row>
    <row r="701" spans="1:17">
      <c r="E701" s="165"/>
    </row>
    <row r="702" spans="1:17">
      <c r="G702" s="73"/>
      <c r="H702" s="73"/>
      <c r="O702" s="73"/>
      <c r="P702" s="73"/>
      <c r="Q702" s="73"/>
    </row>
    <row r="703" spans="1:17">
      <c r="A703" s="184"/>
      <c r="C703" s="184"/>
      <c r="E703" s="165"/>
    </row>
    <row r="704" spans="1:17">
      <c r="G704" s="73"/>
      <c r="H704" s="73"/>
      <c r="O704" s="73"/>
      <c r="P704" s="73"/>
      <c r="Q704" s="73"/>
    </row>
    <row r="705" spans="1:18">
      <c r="G705" s="73"/>
      <c r="H705" s="73"/>
      <c r="O705" s="73"/>
      <c r="P705" s="73"/>
      <c r="Q705" s="73"/>
    </row>
    <row r="706" spans="1:18">
      <c r="A706" s="165"/>
      <c r="C706" s="165"/>
      <c r="E706" s="165"/>
      <c r="R706" s="171"/>
    </row>
    <row r="707" spans="1:18">
      <c r="E707" s="165"/>
    </row>
    <row r="708" spans="1:18">
      <c r="G708" s="73"/>
      <c r="H708" s="73"/>
      <c r="O708" s="73"/>
      <c r="P708" s="73"/>
      <c r="Q708" s="73"/>
    </row>
    <row r="709" spans="1:18">
      <c r="E709" s="165"/>
    </row>
    <row r="710" spans="1:18">
      <c r="E710" s="165"/>
    </row>
    <row r="711" spans="1:18">
      <c r="E711" s="165"/>
    </row>
    <row r="712" spans="1:18">
      <c r="E712" s="165"/>
    </row>
    <row r="713" spans="1:18">
      <c r="G713" s="73"/>
      <c r="H713" s="73"/>
      <c r="O713" s="73"/>
      <c r="P713" s="73"/>
      <c r="Q713" s="73"/>
    </row>
    <row r="714" spans="1:18">
      <c r="E714" s="165"/>
    </row>
    <row r="715" spans="1:18">
      <c r="G715" s="73"/>
      <c r="H715" s="73"/>
      <c r="O715" s="73"/>
      <c r="P715" s="73"/>
      <c r="Q715" s="73"/>
    </row>
    <row r="716" spans="1:18">
      <c r="E716" s="165"/>
    </row>
    <row r="717" spans="1:18">
      <c r="E717" s="165"/>
    </row>
    <row r="718" spans="1:18">
      <c r="E718" s="165"/>
    </row>
    <row r="719" spans="1:18">
      <c r="E719" s="165"/>
    </row>
    <row r="720" spans="1:18">
      <c r="A720" s="165"/>
      <c r="C720" s="165"/>
    </row>
    <row r="721" spans="1:17">
      <c r="E721" s="165"/>
    </row>
    <row r="722" spans="1:17">
      <c r="A722" s="165"/>
      <c r="C722" s="165"/>
    </row>
    <row r="723" spans="1:17">
      <c r="E723" s="165"/>
    </row>
    <row r="724" spans="1:17">
      <c r="G724" s="73"/>
      <c r="H724" s="73"/>
      <c r="O724" s="73"/>
      <c r="P724" s="73"/>
      <c r="Q724" s="73"/>
    </row>
    <row r="725" spans="1:17">
      <c r="A725" s="184"/>
      <c r="C725" s="184"/>
      <c r="E725" s="165"/>
    </row>
    <row r="726" spans="1:17">
      <c r="A726" s="184"/>
      <c r="C726" s="184"/>
      <c r="E726" s="165"/>
    </row>
    <row r="727" spans="1:17">
      <c r="A727" s="165"/>
      <c r="C727" s="165"/>
    </row>
    <row r="728" spans="1:17">
      <c r="A728" s="165"/>
      <c r="C728" s="165"/>
    </row>
    <row r="729" spans="1:17">
      <c r="E729" s="165"/>
    </row>
    <row r="730" spans="1:17">
      <c r="E730" s="165"/>
    </row>
    <row r="731" spans="1:17">
      <c r="E731" s="165"/>
    </row>
    <row r="732" spans="1:17">
      <c r="E732" s="165"/>
    </row>
    <row r="733" spans="1:17">
      <c r="E733" s="165"/>
    </row>
    <row r="734" spans="1:17">
      <c r="A734" s="165"/>
      <c r="C734" s="165"/>
    </row>
    <row r="735" spans="1:17">
      <c r="G735" s="73"/>
      <c r="H735" s="73"/>
      <c r="O735" s="73"/>
      <c r="P735" s="73"/>
      <c r="Q735" s="73"/>
    </row>
    <row r="736" spans="1:17">
      <c r="G736" s="73"/>
      <c r="H736" s="73"/>
      <c r="O736" s="73"/>
      <c r="P736" s="73"/>
      <c r="Q736" s="73"/>
    </row>
    <row r="737" spans="1:17">
      <c r="G737" s="73"/>
      <c r="H737" s="73"/>
      <c r="O737" s="73"/>
      <c r="P737" s="73"/>
      <c r="Q737" s="73"/>
    </row>
    <row r="738" spans="1:17">
      <c r="G738" s="73"/>
      <c r="H738" s="73"/>
      <c r="O738" s="73"/>
      <c r="P738" s="73"/>
      <c r="Q738" s="73"/>
    </row>
    <row r="739" spans="1:17">
      <c r="E739" s="165"/>
    </row>
    <row r="740" spans="1:17">
      <c r="G740" s="73"/>
      <c r="H740" s="73"/>
      <c r="O740" s="73"/>
      <c r="P740" s="73"/>
      <c r="Q740" s="73"/>
    </row>
    <row r="741" spans="1:17">
      <c r="E741" s="165"/>
    </row>
    <row r="742" spans="1:17">
      <c r="E742" s="165"/>
    </row>
    <row r="743" spans="1:17">
      <c r="G743" s="73"/>
      <c r="H743" s="73"/>
      <c r="O743" s="73"/>
      <c r="P743" s="73"/>
      <c r="Q743" s="73"/>
    </row>
    <row r="744" spans="1:17">
      <c r="E744" s="165"/>
    </row>
    <row r="745" spans="1:17">
      <c r="E745" s="165"/>
    </row>
    <row r="746" spans="1:17">
      <c r="G746" s="73"/>
      <c r="H746" s="73"/>
      <c r="O746" s="73"/>
      <c r="P746" s="73"/>
      <c r="Q746" s="73"/>
    </row>
    <row r="747" spans="1:17">
      <c r="E747" s="165"/>
    </row>
    <row r="748" spans="1:17">
      <c r="E748" s="165"/>
    </row>
    <row r="749" spans="1:17">
      <c r="E749" s="165"/>
    </row>
    <row r="750" spans="1:17">
      <c r="A750" s="165"/>
      <c r="C750" s="165"/>
    </row>
    <row r="751" spans="1:17">
      <c r="E751" s="165"/>
    </row>
    <row r="752" spans="1:17">
      <c r="A752" s="165"/>
      <c r="C752" s="165"/>
    </row>
    <row r="753" spans="1:17">
      <c r="G753" s="73"/>
      <c r="H753" s="73"/>
      <c r="O753" s="73"/>
      <c r="P753" s="73"/>
      <c r="Q753" s="73"/>
    </row>
    <row r="754" spans="1:17">
      <c r="E754" s="165"/>
    </row>
    <row r="755" spans="1:17">
      <c r="A755" s="165"/>
      <c r="C755" s="165"/>
    </row>
    <row r="756" spans="1:17">
      <c r="E756" s="165"/>
    </row>
    <row r="757" spans="1:17">
      <c r="E757" s="165"/>
      <c r="O757" s="73"/>
      <c r="P757" s="73"/>
      <c r="Q757" s="73"/>
    </row>
    <row r="758" spans="1:17">
      <c r="G758" s="73"/>
      <c r="H758" s="73"/>
      <c r="O758" s="73"/>
      <c r="P758" s="73"/>
      <c r="Q758" s="73"/>
    </row>
    <row r="759" spans="1:17">
      <c r="E759" s="165"/>
    </row>
    <row r="760" spans="1:17">
      <c r="G760" s="73"/>
      <c r="H760" s="73"/>
      <c r="O760" s="73"/>
      <c r="P760" s="73"/>
      <c r="Q760" s="73"/>
    </row>
    <row r="761" spans="1:17">
      <c r="E761" s="165"/>
    </row>
    <row r="762" spans="1:17">
      <c r="A762" s="165"/>
      <c r="C762" s="165"/>
    </row>
    <row r="763" spans="1:17">
      <c r="G763" s="73"/>
      <c r="H763" s="73"/>
      <c r="O763" s="73"/>
      <c r="P763" s="73"/>
      <c r="Q763" s="73"/>
    </row>
    <row r="764" spans="1:17">
      <c r="E764" s="165"/>
    </row>
    <row r="765" spans="1:17">
      <c r="E765" s="165"/>
    </row>
    <row r="766" spans="1:17">
      <c r="G766" s="73"/>
      <c r="H766" s="73"/>
      <c r="O766" s="73"/>
      <c r="P766" s="73"/>
      <c r="Q766" s="73"/>
    </row>
    <row r="767" spans="1:17">
      <c r="E767" s="165"/>
    </row>
    <row r="768" spans="1:17">
      <c r="E768" s="165"/>
    </row>
    <row r="769" spans="1:21">
      <c r="E769" s="165"/>
    </row>
    <row r="771" spans="1:21">
      <c r="E771" s="165"/>
    </row>
    <row r="772" spans="1:21">
      <c r="E772" s="165"/>
      <c r="O772" s="73"/>
      <c r="P772" s="73"/>
      <c r="Q772" s="73"/>
    </row>
    <row r="773" spans="1:21">
      <c r="E773" s="165"/>
    </row>
    <row r="774" spans="1:21">
      <c r="E774" s="165"/>
    </row>
    <row r="775" spans="1:21">
      <c r="E775" s="165"/>
      <c r="U775" s="171"/>
    </row>
    <row r="776" spans="1:21">
      <c r="E776" s="165"/>
    </row>
    <row r="777" spans="1:21">
      <c r="E777" s="165"/>
    </row>
    <row r="778" spans="1:21">
      <c r="E778" s="165"/>
    </row>
    <row r="779" spans="1:21">
      <c r="E779" s="165"/>
    </row>
    <row r="780" spans="1:21">
      <c r="E780" s="165"/>
    </row>
    <row r="781" spans="1:21">
      <c r="E781" s="165"/>
      <c r="S781" s="171"/>
    </row>
    <row r="782" spans="1:21">
      <c r="E782" s="165"/>
    </row>
    <row r="783" spans="1:21">
      <c r="A783" s="165"/>
      <c r="C783" s="165"/>
    </row>
    <row r="784" spans="1:21">
      <c r="E784" s="165"/>
    </row>
    <row r="785" spans="1:17">
      <c r="E785" s="165"/>
    </row>
    <row r="786" spans="1:17">
      <c r="E786" s="165"/>
    </row>
    <row r="787" spans="1:17">
      <c r="E787" s="165"/>
    </row>
    <row r="788" spans="1:17">
      <c r="E788" s="165"/>
    </row>
    <row r="789" spans="1:17">
      <c r="E789" s="165"/>
    </row>
    <row r="790" spans="1:17">
      <c r="E790" s="165"/>
    </row>
    <row r="791" spans="1:17">
      <c r="A791" s="165"/>
      <c r="C791" s="165"/>
    </row>
    <row r="792" spans="1:17">
      <c r="G792" s="73"/>
      <c r="H792" s="73"/>
      <c r="O792" s="73"/>
      <c r="P792" s="73"/>
      <c r="Q792" s="73"/>
    </row>
    <row r="793" spans="1:17">
      <c r="E793" s="165"/>
    </row>
    <row r="794" spans="1:17">
      <c r="A794" s="165"/>
      <c r="C794" s="165"/>
    </row>
    <row r="795" spans="1:17">
      <c r="G795" s="73"/>
      <c r="H795" s="73"/>
      <c r="O795" s="73"/>
      <c r="P795" s="73"/>
      <c r="Q795" s="73"/>
    </row>
    <row r="796" spans="1:17">
      <c r="E796" s="165"/>
    </row>
    <row r="797" spans="1:17">
      <c r="E797" s="165"/>
    </row>
    <row r="798" spans="1:17">
      <c r="G798" s="73"/>
      <c r="H798" s="73"/>
      <c r="O798" s="73"/>
      <c r="P798" s="73"/>
      <c r="Q798" s="73"/>
    </row>
    <row r="799" spans="1:17">
      <c r="E799" s="165"/>
    </row>
    <row r="800" spans="1:17">
      <c r="E800" s="165"/>
    </row>
    <row r="801" spans="5:17">
      <c r="G801" s="73"/>
      <c r="H801" s="73"/>
      <c r="O801" s="73"/>
      <c r="P801" s="73"/>
      <c r="Q801" s="73"/>
    </row>
    <row r="802" spans="5:17">
      <c r="E802" s="165"/>
    </row>
    <row r="803" spans="5:17">
      <c r="E803" s="165"/>
    </row>
    <row r="804" spans="5:17">
      <c r="G804" s="73"/>
      <c r="H804" s="73"/>
      <c r="O804" s="73"/>
      <c r="P804" s="73"/>
      <c r="Q804" s="73"/>
    </row>
    <row r="805" spans="5:17">
      <c r="G805" s="73"/>
      <c r="H805" s="73"/>
      <c r="O805" s="73"/>
      <c r="P805" s="73"/>
      <c r="Q805" s="73"/>
    </row>
    <row r="806" spans="5:17">
      <c r="E806" s="165"/>
    </row>
    <row r="807" spans="5:17">
      <c r="E807" s="165"/>
    </row>
    <row r="808" spans="5:17">
      <c r="E808" s="165"/>
      <c r="H808" s="91"/>
    </row>
    <row r="809" spans="5:17">
      <c r="E809" s="165"/>
    </row>
    <row r="810" spans="5:17">
      <c r="E810" s="165"/>
    </row>
    <row r="811" spans="5:17">
      <c r="E811" s="165"/>
    </row>
    <row r="812" spans="5:17">
      <c r="E812" s="165"/>
    </row>
    <row r="813" spans="5:17">
      <c r="E813" s="165"/>
    </row>
    <row r="814" spans="5:17">
      <c r="G814" s="73"/>
      <c r="H814" s="73"/>
      <c r="O814" s="73"/>
      <c r="P814" s="73"/>
      <c r="Q814" s="73"/>
    </row>
    <row r="815" spans="5:17">
      <c r="E815" s="165"/>
    </row>
    <row r="816" spans="5:17">
      <c r="E816" s="165"/>
    </row>
    <row r="817" spans="5:17">
      <c r="E817" s="165"/>
    </row>
    <row r="818" spans="5:17">
      <c r="G818" s="73"/>
      <c r="H818" s="73"/>
      <c r="O818" s="73"/>
      <c r="P818" s="73"/>
      <c r="Q818" s="73"/>
    </row>
    <row r="819" spans="5:17">
      <c r="E819" s="165"/>
    </row>
    <row r="820" spans="5:17">
      <c r="E820" s="165"/>
    </row>
    <row r="821" spans="5:17">
      <c r="E821" s="165"/>
    </row>
    <row r="822" spans="5:17">
      <c r="G822" s="73"/>
      <c r="H822" s="73"/>
      <c r="O822" s="73"/>
      <c r="P822" s="73"/>
      <c r="Q822" s="73"/>
    </row>
    <row r="823" spans="5:17">
      <c r="G823" s="73"/>
      <c r="H823" s="73"/>
      <c r="O823" s="73"/>
      <c r="P823" s="73"/>
      <c r="Q823" s="73"/>
    </row>
    <row r="824" spans="5:17">
      <c r="G824" s="73"/>
      <c r="H824" s="73"/>
      <c r="O824" s="73"/>
      <c r="P824" s="73"/>
      <c r="Q824" s="73"/>
    </row>
    <row r="825" spans="5:17">
      <c r="G825" s="73"/>
      <c r="H825" s="73"/>
      <c r="O825" s="73"/>
      <c r="P825" s="73"/>
      <c r="Q825" s="73"/>
    </row>
    <row r="826" spans="5:17">
      <c r="G826" s="73"/>
      <c r="H826" s="73"/>
      <c r="O826" s="73"/>
      <c r="P826" s="73"/>
      <c r="Q826" s="73"/>
    </row>
    <row r="827" spans="5:17">
      <c r="G827" s="73"/>
      <c r="H827" s="73"/>
      <c r="O827" s="73"/>
      <c r="P827" s="73"/>
      <c r="Q827" s="73"/>
    </row>
    <row r="828" spans="5:17">
      <c r="G828" s="73"/>
      <c r="H828" s="73"/>
      <c r="O828" s="73"/>
      <c r="P828" s="73"/>
      <c r="Q828" s="73"/>
    </row>
    <row r="829" spans="5:17">
      <c r="G829" s="73"/>
      <c r="H829" s="73"/>
      <c r="O829" s="73"/>
      <c r="P829" s="73"/>
      <c r="Q829" s="73"/>
    </row>
    <row r="830" spans="5:17">
      <c r="G830" s="73"/>
      <c r="H830" s="73"/>
      <c r="O830" s="73"/>
      <c r="P830" s="73"/>
      <c r="Q830" s="73"/>
    </row>
    <row r="831" spans="5:17">
      <c r="G831" s="73"/>
      <c r="H831" s="73"/>
      <c r="O831" s="73"/>
      <c r="P831" s="73"/>
      <c r="Q831" s="73"/>
    </row>
    <row r="832" spans="5:17">
      <c r="G832" s="73"/>
      <c r="H832" s="73"/>
      <c r="O832" s="73"/>
      <c r="P832" s="73"/>
      <c r="Q832" s="73"/>
    </row>
    <row r="833" spans="5:17">
      <c r="G833" s="73"/>
      <c r="H833" s="73"/>
      <c r="O833" s="73"/>
      <c r="P833" s="73"/>
      <c r="Q833" s="73"/>
    </row>
    <row r="834" spans="5:17">
      <c r="G834" s="73"/>
      <c r="H834" s="73"/>
      <c r="O834" s="73"/>
      <c r="P834" s="73"/>
      <c r="Q834" s="73"/>
    </row>
    <row r="835" spans="5:17">
      <c r="G835" s="73"/>
      <c r="H835" s="73"/>
      <c r="O835" s="73"/>
      <c r="P835" s="73"/>
      <c r="Q835" s="73"/>
    </row>
    <row r="836" spans="5:17">
      <c r="G836" s="73"/>
      <c r="H836" s="73"/>
      <c r="O836" s="73"/>
      <c r="P836" s="73"/>
      <c r="Q836" s="73"/>
    </row>
    <row r="837" spans="5:17">
      <c r="G837" s="73"/>
      <c r="H837" s="73"/>
      <c r="O837" s="73"/>
      <c r="P837" s="73"/>
      <c r="Q837" s="73"/>
    </row>
    <row r="838" spans="5:17">
      <c r="G838" s="73"/>
      <c r="H838" s="73"/>
      <c r="O838" s="73"/>
      <c r="P838" s="73"/>
      <c r="Q838" s="73"/>
    </row>
    <row r="839" spans="5:17">
      <c r="G839" s="73"/>
      <c r="H839" s="73"/>
      <c r="O839" s="73"/>
      <c r="P839" s="73"/>
      <c r="Q839" s="73"/>
    </row>
    <row r="840" spans="5:17">
      <c r="G840" s="73"/>
      <c r="H840" s="73"/>
      <c r="O840" s="73"/>
      <c r="P840" s="73"/>
      <c r="Q840" s="73"/>
    </row>
    <row r="841" spans="5:17">
      <c r="G841" s="73"/>
      <c r="H841" s="73"/>
      <c r="O841" s="73"/>
      <c r="P841" s="73"/>
      <c r="Q841" s="73"/>
    </row>
    <row r="842" spans="5:17">
      <c r="E842" s="165"/>
    </row>
    <row r="843" spans="5:17">
      <c r="G843" s="73"/>
      <c r="H843" s="73"/>
      <c r="O843" s="73"/>
      <c r="P843" s="73"/>
      <c r="Q843" s="73"/>
    </row>
    <row r="844" spans="5:17">
      <c r="G844" s="73"/>
      <c r="H844" s="73"/>
      <c r="O844" s="73"/>
      <c r="P844" s="73"/>
      <c r="Q844" s="73"/>
    </row>
    <row r="845" spans="5:17">
      <c r="E845" s="165"/>
    </row>
    <row r="846" spans="5:17">
      <c r="E846" s="165"/>
    </row>
    <row r="847" spans="5:17">
      <c r="E847" s="165"/>
    </row>
    <row r="848" spans="5:17">
      <c r="E848" s="165"/>
    </row>
    <row r="849" spans="5:18">
      <c r="E849" s="165"/>
    </row>
    <row r="850" spans="5:18">
      <c r="G850" s="73"/>
      <c r="H850" s="73"/>
      <c r="O850" s="73"/>
      <c r="P850" s="73"/>
      <c r="Q850" s="73"/>
    </row>
    <row r="851" spans="5:18">
      <c r="G851" s="73"/>
      <c r="H851" s="73"/>
      <c r="O851" s="73"/>
      <c r="P851" s="73"/>
      <c r="Q851" s="73"/>
    </row>
    <row r="852" spans="5:18">
      <c r="E852" s="165"/>
    </row>
    <row r="853" spans="5:18">
      <c r="G853" s="73"/>
      <c r="H853" s="73"/>
      <c r="O853" s="73"/>
      <c r="P853" s="73"/>
      <c r="Q853" s="73"/>
    </row>
    <row r="854" spans="5:18">
      <c r="G854" s="73"/>
      <c r="H854" s="73"/>
      <c r="O854" s="73"/>
      <c r="P854" s="73"/>
      <c r="Q854" s="73"/>
    </row>
    <row r="855" spans="5:18">
      <c r="G855" s="73"/>
      <c r="H855" s="73"/>
      <c r="O855" s="73"/>
      <c r="P855" s="73"/>
      <c r="Q855" s="73"/>
    </row>
    <row r="856" spans="5:18">
      <c r="G856" s="73"/>
      <c r="H856" s="73"/>
      <c r="O856" s="73"/>
      <c r="P856" s="73"/>
      <c r="Q856" s="73"/>
    </row>
    <row r="857" spans="5:18">
      <c r="E857" s="165"/>
    </row>
    <row r="858" spans="5:18">
      <c r="G858" s="73"/>
      <c r="H858" s="73"/>
      <c r="O858" s="73"/>
      <c r="P858" s="73"/>
      <c r="Q858" s="73"/>
    </row>
    <row r="859" spans="5:18">
      <c r="G859" s="73"/>
      <c r="H859" s="73"/>
      <c r="O859" s="73"/>
      <c r="P859" s="73"/>
      <c r="Q859" s="73"/>
    </row>
    <row r="860" spans="5:18">
      <c r="G860" s="73"/>
      <c r="H860" s="73"/>
      <c r="O860" s="73"/>
      <c r="P860" s="73"/>
      <c r="Q860" s="73"/>
    </row>
    <row r="861" spans="5:18">
      <c r="G861" s="73"/>
      <c r="H861" s="73"/>
      <c r="O861" s="73"/>
      <c r="P861" s="73"/>
      <c r="Q861" s="73"/>
    </row>
    <row r="862" spans="5:18">
      <c r="E862" s="165"/>
    </row>
    <row r="863" spans="5:18">
      <c r="E863" s="165"/>
    </row>
    <row r="864" spans="5:18">
      <c r="R864" s="171"/>
    </row>
    <row r="869" spans="5:18">
      <c r="G869" s="73"/>
      <c r="H869" s="73"/>
      <c r="O869" s="73"/>
      <c r="P869" s="73"/>
      <c r="Q869" s="73"/>
      <c r="R869" s="171"/>
    </row>
    <row r="870" spans="5:18">
      <c r="E870" s="165"/>
    </row>
    <row r="871" spans="5:18">
      <c r="O871" s="73"/>
      <c r="P871" s="73"/>
      <c r="Q871" s="73"/>
    </row>
    <row r="872" spans="5:18">
      <c r="O872" s="73"/>
      <c r="P872" s="73"/>
      <c r="Q872" s="73"/>
    </row>
    <row r="873" spans="5:18">
      <c r="G873" s="73"/>
      <c r="H873" s="73"/>
      <c r="O873" s="73"/>
      <c r="P873" s="73"/>
      <c r="Q873" s="73"/>
    </row>
    <row r="874" spans="5:18">
      <c r="G874" s="73"/>
      <c r="H874" s="73"/>
      <c r="O874" s="73"/>
      <c r="P874" s="73"/>
      <c r="Q874" s="73"/>
    </row>
    <row r="875" spans="5:18">
      <c r="O875" s="73"/>
      <c r="P875" s="73"/>
      <c r="Q875" s="73"/>
    </row>
    <row r="876" spans="5:18">
      <c r="G876" s="73"/>
      <c r="H876" s="73"/>
      <c r="O876" s="73"/>
      <c r="P876" s="73"/>
      <c r="Q876" s="73"/>
    </row>
    <row r="878" spans="5:18">
      <c r="G878" s="73"/>
      <c r="H878" s="73"/>
    </row>
    <row r="879" spans="5:18">
      <c r="E879" s="165"/>
    </row>
    <row r="880" spans="5:18">
      <c r="O880" s="73"/>
      <c r="P880" s="73"/>
      <c r="Q880" s="73"/>
    </row>
    <row r="881" spans="5:18">
      <c r="G881" s="73"/>
      <c r="H881" s="73"/>
      <c r="O881" s="73"/>
      <c r="P881" s="73"/>
      <c r="Q881" s="73"/>
      <c r="R881" s="171"/>
    </row>
    <row r="882" spans="5:18">
      <c r="G882" s="73"/>
      <c r="H882" s="73"/>
      <c r="O882" s="73"/>
      <c r="P882" s="73"/>
      <c r="Q882" s="73"/>
    </row>
    <row r="883" spans="5:18">
      <c r="E883" s="165"/>
    </row>
    <row r="884" spans="5:18">
      <c r="E884" s="165"/>
    </row>
    <row r="885" spans="5:18">
      <c r="E885" s="165"/>
    </row>
    <row r="886" spans="5:18">
      <c r="E886" s="165"/>
    </row>
    <row r="887" spans="5:18">
      <c r="E887" s="165"/>
    </row>
    <row r="888" spans="5:18">
      <c r="E888" s="165"/>
    </row>
    <row r="889" spans="5:18">
      <c r="E889" s="165"/>
    </row>
    <row r="890" spans="5:18">
      <c r="E890" s="165"/>
    </row>
    <row r="891" spans="5:18">
      <c r="E891" s="165"/>
    </row>
    <row r="892" spans="5:18">
      <c r="E892" s="165"/>
    </row>
    <row r="893" spans="5:18">
      <c r="E893" s="165"/>
    </row>
    <row r="894" spans="5:18">
      <c r="E894" s="165"/>
    </row>
    <row r="895" spans="5:18">
      <c r="E895" s="165"/>
    </row>
    <row r="896" spans="5:18">
      <c r="E896" s="165"/>
    </row>
    <row r="897" spans="5:5">
      <c r="E897" s="165"/>
    </row>
    <row r="898" spans="5:5" ht="159" customHeight="1">
      <c r="E898" s="165"/>
    </row>
    <row r="899" spans="5:5">
      <c r="E899" s="165"/>
    </row>
    <row r="900" spans="5:5">
      <c r="E900" s="165"/>
    </row>
    <row r="901" spans="5:5">
      <c r="E901" s="165"/>
    </row>
    <row r="902" spans="5:5">
      <c r="E902" s="165"/>
    </row>
    <row r="903" spans="5:5">
      <c r="E903" s="165"/>
    </row>
    <row r="904" spans="5:5">
      <c r="E904" s="165"/>
    </row>
    <row r="905" spans="5:5">
      <c r="E905" s="165"/>
    </row>
    <row r="906" spans="5:5">
      <c r="E906" s="165"/>
    </row>
    <row r="907" spans="5:5">
      <c r="E907" s="165"/>
    </row>
    <row r="908" spans="5:5">
      <c r="E908" s="165"/>
    </row>
    <row r="909" spans="5:5">
      <c r="E909" s="165"/>
    </row>
    <row r="910" spans="5:5">
      <c r="E910" s="165"/>
    </row>
    <row r="911" spans="5:5">
      <c r="E911" s="165"/>
    </row>
    <row r="912" spans="5:5">
      <c r="E912" s="165"/>
    </row>
    <row r="913" spans="1:5">
      <c r="E913" s="165"/>
    </row>
    <row r="914" spans="1:5">
      <c r="E914" s="165"/>
    </row>
    <row r="915" spans="1:5">
      <c r="E915" s="165"/>
    </row>
    <row r="916" spans="1:5">
      <c r="A916" s="165"/>
      <c r="C916" s="165"/>
    </row>
    <row r="917" spans="1:5">
      <c r="A917" s="165"/>
      <c r="C917" s="165"/>
    </row>
    <row r="918" spans="1:5">
      <c r="A918" s="165"/>
      <c r="C918" s="165"/>
    </row>
    <row r="919" spans="1:5">
      <c r="E919" s="165"/>
    </row>
    <row r="920" spans="1:5">
      <c r="A920" s="165"/>
      <c r="C920" s="165"/>
    </row>
    <row r="921" spans="1:5">
      <c r="A921" s="165"/>
      <c r="C921" s="165"/>
    </row>
    <row r="922" spans="1:5">
      <c r="E922" s="165"/>
    </row>
    <row r="923" spans="1:5">
      <c r="A923" s="165"/>
      <c r="C923" s="165"/>
    </row>
    <row r="924" spans="1:5">
      <c r="A924" s="165"/>
      <c r="C924" s="165"/>
    </row>
    <row r="925" spans="1:5">
      <c r="E925" s="165"/>
    </row>
    <row r="926" spans="1:5">
      <c r="A926" s="165"/>
      <c r="C926" s="165"/>
    </row>
    <row r="927" spans="1:5">
      <c r="A927" s="165"/>
      <c r="C927" s="165"/>
    </row>
    <row r="928" spans="1:5">
      <c r="A928" s="165"/>
      <c r="C928" s="165"/>
    </row>
    <row r="929" spans="1:17">
      <c r="A929" s="165"/>
      <c r="C929" s="165"/>
    </row>
    <row r="930" spans="1:17">
      <c r="A930" s="165"/>
      <c r="C930" s="165"/>
    </row>
    <row r="931" spans="1:17">
      <c r="A931" s="165"/>
      <c r="C931" s="165"/>
    </row>
    <row r="932" spans="1:17">
      <c r="A932" s="165"/>
      <c r="C932" s="165"/>
    </row>
    <row r="933" spans="1:17">
      <c r="A933" s="165"/>
      <c r="C933" s="165"/>
    </row>
    <row r="934" spans="1:17">
      <c r="E934" s="165"/>
    </row>
    <row r="935" spans="1:17">
      <c r="E935" s="165"/>
    </row>
    <row r="936" spans="1:17">
      <c r="E936" s="165"/>
    </row>
    <row r="937" spans="1:17">
      <c r="E937" s="165"/>
    </row>
    <row r="938" spans="1:17">
      <c r="E938" s="165"/>
    </row>
    <row r="939" spans="1:17">
      <c r="E939" s="165"/>
    </row>
    <row r="940" spans="1:17">
      <c r="A940" s="184"/>
      <c r="C940" s="184"/>
      <c r="G940" s="73"/>
      <c r="H940" s="73"/>
      <c r="O940" s="73"/>
      <c r="P940" s="73"/>
      <c r="Q940" s="73"/>
    </row>
    <row r="941" spans="1:17">
      <c r="E941" s="165"/>
    </row>
    <row r="942" spans="1:17">
      <c r="G942" s="73"/>
      <c r="H942" s="73"/>
      <c r="O942" s="73"/>
      <c r="P942" s="73"/>
      <c r="Q942" s="73"/>
    </row>
    <row r="943" spans="1:17">
      <c r="E943" s="165"/>
    </row>
    <row r="944" spans="1:17">
      <c r="G944" s="73"/>
      <c r="H944" s="73"/>
      <c r="O944" s="73"/>
      <c r="P944" s="73"/>
      <c r="Q944" s="73"/>
    </row>
    <row r="945" spans="1:17">
      <c r="G945" s="73"/>
      <c r="H945" s="73"/>
    </row>
    <row r="946" spans="1:17">
      <c r="A946" s="168"/>
      <c r="C946" s="168"/>
      <c r="E946" s="168"/>
      <c r="G946" s="73"/>
      <c r="H946" s="73"/>
    </row>
    <row r="947" spans="1:17">
      <c r="E947" s="165"/>
    </row>
    <row r="948" spans="1:17">
      <c r="A948" s="168"/>
      <c r="C948" s="168"/>
      <c r="E948" s="168"/>
      <c r="G948" s="73"/>
      <c r="H948" s="73"/>
    </row>
    <row r="949" spans="1:17">
      <c r="E949" s="165"/>
    </row>
    <row r="950" spans="1:17">
      <c r="E950" s="165"/>
    </row>
    <row r="951" spans="1:17">
      <c r="E951" s="165"/>
    </row>
    <row r="952" spans="1:17">
      <c r="G952" s="73"/>
      <c r="H952" s="73"/>
      <c r="O952" s="73"/>
      <c r="P952" s="73"/>
      <c r="Q952" s="73"/>
    </row>
    <row r="953" spans="1:17">
      <c r="G953" s="73"/>
      <c r="H953" s="73"/>
      <c r="O953" s="73"/>
      <c r="P953" s="73"/>
      <c r="Q953" s="73"/>
    </row>
    <row r="954" spans="1:17">
      <c r="G954" s="73"/>
      <c r="H954" s="73"/>
      <c r="O954" s="73"/>
      <c r="P954" s="73"/>
      <c r="Q954" s="73"/>
    </row>
    <row r="955" spans="1:17">
      <c r="G955" s="73"/>
      <c r="H955" s="73"/>
      <c r="O955" s="73"/>
      <c r="P955" s="73"/>
      <c r="Q955" s="73"/>
    </row>
    <row r="956" spans="1:17">
      <c r="G956" s="73"/>
      <c r="H956" s="73"/>
      <c r="O956" s="73"/>
      <c r="P956" s="73"/>
      <c r="Q956" s="73"/>
    </row>
    <row r="957" spans="1:17">
      <c r="G957" s="73"/>
      <c r="H957" s="73"/>
      <c r="O957" s="73"/>
      <c r="P957" s="73"/>
      <c r="Q957" s="73"/>
    </row>
    <row r="958" spans="1:17">
      <c r="G958" s="73"/>
      <c r="H958" s="73"/>
      <c r="O958" s="73"/>
      <c r="P958" s="73"/>
      <c r="Q958" s="73"/>
    </row>
    <row r="959" spans="1:17">
      <c r="G959" s="73"/>
      <c r="H959" s="73"/>
      <c r="O959" s="73"/>
      <c r="P959" s="73"/>
      <c r="Q959" s="73"/>
    </row>
    <row r="960" spans="1:17">
      <c r="G960" s="73"/>
      <c r="H960" s="73"/>
      <c r="O960" s="73"/>
      <c r="P960" s="73"/>
      <c r="Q960" s="73"/>
    </row>
    <row r="961" spans="7:17">
      <c r="G961" s="73"/>
      <c r="H961" s="73"/>
      <c r="O961" s="73"/>
      <c r="P961" s="73"/>
      <c r="Q961" s="73"/>
    </row>
    <row r="962" spans="7:17">
      <c r="G962" s="73"/>
      <c r="H962" s="73"/>
      <c r="O962" s="73"/>
      <c r="P962" s="73"/>
      <c r="Q962" s="73"/>
    </row>
    <row r="963" spans="7:17">
      <c r="G963" s="73"/>
      <c r="H963" s="73"/>
      <c r="O963" s="73"/>
      <c r="P963" s="73"/>
      <c r="Q963" s="73"/>
    </row>
    <row r="964" spans="7:17">
      <c r="G964" s="73"/>
      <c r="H964" s="73"/>
      <c r="O964" s="73"/>
      <c r="P964" s="73"/>
      <c r="Q964" s="73"/>
    </row>
    <row r="965" spans="7:17">
      <c r="G965" s="73"/>
      <c r="H965" s="73"/>
      <c r="O965" s="73"/>
      <c r="P965" s="73"/>
      <c r="Q965" s="73"/>
    </row>
    <row r="966" spans="7:17">
      <c r="G966" s="73"/>
      <c r="H966" s="73"/>
      <c r="O966" s="73"/>
      <c r="P966" s="73"/>
      <c r="Q966" s="73"/>
    </row>
    <row r="967" spans="7:17">
      <c r="G967" s="73"/>
      <c r="H967" s="73"/>
      <c r="O967" s="73"/>
      <c r="P967" s="73"/>
      <c r="Q967" s="73"/>
    </row>
    <row r="968" spans="7:17">
      <c r="G968" s="73"/>
      <c r="H968" s="73"/>
      <c r="O968" s="73"/>
      <c r="P968" s="73"/>
      <c r="Q968" s="73"/>
    </row>
    <row r="969" spans="7:17">
      <c r="G969" s="73"/>
      <c r="H969" s="73"/>
      <c r="O969" s="73"/>
      <c r="P969" s="73"/>
      <c r="Q969" s="73"/>
    </row>
    <row r="970" spans="7:17">
      <c r="G970" s="73"/>
      <c r="H970" s="73"/>
      <c r="O970" s="73"/>
      <c r="P970" s="73"/>
      <c r="Q970" s="73"/>
    </row>
    <row r="971" spans="7:17">
      <c r="G971" s="73"/>
      <c r="H971" s="73"/>
      <c r="O971" s="73"/>
      <c r="P971" s="73"/>
      <c r="Q971" s="73"/>
    </row>
    <row r="972" spans="7:17">
      <c r="G972" s="73"/>
      <c r="H972" s="73"/>
      <c r="O972" s="73"/>
      <c r="P972" s="73"/>
      <c r="Q972" s="73"/>
    </row>
    <row r="973" spans="7:17">
      <c r="G973" s="73"/>
      <c r="H973" s="73"/>
      <c r="O973" s="73"/>
      <c r="P973" s="73"/>
      <c r="Q973" s="73"/>
    </row>
    <row r="974" spans="7:17">
      <c r="G974" s="73"/>
      <c r="H974" s="73"/>
      <c r="O974" s="73"/>
      <c r="P974" s="73"/>
      <c r="Q974" s="73"/>
    </row>
    <row r="975" spans="7:17">
      <c r="G975" s="73"/>
      <c r="H975" s="73"/>
      <c r="O975" s="73"/>
      <c r="P975" s="73"/>
      <c r="Q975" s="73"/>
    </row>
    <row r="976" spans="7:17">
      <c r="G976" s="73"/>
      <c r="H976" s="73"/>
      <c r="O976" s="73"/>
      <c r="P976" s="73"/>
      <c r="Q976" s="73"/>
    </row>
    <row r="977" spans="7:17">
      <c r="G977" s="73"/>
      <c r="H977" s="73"/>
      <c r="O977" s="73"/>
      <c r="P977" s="73"/>
      <c r="Q977" s="73"/>
    </row>
    <row r="978" spans="7:17">
      <c r="G978" s="73"/>
      <c r="H978" s="73"/>
      <c r="O978" s="73"/>
      <c r="P978" s="73"/>
      <c r="Q978" s="73"/>
    </row>
    <row r="979" spans="7:17">
      <c r="G979" s="73"/>
      <c r="H979" s="73"/>
      <c r="O979" s="73"/>
      <c r="P979" s="73"/>
      <c r="Q979" s="73"/>
    </row>
    <row r="980" spans="7:17">
      <c r="G980" s="73"/>
      <c r="H980" s="73"/>
      <c r="O980" s="73"/>
      <c r="P980" s="73"/>
      <c r="Q980" s="73"/>
    </row>
    <row r="981" spans="7:17">
      <c r="G981" s="73"/>
      <c r="H981" s="73"/>
      <c r="O981" s="73"/>
      <c r="P981" s="73"/>
      <c r="Q981" s="73"/>
    </row>
    <row r="982" spans="7:17">
      <c r="G982" s="73"/>
      <c r="H982" s="73"/>
      <c r="O982" s="73"/>
      <c r="P982" s="73"/>
      <c r="Q982" s="73"/>
    </row>
    <row r="983" spans="7:17">
      <c r="G983" s="73"/>
      <c r="H983" s="73"/>
      <c r="O983" s="73"/>
      <c r="P983" s="73"/>
      <c r="Q983" s="73"/>
    </row>
    <row r="984" spans="7:17">
      <c r="G984" s="73"/>
      <c r="H984" s="73"/>
      <c r="O984" s="73"/>
      <c r="P984" s="73"/>
      <c r="Q984" s="73"/>
    </row>
    <row r="985" spans="7:17">
      <c r="G985" s="73"/>
      <c r="H985" s="73"/>
      <c r="O985" s="73"/>
      <c r="P985" s="73"/>
      <c r="Q985" s="73"/>
    </row>
    <row r="986" spans="7:17">
      <c r="G986" s="73"/>
      <c r="H986" s="73"/>
      <c r="O986" s="73"/>
      <c r="P986" s="73"/>
      <c r="Q986" s="73"/>
    </row>
    <row r="987" spans="7:17">
      <c r="G987" s="73"/>
      <c r="H987" s="73"/>
      <c r="O987" s="73"/>
      <c r="P987" s="73"/>
      <c r="Q987" s="73"/>
    </row>
    <row r="988" spans="7:17">
      <c r="G988" s="73"/>
      <c r="H988" s="73"/>
      <c r="O988" s="73"/>
      <c r="P988" s="73"/>
      <c r="Q988" s="73"/>
    </row>
    <row r="989" spans="7:17">
      <c r="G989" s="73"/>
      <c r="H989" s="73"/>
      <c r="O989" s="73"/>
      <c r="P989" s="73"/>
      <c r="Q989" s="73"/>
    </row>
    <row r="990" spans="7:17">
      <c r="G990" s="73"/>
      <c r="H990" s="73"/>
      <c r="O990" s="73"/>
      <c r="P990" s="73"/>
      <c r="Q990" s="73"/>
    </row>
    <row r="991" spans="7:17">
      <c r="G991" s="73"/>
      <c r="H991" s="73"/>
      <c r="O991" s="73"/>
      <c r="P991" s="73"/>
      <c r="Q991" s="73"/>
    </row>
    <row r="992" spans="7:17">
      <c r="G992" s="73"/>
      <c r="H992" s="73"/>
      <c r="O992" s="73"/>
      <c r="P992" s="73"/>
      <c r="Q992" s="73"/>
    </row>
    <row r="993" spans="5:17">
      <c r="G993" s="73"/>
      <c r="H993" s="73"/>
      <c r="O993" s="73"/>
      <c r="P993" s="73"/>
      <c r="Q993" s="73"/>
    </row>
    <row r="994" spans="5:17">
      <c r="E994" s="165"/>
    </row>
    <row r="995" spans="5:17">
      <c r="E995" s="165"/>
    </row>
    <row r="996" spans="5:17">
      <c r="E996" s="165"/>
    </row>
    <row r="997" spans="5:17">
      <c r="E997" s="165"/>
    </row>
    <row r="998" spans="5:17">
      <c r="E998" s="165"/>
    </row>
    <row r="999" spans="5:17">
      <c r="E999" s="165"/>
    </row>
    <row r="1000" spans="5:17">
      <c r="E1000" s="165"/>
    </row>
    <row r="1001" spans="5:17">
      <c r="E1001" s="165"/>
    </row>
    <row r="1002" spans="5:17">
      <c r="E1002" s="165"/>
    </row>
    <row r="1003" spans="5:17">
      <c r="E1003" s="165"/>
    </row>
    <row r="1004" spans="5:17">
      <c r="E1004" s="165"/>
    </row>
    <row r="1005" spans="5:17">
      <c r="E1005" s="165"/>
    </row>
    <row r="1006" spans="5:17">
      <c r="E1006" s="165"/>
    </row>
    <row r="1007" spans="5:17">
      <c r="E1007" s="165"/>
    </row>
    <row r="1008" spans="5:17">
      <c r="E1008" s="165"/>
    </row>
    <row r="1009" spans="1:5">
      <c r="E1009" s="165"/>
    </row>
    <row r="1010" spans="1:5">
      <c r="E1010" s="165"/>
    </row>
    <row r="1011" spans="1:5">
      <c r="E1011" s="165"/>
    </row>
    <row r="1012" spans="1:5">
      <c r="E1012" s="165"/>
    </row>
    <row r="1013" spans="1:5">
      <c r="E1013" s="165"/>
    </row>
    <row r="1014" spans="1:5">
      <c r="E1014" s="165"/>
    </row>
    <row r="1015" spans="1:5">
      <c r="E1015" s="165"/>
    </row>
    <row r="1017" spans="1:5">
      <c r="E1017" s="165"/>
    </row>
    <row r="1018" spans="1:5">
      <c r="E1018" s="165"/>
    </row>
    <row r="1019" spans="1:5">
      <c r="E1019" s="165"/>
    </row>
    <row r="1020" spans="1:5">
      <c r="E1020" s="165"/>
    </row>
    <row r="1021" spans="1:5">
      <c r="A1021" s="185"/>
      <c r="C1021" s="185"/>
    </row>
    <row r="1022" spans="1:5">
      <c r="E1022" s="165"/>
    </row>
    <row r="1023" spans="1:5">
      <c r="A1023" s="165"/>
      <c r="C1023" s="165"/>
    </row>
    <row r="1024" spans="1:5">
      <c r="E1024" s="165"/>
    </row>
    <row r="1025" spans="1:18">
      <c r="E1025" s="165"/>
    </row>
    <row r="1026" spans="1:18">
      <c r="E1026" s="165"/>
    </row>
    <row r="1027" spans="1:18">
      <c r="G1027" s="73"/>
      <c r="H1027" s="73"/>
      <c r="O1027" s="73"/>
      <c r="P1027" s="73"/>
      <c r="Q1027" s="73"/>
      <c r="R1027" s="171"/>
    </row>
    <row r="1028" spans="1:18">
      <c r="E1028" s="165"/>
      <c r="R1028" s="171"/>
    </row>
    <row r="1029" spans="1:18">
      <c r="A1029" s="168"/>
      <c r="C1029" s="168"/>
      <c r="E1029" s="168"/>
      <c r="G1029" s="73"/>
      <c r="H1029" s="73"/>
    </row>
    <row r="1030" spans="1:18">
      <c r="G1030" s="73"/>
      <c r="H1030" s="73"/>
      <c r="O1030" s="73"/>
      <c r="P1030" s="73"/>
      <c r="Q1030" s="73"/>
    </row>
    <row r="1031" spans="1:18">
      <c r="G1031" s="73"/>
      <c r="H1031" s="73"/>
      <c r="O1031" s="73"/>
      <c r="P1031" s="73"/>
      <c r="Q1031" s="73"/>
    </row>
    <row r="1032" spans="1:18">
      <c r="G1032" s="73"/>
      <c r="H1032" s="73"/>
      <c r="O1032" s="73"/>
      <c r="P1032" s="73"/>
      <c r="Q1032" s="73"/>
    </row>
    <row r="1033" spans="1:18">
      <c r="G1033" s="73"/>
      <c r="H1033" s="73"/>
      <c r="O1033" s="73"/>
      <c r="P1033" s="73"/>
      <c r="Q1033" s="73"/>
    </row>
    <row r="1034" spans="1:18">
      <c r="G1034" s="73"/>
      <c r="H1034" s="73"/>
      <c r="O1034" s="73"/>
      <c r="P1034" s="73"/>
      <c r="Q1034" s="73"/>
    </row>
    <row r="1035" spans="1:18">
      <c r="G1035" s="73"/>
      <c r="H1035" s="73"/>
      <c r="O1035" s="73"/>
      <c r="P1035" s="73"/>
      <c r="Q1035" s="73"/>
    </row>
    <row r="1036" spans="1:18">
      <c r="G1036" s="73"/>
      <c r="H1036" s="73"/>
      <c r="O1036" s="73"/>
      <c r="P1036" s="73"/>
      <c r="Q1036" s="73"/>
    </row>
    <row r="1037" spans="1:18">
      <c r="G1037" s="73"/>
      <c r="H1037" s="73"/>
      <c r="O1037" s="73"/>
      <c r="P1037" s="73"/>
      <c r="Q1037" s="73"/>
    </row>
    <row r="1038" spans="1:18">
      <c r="G1038" s="73"/>
      <c r="H1038" s="73"/>
      <c r="O1038" s="73"/>
      <c r="P1038" s="73"/>
      <c r="Q1038" s="73"/>
    </row>
    <row r="1039" spans="1:18">
      <c r="G1039" s="73"/>
      <c r="H1039" s="73"/>
      <c r="O1039" s="73"/>
      <c r="P1039" s="73"/>
      <c r="Q1039" s="73"/>
    </row>
    <row r="1040" spans="1:18">
      <c r="G1040" s="73"/>
      <c r="H1040" s="73"/>
      <c r="O1040" s="73"/>
      <c r="P1040" s="73"/>
      <c r="Q1040" s="73"/>
    </row>
    <row r="1041" spans="5:17">
      <c r="G1041" s="73"/>
      <c r="H1041" s="73"/>
      <c r="O1041" s="73"/>
      <c r="P1041" s="73"/>
      <c r="Q1041" s="73"/>
    </row>
    <row r="1042" spans="5:17">
      <c r="G1042" s="73"/>
      <c r="H1042" s="73"/>
      <c r="O1042" s="73"/>
      <c r="P1042" s="73"/>
      <c r="Q1042" s="73"/>
    </row>
    <row r="1043" spans="5:17">
      <c r="G1043" s="73"/>
      <c r="H1043" s="73"/>
      <c r="O1043" s="73"/>
      <c r="P1043" s="73"/>
      <c r="Q1043" s="73"/>
    </row>
    <row r="1044" spans="5:17">
      <c r="G1044" s="73"/>
      <c r="H1044" s="73"/>
      <c r="O1044" s="73"/>
      <c r="P1044" s="73"/>
      <c r="Q1044" s="73"/>
    </row>
    <row r="1045" spans="5:17">
      <c r="G1045" s="73"/>
      <c r="H1045" s="73"/>
      <c r="O1045" s="73"/>
      <c r="P1045" s="73"/>
      <c r="Q1045" s="73"/>
    </row>
    <row r="1046" spans="5:17">
      <c r="E1046" s="165"/>
    </row>
    <row r="1047" spans="5:17">
      <c r="G1047" s="73"/>
      <c r="H1047" s="73"/>
      <c r="O1047" s="73"/>
      <c r="P1047" s="73"/>
      <c r="Q1047" s="73"/>
    </row>
    <row r="1049" spans="5:17">
      <c r="G1049" s="73"/>
      <c r="H1049" s="73"/>
      <c r="O1049" s="73"/>
      <c r="P1049" s="73"/>
      <c r="Q1049" s="73"/>
    </row>
    <row r="1050" spans="5:17">
      <c r="G1050" s="73"/>
      <c r="H1050" s="73"/>
      <c r="O1050" s="73"/>
      <c r="P1050" s="73"/>
      <c r="Q1050" s="73"/>
    </row>
    <row r="1051" spans="5:17">
      <c r="G1051" s="73"/>
      <c r="H1051" s="73"/>
      <c r="O1051" s="73"/>
      <c r="P1051" s="73"/>
      <c r="Q1051" s="73"/>
    </row>
    <row r="1052" spans="5:17">
      <c r="G1052" s="73"/>
      <c r="H1052" s="73"/>
      <c r="O1052" s="73"/>
      <c r="P1052" s="73"/>
      <c r="Q1052" s="73"/>
    </row>
    <row r="1053" spans="5:17">
      <c r="G1053" s="73"/>
      <c r="H1053" s="73"/>
      <c r="O1053" s="73"/>
      <c r="P1053" s="73"/>
      <c r="Q1053" s="73"/>
    </row>
    <row r="1054" spans="5:17">
      <c r="G1054" s="73"/>
      <c r="H1054" s="73"/>
      <c r="O1054" s="73"/>
      <c r="P1054" s="73"/>
      <c r="Q1054" s="73"/>
    </row>
    <row r="1055" spans="5:17">
      <c r="G1055" s="73"/>
      <c r="H1055" s="73"/>
      <c r="O1055" s="73"/>
      <c r="P1055" s="73"/>
      <c r="Q1055" s="73"/>
    </row>
    <row r="1056" spans="5:17">
      <c r="G1056" s="73"/>
      <c r="H1056" s="73"/>
      <c r="O1056" s="73"/>
      <c r="P1056" s="73"/>
      <c r="Q1056" s="73"/>
    </row>
    <row r="1057" spans="5:17">
      <c r="G1057" s="73"/>
      <c r="H1057" s="73"/>
      <c r="O1057" s="73"/>
      <c r="P1057" s="73"/>
      <c r="Q1057" s="73"/>
    </row>
    <row r="1058" spans="5:17">
      <c r="G1058" s="73"/>
      <c r="H1058" s="73"/>
      <c r="O1058" s="73"/>
      <c r="P1058" s="73"/>
      <c r="Q1058" s="73"/>
    </row>
    <row r="1059" spans="5:17">
      <c r="G1059" s="73"/>
      <c r="H1059" s="73"/>
      <c r="O1059" s="73"/>
      <c r="P1059" s="73"/>
      <c r="Q1059" s="73"/>
    </row>
    <row r="1060" spans="5:17">
      <c r="G1060" s="73"/>
      <c r="H1060" s="73"/>
      <c r="O1060" s="73"/>
      <c r="P1060" s="73"/>
      <c r="Q1060" s="73"/>
    </row>
    <row r="1061" spans="5:17">
      <c r="G1061" s="73"/>
      <c r="H1061" s="73"/>
      <c r="O1061" s="73"/>
      <c r="P1061" s="73"/>
      <c r="Q1061" s="73"/>
    </row>
    <row r="1062" spans="5:17">
      <c r="G1062" s="73"/>
      <c r="H1062" s="73"/>
      <c r="O1062" s="73"/>
      <c r="P1062" s="73"/>
      <c r="Q1062" s="73"/>
    </row>
    <row r="1063" spans="5:17">
      <c r="G1063" s="73"/>
      <c r="H1063" s="73"/>
      <c r="O1063" s="73"/>
      <c r="P1063" s="73"/>
      <c r="Q1063" s="73"/>
    </row>
    <row r="1064" spans="5:17">
      <c r="G1064" s="73"/>
      <c r="H1064" s="73"/>
      <c r="O1064" s="73"/>
      <c r="P1064" s="73"/>
      <c r="Q1064" s="73"/>
    </row>
    <row r="1065" spans="5:17">
      <c r="G1065" s="73"/>
      <c r="H1065" s="73"/>
      <c r="O1065" s="73"/>
      <c r="P1065" s="73"/>
      <c r="Q1065" s="73"/>
    </row>
    <row r="1066" spans="5:17">
      <c r="G1066" s="73"/>
      <c r="H1066" s="73"/>
      <c r="O1066" s="73"/>
      <c r="P1066" s="73"/>
      <c r="Q1066" s="73"/>
    </row>
    <row r="1067" spans="5:17">
      <c r="G1067" s="73"/>
      <c r="H1067" s="73"/>
      <c r="O1067" s="73"/>
      <c r="P1067" s="73"/>
      <c r="Q1067" s="73"/>
    </row>
    <row r="1068" spans="5:17">
      <c r="G1068" s="73"/>
      <c r="H1068" s="73"/>
      <c r="O1068" s="73"/>
      <c r="P1068" s="73"/>
      <c r="Q1068" s="73"/>
    </row>
    <row r="1069" spans="5:17">
      <c r="G1069" s="73"/>
      <c r="H1069" s="73"/>
      <c r="O1069" s="73"/>
      <c r="P1069" s="73"/>
      <c r="Q1069" s="73"/>
    </row>
    <row r="1070" spans="5:17">
      <c r="E1070" s="165"/>
    </row>
    <row r="1071" spans="5:17">
      <c r="G1071" s="73"/>
      <c r="H1071" s="73"/>
      <c r="O1071" s="73"/>
      <c r="P1071" s="73"/>
      <c r="Q1071" s="73"/>
    </row>
    <row r="1072" spans="5:17">
      <c r="G1072" s="73"/>
      <c r="H1072" s="73"/>
      <c r="O1072" s="73"/>
      <c r="P1072" s="73"/>
      <c r="Q1072" s="73"/>
    </row>
    <row r="1073" spans="5:17">
      <c r="G1073" s="73"/>
      <c r="H1073" s="73"/>
      <c r="O1073" s="73"/>
      <c r="P1073" s="73"/>
      <c r="Q1073" s="73"/>
    </row>
    <row r="1074" spans="5:17">
      <c r="G1074" s="73"/>
      <c r="H1074" s="73"/>
      <c r="O1074" s="73"/>
      <c r="P1074" s="73"/>
      <c r="Q1074" s="73"/>
    </row>
    <row r="1075" spans="5:17">
      <c r="E1075" s="165"/>
    </row>
    <row r="1076" spans="5:17">
      <c r="G1076" s="73"/>
      <c r="H1076" s="73"/>
      <c r="O1076" s="73"/>
      <c r="P1076" s="73"/>
      <c r="Q1076" s="73"/>
    </row>
    <row r="1077" spans="5:17">
      <c r="G1077" s="73"/>
      <c r="H1077" s="73"/>
      <c r="O1077" s="73"/>
      <c r="P1077" s="73"/>
      <c r="Q1077" s="73"/>
    </row>
    <row r="1078" spans="5:17">
      <c r="G1078" s="73"/>
      <c r="H1078" s="73"/>
      <c r="O1078" s="73"/>
      <c r="P1078" s="73"/>
      <c r="Q1078" s="73"/>
    </row>
    <row r="1079" spans="5:17">
      <c r="G1079" s="73"/>
      <c r="H1079" s="73"/>
      <c r="O1079" s="73"/>
      <c r="P1079" s="73"/>
      <c r="Q1079" s="73"/>
    </row>
    <row r="1080" spans="5:17">
      <c r="G1080" s="73"/>
      <c r="H1080" s="73"/>
      <c r="O1080" s="73"/>
      <c r="P1080" s="73"/>
      <c r="Q1080" s="73"/>
    </row>
    <row r="1081" spans="5:17">
      <c r="G1081" s="73"/>
      <c r="H1081" s="73"/>
      <c r="O1081" s="73"/>
      <c r="P1081" s="73"/>
      <c r="Q1081" s="73"/>
    </row>
    <row r="1082" spans="5:17">
      <c r="G1082" s="73"/>
      <c r="H1082" s="73"/>
      <c r="O1082" s="73"/>
      <c r="P1082" s="73"/>
      <c r="Q1082" s="73"/>
    </row>
    <row r="1083" spans="5:17">
      <c r="G1083" s="73"/>
      <c r="H1083" s="73"/>
      <c r="O1083" s="73"/>
      <c r="P1083" s="73"/>
      <c r="Q1083" s="73"/>
    </row>
    <row r="1084" spans="5:17">
      <c r="G1084" s="73"/>
      <c r="H1084" s="73"/>
      <c r="O1084" s="73"/>
      <c r="P1084" s="73"/>
      <c r="Q1084" s="73"/>
    </row>
    <row r="1085" spans="5:17">
      <c r="G1085" s="73"/>
      <c r="H1085" s="73"/>
      <c r="O1085" s="73"/>
      <c r="P1085" s="73"/>
      <c r="Q1085" s="73"/>
    </row>
    <row r="1086" spans="5:17">
      <c r="G1086" s="73"/>
      <c r="H1086" s="73"/>
      <c r="O1086" s="73"/>
      <c r="P1086" s="73"/>
      <c r="Q1086" s="73"/>
    </row>
    <row r="1087" spans="5:17">
      <c r="G1087" s="73"/>
      <c r="H1087" s="73"/>
      <c r="O1087" s="73"/>
      <c r="P1087" s="73"/>
      <c r="Q1087" s="73"/>
    </row>
    <row r="1088" spans="5:17">
      <c r="G1088" s="73"/>
      <c r="H1088" s="73"/>
      <c r="O1088" s="73"/>
      <c r="P1088" s="73"/>
      <c r="Q1088" s="73"/>
    </row>
    <row r="1089" spans="1:17">
      <c r="G1089" s="73"/>
      <c r="H1089" s="73"/>
      <c r="O1089" s="73"/>
      <c r="P1089" s="73"/>
      <c r="Q1089" s="73"/>
    </row>
    <row r="1090" spans="1:17">
      <c r="G1090" s="73"/>
      <c r="H1090" s="73"/>
      <c r="O1090" s="73"/>
      <c r="P1090" s="73"/>
      <c r="Q1090" s="73"/>
    </row>
    <row r="1091" spans="1:17">
      <c r="G1091" s="73"/>
      <c r="H1091" s="73"/>
      <c r="O1091" s="73"/>
      <c r="P1091" s="73"/>
      <c r="Q1091" s="73"/>
    </row>
    <row r="1092" spans="1:17">
      <c r="G1092" s="73"/>
      <c r="H1092" s="73"/>
      <c r="O1092" s="73"/>
      <c r="P1092" s="73"/>
      <c r="Q1092" s="73"/>
    </row>
    <row r="1093" spans="1:17">
      <c r="G1093" s="73"/>
      <c r="H1093" s="73"/>
      <c r="O1093" s="73"/>
      <c r="P1093" s="73"/>
      <c r="Q1093" s="73"/>
    </row>
    <row r="1094" spans="1:17">
      <c r="G1094" s="73"/>
      <c r="H1094" s="73"/>
      <c r="O1094" s="73"/>
      <c r="P1094" s="73"/>
      <c r="Q1094" s="73"/>
    </row>
    <row r="1095" spans="1:17">
      <c r="G1095" s="73"/>
      <c r="H1095" s="73"/>
      <c r="O1095" s="73"/>
      <c r="P1095" s="73"/>
      <c r="Q1095" s="73"/>
    </row>
    <row r="1096" spans="1:17">
      <c r="G1096" s="73"/>
      <c r="H1096" s="73"/>
      <c r="O1096" s="73"/>
      <c r="P1096" s="73"/>
      <c r="Q1096" s="73"/>
    </row>
    <row r="1097" spans="1:17">
      <c r="G1097" s="73"/>
      <c r="H1097" s="73"/>
      <c r="O1097" s="73"/>
      <c r="P1097" s="73"/>
      <c r="Q1097" s="73"/>
    </row>
    <row r="1098" spans="1:17">
      <c r="G1098" s="73"/>
      <c r="H1098" s="73"/>
      <c r="O1098" s="73"/>
      <c r="P1098" s="73"/>
      <c r="Q1098" s="73"/>
    </row>
    <row r="1099" spans="1:17">
      <c r="G1099" s="73"/>
      <c r="H1099" s="73"/>
      <c r="O1099" s="73"/>
      <c r="P1099" s="73"/>
      <c r="Q1099" s="73"/>
    </row>
    <row r="1100" spans="1:17">
      <c r="A1100" s="168"/>
      <c r="C1100" s="168"/>
      <c r="E1100" s="168"/>
      <c r="G1100" s="73"/>
      <c r="H1100" s="73"/>
    </row>
    <row r="1101" spans="1:17">
      <c r="E1101" s="165"/>
    </row>
    <row r="1102" spans="1:17">
      <c r="G1102" s="73"/>
      <c r="H1102" s="73"/>
      <c r="O1102" s="73"/>
      <c r="P1102" s="73"/>
      <c r="Q1102" s="73"/>
    </row>
    <row r="1103" spans="1:17">
      <c r="G1103" s="73"/>
      <c r="H1103" s="73"/>
    </row>
    <row r="1104" spans="1:17">
      <c r="E1104" s="165"/>
    </row>
    <row r="1105" spans="1:17">
      <c r="E1105" s="165"/>
    </row>
    <row r="1106" spans="1:17">
      <c r="G1106" s="73"/>
      <c r="H1106" s="73"/>
      <c r="O1106" s="73"/>
      <c r="P1106" s="73"/>
      <c r="Q1106" s="73"/>
    </row>
    <row r="1107" spans="1:17">
      <c r="G1107" s="73"/>
      <c r="H1107" s="73"/>
    </row>
    <row r="1108" spans="1:17">
      <c r="G1108" s="73"/>
      <c r="H1108" s="73"/>
      <c r="O1108" s="73"/>
      <c r="P1108" s="73"/>
      <c r="Q1108" s="73"/>
    </row>
    <row r="1109" spans="1:17">
      <c r="G1109" s="73"/>
      <c r="H1109" s="73"/>
      <c r="O1109" s="73"/>
      <c r="P1109" s="73"/>
      <c r="Q1109" s="73"/>
    </row>
    <row r="1110" spans="1:17">
      <c r="E1110" s="165"/>
    </row>
    <row r="1111" spans="1:17">
      <c r="E1111" s="165"/>
    </row>
    <row r="1112" spans="1:17">
      <c r="A1112" s="165"/>
      <c r="C1112" s="165"/>
      <c r="E1112" s="165"/>
      <c r="O1112" s="73"/>
      <c r="P1112" s="73"/>
      <c r="Q1112" s="73"/>
    </row>
    <row r="1113" spans="1:17">
      <c r="E1113" s="165"/>
    </row>
    <row r="1114" spans="1:17">
      <c r="E1114" s="165"/>
    </row>
    <row r="1115" spans="1:17">
      <c r="E1115" s="165"/>
    </row>
    <row r="1116" spans="1:17">
      <c r="E1116" s="165"/>
    </row>
    <row r="1117" spans="1:17">
      <c r="E1117" s="165"/>
    </row>
    <row r="1118" spans="1:17">
      <c r="E1118" s="165"/>
    </row>
    <row r="1119" spans="1:17">
      <c r="E1119" s="165"/>
    </row>
    <row r="1120" spans="1:17">
      <c r="G1120" s="73"/>
      <c r="H1120" s="73"/>
      <c r="O1120" s="73"/>
      <c r="P1120" s="73"/>
      <c r="Q1120" s="73"/>
    </row>
    <row r="1121" spans="1:17">
      <c r="E1121" s="165"/>
    </row>
    <row r="1122" spans="1:17">
      <c r="E1122" s="165"/>
      <c r="O1122" s="73"/>
      <c r="P1122" s="73"/>
      <c r="Q1122" s="73"/>
    </row>
    <row r="1123" spans="1:17">
      <c r="E1123" s="165"/>
    </row>
    <row r="1124" spans="1:17">
      <c r="E1124" s="165"/>
    </row>
    <row r="1125" spans="1:17">
      <c r="E1125" s="165"/>
    </row>
    <row r="1126" spans="1:17">
      <c r="G1126" s="73"/>
      <c r="H1126" s="73"/>
    </row>
    <row r="1127" spans="1:17">
      <c r="E1127" s="165"/>
    </row>
    <row r="1128" spans="1:17">
      <c r="E1128" s="165"/>
    </row>
    <row r="1129" spans="1:17">
      <c r="G1129" s="73"/>
      <c r="H1129" s="73"/>
      <c r="O1129" s="73"/>
      <c r="P1129" s="73"/>
      <c r="Q1129" s="73"/>
    </row>
    <row r="1130" spans="1:17">
      <c r="A1130" s="168"/>
      <c r="C1130" s="168"/>
      <c r="E1130" s="168"/>
      <c r="G1130" s="73"/>
      <c r="H1130" s="73"/>
    </row>
    <row r="1131" spans="1:17">
      <c r="G1131" s="73"/>
      <c r="H1131" s="73"/>
      <c r="O1131" s="73"/>
      <c r="P1131" s="73"/>
      <c r="Q1131" s="73"/>
    </row>
    <row r="1132" spans="1:17">
      <c r="E1132" s="165"/>
    </row>
    <row r="1133" spans="1:17">
      <c r="E1133" s="165"/>
    </row>
    <row r="1134" spans="1:17">
      <c r="E1134" s="165"/>
    </row>
    <row r="1135" spans="1:17">
      <c r="A1135" s="184"/>
      <c r="C1135" s="184"/>
      <c r="E1135" s="165"/>
    </row>
    <row r="1136" spans="1:17">
      <c r="A1136" s="165"/>
      <c r="C1136" s="165"/>
    </row>
    <row r="1137" spans="5:17">
      <c r="E1137" s="165"/>
    </row>
    <row r="1138" spans="5:17">
      <c r="E1138" s="165"/>
    </row>
    <row r="1139" spans="5:17">
      <c r="E1139" s="165"/>
      <c r="O1139" s="73"/>
      <c r="P1139" s="73"/>
      <c r="Q1139" s="73"/>
    </row>
    <row r="1140" spans="5:17">
      <c r="E1140" s="165"/>
    </row>
    <row r="1141" spans="5:17">
      <c r="E1141" s="165"/>
    </row>
    <row r="1142" spans="5:17">
      <c r="E1142" s="165"/>
    </row>
    <row r="1143" spans="5:17">
      <c r="E1143" s="165"/>
    </row>
    <row r="1144" spans="5:17">
      <c r="E1144" s="165"/>
    </row>
    <row r="1145" spans="5:17">
      <c r="E1145" s="165"/>
    </row>
    <row r="1146" spans="5:17">
      <c r="E1146" s="165"/>
    </row>
    <row r="1147" spans="5:17">
      <c r="E1147" s="165"/>
    </row>
    <row r="1148" spans="5:17">
      <c r="E1148" s="165"/>
    </row>
    <row r="1149" spans="5:17">
      <c r="E1149" s="165"/>
    </row>
    <row r="1150" spans="5:17">
      <c r="E1150" s="165"/>
    </row>
    <row r="1151" spans="5:17">
      <c r="E1151" s="165"/>
    </row>
    <row r="1152" spans="5:17">
      <c r="E1152" s="165"/>
    </row>
    <row r="1153" spans="5:17">
      <c r="E1153" s="165"/>
    </row>
    <row r="1154" spans="5:17">
      <c r="E1154" s="165"/>
    </row>
    <row r="1155" spans="5:17">
      <c r="E1155" s="165"/>
    </row>
    <row r="1156" spans="5:17">
      <c r="E1156" s="165"/>
    </row>
    <row r="1157" spans="5:17">
      <c r="E1157" s="165"/>
    </row>
    <row r="1158" spans="5:17">
      <c r="E1158" s="165"/>
    </row>
    <row r="1159" spans="5:17">
      <c r="E1159" s="165"/>
    </row>
    <row r="1160" spans="5:17">
      <c r="E1160" s="165"/>
    </row>
    <row r="1161" spans="5:17">
      <c r="E1161" s="165"/>
    </row>
    <row r="1162" spans="5:17">
      <c r="E1162" s="165"/>
    </row>
    <row r="1163" spans="5:17">
      <c r="E1163" s="165"/>
    </row>
    <row r="1164" spans="5:17">
      <c r="E1164" s="165"/>
    </row>
    <row r="1165" spans="5:17">
      <c r="G1165" s="73"/>
      <c r="H1165" s="73"/>
      <c r="O1165" s="73"/>
      <c r="P1165" s="73"/>
      <c r="Q1165" s="73"/>
    </row>
    <row r="1166" spans="5:17">
      <c r="E1166" s="165"/>
    </row>
    <row r="1167" spans="5:17">
      <c r="E1167" s="165"/>
    </row>
    <row r="1168" spans="5:17">
      <c r="E1168" s="165"/>
    </row>
    <row r="1169" spans="5:17">
      <c r="E1169" s="165"/>
    </row>
    <row r="1170" spans="5:17">
      <c r="E1170" s="165"/>
    </row>
    <row r="1171" spans="5:17">
      <c r="E1171" s="165"/>
    </row>
    <row r="1172" spans="5:17">
      <c r="E1172" s="165"/>
    </row>
    <row r="1173" spans="5:17">
      <c r="E1173" s="165"/>
    </row>
    <row r="1174" spans="5:17">
      <c r="E1174" s="165"/>
    </row>
    <row r="1175" spans="5:17">
      <c r="E1175" s="165"/>
    </row>
    <row r="1176" spans="5:17">
      <c r="G1176" s="73"/>
      <c r="H1176" s="73"/>
      <c r="O1176" s="73"/>
      <c r="P1176" s="73"/>
      <c r="Q1176" s="73"/>
    </row>
    <row r="1177" spans="5:17">
      <c r="E1177" s="165"/>
    </row>
    <row r="1178" spans="5:17">
      <c r="G1178" s="73"/>
      <c r="H1178" s="73"/>
      <c r="O1178" s="73"/>
      <c r="P1178" s="73"/>
      <c r="Q1178" s="73"/>
    </row>
    <row r="1179" spans="5:17">
      <c r="E1179" s="165"/>
    </row>
    <row r="1180" spans="5:17">
      <c r="E1180" s="165"/>
    </row>
    <row r="1181" spans="5:17">
      <c r="E1181" s="165"/>
    </row>
    <row r="1182" spans="5:17">
      <c r="E1182" s="165"/>
    </row>
    <row r="1183" spans="5:17">
      <c r="G1183" s="73"/>
      <c r="H1183" s="73"/>
      <c r="O1183" s="73"/>
      <c r="P1183" s="73"/>
      <c r="Q1183" s="73"/>
    </row>
    <row r="1184" spans="5:17">
      <c r="E1184" s="165"/>
    </row>
    <row r="1185" spans="5:5">
      <c r="E1185" s="165"/>
    </row>
    <row r="1186" spans="5:5">
      <c r="E1186" s="165"/>
    </row>
    <row r="1187" spans="5:5">
      <c r="E1187" s="165"/>
    </row>
    <row r="1188" spans="5:5">
      <c r="E1188" s="165"/>
    </row>
    <row r="1189" spans="5:5">
      <c r="E1189" s="165"/>
    </row>
    <row r="1190" spans="5:5">
      <c r="E1190" s="165"/>
    </row>
    <row r="1191" spans="5:5">
      <c r="E1191" s="165"/>
    </row>
    <row r="1192" spans="5:5">
      <c r="E1192" s="165"/>
    </row>
    <row r="1193" spans="5:5">
      <c r="E1193" s="165"/>
    </row>
    <row r="1194" spans="5:5">
      <c r="E1194" s="165"/>
    </row>
    <row r="1195" spans="5:5">
      <c r="E1195" s="165"/>
    </row>
    <row r="1196" spans="5:5">
      <c r="E1196" s="165"/>
    </row>
    <row r="1197" spans="5:5">
      <c r="E1197" s="165"/>
    </row>
    <row r="1198" spans="5:5">
      <c r="E1198" s="165"/>
    </row>
    <row r="1199" spans="5:5">
      <c r="E1199" s="165"/>
    </row>
    <row r="1200" spans="5:5">
      <c r="E1200" s="165"/>
    </row>
    <row r="1201" spans="5:5">
      <c r="E1201" s="165"/>
    </row>
    <row r="1202" spans="5:5">
      <c r="E1202" s="165"/>
    </row>
    <row r="1203" spans="5:5">
      <c r="E1203" s="165"/>
    </row>
    <row r="1204" spans="5:5">
      <c r="E1204" s="165"/>
    </row>
    <row r="1205" spans="5:5">
      <c r="E1205" s="165"/>
    </row>
    <row r="1206" spans="5:5">
      <c r="E1206" s="165"/>
    </row>
    <row r="1207" spans="5:5">
      <c r="E1207" s="165"/>
    </row>
    <row r="1208" spans="5:5">
      <c r="E1208" s="165"/>
    </row>
    <row r="1209" spans="5:5">
      <c r="E1209" s="165"/>
    </row>
    <row r="1210" spans="5:5">
      <c r="E1210" s="165"/>
    </row>
    <row r="1211" spans="5:5">
      <c r="E1211" s="165"/>
    </row>
    <row r="1212" spans="5:5">
      <c r="E1212" s="165"/>
    </row>
    <row r="1213" spans="5:5">
      <c r="E1213" s="165"/>
    </row>
    <row r="1214" spans="5:5">
      <c r="E1214" s="165"/>
    </row>
    <row r="1215" spans="5:5">
      <c r="E1215" s="165"/>
    </row>
    <row r="1216" spans="5:5">
      <c r="E1216" s="165"/>
    </row>
    <row r="1217" spans="5:5">
      <c r="E1217" s="165"/>
    </row>
    <row r="1218" spans="5:5">
      <c r="E1218" s="165"/>
    </row>
    <row r="1219" spans="5:5">
      <c r="E1219" s="165"/>
    </row>
    <row r="1220" spans="5:5">
      <c r="E1220" s="165"/>
    </row>
    <row r="1221" spans="5:5">
      <c r="E1221" s="165"/>
    </row>
    <row r="1222" spans="5:5">
      <c r="E1222" s="165"/>
    </row>
    <row r="1223" spans="5:5">
      <c r="E1223" s="165"/>
    </row>
    <row r="1224" spans="5:5">
      <c r="E1224" s="165"/>
    </row>
    <row r="1225" spans="5:5">
      <c r="E1225" s="165"/>
    </row>
    <row r="1226" spans="5:5">
      <c r="E1226" s="165"/>
    </row>
    <row r="1227" spans="5:5">
      <c r="E1227" s="165"/>
    </row>
    <row r="1228" spans="5:5">
      <c r="E1228" s="165"/>
    </row>
    <row r="1229" spans="5:5">
      <c r="E1229" s="165"/>
    </row>
    <row r="1230" spans="5:5">
      <c r="E1230" s="165"/>
    </row>
    <row r="1231" spans="5:5">
      <c r="E1231" s="165"/>
    </row>
    <row r="1232" spans="5:5">
      <c r="E1232" s="165"/>
    </row>
    <row r="1233" spans="5:5">
      <c r="E1233" s="165"/>
    </row>
    <row r="1234" spans="5:5">
      <c r="E1234" s="165"/>
    </row>
    <row r="1235" spans="5:5">
      <c r="E1235" s="165"/>
    </row>
    <row r="1236" spans="5:5">
      <c r="E1236" s="165"/>
    </row>
    <row r="1237" spans="5:5">
      <c r="E1237" s="165"/>
    </row>
    <row r="1238" spans="5:5">
      <c r="E1238" s="165"/>
    </row>
    <row r="1239" spans="5:5">
      <c r="E1239" s="165"/>
    </row>
    <row r="1240" spans="5:5">
      <c r="E1240" s="165"/>
    </row>
    <row r="1241" spans="5:5">
      <c r="E1241" s="165"/>
    </row>
    <row r="1242" spans="5:5">
      <c r="E1242" s="165"/>
    </row>
    <row r="1243" spans="5:5">
      <c r="E1243" s="165"/>
    </row>
    <row r="1244" spans="5:5">
      <c r="E1244" s="165"/>
    </row>
    <row r="1245" spans="5:5">
      <c r="E1245" s="165"/>
    </row>
    <row r="1246" spans="5:5">
      <c r="E1246" s="165"/>
    </row>
    <row r="1247" spans="5:5">
      <c r="E1247" s="165"/>
    </row>
    <row r="1248" spans="5:5">
      <c r="E1248" s="165"/>
    </row>
    <row r="1249" spans="5:17">
      <c r="E1249" s="165"/>
    </row>
    <row r="1250" spans="5:17">
      <c r="E1250" s="165"/>
    </row>
    <row r="1251" spans="5:17">
      <c r="E1251" s="165"/>
    </row>
    <row r="1252" spans="5:17">
      <c r="E1252" s="165"/>
    </row>
    <row r="1253" spans="5:17">
      <c r="E1253" s="165"/>
    </row>
    <row r="1254" spans="5:17">
      <c r="E1254" s="165"/>
    </row>
    <row r="1255" spans="5:17">
      <c r="G1255" s="73"/>
      <c r="H1255" s="73"/>
      <c r="O1255" s="73"/>
      <c r="P1255" s="73"/>
      <c r="Q1255" s="73"/>
    </row>
    <row r="1256" spans="5:17">
      <c r="E1256" s="165"/>
      <c r="O1256" s="73"/>
      <c r="P1256" s="73"/>
      <c r="Q1256" s="73"/>
    </row>
    <row r="1257" spans="5:17">
      <c r="E1257" s="165"/>
    </row>
    <row r="1258" spans="5:17">
      <c r="E1258" s="165"/>
    </row>
    <row r="1259" spans="5:17">
      <c r="E1259" s="165"/>
    </row>
    <row r="1260" spans="5:17">
      <c r="E1260" s="165"/>
    </row>
    <row r="1261" spans="5:17">
      <c r="E1261" s="165"/>
    </row>
    <row r="1262" spans="5:17">
      <c r="E1262" s="165"/>
    </row>
    <row r="1263" spans="5:17">
      <c r="E1263" s="165"/>
    </row>
    <row r="1264" spans="5:17">
      <c r="E1264" s="165"/>
    </row>
    <row r="1265" spans="5:17">
      <c r="E1265" s="165"/>
    </row>
    <row r="1266" spans="5:17">
      <c r="E1266" s="165"/>
    </row>
    <row r="1267" spans="5:17">
      <c r="E1267" s="165"/>
    </row>
    <row r="1268" spans="5:17">
      <c r="E1268" s="165"/>
      <c r="I1268" s="165"/>
      <c r="J1268" s="165"/>
      <c r="K1268" s="165"/>
      <c r="L1268" s="170"/>
      <c r="M1268" s="170"/>
      <c r="N1268" s="170"/>
    </row>
    <row r="1269" spans="5:17">
      <c r="G1269" s="73"/>
      <c r="H1269" s="73"/>
      <c r="O1269" s="73"/>
      <c r="P1269" s="73"/>
      <c r="Q1269" s="73"/>
    </row>
    <row r="1270" spans="5:17">
      <c r="E1270" s="165"/>
    </row>
    <row r="1271" spans="5:17">
      <c r="E1271" s="165"/>
    </row>
    <row r="1272" spans="5:17">
      <c r="E1272" s="165"/>
    </row>
    <row r="1273" spans="5:17">
      <c r="G1273" s="73"/>
      <c r="H1273" s="73"/>
      <c r="O1273" s="73"/>
      <c r="P1273" s="73"/>
      <c r="Q1273" s="73"/>
    </row>
    <row r="1274" spans="5:17">
      <c r="E1274" s="165"/>
    </row>
    <row r="1275" spans="5:17">
      <c r="E1275" s="165"/>
    </row>
    <row r="1276" spans="5:17">
      <c r="E1276" s="165"/>
    </row>
    <row r="1277" spans="5:17">
      <c r="E1277" s="165"/>
    </row>
    <row r="1278" spans="5:17">
      <c r="E1278" s="165"/>
    </row>
    <row r="1279" spans="5:17">
      <c r="E1279" s="165"/>
    </row>
    <row r="1280" spans="5:17">
      <c r="G1280" s="73"/>
      <c r="H1280" s="73"/>
      <c r="O1280" s="73"/>
      <c r="P1280" s="73"/>
      <c r="Q1280" s="73"/>
    </row>
    <row r="1281" spans="5:17">
      <c r="E1281" s="165"/>
    </row>
    <row r="1282" spans="5:17">
      <c r="E1282" s="165"/>
    </row>
    <row r="1283" spans="5:17">
      <c r="E1283" s="165"/>
    </row>
    <row r="1284" spans="5:17">
      <c r="E1284" s="165"/>
    </row>
    <row r="1285" spans="5:17">
      <c r="E1285" s="165"/>
    </row>
    <row r="1286" spans="5:17">
      <c r="E1286" s="165"/>
      <c r="O1286" s="73"/>
      <c r="P1286" s="73"/>
      <c r="Q1286" s="73"/>
    </row>
    <row r="1287" spans="5:17">
      <c r="G1287" s="73"/>
      <c r="H1287" s="73"/>
      <c r="O1287" s="73"/>
      <c r="P1287" s="73"/>
      <c r="Q1287" s="73"/>
    </row>
    <row r="1288" spans="5:17">
      <c r="G1288" s="73"/>
      <c r="H1288" s="73"/>
      <c r="O1288" s="73"/>
      <c r="P1288" s="73"/>
      <c r="Q1288" s="73"/>
    </row>
    <row r="1289" spans="5:17">
      <c r="G1289" s="73"/>
      <c r="H1289" s="73"/>
      <c r="O1289" s="73"/>
      <c r="P1289" s="73"/>
      <c r="Q1289" s="73"/>
    </row>
    <row r="1290" spans="5:17">
      <c r="G1290" s="73"/>
      <c r="H1290" s="73"/>
      <c r="O1290" s="73"/>
      <c r="P1290" s="73"/>
      <c r="Q1290" s="73"/>
    </row>
    <row r="1291" spans="5:17">
      <c r="E1291" s="165"/>
      <c r="O1291" s="73"/>
      <c r="P1291" s="73"/>
      <c r="Q1291" s="73"/>
    </row>
    <row r="1292" spans="5:17">
      <c r="E1292" s="165"/>
      <c r="O1292" s="73"/>
      <c r="P1292" s="73"/>
      <c r="Q1292" s="73"/>
    </row>
    <row r="1293" spans="5:17">
      <c r="E1293" s="165"/>
    </row>
    <row r="1294" spans="5:17">
      <c r="E1294" s="165"/>
      <c r="O1294" s="73"/>
      <c r="P1294" s="73"/>
      <c r="Q1294" s="73"/>
    </row>
    <row r="1295" spans="5:17">
      <c r="E1295" s="165"/>
      <c r="O1295" s="73"/>
      <c r="P1295" s="73"/>
      <c r="Q1295" s="73"/>
    </row>
    <row r="1296" spans="5:17">
      <c r="G1296" s="73"/>
      <c r="H1296" s="73"/>
      <c r="O1296" s="73"/>
      <c r="P1296" s="73"/>
      <c r="Q1296" s="73"/>
    </row>
    <row r="1297" spans="5:17">
      <c r="G1297" s="73"/>
      <c r="H1297" s="73"/>
      <c r="O1297" s="73"/>
      <c r="P1297" s="73"/>
      <c r="Q1297" s="73"/>
    </row>
    <row r="1298" spans="5:17">
      <c r="G1298" s="73"/>
      <c r="H1298" s="73"/>
      <c r="O1298" s="73"/>
      <c r="P1298" s="73"/>
      <c r="Q1298" s="73"/>
    </row>
    <row r="1299" spans="5:17">
      <c r="G1299" s="73"/>
      <c r="H1299" s="73"/>
      <c r="O1299" s="73"/>
      <c r="P1299" s="73"/>
      <c r="Q1299" s="73"/>
    </row>
    <row r="1300" spans="5:17">
      <c r="G1300" s="73"/>
      <c r="H1300" s="73"/>
      <c r="O1300" s="73"/>
      <c r="P1300" s="73"/>
      <c r="Q1300" s="73"/>
    </row>
    <row r="1301" spans="5:17">
      <c r="O1301" s="73"/>
      <c r="P1301" s="73"/>
      <c r="Q1301" s="73"/>
    </row>
    <row r="1302" spans="5:17">
      <c r="G1302" s="73"/>
      <c r="H1302" s="73"/>
      <c r="O1302" s="73"/>
      <c r="P1302" s="73"/>
      <c r="Q1302" s="73"/>
    </row>
    <row r="1303" spans="5:17">
      <c r="E1303" s="165"/>
    </row>
    <row r="1304" spans="5:17">
      <c r="E1304" s="165"/>
    </row>
    <row r="1305" spans="5:17">
      <c r="E1305" s="165"/>
    </row>
    <row r="1306" spans="5:17">
      <c r="E1306" s="165"/>
    </row>
    <row r="1307" spans="5:17">
      <c r="E1307" s="165"/>
    </row>
    <row r="1308" spans="5:17">
      <c r="E1308" s="165"/>
    </row>
    <row r="1309" spans="5:17">
      <c r="E1309" s="165"/>
    </row>
    <row r="1310" spans="5:17">
      <c r="E1310" s="165"/>
    </row>
    <row r="1311" spans="5:17">
      <c r="E1311" s="165"/>
    </row>
    <row r="1312" spans="5:17">
      <c r="E1312" s="165"/>
    </row>
    <row r="1313" spans="5:17">
      <c r="E1313" s="165"/>
    </row>
    <row r="1314" spans="5:17">
      <c r="E1314" s="165"/>
    </row>
    <row r="1315" spans="5:17">
      <c r="E1315" s="165"/>
    </row>
    <row r="1316" spans="5:17">
      <c r="E1316" s="165"/>
    </row>
    <row r="1317" spans="5:17">
      <c r="E1317" s="165"/>
    </row>
    <row r="1318" spans="5:17">
      <c r="E1318" s="165"/>
    </row>
    <row r="1319" spans="5:17">
      <c r="E1319" s="165"/>
      <c r="O1319" s="73"/>
      <c r="P1319" s="73"/>
      <c r="Q1319" s="73"/>
    </row>
    <row r="1320" spans="5:17">
      <c r="E1320" s="165"/>
    </row>
    <row r="1321" spans="5:17">
      <c r="E1321" s="165"/>
    </row>
    <row r="1322" spans="5:17">
      <c r="G1322" s="73"/>
      <c r="H1322" s="73"/>
      <c r="O1322" s="73"/>
      <c r="P1322" s="73"/>
      <c r="Q1322" s="73"/>
    </row>
    <row r="1323" spans="5:17">
      <c r="G1323" s="73"/>
      <c r="H1323" s="73"/>
    </row>
    <row r="1325" spans="5:17">
      <c r="E1325" s="165"/>
    </row>
    <row r="1326" spans="5:17">
      <c r="G1326" s="73"/>
      <c r="H1326" s="73"/>
    </row>
    <row r="1327" spans="5:17">
      <c r="G1327" s="73"/>
      <c r="H1327" s="73"/>
    </row>
    <row r="1328" spans="5:17">
      <c r="G1328" s="73"/>
      <c r="H1328" s="73"/>
      <c r="O1328" s="73"/>
      <c r="P1328" s="73"/>
      <c r="Q1328" s="73"/>
    </row>
    <row r="1329" spans="1:17">
      <c r="E1329" s="165"/>
    </row>
    <row r="1330" spans="1:17">
      <c r="E1330" s="165"/>
    </row>
    <row r="1331" spans="1:17">
      <c r="E1331" s="165"/>
    </row>
    <row r="1332" spans="1:17">
      <c r="O1332" s="73"/>
      <c r="P1332" s="73"/>
      <c r="Q1332" s="73"/>
    </row>
    <row r="1333" spans="1:17">
      <c r="E1333" s="165"/>
    </row>
    <row r="1334" spans="1:17">
      <c r="E1334" s="165"/>
      <c r="O1334" s="73"/>
      <c r="P1334" s="73"/>
      <c r="Q1334" s="73"/>
    </row>
    <row r="1335" spans="1:17">
      <c r="A1335" s="168"/>
      <c r="C1335" s="168"/>
      <c r="E1335" s="168"/>
      <c r="G1335" s="73"/>
      <c r="H1335" s="73"/>
      <c r="O1335" s="73"/>
      <c r="P1335" s="73"/>
      <c r="Q1335" s="73"/>
    </row>
    <row r="1336" spans="1:17">
      <c r="G1336" s="73"/>
      <c r="H1336" s="73"/>
      <c r="O1336" s="73"/>
      <c r="P1336" s="73"/>
      <c r="Q1336" s="73"/>
    </row>
    <row r="1337" spans="1:17">
      <c r="G1337" s="73"/>
      <c r="H1337" s="73"/>
      <c r="O1337" s="73"/>
      <c r="P1337" s="73"/>
      <c r="Q1337" s="73"/>
    </row>
    <row r="1338" spans="1:17">
      <c r="G1338" s="73"/>
      <c r="H1338" s="73"/>
      <c r="O1338" s="73"/>
      <c r="P1338" s="73"/>
      <c r="Q1338" s="73"/>
    </row>
    <row r="1339" spans="1:17">
      <c r="G1339" s="73"/>
      <c r="H1339" s="73"/>
      <c r="O1339" s="73"/>
      <c r="P1339" s="73"/>
      <c r="Q1339" s="73"/>
    </row>
    <row r="1340" spans="1:17">
      <c r="G1340" s="73"/>
      <c r="H1340" s="73"/>
      <c r="O1340" s="73"/>
      <c r="P1340" s="73"/>
      <c r="Q1340" s="73"/>
    </row>
    <row r="1341" spans="1:17">
      <c r="G1341" s="73"/>
      <c r="H1341" s="73"/>
    </row>
    <row r="1342" spans="1:17">
      <c r="G1342" s="73"/>
      <c r="H1342" s="73"/>
      <c r="O1342" s="73"/>
      <c r="P1342" s="73"/>
      <c r="Q1342" s="73"/>
    </row>
    <row r="1343" spans="1:17">
      <c r="G1343" s="73"/>
      <c r="H1343" s="73"/>
      <c r="O1343" s="73"/>
      <c r="P1343" s="73"/>
      <c r="Q1343" s="73"/>
    </row>
    <row r="1344" spans="1:17">
      <c r="G1344" s="73"/>
      <c r="H1344" s="73"/>
      <c r="O1344" s="73"/>
      <c r="P1344" s="73"/>
      <c r="Q1344" s="73"/>
    </row>
    <row r="1345" spans="5:17">
      <c r="G1345" s="73"/>
      <c r="H1345" s="73"/>
    </row>
    <row r="1346" spans="5:17">
      <c r="G1346" s="73"/>
      <c r="H1346" s="73"/>
      <c r="O1346" s="73"/>
      <c r="P1346" s="73"/>
      <c r="Q1346" s="73"/>
    </row>
    <row r="1347" spans="5:17">
      <c r="G1347" s="73"/>
      <c r="H1347" s="73"/>
      <c r="O1347" s="73"/>
      <c r="P1347" s="73"/>
      <c r="Q1347" s="73"/>
    </row>
    <row r="1348" spans="5:17">
      <c r="G1348" s="73"/>
      <c r="H1348" s="73"/>
      <c r="O1348" s="73"/>
      <c r="P1348" s="73"/>
      <c r="Q1348" s="73"/>
    </row>
    <row r="1349" spans="5:17">
      <c r="G1349" s="73"/>
      <c r="H1349" s="73"/>
      <c r="O1349" s="73"/>
      <c r="P1349" s="73"/>
      <c r="Q1349" s="73"/>
    </row>
    <row r="1350" spans="5:17">
      <c r="G1350" s="73"/>
      <c r="H1350" s="73"/>
      <c r="O1350" s="73"/>
      <c r="P1350" s="73"/>
      <c r="Q1350" s="73"/>
    </row>
    <row r="1351" spans="5:17">
      <c r="G1351" s="73"/>
      <c r="H1351" s="73"/>
      <c r="O1351" s="73"/>
      <c r="P1351" s="73"/>
      <c r="Q1351" s="73"/>
    </row>
    <row r="1352" spans="5:17">
      <c r="G1352" s="73"/>
      <c r="H1352" s="73"/>
      <c r="O1352" s="73"/>
      <c r="P1352" s="73"/>
      <c r="Q1352" s="73"/>
    </row>
    <row r="1353" spans="5:17">
      <c r="G1353" s="73"/>
      <c r="H1353" s="73"/>
      <c r="O1353" s="73"/>
      <c r="P1353" s="73"/>
      <c r="Q1353" s="73"/>
    </row>
    <row r="1354" spans="5:17">
      <c r="G1354" s="73"/>
      <c r="H1354" s="73"/>
      <c r="O1354" s="73"/>
      <c r="P1354" s="73"/>
      <c r="Q1354" s="73"/>
    </row>
    <row r="1355" spans="5:17">
      <c r="G1355" s="73"/>
      <c r="H1355" s="73"/>
      <c r="O1355" s="73"/>
      <c r="P1355" s="73"/>
      <c r="Q1355" s="73"/>
    </row>
    <row r="1356" spans="5:17">
      <c r="G1356" s="73"/>
      <c r="H1356" s="73"/>
      <c r="O1356" s="73"/>
      <c r="P1356" s="73"/>
      <c r="Q1356" s="73"/>
    </row>
    <row r="1357" spans="5:17">
      <c r="E1357" s="165"/>
      <c r="O1357" s="73"/>
      <c r="P1357" s="73"/>
      <c r="Q1357" s="73"/>
    </row>
    <row r="1358" spans="5:17">
      <c r="G1358" s="73"/>
      <c r="H1358" s="73"/>
      <c r="O1358" s="73"/>
      <c r="P1358" s="73"/>
      <c r="Q1358" s="73"/>
    </row>
    <row r="1359" spans="5:17">
      <c r="G1359" s="73"/>
      <c r="H1359" s="73"/>
      <c r="O1359" s="73"/>
      <c r="P1359" s="73"/>
      <c r="Q1359" s="73"/>
    </row>
    <row r="1360" spans="5:17">
      <c r="G1360" s="73"/>
      <c r="H1360" s="73"/>
      <c r="O1360" s="73"/>
      <c r="P1360" s="73"/>
      <c r="Q1360" s="73"/>
    </row>
    <row r="1361" spans="1:17">
      <c r="G1361" s="73"/>
      <c r="H1361" s="73"/>
      <c r="O1361" s="73"/>
      <c r="P1361" s="73"/>
      <c r="Q1361" s="73"/>
    </row>
    <row r="1362" spans="1:17">
      <c r="G1362" s="73"/>
      <c r="H1362" s="73"/>
      <c r="O1362" s="73"/>
      <c r="P1362" s="73"/>
      <c r="Q1362" s="73"/>
    </row>
    <row r="1363" spans="1:17">
      <c r="G1363" s="73"/>
      <c r="H1363" s="73"/>
      <c r="O1363" s="73"/>
      <c r="P1363" s="73"/>
      <c r="Q1363" s="73"/>
    </row>
    <row r="1364" spans="1:17">
      <c r="A1364" s="168"/>
      <c r="C1364" s="168"/>
      <c r="E1364" s="168"/>
      <c r="G1364" s="73"/>
      <c r="H1364" s="73"/>
      <c r="O1364" s="73"/>
      <c r="P1364" s="73"/>
      <c r="Q1364" s="73"/>
    </row>
    <row r="1365" spans="1:17">
      <c r="G1365" s="73"/>
      <c r="H1365" s="73"/>
      <c r="O1365" s="73"/>
      <c r="P1365" s="73"/>
      <c r="Q1365" s="73"/>
    </row>
    <row r="1366" spans="1:17">
      <c r="G1366" s="73"/>
      <c r="H1366" s="73"/>
      <c r="O1366" s="73"/>
      <c r="P1366" s="73"/>
      <c r="Q1366" s="73"/>
    </row>
    <row r="1367" spans="1:17">
      <c r="G1367" s="73"/>
      <c r="H1367" s="73"/>
      <c r="O1367" s="73"/>
      <c r="P1367" s="73"/>
      <c r="Q1367" s="73"/>
    </row>
    <row r="1368" spans="1:17">
      <c r="G1368" s="73"/>
      <c r="H1368" s="73"/>
      <c r="O1368" s="73"/>
      <c r="P1368" s="73"/>
      <c r="Q1368" s="73"/>
    </row>
    <row r="1369" spans="1:17">
      <c r="G1369" s="73"/>
      <c r="H1369" s="73"/>
      <c r="O1369" s="73"/>
      <c r="P1369" s="73"/>
      <c r="Q1369" s="73"/>
    </row>
    <row r="1370" spans="1:17">
      <c r="G1370" s="73"/>
      <c r="H1370" s="73"/>
      <c r="O1370" s="73"/>
      <c r="P1370" s="73"/>
      <c r="Q1370" s="73"/>
    </row>
    <row r="1371" spans="1:17">
      <c r="G1371" s="73"/>
      <c r="H1371" s="73"/>
      <c r="O1371" s="73"/>
      <c r="P1371" s="73"/>
      <c r="Q1371" s="73"/>
    </row>
    <row r="1372" spans="1:17">
      <c r="G1372" s="73"/>
      <c r="H1372" s="73"/>
      <c r="O1372" s="73"/>
      <c r="P1372" s="73"/>
      <c r="Q1372" s="73"/>
    </row>
    <row r="1373" spans="1:17">
      <c r="G1373" s="73"/>
      <c r="H1373" s="73"/>
      <c r="O1373" s="73"/>
      <c r="P1373" s="73"/>
      <c r="Q1373" s="73"/>
    </row>
    <row r="1374" spans="1:17">
      <c r="G1374" s="73"/>
      <c r="H1374" s="73"/>
      <c r="O1374" s="73"/>
      <c r="P1374" s="73"/>
      <c r="Q1374" s="73"/>
    </row>
    <row r="1375" spans="1:17">
      <c r="E1375" s="165"/>
      <c r="O1375" s="73"/>
      <c r="P1375" s="73"/>
      <c r="Q1375" s="73"/>
    </row>
    <row r="1376" spans="1:17">
      <c r="G1376" s="73"/>
      <c r="H1376" s="73"/>
      <c r="O1376" s="73"/>
      <c r="P1376" s="73"/>
      <c r="Q1376" s="73"/>
    </row>
    <row r="1377" spans="1:17">
      <c r="G1377" s="73"/>
      <c r="H1377" s="73"/>
      <c r="O1377" s="73"/>
      <c r="P1377" s="73"/>
      <c r="Q1377" s="73"/>
    </row>
    <row r="1378" spans="1:17">
      <c r="G1378" s="73"/>
      <c r="H1378" s="73"/>
      <c r="O1378" s="73"/>
      <c r="P1378" s="73"/>
      <c r="Q1378" s="73"/>
    </row>
    <row r="1379" spans="1:17">
      <c r="E1379" s="169"/>
      <c r="O1379" s="73"/>
      <c r="P1379" s="73"/>
      <c r="Q1379" s="73"/>
    </row>
    <row r="1380" spans="1:17">
      <c r="G1380" s="73"/>
      <c r="H1380" s="73"/>
      <c r="O1380" s="73"/>
      <c r="P1380" s="73"/>
      <c r="Q1380" s="73"/>
    </row>
    <row r="1381" spans="1:17">
      <c r="G1381" s="73"/>
      <c r="H1381" s="73"/>
      <c r="O1381" s="73"/>
      <c r="P1381" s="73"/>
      <c r="Q1381" s="73"/>
    </row>
    <row r="1382" spans="1:17">
      <c r="G1382" s="73"/>
      <c r="H1382" s="73"/>
      <c r="O1382" s="73"/>
      <c r="P1382" s="73"/>
      <c r="Q1382" s="73"/>
    </row>
    <row r="1383" spans="1:17">
      <c r="G1383" s="73"/>
      <c r="H1383" s="73"/>
      <c r="O1383" s="73"/>
      <c r="P1383" s="73"/>
      <c r="Q1383" s="73"/>
    </row>
    <row r="1384" spans="1:17">
      <c r="A1384" s="168"/>
      <c r="C1384" s="168"/>
      <c r="E1384" s="168"/>
      <c r="G1384" s="73"/>
      <c r="H1384" s="73"/>
    </row>
    <row r="1385" spans="1:17">
      <c r="G1385" s="73"/>
      <c r="H1385" s="73"/>
      <c r="O1385" s="73"/>
      <c r="P1385" s="73"/>
      <c r="Q1385" s="73"/>
    </row>
    <row r="1386" spans="1:17">
      <c r="G1386" s="73"/>
      <c r="H1386" s="73"/>
      <c r="O1386" s="73"/>
      <c r="P1386" s="73"/>
      <c r="Q1386" s="73"/>
    </row>
    <row r="1387" spans="1:17">
      <c r="G1387" s="73"/>
      <c r="H1387" s="73"/>
      <c r="O1387" s="73"/>
      <c r="P1387" s="73"/>
      <c r="Q1387" s="73"/>
    </row>
    <row r="1388" spans="1:17">
      <c r="A1388" s="168"/>
      <c r="C1388" s="168"/>
      <c r="E1388" s="168"/>
      <c r="G1388" s="73"/>
      <c r="H1388" s="73"/>
    </row>
    <row r="1389" spans="1:17">
      <c r="G1389" s="73"/>
      <c r="H1389" s="73"/>
      <c r="O1389" s="73"/>
      <c r="P1389" s="73"/>
      <c r="Q1389" s="73"/>
    </row>
    <row r="1390" spans="1:17">
      <c r="E1390" s="165"/>
    </row>
    <row r="1391" spans="1:17">
      <c r="G1391" s="73"/>
      <c r="H1391" s="73"/>
      <c r="O1391" s="73"/>
      <c r="P1391" s="73"/>
      <c r="Q1391" s="73"/>
    </row>
    <row r="1392" spans="1:17">
      <c r="G1392" s="73"/>
      <c r="H1392" s="73"/>
      <c r="O1392" s="73"/>
      <c r="P1392" s="73"/>
      <c r="Q1392" s="73"/>
    </row>
    <row r="1393" spans="5:5">
      <c r="E1393" s="165"/>
    </row>
    <row r="1394" spans="5:5">
      <c r="E1394" s="165"/>
    </row>
    <row r="1396" spans="5:5">
      <c r="E1396" s="165"/>
    </row>
    <row r="1397" spans="5:5">
      <c r="E1397" s="165"/>
    </row>
    <row r="1398" spans="5:5">
      <c r="E1398" s="165"/>
    </row>
    <row r="1399" spans="5:5">
      <c r="E1399" s="165"/>
    </row>
    <row r="1400" spans="5:5">
      <c r="E1400" s="165"/>
    </row>
    <row r="1401" spans="5:5">
      <c r="E1401" s="165"/>
    </row>
    <row r="1402" spans="5:5">
      <c r="E1402" s="165"/>
    </row>
    <row r="1403" spans="5:5">
      <c r="E1403" s="165"/>
    </row>
    <row r="1404" spans="5:5">
      <c r="E1404" s="165"/>
    </row>
    <row r="1405" spans="5:5">
      <c r="E1405" s="165"/>
    </row>
    <row r="1406" spans="5:5">
      <c r="E1406" s="165"/>
    </row>
    <row r="1407" spans="5:5">
      <c r="E1407" s="165"/>
    </row>
    <row r="1408" spans="5:5">
      <c r="E1408" s="165"/>
    </row>
    <row r="1409" spans="5:5">
      <c r="E1409" s="165"/>
    </row>
    <row r="1410" spans="5:5">
      <c r="E1410" s="165"/>
    </row>
    <row r="1411" spans="5:5">
      <c r="E1411" s="165"/>
    </row>
    <row r="1412" spans="5:5">
      <c r="E1412" s="165"/>
    </row>
    <row r="1413" spans="5:5">
      <c r="E1413" s="165"/>
    </row>
    <row r="1414" spans="5:5">
      <c r="E1414" s="165"/>
    </row>
    <row r="1415" spans="5:5">
      <c r="E1415" s="165"/>
    </row>
    <row r="1416" spans="5:5">
      <c r="E1416" s="165"/>
    </row>
    <row r="1417" spans="5:5">
      <c r="E1417" s="165"/>
    </row>
    <row r="1418" spans="5:5">
      <c r="E1418" s="165"/>
    </row>
    <row r="1419" spans="5:5">
      <c r="E1419" s="165"/>
    </row>
    <row r="1420" spans="5:5">
      <c r="E1420" s="165"/>
    </row>
    <row r="1421" spans="5:5">
      <c r="E1421" s="165"/>
    </row>
    <row r="1422" spans="5:5">
      <c r="E1422" s="165"/>
    </row>
    <row r="1423" spans="5:5">
      <c r="E1423" s="165"/>
    </row>
    <row r="1424" spans="5:5">
      <c r="E1424" s="165"/>
    </row>
    <row r="1425" spans="5:5">
      <c r="E1425" s="165"/>
    </row>
    <row r="1426" spans="5:5">
      <c r="E1426" s="165"/>
    </row>
    <row r="1427" spans="5:5">
      <c r="E1427" s="165"/>
    </row>
    <row r="1428" spans="5:5">
      <c r="E1428" s="165"/>
    </row>
    <row r="1429" spans="5:5">
      <c r="E1429" s="165"/>
    </row>
    <row r="1430" spans="5:5">
      <c r="E1430" s="165"/>
    </row>
    <row r="1431" spans="5:5">
      <c r="E1431" s="165"/>
    </row>
    <row r="1432" spans="5:5">
      <c r="E1432" s="165"/>
    </row>
    <row r="1433" spans="5:5">
      <c r="E1433" s="165"/>
    </row>
    <row r="1434" spans="5:5">
      <c r="E1434" s="165"/>
    </row>
    <row r="1435" spans="5:5">
      <c r="E1435" s="165"/>
    </row>
    <row r="1436" spans="5:5">
      <c r="E1436" s="165"/>
    </row>
    <row r="1437" spans="5:5">
      <c r="E1437" s="165"/>
    </row>
    <row r="1438" spans="5:5">
      <c r="E1438" s="165"/>
    </row>
    <row r="1439" spans="5:5">
      <c r="E1439" s="165"/>
    </row>
    <row r="1440" spans="5:5">
      <c r="E1440" s="165"/>
    </row>
    <row r="1441" spans="5:5">
      <c r="E1441" s="165"/>
    </row>
    <row r="1442" spans="5:5">
      <c r="E1442" s="165"/>
    </row>
    <row r="1443" spans="5:5">
      <c r="E1443" s="165"/>
    </row>
    <row r="1444" spans="5:5">
      <c r="E1444" s="165"/>
    </row>
    <row r="1445" spans="5:5">
      <c r="E1445" s="165"/>
    </row>
    <row r="1446" spans="5:5">
      <c r="E1446" s="165"/>
    </row>
    <row r="1447" spans="5:5">
      <c r="E1447" s="165"/>
    </row>
    <row r="1448" spans="5:5">
      <c r="E1448" s="165"/>
    </row>
    <row r="1449" spans="5:5">
      <c r="E1449" s="165"/>
    </row>
    <row r="1450" spans="5:5">
      <c r="E1450" s="165"/>
    </row>
    <row r="1451" spans="5:5">
      <c r="E1451" s="165"/>
    </row>
    <row r="1452" spans="5:5">
      <c r="E1452" s="165"/>
    </row>
    <row r="1453" spans="5:5">
      <c r="E1453" s="165"/>
    </row>
    <row r="1454" spans="5:5">
      <c r="E1454" s="165"/>
    </row>
    <row r="1455" spans="5:5">
      <c r="E1455" s="165"/>
    </row>
    <row r="1456" spans="5:5">
      <c r="E1456" s="165"/>
    </row>
    <row r="1457" spans="5:21">
      <c r="E1457" s="165"/>
    </row>
    <row r="1458" spans="5:21">
      <c r="E1458" s="165"/>
    </row>
    <row r="1459" spans="5:21">
      <c r="E1459" s="165"/>
    </row>
    <row r="1460" spans="5:21">
      <c r="E1460" s="165"/>
    </row>
    <row r="1461" spans="5:21">
      <c r="E1461" s="165"/>
    </row>
    <row r="1462" spans="5:21">
      <c r="E1462" s="165"/>
    </row>
    <row r="1463" spans="5:21">
      <c r="E1463" s="165"/>
    </row>
    <row r="1464" spans="5:21">
      <c r="E1464" s="165"/>
    </row>
    <row r="1465" spans="5:21">
      <c r="E1465" s="165"/>
    </row>
    <row r="1466" spans="5:21">
      <c r="E1466" s="165"/>
      <c r="O1466" s="73"/>
      <c r="P1466" s="73"/>
      <c r="Q1466" s="73"/>
    </row>
    <row r="1467" spans="5:21">
      <c r="E1467" s="165"/>
    </row>
    <row r="1468" spans="5:21">
      <c r="G1468" s="73"/>
      <c r="H1468" s="73"/>
      <c r="O1468" s="73"/>
      <c r="P1468" s="73"/>
      <c r="Q1468" s="73"/>
    </row>
    <row r="1469" spans="5:21">
      <c r="G1469" s="73"/>
      <c r="H1469" s="73"/>
    </row>
    <row r="1470" spans="5:21">
      <c r="G1470" s="73"/>
      <c r="H1470" s="73"/>
      <c r="O1470" s="73"/>
      <c r="P1470" s="73"/>
      <c r="Q1470" s="73"/>
      <c r="U1470" s="171"/>
    </row>
    <row r="1471" spans="5:21">
      <c r="E1471" s="165"/>
    </row>
    <row r="1472" spans="5:21">
      <c r="E1472" s="165"/>
    </row>
    <row r="1473" spans="5:17">
      <c r="E1473" s="165"/>
    </row>
    <row r="1474" spans="5:17">
      <c r="E1474" s="165"/>
    </row>
    <row r="1475" spans="5:17">
      <c r="E1475" s="165"/>
    </row>
    <row r="1476" spans="5:17">
      <c r="E1476" s="165"/>
      <c r="O1476" s="73"/>
      <c r="P1476" s="73"/>
      <c r="Q1476" s="73"/>
    </row>
    <row r="1477" spans="5:17">
      <c r="E1477" s="165"/>
    </row>
    <row r="1478" spans="5:17">
      <c r="E1478" s="165"/>
    </row>
    <row r="1479" spans="5:17">
      <c r="E1479" s="165"/>
    </row>
    <row r="1480" spans="5:17">
      <c r="E1480" s="165"/>
    </row>
    <row r="1481" spans="5:17">
      <c r="E1481" s="165"/>
    </row>
    <row r="1482" spans="5:17">
      <c r="E1482" s="165"/>
    </row>
    <row r="1483" spans="5:17">
      <c r="E1483" s="165"/>
    </row>
    <row r="1484" spans="5:17">
      <c r="E1484" s="165"/>
    </row>
    <row r="1485" spans="5:17">
      <c r="E1485" s="165"/>
    </row>
    <row r="1486" spans="5:17">
      <c r="E1486" s="165"/>
    </row>
    <row r="1487" spans="5:17">
      <c r="O1487" s="73"/>
      <c r="P1487" s="73"/>
      <c r="Q1487" s="73"/>
    </row>
    <row r="1488" spans="5:17">
      <c r="E1488" s="165"/>
    </row>
    <row r="1489" spans="5:5">
      <c r="E1489" s="165"/>
    </row>
    <row r="1490" spans="5:5">
      <c r="E1490" s="165"/>
    </row>
    <row r="1491" spans="5:5">
      <c r="E1491" s="165"/>
    </row>
    <row r="1492" spans="5:5">
      <c r="E1492" s="165"/>
    </row>
    <row r="1493" spans="5:5">
      <c r="E1493" s="165"/>
    </row>
    <row r="1495" spans="5:5">
      <c r="E1495" s="165"/>
    </row>
    <row r="1496" spans="5:5">
      <c r="E1496" s="165"/>
    </row>
    <row r="1497" spans="5:5">
      <c r="E1497" s="165"/>
    </row>
    <row r="1498" spans="5:5">
      <c r="E1498" s="165"/>
    </row>
    <row r="1499" spans="5:5">
      <c r="E1499" s="165"/>
    </row>
    <row r="1500" spans="5:5">
      <c r="E1500" s="165"/>
    </row>
    <row r="1501" spans="5:5">
      <c r="E1501" s="165"/>
    </row>
    <row r="1502" spans="5:5">
      <c r="E1502" s="165"/>
    </row>
    <row r="1503" spans="5:5">
      <c r="E1503" s="165"/>
    </row>
    <row r="1504" spans="5:5">
      <c r="E1504" s="165"/>
    </row>
    <row r="1505" spans="5:17">
      <c r="E1505" s="165"/>
    </row>
    <row r="1506" spans="5:17">
      <c r="E1506" s="165"/>
    </row>
    <row r="1507" spans="5:17">
      <c r="E1507" s="165"/>
    </row>
    <row r="1508" spans="5:17">
      <c r="E1508" s="165"/>
    </row>
    <row r="1509" spans="5:17">
      <c r="E1509" s="165"/>
    </row>
    <row r="1510" spans="5:17">
      <c r="E1510" s="165"/>
    </row>
    <row r="1511" spans="5:17">
      <c r="E1511" s="165"/>
    </row>
    <row r="1512" spans="5:17">
      <c r="E1512" s="165"/>
    </row>
    <row r="1513" spans="5:17">
      <c r="E1513" s="165"/>
    </row>
    <row r="1514" spans="5:17">
      <c r="E1514" s="165"/>
    </row>
    <row r="1515" spans="5:17">
      <c r="E1515" s="165"/>
    </row>
    <row r="1516" spans="5:17">
      <c r="E1516" s="165"/>
    </row>
    <row r="1517" spans="5:17">
      <c r="E1517" s="165"/>
    </row>
    <row r="1518" spans="5:17">
      <c r="O1518" s="73"/>
      <c r="P1518" s="73"/>
      <c r="Q1518" s="73"/>
    </row>
    <row r="1519" spans="5:17">
      <c r="E1519" s="165"/>
    </row>
    <row r="1520" spans="5:17">
      <c r="E1520" s="165"/>
    </row>
    <row r="1521" spans="5:5">
      <c r="E1521" s="165"/>
    </row>
    <row r="1522" spans="5:5">
      <c r="E1522" s="165"/>
    </row>
    <row r="1523" spans="5:5">
      <c r="E1523" s="165"/>
    </row>
    <row r="1524" spans="5:5">
      <c r="E1524" s="165"/>
    </row>
    <row r="1525" spans="5:5">
      <c r="E1525" s="165"/>
    </row>
    <row r="1526" spans="5:5">
      <c r="E1526" s="165"/>
    </row>
    <row r="1527" spans="5:5">
      <c r="E1527" s="165"/>
    </row>
    <row r="1528" spans="5:5">
      <c r="E1528" s="165"/>
    </row>
    <row r="1529" spans="5:5">
      <c r="E1529" s="165"/>
    </row>
    <row r="1530" spans="5:5">
      <c r="E1530" s="165"/>
    </row>
    <row r="1531" spans="5:5">
      <c r="E1531" s="165"/>
    </row>
    <row r="1532" spans="5:5">
      <c r="E1532" s="165"/>
    </row>
    <row r="1533" spans="5:5">
      <c r="E1533" s="165"/>
    </row>
    <row r="1534" spans="5:5">
      <c r="E1534" s="165"/>
    </row>
    <row r="1535" spans="5:5">
      <c r="E1535" s="165"/>
    </row>
    <row r="1536" spans="5:5">
      <c r="E1536" s="165"/>
    </row>
    <row r="1537" spans="1:17">
      <c r="E1537" s="165"/>
    </row>
    <row r="1538" spans="1:17">
      <c r="E1538" s="165"/>
    </row>
    <row r="1539" spans="1:17">
      <c r="E1539" s="165"/>
    </row>
    <row r="1540" spans="1:17">
      <c r="E1540" s="165"/>
    </row>
    <row r="1541" spans="1:17">
      <c r="E1541" s="165"/>
    </row>
    <row r="1542" spans="1:17">
      <c r="A1542" s="168"/>
      <c r="C1542" s="168"/>
      <c r="E1542" s="172"/>
      <c r="G1542" s="73"/>
      <c r="H1542" s="73"/>
      <c r="O1542" s="73"/>
      <c r="P1542" s="73"/>
      <c r="Q1542" s="73"/>
    </row>
    <row r="1543" spans="1:17">
      <c r="E1543" s="165"/>
    </row>
    <row r="1544" spans="1:17">
      <c r="E1544" s="165"/>
    </row>
    <row r="1545" spans="1:17">
      <c r="E1545" s="165"/>
    </row>
    <row r="1546" spans="1:17">
      <c r="E1546" s="165"/>
    </row>
    <row r="1547" spans="1:17">
      <c r="E1547" s="165"/>
    </row>
    <row r="1548" spans="1:17">
      <c r="E1548" s="165"/>
    </row>
    <row r="1549" spans="1:17">
      <c r="E1549" s="165"/>
    </row>
    <row r="1550" spans="1:17">
      <c r="E1550" s="165"/>
    </row>
    <row r="1551" spans="1:17">
      <c r="E1551" s="165"/>
    </row>
    <row r="1552" spans="1:17">
      <c r="E1552" s="165"/>
    </row>
    <row r="1553" spans="5:17">
      <c r="E1553" s="165"/>
    </row>
    <row r="1554" spans="5:17">
      <c r="E1554" s="165"/>
    </row>
    <row r="1555" spans="5:17">
      <c r="E1555" s="165"/>
    </row>
    <row r="1556" spans="5:17">
      <c r="E1556" s="165"/>
    </row>
    <row r="1557" spans="5:17">
      <c r="E1557" s="165"/>
    </row>
    <row r="1558" spans="5:17">
      <c r="E1558" s="165"/>
    </row>
    <row r="1559" spans="5:17">
      <c r="E1559" s="165"/>
    </row>
    <row r="1560" spans="5:17">
      <c r="G1560" s="73"/>
      <c r="H1560" s="73"/>
      <c r="O1560" s="73"/>
      <c r="P1560" s="73"/>
      <c r="Q1560" s="73"/>
    </row>
    <row r="1561" spans="5:17">
      <c r="O1561" s="73"/>
      <c r="P1561" s="73"/>
      <c r="Q1561" s="73"/>
    </row>
    <row r="1562" spans="5:17">
      <c r="E1562" s="165"/>
    </row>
    <row r="1563" spans="5:17">
      <c r="E1563" s="165"/>
    </row>
    <row r="1564" spans="5:17">
      <c r="E1564" s="165"/>
    </row>
    <row r="1565" spans="5:17">
      <c r="E1565" s="165"/>
    </row>
    <row r="1566" spans="5:17">
      <c r="E1566" s="165"/>
    </row>
    <row r="1567" spans="5:17">
      <c r="E1567" s="165"/>
    </row>
    <row r="1568" spans="5:17">
      <c r="E1568" s="165"/>
    </row>
    <row r="1569" spans="5:8">
      <c r="G1569" s="73"/>
      <c r="H1569" s="73"/>
    </row>
    <row r="1571" spans="5:8">
      <c r="E1571" s="165"/>
    </row>
    <row r="1572" spans="5:8">
      <c r="E1572" s="165"/>
    </row>
    <row r="1573" spans="5:8">
      <c r="E1573" s="165"/>
    </row>
    <row r="1574" spans="5:8">
      <c r="E1574" s="165"/>
    </row>
    <row r="1575" spans="5:8">
      <c r="E1575" s="165"/>
    </row>
    <row r="1576" spans="5:8">
      <c r="E1576" s="165"/>
    </row>
    <row r="1577" spans="5:8">
      <c r="E1577" s="165"/>
    </row>
    <row r="1578" spans="5:8">
      <c r="E1578" s="165"/>
    </row>
    <row r="1579" spans="5:8">
      <c r="E1579" s="165"/>
    </row>
    <row r="1580" spans="5:8">
      <c r="E1580" s="165"/>
    </row>
    <row r="1581" spans="5:8">
      <c r="E1581" s="165"/>
    </row>
    <row r="1582" spans="5:8">
      <c r="E1582" s="165"/>
    </row>
    <row r="1583" spans="5:8">
      <c r="E1583" s="165"/>
    </row>
    <row r="1584" spans="5:8">
      <c r="E1584" s="165"/>
    </row>
    <row r="1585" spans="5:17">
      <c r="E1585" s="165"/>
    </row>
    <row r="1586" spans="5:17">
      <c r="E1586" s="165"/>
    </row>
    <row r="1587" spans="5:17">
      <c r="E1587" s="165"/>
    </row>
    <row r="1588" spans="5:17">
      <c r="E1588" s="165"/>
    </row>
    <row r="1589" spans="5:17">
      <c r="E1589" s="165"/>
    </row>
    <row r="1590" spans="5:17">
      <c r="E1590" s="165"/>
    </row>
    <row r="1591" spans="5:17">
      <c r="E1591" s="165"/>
    </row>
    <row r="1592" spans="5:17">
      <c r="E1592" s="165"/>
    </row>
    <row r="1593" spans="5:17">
      <c r="E1593" s="165"/>
    </row>
    <row r="1594" spans="5:17">
      <c r="E1594" s="165"/>
    </row>
    <row r="1595" spans="5:17">
      <c r="E1595" s="165"/>
    </row>
    <row r="1596" spans="5:17">
      <c r="E1596" s="165"/>
    </row>
    <row r="1597" spans="5:17">
      <c r="E1597" s="165"/>
    </row>
    <row r="1598" spans="5:17">
      <c r="O1598" s="73"/>
      <c r="P1598" s="73"/>
      <c r="Q1598" s="73"/>
    </row>
    <row r="1599" spans="5:17">
      <c r="E1599" s="165"/>
    </row>
    <row r="1600" spans="5:17">
      <c r="E1600" s="165"/>
    </row>
    <row r="1601" spans="5:5">
      <c r="E1601" s="165"/>
    </row>
    <row r="1602" spans="5:5">
      <c r="E1602" s="165"/>
    </row>
    <row r="1603" spans="5:5">
      <c r="E1603" s="165"/>
    </row>
    <row r="1605" spans="5:5">
      <c r="E1605" s="165"/>
    </row>
    <row r="1606" spans="5:5">
      <c r="E1606" s="165"/>
    </row>
    <row r="1607" spans="5:5">
      <c r="E1607" s="165"/>
    </row>
    <row r="1608" spans="5:5">
      <c r="E1608" s="165"/>
    </row>
    <row r="1609" spans="5:5">
      <c r="E1609" s="165"/>
    </row>
    <row r="1610" spans="5:5">
      <c r="E1610" s="165"/>
    </row>
    <row r="1611" spans="5:5">
      <c r="E1611" s="165"/>
    </row>
    <row r="1612" spans="5:5">
      <c r="E1612" s="165"/>
    </row>
    <row r="1613" spans="5:5">
      <c r="E1613" s="165"/>
    </row>
    <row r="1614" spans="5:5">
      <c r="E1614" s="165"/>
    </row>
    <row r="1615" spans="5:5">
      <c r="E1615" s="165"/>
    </row>
    <row r="1616" spans="5:5">
      <c r="E1616" s="165"/>
    </row>
    <row r="1617" spans="5:5">
      <c r="E1617" s="165"/>
    </row>
    <row r="1618" spans="5:5">
      <c r="E1618" s="165"/>
    </row>
    <row r="1619" spans="5:5">
      <c r="E1619" s="165"/>
    </row>
    <row r="1620" spans="5:5">
      <c r="E1620" s="165"/>
    </row>
    <row r="1621" spans="5:5">
      <c r="E1621" s="165"/>
    </row>
    <row r="1622" spans="5:5">
      <c r="E1622" s="165"/>
    </row>
    <row r="1623" spans="5:5">
      <c r="E1623" s="165"/>
    </row>
    <row r="1624" spans="5:5">
      <c r="E1624" s="165"/>
    </row>
    <row r="1625" spans="5:5">
      <c r="E1625" s="165"/>
    </row>
    <row r="1626" spans="5:5">
      <c r="E1626" s="165"/>
    </row>
    <row r="1627" spans="5:5">
      <c r="E1627" s="165"/>
    </row>
    <row r="1628" spans="5:5">
      <c r="E1628" s="165"/>
    </row>
    <row r="1629" spans="5:5">
      <c r="E1629" s="165"/>
    </row>
    <row r="1630" spans="5:5">
      <c r="E1630" s="165"/>
    </row>
    <row r="1631" spans="5:5">
      <c r="E1631" s="165"/>
    </row>
    <row r="1632" spans="5:5">
      <c r="E1632" s="165"/>
    </row>
    <row r="1633" spans="5:5">
      <c r="E1633" s="165"/>
    </row>
    <row r="1634" spans="5:5">
      <c r="E1634" s="165"/>
    </row>
    <row r="1635" spans="5:5">
      <c r="E1635" s="165"/>
    </row>
    <row r="1636" spans="5:5">
      <c r="E1636" s="165"/>
    </row>
    <row r="1637" spans="5:5">
      <c r="E1637" s="165"/>
    </row>
    <row r="1638" spans="5:5">
      <c r="E1638" s="165"/>
    </row>
    <row r="1639" spans="5:5">
      <c r="E1639" s="165"/>
    </row>
    <row r="1640" spans="5:5">
      <c r="E1640" s="165"/>
    </row>
    <row r="1641" spans="5:5">
      <c r="E1641" s="165"/>
    </row>
    <row r="1642" spans="5:5">
      <c r="E1642" s="165"/>
    </row>
    <row r="1643" spans="5:5">
      <c r="E1643" s="165"/>
    </row>
    <row r="1644" spans="5:5">
      <c r="E1644" s="165"/>
    </row>
    <row r="1645" spans="5:5">
      <c r="E1645" s="165"/>
    </row>
    <row r="1646" spans="5:5">
      <c r="E1646" s="165"/>
    </row>
    <row r="1647" spans="5:5">
      <c r="E1647" s="165"/>
    </row>
    <row r="1648" spans="5:5">
      <c r="E1648" s="165"/>
    </row>
    <row r="1649" spans="5:5">
      <c r="E1649" s="165"/>
    </row>
    <row r="1650" spans="5:5">
      <c r="E1650" s="165"/>
    </row>
    <row r="1651" spans="5:5">
      <c r="E1651" s="165"/>
    </row>
    <row r="1652" spans="5:5">
      <c r="E1652" s="165"/>
    </row>
    <row r="1653" spans="5:5">
      <c r="E1653" s="165"/>
    </row>
    <row r="1654" spans="5:5">
      <c r="E1654" s="165"/>
    </row>
    <row r="1655" spans="5:5">
      <c r="E1655" s="165"/>
    </row>
    <row r="1656" spans="5:5">
      <c r="E1656" s="165"/>
    </row>
    <row r="1657" spans="5:5">
      <c r="E1657" s="165"/>
    </row>
    <row r="1658" spans="5:5">
      <c r="E1658" s="165"/>
    </row>
    <row r="1659" spans="5:5">
      <c r="E1659" s="165"/>
    </row>
    <row r="1660" spans="5:5">
      <c r="E1660" s="165"/>
    </row>
    <row r="1661" spans="5:5">
      <c r="E1661" s="165"/>
    </row>
    <row r="1662" spans="5:5">
      <c r="E1662" s="165"/>
    </row>
    <row r="1663" spans="5:5">
      <c r="E1663" s="165"/>
    </row>
    <row r="1664" spans="5:5">
      <c r="E1664" s="165"/>
    </row>
    <row r="1665" spans="5:5">
      <c r="E1665" s="165"/>
    </row>
    <row r="1666" spans="5:5">
      <c r="E1666" s="165"/>
    </row>
    <row r="1667" spans="5:5">
      <c r="E1667" s="165"/>
    </row>
    <row r="1668" spans="5:5">
      <c r="E1668" s="165"/>
    </row>
    <row r="1669" spans="5:5">
      <c r="E1669" s="165"/>
    </row>
    <row r="1670" spans="5:5">
      <c r="E1670" s="165"/>
    </row>
    <row r="1671" spans="5:5">
      <c r="E1671" s="165"/>
    </row>
    <row r="1672" spans="5:5">
      <c r="E1672" s="165"/>
    </row>
    <row r="1673" spans="5:5">
      <c r="E1673" s="165"/>
    </row>
    <row r="1674" spans="5:5">
      <c r="E1674" s="165"/>
    </row>
    <row r="1675" spans="5:5">
      <c r="E1675" s="165"/>
    </row>
    <row r="1676" spans="5:5">
      <c r="E1676" s="165"/>
    </row>
    <row r="1677" spans="5:5">
      <c r="E1677" s="165"/>
    </row>
    <row r="1678" spans="5:5">
      <c r="E1678" s="165"/>
    </row>
    <row r="1679" spans="5:5">
      <c r="E1679" s="165"/>
    </row>
    <row r="1680" spans="5:5">
      <c r="E1680" s="165"/>
    </row>
    <row r="1681" spans="5:5">
      <c r="E1681" s="165"/>
    </row>
    <row r="1682" spans="5:5">
      <c r="E1682" s="165"/>
    </row>
    <row r="1683" spans="5:5">
      <c r="E1683" s="165"/>
    </row>
    <row r="1684" spans="5:5">
      <c r="E1684" s="165"/>
    </row>
    <row r="1685" spans="5:5">
      <c r="E1685" s="165"/>
    </row>
    <row r="1686" spans="5:5">
      <c r="E1686" s="165"/>
    </row>
    <row r="1687" spans="5:5">
      <c r="E1687" s="165"/>
    </row>
    <row r="1688" spans="5:5">
      <c r="E1688" s="165"/>
    </row>
    <row r="1689" spans="5:5">
      <c r="E1689" s="165"/>
    </row>
    <row r="1690" spans="5:5">
      <c r="E1690" s="165"/>
    </row>
    <row r="1691" spans="5:5">
      <c r="E1691" s="165"/>
    </row>
    <row r="1692" spans="5:5">
      <c r="E1692" s="165"/>
    </row>
    <row r="1693" spans="5:5">
      <c r="E1693" s="165"/>
    </row>
    <row r="1694" spans="5:5">
      <c r="E1694" s="165"/>
    </row>
    <row r="1695" spans="5:5">
      <c r="E1695" s="165"/>
    </row>
    <row r="1696" spans="5:5">
      <c r="E1696" s="165"/>
    </row>
    <row r="1697" spans="5:5">
      <c r="E1697" s="165"/>
    </row>
    <row r="1698" spans="5:5">
      <c r="E1698" s="165"/>
    </row>
    <row r="1699" spans="5:5">
      <c r="E1699" s="165"/>
    </row>
    <row r="1700" spans="5:5">
      <c r="E1700" s="165"/>
    </row>
    <row r="1701" spans="5:5">
      <c r="E1701" s="165"/>
    </row>
    <row r="1702" spans="5:5">
      <c r="E1702" s="165"/>
    </row>
    <row r="1703" spans="5:5">
      <c r="E1703" s="165"/>
    </row>
    <row r="1704" spans="5:5">
      <c r="E1704" s="165"/>
    </row>
    <row r="1705" spans="5:5">
      <c r="E1705" s="165"/>
    </row>
    <row r="1706" spans="5:5">
      <c r="E1706" s="165"/>
    </row>
    <row r="1707" spans="5:5">
      <c r="E1707" s="165"/>
    </row>
    <row r="1708" spans="5:5">
      <c r="E1708" s="165"/>
    </row>
    <row r="1709" spans="5:5">
      <c r="E1709" s="165"/>
    </row>
    <row r="1710" spans="5:5">
      <c r="E1710" s="165"/>
    </row>
    <row r="1711" spans="5:5">
      <c r="E1711" s="165"/>
    </row>
    <row r="1712" spans="5:5">
      <c r="E1712" s="165"/>
    </row>
    <row r="1713" spans="5:5">
      <c r="E1713" s="165"/>
    </row>
    <row r="1714" spans="5:5">
      <c r="E1714" s="165"/>
    </row>
    <row r="1715" spans="5:5">
      <c r="E1715" s="165"/>
    </row>
    <row r="1716" spans="5:5">
      <c r="E1716" s="165"/>
    </row>
    <row r="1717" spans="5:5">
      <c r="E1717" s="165"/>
    </row>
    <row r="1718" spans="5:5">
      <c r="E1718" s="165"/>
    </row>
    <row r="1719" spans="5:5">
      <c r="E1719" s="165"/>
    </row>
    <row r="1720" spans="5:5">
      <c r="E1720" s="165"/>
    </row>
    <row r="1721" spans="5:5">
      <c r="E1721" s="165"/>
    </row>
    <row r="1722" spans="5:5">
      <c r="E1722" s="165"/>
    </row>
    <row r="1723" spans="5:5">
      <c r="E1723" s="165"/>
    </row>
    <row r="1724" spans="5:5">
      <c r="E1724" s="165"/>
    </row>
    <row r="1725" spans="5:5">
      <c r="E1725" s="165"/>
    </row>
    <row r="1726" spans="5:5">
      <c r="E1726" s="165"/>
    </row>
    <row r="1727" spans="5:5">
      <c r="E1727" s="165"/>
    </row>
    <row r="1728" spans="5:5">
      <c r="E1728" s="165"/>
    </row>
    <row r="1729" spans="5:5">
      <c r="E1729" s="165"/>
    </row>
    <row r="1730" spans="5:5">
      <c r="E1730" s="165"/>
    </row>
    <row r="1731" spans="5:5">
      <c r="E1731" s="165"/>
    </row>
    <row r="1732" spans="5:5">
      <c r="E1732" s="165"/>
    </row>
    <row r="1733" spans="5:5">
      <c r="E1733" s="165"/>
    </row>
    <row r="1734" spans="5:5">
      <c r="E1734" s="165"/>
    </row>
    <row r="1735" spans="5:5">
      <c r="E1735" s="165"/>
    </row>
    <row r="1736" spans="5:5">
      <c r="E1736" s="165"/>
    </row>
    <row r="1737" spans="5:5">
      <c r="E1737" s="165"/>
    </row>
    <row r="1738" spans="5:5">
      <c r="E1738" s="165"/>
    </row>
    <row r="1739" spans="5:5">
      <c r="E1739" s="165"/>
    </row>
    <row r="1740" spans="5:5">
      <c r="E1740" s="165"/>
    </row>
    <row r="1741" spans="5:5">
      <c r="E1741" s="165"/>
    </row>
    <row r="1742" spans="5:5">
      <c r="E1742" s="165"/>
    </row>
    <row r="1743" spans="5:5">
      <c r="E1743" s="165"/>
    </row>
    <row r="1744" spans="5:5">
      <c r="E1744" s="165"/>
    </row>
    <row r="1745" spans="5:5">
      <c r="E1745" s="165"/>
    </row>
    <row r="1746" spans="5:5">
      <c r="E1746" s="165"/>
    </row>
    <row r="1747" spans="5:5">
      <c r="E1747" s="165"/>
    </row>
    <row r="1748" spans="5:5">
      <c r="E1748" s="165"/>
    </row>
    <row r="1749" spans="5:5">
      <c r="E1749" s="165"/>
    </row>
    <row r="1750" spans="5:5">
      <c r="E1750" s="165"/>
    </row>
    <row r="1751" spans="5:5">
      <c r="E1751" s="165"/>
    </row>
    <row r="1752" spans="5:5">
      <c r="E1752" s="165"/>
    </row>
    <row r="1753" spans="5:5">
      <c r="E1753" s="165"/>
    </row>
    <row r="1754" spans="5:5">
      <c r="E1754" s="165"/>
    </row>
    <row r="1755" spans="5:5">
      <c r="E1755" s="165"/>
    </row>
    <row r="1756" spans="5:5">
      <c r="E1756" s="165"/>
    </row>
    <row r="1757" spans="5:5">
      <c r="E1757" s="165"/>
    </row>
    <row r="1758" spans="5:5">
      <c r="E1758" s="165"/>
    </row>
    <row r="1759" spans="5:5">
      <c r="E1759" s="165"/>
    </row>
    <row r="1760" spans="5:5">
      <c r="E1760" s="165"/>
    </row>
    <row r="1761" spans="5:5">
      <c r="E1761" s="165"/>
    </row>
    <row r="1762" spans="5:5">
      <c r="E1762" s="165"/>
    </row>
    <row r="1763" spans="5:5">
      <c r="E1763" s="165"/>
    </row>
    <row r="1764" spans="5:5">
      <c r="E1764" s="165"/>
    </row>
    <row r="1765" spans="5:5">
      <c r="E1765" s="165"/>
    </row>
    <row r="1766" spans="5:5">
      <c r="E1766" s="165"/>
    </row>
    <row r="1767" spans="5:5">
      <c r="E1767" s="165"/>
    </row>
    <row r="1768" spans="5:5">
      <c r="E1768" s="165"/>
    </row>
    <row r="1769" spans="5:5">
      <c r="E1769" s="165"/>
    </row>
    <row r="1770" spans="5:5">
      <c r="E1770" s="165"/>
    </row>
    <row r="1771" spans="5:5">
      <c r="E1771" s="165"/>
    </row>
    <row r="1772" spans="5:5">
      <c r="E1772" s="165"/>
    </row>
    <row r="1773" spans="5:5">
      <c r="E1773" s="165"/>
    </row>
    <row r="1774" spans="5:5">
      <c r="E1774" s="165"/>
    </row>
    <row r="1775" spans="5:5">
      <c r="E1775" s="165"/>
    </row>
    <row r="1776" spans="5:5">
      <c r="E1776" s="165"/>
    </row>
    <row r="1777" spans="5:5">
      <c r="E1777" s="165"/>
    </row>
    <row r="1778" spans="5:5">
      <c r="E1778" s="165"/>
    </row>
    <row r="1779" spans="5:5">
      <c r="E1779" s="165"/>
    </row>
    <row r="1780" spans="5:5">
      <c r="E1780" s="165"/>
    </row>
    <row r="1781" spans="5:5">
      <c r="E1781" s="165"/>
    </row>
    <row r="1782" spans="5:5">
      <c r="E1782" s="165"/>
    </row>
    <row r="1783" spans="5:5">
      <c r="E1783" s="165"/>
    </row>
    <row r="1784" spans="5:5">
      <c r="E1784" s="165"/>
    </row>
    <row r="1785" spans="5:5">
      <c r="E1785" s="165"/>
    </row>
    <row r="1786" spans="5:5">
      <c r="E1786" s="165"/>
    </row>
    <row r="1787" spans="5:5">
      <c r="E1787" s="165"/>
    </row>
    <row r="1788" spans="5:5">
      <c r="E1788" s="165"/>
    </row>
    <row r="1789" spans="5:5">
      <c r="E1789" s="165"/>
    </row>
    <row r="1790" spans="5:5">
      <c r="E1790" s="165"/>
    </row>
    <row r="1791" spans="5:5">
      <c r="E1791" s="165"/>
    </row>
    <row r="1792" spans="5:5">
      <c r="E1792" s="165"/>
    </row>
    <row r="1793" spans="1:22">
      <c r="E1793" s="165"/>
    </row>
    <row r="1794" spans="1:22">
      <c r="E1794" s="165"/>
    </row>
    <row r="1795" spans="1:22">
      <c r="E1795" s="165"/>
    </row>
    <row r="1796" spans="1:22">
      <c r="E1796" s="165"/>
    </row>
    <row r="1797" spans="1:22">
      <c r="E1797" s="165"/>
    </row>
    <row r="1798" spans="1:22">
      <c r="E1798" s="165"/>
    </row>
    <row r="1799" spans="1:22">
      <c r="E1799" s="165"/>
    </row>
    <row r="1801" spans="1:22">
      <c r="B1801" s="79"/>
      <c r="D1801" s="160"/>
      <c r="E1801" s="164"/>
      <c r="F1801" s="163"/>
      <c r="G1801" s="160"/>
      <c r="H1801" s="160"/>
      <c r="I1801" s="164"/>
      <c r="J1801" s="164"/>
      <c r="K1801" s="164"/>
      <c r="L1801" s="163"/>
      <c r="M1801" s="163"/>
      <c r="N1801" s="163"/>
      <c r="O1801" s="163"/>
      <c r="P1801" s="160"/>
      <c r="Q1801" s="160"/>
      <c r="R1801" s="160"/>
      <c r="S1801" s="160"/>
      <c r="T1801" s="161"/>
      <c r="U1801" s="160"/>
      <c r="V1801" s="160"/>
    </row>
    <row r="1802" spans="1:22">
      <c r="A1802" s="20"/>
      <c r="B1802" s="78"/>
      <c r="C1802" s="20"/>
      <c r="D1802" s="78"/>
      <c r="E1802" s="78"/>
      <c r="F1802" s="158"/>
      <c r="G1802" s="157"/>
      <c r="H1802" s="78"/>
      <c r="I1802" s="158"/>
      <c r="J1802" s="158"/>
      <c r="K1802" s="157"/>
      <c r="L1802" s="157"/>
      <c r="M1802" s="157"/>
      <c r="N1802" s="157"/>
      <c r="O1802" s="157"/>
      <c r="P1802" s="78"/>
      <c r="Q1802" s="78"/>
      <c r="R1802" s="78"/>
    </row>
    <row r="1803" spans="1:22">
      <c r="A1803" s="20"/>
      <c r="C1803" s="20"/>
      <c r="E1803" s="18"/>
      <c r="F1803" s="150"/>
      <c r="G1803" s="20"/>
      <c r="K1803" s="20"/>
      <c r="O1803" s="20"/>
    </row>
    <row r="1804" spans="1:22">
      <c r="A1804" s="18"/>
      <c r="C1804" s="18"/>
      <c r="E1804" s="18"/>
      <c r="F1804" s="150"/>
      <c r="G1804" s="20"/>
      <c r="J1804" s="18"/>
      <c r="K1804" s="18"/>
      <c r="O1804" s="20"/>
    </row>
    <row r="1805" spans="1:22">
      <c r="A1805" s="20"/>
      <c r="C1805" s="20"/>
      <c r="E1805" s="18"/>
      <c r="F1805" s="150"/>
      <c r="G1805" s="20"/>
      <c r="J1805" s="18"/>
      <c r="K1805" s="18"/>
      <c r="O1805" s="20"/>
    </row>
    <row r="1806" spans="1:22">
      <c r="A1806" s="18"/>
      <c r="C1806" s="18"/>
      <c r="E1806" s="18"/>
      <c r="F1806" s="150"/>
      <c r="G1806" s="20"/>
      <c r="K1806" s="18"/>
      <c r="L1806" s="18"/>
      <c r="O1806" s="20"/>
    </row>
    <row r="1807" spans="1:22">
      <c r="A1807" s="20"/>
      <c r="C1807" s="20"/>
      <c r="E1807" s="18"/>
      <c r="F1807" s="150"/>
      <c r="G1807" s="20"/>
      <c r="J1807" s="18"/>
      <c r="K1807" s="18"/>
      <c r="O1807" s="20"/>
      <c r="R1807" s="19"/>
    </row>
    <row r="1808" spans="1:22">
      <c r="A1808" s="20"/>
      <c r="C1808" s="20"/>
      <c r="E1808" s="18"/>
      <c r="F1808" s="91"/>
      <c r="G1808" s="20"/>
      <c r="J1808" s="20"/>
      <c r="K1808" s="18"/>
      <c r="O1808" s="20"/>
      <c r="R1808" s="19"/>
    </row>
    <row r="1809" spans="1:18">
      <c r="A1809" s="20"/>
      <c r="C1809" s="20"/>
      <c r="E1809" s="18"/>
      <c r="F1809" s="91"/>
      <c r="G1809" s="20"/>
      <c r="J1809" s="18"/>
      <c r="K1809" s="20"/>
      <c r="O1809" s="20"/>
    </row>
    <row r="1810" spans="1:18">
      <c r="A1810" s="20"/>
      <c r="C1810" s="20"/>
      <c r="E1810" s="18"/>
      <c r="F1810" s="91"/>
      <c r="G1810" s="20"/>
      <c r="K1810" s="20"/>
      <c r="O1810" s="20"/>
    </row>
    <row r="1811" spans="1:18">
      <c r="A1811" s="18"/>
      <c r="C1811" s="18"/>
      <c r="E1811" s="18"/>
      <c r="F1811" s="91"/>
      <c r="I1811" s="18"/>
      <c r="J1811" s="18"/>
      <c r="K1811" s="18"/>
      <c r="L1811" s="18"/>
      <c r="M1811" s="18"/>
      <c r="N1811" s="18"/>
    </row>
    <row r="1812" spans="1:18">
      <c r="A1812" s="18"/>
      <c r="C1812" s="18"/>
      <c r="E1812" s="18"/>
      <c r="F1812" s="91"/>
      <c r="G1812" s="20"/>
      <c r="I1812" s="18"/>
      <c r="J1812" s="18"/>
      <c r="K1812" s="18"/>
      <c r="L1812" s="18"/>
      <c r="M1812" s="18"/>
      <c r="N1812" s="18"/>
    </row>
    <row r="1813" spans="1:18">
      <c r="A1813" s="18"/>
      <c r="C1813" s="18"/>
      <c r="E1813" s="18"/>
      <c r="F1813" s="91"/>
      <c r="I1813" s="18"/>
      <c r="J1813" s="18"/>
      <c r="K1813" s="18"/>
      <c r="L1813" s="18"/>
      <c r="M1813" s="18"/>
      <c r="N1813" s="18"/>
    </row>
    <row r="1814" spans="1:18">
      <c r="A1814" s="18"/>
      <c r="C1814" s="18"/>
      <c r="E1814" s="18"/>
      <c r="F1814" s="91"/>
      <c r="I1814" s="18"/>
      <c r="J1814" s="18"/>
      <c r="K1814" s="18"/>
      <c r="L1814" s="18"/>
      <c r="M1814" s="18"/>
      <c r="N1814" s="18"/>
    </row>
    <row r="1815" spans="1:18">
      <c r="A1815" s="20"/>
      <c r="C1815" s="20"/>
      <c r="E1815" s="18"/>
      <c r="F1815" s="91"/>
      <c r="G1815" s="20"/>
      <c r="K1815" s="20"/>
      <c r="O1815" s="20"/>
    </row>
    <row r="1816" spans="1:18">
      <c r="A1816" s="20"/>
      <c r="C1816" s="20"/>
      <c r="E1816" s="18"/>
      <c r="F1816" s="91"/>
      <c r="G1816" s="20"/>
      <c r="K1816" s="20"/>
      <c r="O1816" s="20"/>
    </row>
    <row r="1817" spans="1:18">
      <c r="A1817" s="20"/>
      <c r="C1817" s="20"/>
      <c r="E1817" s="18"/>
      <c r="F1817" s="150"/>
      <c r="G1817" s="20"/>
      <c r="K1817" s="20"/>
      <c r="O1817" s="20"/>
    </row>
    <row r="1818" spans="1:18">
      <c r="A1818" s="20"/>
      <c r="C1818" s="20"/>
      <c r="E1818" s="18"/>
      <c r="F1818" s="150"/>
      <c r="G1818" s="20"/>
      <c r="K1818" s="20"/>
      <c r="O1818" s="20"/>
    </row>
    <row r="1819" spans="1:18">
      <c r="A1819" s="20"/>
      <c r="B1819" s="152"/>
      <c r="C1819" s="20"/>
      <c r="D1819" s="152"/>
      <c r="E1819" s="152"/>
      <c r="F1819" s="155"/>
      <c r="G1819" s="154"/>
      <c r="H1819" s="152"/>
      <c r="I1819" s="155"/>
      <c r="J1819" s="155"/>
      <c r="K1819" s="154"/>
      <c r="L1819" s="154"/>
      <c r="M1819" s="154"/>
      <c r="N1819" s="154"/>
      <c r="O1819" s="154"/>
      <c r="P1819" s="152"/>
      <c r="Q1819" s="152"/>
      <c r="R1819" s="152"/>
    </row>
  </sheetData>
  <phoneticPr fontId="12"/>
  <dataValidations count="2">
    <dataValidation type="list" allowBlank="1" showInputMessage="1" showErrorMessage="1" sqref="B2:B48" xr:uid="{00000000-0002-0000-3100-000001000000}">
      <formula1>$B$51:$B$74</formula1>
    </dataValidation>
    <dataValidation type="list" allowBlank="1" showInputMessage="1" showErrorMessage="1" sqref="A2:A48" xr:uid="{00000000-0002-0000-3100-000000000000}">
      <formula1>$A$51:$A$74</formula1>
    </dataValidation>
  </dataValidations>
  <pageMargins left="0.78700000000000003" right="0.78700000000000003" top="0.98399999999999999" bottom="0.98399999999999999" header="0.51200000000000001" footer="0.51200000000000001"/>
  <pageSetup paperSize="9" orientation="portrait" r:id="rId1"/>
  <headerFooter alignWithMargins="0"/>
  <drawing r:id="rId2"/>
  <legacyDrawing r:id="rId3"/>
  <controls>
    <mc:AlternateContent xmlns:mc="http://schemas.openxmlformats.org/markup-compatibility/2006">
      <mc:Choice Requires="x14">
        <control shapeId="14337" r:id="rId4" name="CommandButton_Tools">
          <controlPr defaultSize="0" autoLine="0" r:id="rId5">
            <anchor moveWithCells="1">
              <from>
                <xdr:col>4</xdr:col>
                <xdr:colOff>590550</xdr:colOff>
                <xdr:row>0</xdr:row>
                <xdr:rowOff>0</xdr:rowOff>
              </from>
              <to>
                <xdr:col>4</xdr:col>
                <xdr:colOff>1104900</xdr:colOff>
                <xdr:row>1</xdr:row>
                <xdr:rowOff>19050</xdr:rowOff>
              </to>
            </anchor>
          </controlPr>
        </control>
      </mc:Choice>
      <mc:Fallback>
        <control shapeId="14337" r:id="rId4" name="CommandButton_Tools"/>
      </mc:Fallback>
    </mc:AlternateContent>
  </control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69F2-0235-497C-8B6A-D8C98441CB51}">
  <dimension ref="A1:H164"/>
  <sheetViews>
    <sheetView workbookViewId="0">
      <selection activeCell="C18" sqref="C18"/>
    </sheetView>
  </sheetViews>
  <sheetFormatPr defaultRowHeight="14.25"/>
  <cols>
    <col min="1" max="1" width="14.25" style="18" customWidth="1"/>
    <col min="2" max="2" width="27.75" style="18" customWidth="1"/>
    <col min="3" max="3" width="11.75" style="18" customWidth="1"/>
    <col min="4" max="16384" width="9" style="18"/>
  </cols>
  <sheetData>
    <row r="1" spans="1:5">
      <c r="A1" s="195" t="s">
        <v>5735</v>
      </c>
      <c r="B1" s="195" t="s">
        <v>5734</v>
      </c>
      <c r="C1" s="195" t="s">
        <v>5733</v>
      </c>
      <c r="D1" s="195" t="s">
        <v>5730</v>
      </c>
      <c r="E1" s="195" t="s">
        <v>5728</v>
      </c>
    </row>
    <row r="2" spans="1:5">
      <c r="A2" s="18" t="s">
        <v>5732</v>
      </c>
      <c r="B2" s="18" t="s">
        <v>5731</v>
      </c>
      <c r="C2" s="194" t="s">
        <v>1781</v>
      </c>
    </row>
    <row r="61" spans="1:8">
      <c r="A61" s="90"/>
      <c r="B61" s="90"/>
      <c r="C61" s="90"/>
      <c r="D61" s="90"/>
      <c r="E61" s="90"/>
      <c r="F61" s="90"/>
      <c r="G61" s="90"/>
      <c r="H61" s="90"/>
    </row>
    <row r="164" spans="1:3">
      <c r="A164" s="189"/>
      <c r="B164" s="189"/>
      <c r="C164" s="189"/>
    </row>
  </sheetData>
  <autoFilter ref="A1:H60" xr:uid="{00000000-0009-0000-0000-000032000000}"/>
  <phoneticPr fontId="12"/>
  <dataValidations count="1">
    <dataValidation type="list" allowBlank="1" showInputMessage="1" showErrorMessage="1" sqref="C2:C60" xr:uid="{00000000-0002-0000-3200-000000000000}">
      <formula1>"JLPT1,JLPT2,JLPT3,JLPT4"</formula1>
    </dataValidation>
  </dataValidation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0"/>
  <sheetViews>
    <sheetView workbookViewId="0">
      <pane xSplit="1" ySplit="1" topLeftCell="B113" activePane="bottomRight" state="frozen"/>
      <selection pane="topRight" activeCell="B1" sqref="B1"/>
      <selection pane="bottomLeft" activeCell="A2" sqref="A2"/>
      <selection pane="bottomRight" activeCell="A2" sqref="A2"/>
    </sheetView>
  </sheetViews>
  <sheetFormatPr defaultRowHeight="13.5"/>
  <cols>
    <col min="1" max="1" width="65.125" customWidth="1"/>
    <col min="2" max="2" width="10.25" style="2" customWidth="1"/>
    <col min="5" max="7" width="8.875" style="2"/>
  </cols>
  <sheetData>
    <row r="1" spans="1:9">
      <c r="A1" s="3" t="s">
        <v>492</v>
      </c>
      <c r="B1" s="4" t="s">
        <v>16</v>
      </c>
      <c r="C1" s="3" t="s">
        <v>3</v>
      </c>
      <c r="D1" s="3" t="s">
        <v>4</v>
      </c>
      <c r="E1" s="4" t="s">
        <v>0</v>
      </c>
      <c r="F1" s="4" t="s">
        <v>1</v>
      </c>
      <c r="G1" s="4" t="s">
        <v>2</v>
      </c>
      <c r="H1" s="3"/>
      <c r="I1" s="3"/>
    </row>
    <row r="2" spans="1:9">
      <c r="A2" s="1" t="s">
        <v>36</v>
      </c>
      <c r="B2" s="5" t="s">
        <v>35</v>
      </c>
      <c r="C2" t="s">
        <v>37</v>
      </c>
      <c r="F2" s="2" t="s">
        <v>10</v>
      </c>
    </row>
    <row r="3" spans="1:9">
      <c r="A3" t="s">
        <v>23</v>
      </c>
      <c r="B3" s="2" t="s">
        <v>18</v>
      </c>
      <c r="D3">
        <v>2004</v>
      </c>
      <c r="E3" s="2" t="s">
        <v>9</v>
      </c>
      <c r="F3" s="2" t="s">
        <v>21</v>
      </c>
    </row>
    <row r="4" spans="1:9">
      <c r="A4" t="s">
        <v>22</v>
      </c>
      <c r="B4" s="2" t="s">
        <v>18</v>
      </c>
      <c r="D4">
        <v>2</v>
      </c>
      <c r="F4" s="2" t="s">
        <v>21</v>
      </c>
    </row>
    <row r="5" spans="1:9">
      <c r="A5" t="s">
        <v>25</v>
      </c>
      <c r="B5" s="2" t="s">
        <v>18</v>
      </c>
      <c r="D5">
        <v>2005</v>
      </c>
      <c r="F5" s="2" t="s">
        <v>21</v>
      </c>
    </row>
    <row r="6" spans="1:9">
      <c r="A6" t="s">
        <v>29</v>
      </c>
      <c r="B6" s="2" t="s">
        <v>18</v>
      </c>
      <c r="F6" s="2" t="s">
        <v>21</v>
      </c>
    </row>
    <row r="7" spans="1:9">
      <c r="A7" t="s">
        <v>27</v>
      </c>
      <c r="B7" s="2" t="s">
        <v>18</v>
      </c>
      <c r="D7">
        <v>2009</v>
      </c>
      <c r="F7" s="2" t="s">
        <v>21</v>
      </c>
    </row>
    <row r="8" spans="1:9">
      <c r="A8" t="s">
        <v>33</v>
      </c>
      <c r="B8" s="2" t="s">
        <v>18</v>
      </c>
      <c r="D8">
        <v>2006</v>
      </c>
      <c r="F8" s="2" t="s">
        <v>21</v>
      </c>
    </row>
    <row r="9" spans="1:9">
      <c r="A9" t="s">
        <v>32</v>
      </c>
      <c r="B9" s="2" t="s">
        <v>18</v>
      </c>
      <c r="F9" s="2" t="s">
        <v>21</v>
      </c>
    </row>
    <row r="10" spans="1:9">
      <c r="A10" t="s">
        <v>30</v>
      </c>
      <c r="B10" s="2" t="s">
        <v>18</v>
      </c>
      <c r="F10" s="2" t="s">
        <v>21</v>
      </c>
    </row>
    <row r="11" spans="1:9">
      <c r="A11" t="s">
        <v>17</v>
      </c>
      <c r="B11" s="2" t="s">
        <v>18</v>
      </c>
      <c r="D11">
        <v>2009</v>
      </c>
      <c r="F11" s="2" t="s">
        <v>21</v>
      </c>
    </row>
    <row r="12" spans="1:9">
      <c r="A12" t="s">
        <v>28</v>
      </c>
      <c r="B12" s="2" t="s">
        <v>18</v>
      </c>
      <c r="D12">
        <v>2004</v>
      </c>
      <c r="F12" s="2" t="s">
        <v>21</v>
      </c>
    </row>
    <row r="13" spans="1:9">
      <c r="A13" t="s">
        <v>31</v>
      </c>
      <c r="B13" s="2" t="s">
        <v>18</v>
      </c>
      <c r="D13">
        <v>2005</v>
      </c>
      <c r="F13" s="2" t="s">
        <v>21</v>
      </c>
    </row>
    <row r="14" spans="1:9">
      <c r="A14" t="s">
        <v>26</v>
      </c>
      <c r="B14" s="2" t="s">
        <v>18</v>
      </c>
      <c r="D14">
        <v>2005</v>
      </c>
      <c r="F14" s="2" t="s">
        <v>21</v>
      </c>
    </row>
    <row r="15" spans="1:9">
      <c r="A15" t="s">
        <v>24</v>
      </c>
      <c r="B15" s="2" t="s">
        <v>18</v>
      </c>
      <c r="F15" s="2" t="s">
        <v>21</v>
      </c>
    </row>
    <row r="16" spans="1:9">
      <c r="A16" s="1" t="s">
        <v>12</v>
      </c>
      <c r="B16" s="5" t="s">
        <v>35</v>
      </c>
      <c r="E16" s="2" t="s">
        <v>9</v>
      </c>
      <c r="F16" s="2" t="s">
        <v>10</v>
      </c>
    </row>
    <row r="17" spans="1:7">
      <c r="A17" s="1" t="s">
        <v>8</v>
      </c>
      <c r="B17" s="5" t="s">
        <v>34</v>
      </c>
      <c r="E17" s="2" t="s">
        <v>9</v>
      </c>
      <c r="F17" s="2" t="s">
        <v>20</v>
      </c>
    </row>
    <row r="18" spans="1:7">
      <c r="A18" t="s">
        <v>13</v>
      </c>
      <c r="B18" s="2" t="s">
        <v>18</v>
      </c>
      <c r="C18" t="s">
        <v>6</v>
      </c>
      <c r="G18" s="2" t="s">
        <v>10</v>
      </c>
    </row>
    <row r="19" spans="1:7">
      <c r="A19" t="s">
        <v>15</v>
      </c>
      <c r="B19" s="2" t="s">
        <v>18</v>
      </c>
      <c r="C19" t="s">
        <v>6</v>
      </c>
      <c r="G19" s="2" t="s">
        <v>10</v>
      </c>
    </row>
    <row r="20" spans="1:7">
      <c r="A20" t="s">
        <v>14</v>
      </c>
      <c r="B20" s="2" t="s">
        <v>18</v>
      </c>
      <c r="C20" t="s">
        <v>6</v>
      </c>
      <c r="G20" s="2" t="s">
        <v>10</v>
      </c>
    </row>
    <row r="21" spans="1:7">
      <c r="A21" t="s">
        <v>7</v>
      </c>
      <c r="B21" s="2" t="s">
        <v>18</v>
      </c>
      <c r="C21" t="s">
        <v>6</v>
      </c>
      <c r="G21" s="2" t="s">
        <v>10</v>
      </c>
    </row>
    <row r="22" spans="1:7">
      <c r="A22" t="s">
        <v>5</v>
      </c>
      <c r="B22" s="2" t="s">
        <v>18</v>
      </c>
      <c r="C22" t="s">
        <v>6</v>
      </c>
      <c r="G22" s="2" t="s">
        <v>10</v>
      </c>
    </row>
    <row r="23" spans="1:7">
      <c r="A23" s="1" t="s">
        <v>11</v>
      </c>
      <c r="B23" s="5" t="s">
        <v>35</v>
      </c>
      <c r="E23" s="2" t="s">
        <v>9</v>
      </c>
      <c r="F23" s="2" t="s">
        <v>10</v>
      </c>
    </row>
    <row r="24" spans="1:7">
      <c r="A24" t="s">
        <v>19</v>
      </c>
      <c r="B24" s="2" t="s">
        <v>18</v>
      </c>
      <c r="F24" s="2" t="s">
        <v>21</v>
      </c>
    </row>
    <row r="25" spans="1:7">
      <c r="A25" t="s">
        <v>38</v>
      </c>
      <c r="B25" s="2" t="s">
        <v>18</v>
      </c>
      <c r="E25" s="2" t="s">
        <v>9</v>
      </c>
    </row>
    <row r="26" spans="1:7">
      <c r="A26" t="s">
        <v>39</v>
      </c>
      <c r="B26" s="2" t="s">
        <v>18</v>
      </c>
      <c r="E26" s="2" t="s">
        <v>9</v>
      </c>
    </row>
    <row r="27" spans="1:7">
      <c r="A27" t="s">
        <v>40</v>
      </c>
      <c r="B27" s="2" t="s">
        <v>18</v>
      </c>
      <c r="E27" s="2" t="s">
        <v>9</v>
      </c>
    </row>
    <row r="28" spans="1:7">
      <c r="A28" t="s">
        <v>41</v>
      </c>
      <c r="B28" s="2" t="s">
        <v>18</v>
      </c>
      <c r="E28" s="2" t="s">
        <v>9</v>
      </c>
    </row>
    <row r="29" spans="1:7">
      <c r="A29" t="s">
        <v>42</v>
      </c>
      <c r="B29" s="2" t="s">
        <v>18</v>
      </c>
      <c r="E29" s="2" t="s">
        <v>9</v>
      </c>
    </row>
    <row r="30" spans="1:7">
      <c r="A30" t="s">
        <v>43</v>
      </c>
      <c r="B30" s="2" t="s">
        <v>18</v>
      </c>
      <c r="E30" s="2" t="s">
        <v>9</v>
      </c>
    </row>
    <row r="31" spans="1:7">
      <c r="A31" t="s">
        <v>44</v>
      </c>
      <c r="B31" s="2" t="s">
        <v>18</v>
      </c>
      <c r="E31" s="2" t="s">
        <v>9</v>
      </c>
    </row>
    <row r="32" spans="1:7">
      <c r="A32" t="s">
        <v>45</v>
      </c>
      <c r="B32" s="2" t="s">
        <v>18</v>
      </c>
    </row>
    <row r="33" spans="1:5">
      <c r="A33" t="s">
        <v>46</v>
      </c>
      <c r="B33" s="2" t="s">
        <v>18</v>
      </c>
    </row>
    <row r="34" spans="1:5">
      <c r="A34" t="s">
        <v>47</v>
      </c>
      <c r="B34" s="2" t="s">
        <v>18</v>
      </c>
    </row>
    <row r="36" spans="1:5">
      <c r="A36" t="s">
        <v>231</v>
      </c>
      <c r="B36" s="5" t="s">
        <v>35</v>
      </c>
      <c r="E36" s="2" t="s">
        <v>9</v>
      </c>
    </row>
    <row r="37" spans="1:5">
      <c r="A37" t="s">
        <v>232</v>
      </c>
      <c r="B37" s="5" t="s">
        <v>35</v>
      </c>
      <c r="E37" s="2" t="s">
        <v>9</v>
      </c>
    </row>
    <row r="38" spans="1:5">
      <c r="A38" t="s">
        <v>233</v>
      </c>
      <c r="B38" s="5" t="s">
        <v>35</v>
      </c>
      <c r="E38" s="2" t="s">
        <v>9</v>
      </c>
    </row>
    <row r="39" spans="1:5">
      <c r="A39" t="s">
        <v>234</v>
      </c>
      <c r="B39" s="5" t="s">
        <v>35</v>
      </c>
      <c r="E39" s="2" t="s">
        <v>9</v>
      </c>
    </row>
    <row r="40" spans="1:5">
      <c r="A40" t="s">
        <v>235</v>
      </c>
      <c r="B40" s="5" t="s">
        <v>35</v>
      </c>
      <c r="E40" s="2" t="s">
        <v>9</v>
      </c>
    </row>
    <row r="41" spans="1:5">
      <c r="A41" t="s">
        <v>236</v>
      </c>
      <c r="B41" s="5" t="s">
        <v>35</v>
      </c>
      <c r="E41" s="2" t="s">
        <v>9</v>
      </c>
    </row>
    <row r="42" spans="1:5">
      <c r="A42" t="s">
        <v>237</v>
      </c>
      <c r="B42" s="5" t="s">
        <v>35</v>
      </c>
      <c r="E42" s="2" t="s">
        <v>9</v>
      </c>
    </row>
    <row r="43" spans="1:5">
      <c r="A43" t="s">
        <v>238</v>
      </c>
      <c r="B43" s="5" t="s">
        <v>35</v>
      </c>
      <c r="E43" s="2" t="s">
        <v>9</v>
      </c>
    </row>
    <row r="44" spans="1:5">
      <c r="A44" t="s">
        <v>239</v>
      </c>
      <c r="B44" s="5" t="s">
        <v>35</v>
      </c>
      <c r="E44" s="2" t="s">
        <v>9</v>
      </c>
    </row>
    <row r="45" spans="1:5">
      <c r="A45" t="s">
        <v>240</v>
      </c>
      <c r="B45" s="5" t="s">
        <v>35</v>
      </c>
      <c r="E45" s="2" t="s">
        <v>9</v>
      </c>
    </row>
    <row r="46" spans="1:5">
      <c r="A46" t="s">
        <v>241</v>
      </c>
      <c r="B46" s="5" t="s">
        <v>35</v>
      </c>
      <c r="E46" s="2" t="s">
        <v>9</v>
      </c>
    </row>
    <row r="47" spans="1:5">
      <c r="A47" t="s">
        <v>242</v>
      </c>
      <c r="B47" s="5" t="s">
        <v>35</v>
      </c>
      <c r="E47" s="2" t="s">
        <v>9</v>
      </c>
    </row>
    <row r="49" spans="1:5">
      <c r="A49" t="s">
        <v>243</v>
      </c>
      <c r="B49" s="2" t="s">
        <v>18</v>
      </c>
      <c r="E49" s="2" t="s">
        <v>9</v>
      </c>
    </row>
    <row r="50" spans="1:5">
      <c r="A50" t="s">
        <v>244</v>
      </c>
      <c r="B50" s="2" t="s">
        <v>18</v>
      </c>
      <c r="E50" s="2" t="s">
        <v>9</v>
      </c>
    </row>
    <row r="51" spans="1:5">
      <c r="A51" t="s">
        <v>245</v>
      </c>
      <c r="B51" s="2" t="s">
        <v>18</v>
      </c>
      <c r="E51" s="2" t="s">
        <v>9</v>
      </c>
    </row>
    <row r="52" spans="1:5">
      <c r="A52" t="s">
        <v>246</v>
      </c>
      <c r="B52" s="2" t="s">
        <v>18</v>
      </c>
      <c r="E52" s="2" t="s">
        <v>9</v>
      </c>
    </row>
    <row r="53" spans="1:5">
      <c r="A53" t="s">
        <v>247</v>
      </c>
      <c r="B53" s="2" t="s">
        <v>18</v>
      </c>
      <c r="E53" s="2" t="s">
        <v>9</v>
      </c>
    </row>
    <row r="54" spans="1:5">
      <c r="A54" t="s">
        <v>248</v>
      </c>
      <c r="B54" s="2" t="s">
        <v>18</v>
      </c>
      <c r="E54" s="2" t="s">
        <v>9</v>
      </c>
    </row>
    <row r="55" spans="1:5">
      <c r="A55" t="s">
        <v>249</v>
      </c>
      <c r="B55" s="2" t="s">
        <v>18</v>
      </c>
      <c r="E55" s="2" t="s">
        <v>9</v>
      </c>
    </row>
    <row r="57" spans="1:5">
      <c r="A57" t="s">
        <v>250</v>
      </c>
    </row>
    <row r="58" spans="1:5">
      <c r="A58" t="s">
        <v>251</v>
      </c>
    </row>
    <row r="59" spans="1:5">
      <c r="A59" t="s">
        <v>252</v>
      </c>
    </row>
    <row r="60" spans="1:5">
      <c r="A60" t="s">
        <v>253</v>
      </c>
    </row>
    <row r="61" spans="1:5">
      <c r="A61" t="s">
        <v>254</v>
      </c>
    </row>
    <row r="62" spans="1:5">
      <c r="A62" t="s">
        <v>255</v>
      </c>
    </row>
    <row r="63" spans="1:5">
      <c r="A63" t="s">
        <v>256</v>
      </c>
    </row>
    <row r="65" spans="1:1">
      <c r="A65" t="s">
        <v>257</v>
      </c>
    </row>
    <row r="66" spans="1:1">
      <c r="A66" t="s">
        <v>258</v>
      </c>
    </row>
    <row r="67" spans="1:1">
      <c r="A67" t="s">
        <v>259</v>
      </c>
    </row>
    <row r="68" spans="1:1">
      <c r="A68" t="s">
        <v>260</v>
      </c>
    </row>
    <row r="69" spans="1:1">
      <c r="A69" t="s">
        <v>261</v>
      </c>
    </row>
    <row r="71" spans="1:1">
      <c r="A71" t="s">
        <v>262</v>
      </c>
    </row>
    <row r="72" spans="1:1">
      <c r="A72" t="s">
        <v>263</v>
      </c>
    </row>
    <row r="73" spans="1:1">
      <c r="A73" t="s">
        <v>264</v>
      </c>
    </row>
    <row r="74" spans="1:1">
      <c r="A74" t="s">
        <v>265</v>
      </c>
    </row>
    <row r="75" spans="1:1">
      <c r="A75" t="s">
        <v>266</v>
      </c>
    </row>
    <row r="76" spans="1:1">
      <c r="A76" t="s">
        <v>267</v>
      </c>
    </row>
    <row r="77" spans="1:1">
      <c r="A77" t="s">
        <v>268</v>
      </c>
    </row>
    <row r="79" spans="1:1">
      <c r="A79" t="s">
        <v>269</v>
      </c>
    </row>
    <row r="80" spans="1:1">
      <c r="A80" t="s">
        <v>270</v>
      </c>
    </row>
    <row r="81" spans="1:1">
      <c r="A81" t="s">
        <v>271</v>
      </c>
    </row>
    <row r="82" spans="1:1">
      <c r="A82" t="s">
        <v>272</v>
      </c>
    </row>
    <row r="83" spans="1:1">
      <c r="A83" t="s">
        <v>273</v>
      </c>
    </row>
    <row r="84" spans="1:1">
      <c r="A84" t="s">
        <v>274</v>
      </c>
    </row>
    <row r="85" spans="1:1">
      <c r="A85" t="s">
        <v>275</v>
      </c>
    </row>
    <row r="86" spans="1:1">
      <c r="A86" t="s">
        <v>276</v>
      </c>
    </row>
    <row r="87" spans="1:1">
      <c r="A87" t="s">
        <v>277</v>
      </c>
    </row>
    <row r="88" spans="1:1">
      <c r="A88" t="s">
        <v>278</v>
      </c>
    </row>
    <row r="89" spans="1:1">
      <c r="A89" t="s">
        <v>279</v>
      </c>
    </row>
    <row r="90" spans="1:1">
      <c r="A90" t="s">
        <v>280</v>
      </c>
    </row>
    <row r="91" spans="1:1">
      <c r="A91" t="s">
        <v>281</v>
      </c>
    </row>
    <row r="92" spans="1:1">
      <c r="A92" t="s">
        <v>282</v>
      </c>
    </row>
    <row r="93" spans="1:1">
      <c r="A93" t="s">
        <v>283</v>
      </c>
    </row>
    <row r="94" spans="1:1">
      <c r="A94" t="s">
        <v>284</v>
      </c>
    </row>
    <row r="95" spans="1:1">
      <c r="A95" t="s">
        <v>285</v>
      </c>
    </row>
    <row r="96" spans="1:1">
      <c r="A96" t="s">
        <v>286</v>
      </c>
    </row>
    <row r="97" spans="1:1">
      <c r="A97" t="s">
        <v>287</v>
      </c>
    </row>
    <row r="98" spans="1:1">
      <c r="A98" t="s">
        <v>288</v>
      </c>
    </row>
    <row r="99" spans="1:1">
      <c r="A99" t="s">
        <v>289</v>
      </c>
    </row>
    <row r="100" spans="1:1">
      <c r="A100" t="s">
        <v>290</v>
      </c>
    </row>
    <row r="101" spans="1:1">
      <c r="A101" t="s">
        <v>291</v>
      </c>
    </row>
    <row r="102" spans="1:1">
      <c r="A102" t="s">
        <v>292</v>
      </c>
    </row>
    <row r="103" spans="1:1">
      <c r="A103" t="s">
        <v>293</v>
      </c>
    </row>
    <row r="104" spans="1:1">
      <c r="A104" t="s">
        <v>294</v>
      </c>
    </row>
    <row r="105" spans="1:1">
      <c r="A105" t="s">
        <v>295</v>
      </c>
    </row>
    <row r="106" spans="1:1">
      <c r="A106" t="s">
        <v>296</v>
      </c>
    </row>
    <row r="107" spans="1:1">
      <c r="A107" t="s">
        <v>297</v>
      </c>
    </row>
    <row r="108" spans="1:1">
      <c r="A108" t="s">
        <v>298</v>
      </c>
    </row>
    <row r="109" spans="1:1">
      <c r="A109" t="s">
        <v>299</v>
      </c>
    </row>
    <row r="110" spans="1:1">
      <c r="A110" t="s">
        <v>300</v>
      </c>
    </row>
    <row r="111" spans="1:1">
      <c r="A111" t="s">
        <v>301</v>
      </c>
    </row>
    <row r="112" spans="1:1">
      <c r="A112" t="s">
        <v>302</v>
      </c>
    </row>
    <row r="113" spans="1:1">
      <c r="A113" t="s">
        <v>303</v>
      </c>
    </row>
    <row r="114" spans="1:1">
      <c r="A114" t="s">
        <v>304</v>
      </c>
    </row>
    <row r="115" spans="1:1">
      <c r="A115" t="s">
        <v>305</v>
      </c>
    </row>
    <row r="116" spans="1:1">
      <c r="A116" t="s">
        <v>306</v>
      </c>
    </row>
    <row r="117" spans="1:1">
      <c r="A117" t="s">
        <v>307</v>
      </c>
    </row>
    <row r="118" spans="1:1">
      <c r="A118" t="s">
        <v>308</v>
      </c>
    </row>
    <row r="119" spans="1:1">
      <c r="A119" t="s">
        <v>309</v>
      </c>
    </row>
    <row r="120" spans="1:1">
      <c r="A120" t="s">
        <v>310</v>
      </c>
    </row>
    <row r="121" spans="1:1">
      <c r="A121" t="s">
        <v>311</v>
      </c>
    </row>
    <row r="122" spans="1:1">
      <c r="A122" t="s">
        <v>312</v>
      </c>
    </row>
    <row r="123" spans="1:1">
      <c r="A123" t="s">
        <v>313</v>
      </c>
    </row>
    <row r="124" spans="1:1">
      <c r="A124" t="s">
        <v>314</v>
      </c>
    </row>
    <row r="125" spans="1:1">
      <c r="A125" t="s">
        <v>315</v>
      </c>
    </row>
    <row r="126" spans="1:1">
      <c r="A126" t="s">
        <v>316</v>
      </c>
    </row>
    <row r="127" spans="1:1">
      <c r="A127" t="s">
        <v>318</v>
      </c>
    </row>
    <row r="128" spans="1:1">
      <c r="A128" t="s">
        <v>317</v>
      </c>
    </row>
    <row r="129" spans="1:9">
      <c r="A129" t="s">
        <v>319</v>
      </c>
    </row>
    <row r="130" spans="1:9">
      <c r="A130" t="s">
        <v>320</v>
      </c>
    </row>
    <row r="131" spans="1:9">
      <c r="A131" t="s">
        <v>321</v>
      </c>
    </row>
    <row r="132" spans="1:9">
      <c r="A132" t="s">
        <v>322</v>
      </c>
    </row>
    <row r="140" spans="1:9">
      <c r="A140" s="3"/>
      <c r="B140" s="4"/>
      <c r="C140" s="3"/>
      <c r="D140" s="3"/>
      <c r="E140" s="4"/>
      <c r="F140" s="4"/>
      <c r="G140" s="4"/>
      <c r="H140" s="3"/>
      <c r="I140" s="3"/>
    </row>
  </sheetData>
  <autoFilter ref="A1:I140" xr:uid="{00000000-0009-0000-0000-000000000000}">
    <sortState xmlns:xlrd2="http://schemas.microsoft.com/office/spreadsheetml/2017/richdata2" ref="A2:I34">
      <sortCondition ref="A1:A34"/>
    </sortState>
  </autoFilter>
  <phoneticPr fontId="2" type="noConversion"/>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6"/>
  <sheetViews>
    <sheetView workbookViewId="0">
      <selection activeCell="J18" sqref="J18"/>
    </sheetView>
  </sheetViews>
  <sheetFormatPr defaultRowHeight="13.5"/>
  <cols>
    <col min="1" max="1" width="8.875" customWidth="1"/>
  </cols>
  <sheetData>
    <row r="1" spans="1:9">
      <c r="A1" s="6" t="s">
        <v>48</v>
      </c>
      <c r="B1" s="6" t="s">
        <v>49</v>
      </c>
      <c r="C1" s="6" t="s">
        <v>50</v>
      </c>
      <c r="D1" s="6" t="s">
        <v>51</v>
      </c>
      <c r="E1" s="6" t="s">
        <v>52</v>
      </c>
      <c r="F1" s="6" t="s">
        <v>53</v>
      </c>
      <c r="G1" s="6" t="s">
        <v>54</v>
      </c>
      <c r="H1" s="6" t="s">
        <v>55</v>
      </c>
      <c r="I1" s="6" t="s">
        <v>56</v>
      </c>
    </row>
    <row r="2" spans="1:9">
      <c r="A2" s="6" t="s">
        <v>57</v>
      </c>
      <c r="B2" s="6"/>
      <c r="C2" s="6" t="s">
        <v>58</v>
      </c>
      <c r="D2" s="6"/>
      <c r="E2" s="6"/>
      <c r="F2" s="6"/>
      <c r="G2" s="6" t="s">
        <v>59</v>
      </c>
      <c r="H2" s="6" t="b">
        <v>1</v>
      </c>
      <c r="I2" s="6" t="b">
        <v>1</v>
      </c>
    </row>
    <row r="3" spans="1:9">
      <c r="A3" s="6" t="s">
        <v>60</v>
      </c>
      <c r="B3" s="6"/>
      <c r="C3" s="6" t="s">
        <v>58</v>
      </c>
      <c r="D3" s="6"/>
      <c r="E3" s="6"/>
      <c r="F3" s="6"/>
      <c r="G3" s="6"/>
      <c r="H3" s="6" t="b">
        <v>1</v>
      </c>
      <c r="I3" s="6" t="b">
        <v>1</v>
      </c>
    </row>
    <row r="4" spans="1:9">
      <c r="A4" s="6" t="s">
        <v>61</v>
      </c>
      <c r="B4" s="6"/>
      <c r="C4" s="6" t="s">
        <v>58</v>
      </c>
      <c r="D4" s="6"/>
      <c r="E4" s="6"/>
      <c r="F4" s="6"/>
      <c r="G4" s="6"/>
      <c r="H4" s="6" t="b">
        <v>0</v>
      </c>
      <c r="I4" s="6" t="b">
        <v>0</v>
      </c>
    </row>
    <row r="5" spans="1:9">
      <c r="A5" s="6" t="s">
        <v>62</v>
      </c>
      <c r="B5" s="6"/>
      <c r="C5" s="6" t="s">
        <v>63</v>
      </c>
      <c r="D5" s="6"/>
      <c r="E5" s="6"/>
      <c r="F5" s="6">
        <v>12</v>
      </c>
      <c r="G5" s="6" t="s">
        <v>59</v>
      </c>
      <c r="H5" s="6" t="b">
        <v>0</v>
      </c>
      <c r="I5" s="6" t="b">
        <v>0</v>
      </c>
    </row>
    <row r="6" spans="1:9">
      <c r="A6" s="6" t="s">
        <v>64</v>
      </c>
      <c r="B6" s="6"/>
      <c r="C6" s="6" t="s">
        <v>63</v>
      </c>
      <c r="D6" s="6"/>
      <c r="E6" s="6"/>
      <c r="F6" s="6">
        <v>4</v>
      </c>
      <c r="G6" s="6" t="s">
        <v>59</v>
      </c>
      <c r="H6" s="6" t="b">
        <v>0</v>
      </c>
      <c r="I6" s="6" t="b">
        <v>0</v>
      </c>
    </row>
    <row r="7" spans="1:9">
      <c r="A7" s="6" t="s">
        <v>65</v>
      </c>
      <c r="B7" s="6"/>
      <c r="C7" s="6" t="s">
        <v>66</v>
      </c>
      <c r="D7" s="6"/>
      <c r="E7" s="6"/>
      <c r="F7" s="6">
        <v>6</v>
      </c>
      <c r="G7" s="6" t="s">
        <v>59</v>
      </c>
      <c r="H7" s="6" t="b">
        <v>0</v>
      </c>
      <c r="I7" s="6" t="b">
        <v>0</v>
      </c>
    </row>
    <row r="8" spans="1:9">
      <c r="A8" s="6" t="s">
        <v>67</v>
      </c>
      <c r="B8" s="6"/>
      <c r="C8" s="6" t="s">
        <v>68</v>
      </c>
      <c r="D8" s="6"/>
      <c r="E8" s="6"/>
      <c r="F8" s="6">
        <v>12</v>
      </c>
      <c r="G8" s="6" t="s">
        <v>59</v>
      </c>
      <c r="H8" s="6" t="b">
        <v>0</v>
      </c>
      <c r="I8" s="6" t="b">
        <v>0</v>
      </c>
    </row>
    <row r="9" spans="1:9">
      <c r="A9" s="6" t="s">
        <v>69</v>
      </c>
      <c r="B9" s="6"/>
      <c r="C9" s="6" t="s">
        <v>68</v>
      </c>
      <c r="D9" s="6"/>
      <c r="E9" s="6"/>
      <c r="F9" s="6">
        <v>10</v>
      </c>
      <c r="G9" s="6" t="s">
        <v>59</v>
      </c>
      <c r="H9" s="6" t="b">
        <v>0</v>
      </c>
      <c r="I9" s="6" t="b">
        <v>0</v>
      </c>
    </row>
    <row r="10" spans="1:9">
      <c r="A10" s="6" t="s">
        <v>70</v>
      </c>
      <c r="B10" s="6"/>
      <c r="C10" s="6" t="s">
        <v>68</v>
      </c>
      <c r="D10" s="6" t="s">
        <v>71</v>
      </c>
      <c r="E10" s="6" t="s">
        <v>72</v>
      </c>
      <c r="F10" s="6">
        <v>20</v>
      </c>
      <c r="G10" s="6" t="s">
        <v>59</v>
      </c>
      <c r="H10" s="6" t="b">
        <v>1</v>
      </c>
      <c r="I10" s="6" t="b">
        <v>1</v>
      </c>
    </row>
    <row r="11" spans="1:9">
      <c r="A11" s="6" t="s">
        <v>73</v>
      </c>
      <c r="B11" s="6"/>
      <c r="C11" s="6" t="s">
        <v>68</v>
      </c>
      <c r="D11" s="6"/>
      <c r="E11" s="6"/>
      <c r="F11" s="6">
        <v>15</v>
      </c>
      <c r="G11" s="6" t="s">
        <v>59</v>
      </c>
      <c r="H11" s="6" t="b">
        <v>0</v>
      </c>
      <c r="I11" s="6" t="b">
        <v>0</v>
      </c>
    </row>
    <row r="12" spans="1:9">
      <c r="A12" s="6" t="s">
        <v>74</v>
      </c>
      <c r="B12" s="6"/>
      <c r="C12" s="6" t="s">
        <v>68</v>
      </c>
      <c r="D12" s="6"/>
      <c r="E12" s="6"/>
      <c r="F12" s="6">
        <v>23</v>
      </c>
      <c r="G12" s="6" t="s">
        <v>59</v>
      </c>
      <c r="H12" s="6" t="b">
        <v>1</v>
      </c>
      <c r="I12" s="6" t="b">
        <v>1</v>
      </c>
    </row>
    <row r="13" spans="1:9">
      <c r="A13" s="6" t="s">
        <v>75</v>
      </c>
      <c r="B13" s="6"/>
      <c r="C13" s="6" t="s">
        <v>68</v>
      </c>
      <c r="D13" s="6"/>
      <c r="E13" s="6"/>
      <c r="F13" s="6">
        <v>28</v>
      </c>
      <c r="G13" s="6" t="s">
        <v>59</v>
      </c>
      <c r="H13" s="6" t="b">
        <v>0</v>
      </c>
      <c r="I13" s="6" t="b">
        <v>0</v>
      </c>
    </row>
    <row r="14" spans="1:9">
      <c r="A14" s="6" t="s">
        <v>76</v>
      </c>
      <c r="B14" s="6"/>
      <c r="C14" s="6" t="s">
        <v>77</v>
      </c>
      <c r="D14" s="6"/>
      <c r="E14" s="6"/>
      <c r="F14" s="6">
        <v>21</v>
      </c>
      <c r="G14" s="6" t="s">
        <v>59</v>
      </c>
      <c r="H14" s="6" t="b">
        <v>0</v>
      </c>
      <c r="I14" s="6" t="b">
        <v>0</v>
      </c>
    </row>
    <row r="15" spans="1:9">
      <c r="A15" s="6" t="s">
        <v>78</v>
      </c>
      <c r="B15" s="6"/>
      <c r="C15" s="6" t="s">
        <v>77</v>
      </c>
      <c r="D15" s="6"/>
      <c r="E15" s="6" t="s">
        <v>79</v>
      </c>
      <c r="F15" s="6">
        <v>24</v>
      </c>
      <c r="G15" s="6" t="s">
        <v>59</v>
      </c>
      <c r="H15" s="6" t="b">
        <v>0</v>
      </c>
      <c r="I15" s="6" t="b">
        <v>0</v>
      </c>
    </row>
    <row r="16" spans="1:9">
      <c r="A16" s="6" t="s">
        <v>80</v>
      </c>
      <c r="B16" s="6"/>
      <c r="C16" s="6" t="s">
        <v>77</v>
      </c>
      <c r="D16" s="6"/>
      <c r="E16" s="6"/>
      <c r="F16" s="6">
        <v>16</v>
      </c>
      <c r="G16" s="6" t="s">
        <v>81</v>
      </c>
      <c r="H16" s="6" t="b">
        <v>0</v>
      </c>
      <c r="I16" s="6" t="b">
        <v>0</v>
      </c>
    </row>
    <row r="17" spans="1:9">
      <c r="A17" s="6" t="s">
        <v>82</v>
      </c>
      <c r="B17" s="6"/>
      <c r="C17" s="6" t="s">
        <v>77</v>
      </c>
      <c r="D17" s="6"/>
      <c r="E17" s="6"/>
      <c r="F17" s="6">
        <v>32</v>
      </c>
      <c r="G17" s="6" t="s">
        <v>59</v>
      </c>
      <c r="H17" s="6" t="b">
        <v>0</v>
      </c>
      <c r="I17" s="6" t="b">
        <v>0</v>
      </c>
    </row>
    <row r="18" spans="1:9">
      <c r="A18" s="6" t="s">
        <v>83</v>
      </c>
      <c r="B18" s="6"/>
      <c r="C18" s="6" t="s">
        <v>77</v>
      </c>
      <c r="D18" s="6"/>
      <c r="E18" s="6"/>
      <c r="F18" s="6">
        <v>8</v>
      </c>
      <c r="G18" s="6" t="s">
        <v>59</v>
      </c>
      <c r="H18" s="6" t="b">
        <v>0</v>
      </c>
      <c r="I18" s="6" t="b">
        <v>0</v>
      </c>
    </row>
    <row r="19" spans="1:9">
      <c r="A19" s="6" t="s">
        <v>84</v>
      </c>
      <c r="B19" s="6"/>
      <c r="C19" s="6" t="s">
        <v>85</v>
      </c>
      <c r="D19" s="6"/>
      <c r="E19" s="6" t="s">
        <v>86</v>
      </c>
      <c r="F19" s="6">
        <v>6</v>
      </c>
      <c r="G19" s="6" t="s">
        <v>59</v>
      </c>
      <c r="H19" s="6" t="b">
        <v>1</v>
      </c>
      <c r="I19" s="6" t="b">
        <v>1</v>
      </c>
    </row>
    <row r="20" spans="1:9">
      <c r="A20" s="6" t="s">
        <v>87</v>
      </c>
      <c r="B20" s="6"/>
      <c r="C20" s="6" t="s">
        <v>88</v>
      </c>
      <c r="D20" s="6"/>
      <c r="E20" s="6"/>
      <c r="F20" s="6">
        <v>4</v>
      </c>
      <c r="G20" s="6"/>
      <c r="H20" s="6" t="b">
        <v>0</v>
      </c>
      <c r="I20" s="6" t="b">
        <v>0</v>
      </c>
    </row>
    <row r="21" spans="1:9">
      <c r="A21" s="6" t="s">
        <v>89</v>
      </c>
      <c r="B21" s="6"/>
      <c r="C21" s="6" t="s">
        <v>90</v>
      </c>
      <c r="D21" s="6"/>
      <c r="E21" s="6"/>
      <c r="F21" s="6">
        <v>5</v>
      </c>
      <c r="G21" s="6" t="s">
        <v>59</v>
      </c>
      <c r="H21" s="6" t="b">
        <v>0</v>
      </c>
      <c r="I21" s="6" t="b">
        <v>0</v>
      </c>
    </row>
    <row r="22" spans="1:9">
      <c r="A22" s="6" t="s">
        <v>91</v>
      </c>
      <c r="B22" s="6"/>
      <c r="C22" s="6" t="s">
        <v>90</v>
      </c>
      <c r="D22" s="6"/>
      <c r="E22" s="6"/>
      <c r="F22" s="6">
        <v>15</v>
      </c>
      <c r="G22" s="6" t="s">
        <v>59</v>
      </c>
      <c r="H22" s="6" t="b">
        <v>0</v>
      </c>
      <c r="I22" s="6" t="b">
        <v>0</v>
      </c>
    </row>
    <row r="23" spans="1:9">
      <c r="A23" s="6" t="s">
        <v>92</v>
      </c>
      <c r="B23" s="6"/>
      <c r="C23" s="6" t="s">
        <v>93</v>
      </c>
      <c r="D23" s="6"/>
      <c r="E23" s="6"/>
      <c r="F23" s="6">
        <v>14</v>
      </c>
      <c r="G23" s="6" t="s">
        <v>81</v>
      </c>
      <c r="H23" s="6" t="b">
        <v>0</v>
      </c>
      <c r="I23" s="6" t="b">
        <v>0</v>
      </c>
    </row>
    <row r="24" spans="1:9">
      <c r="A24" s="6" t="s">
        <v>94</v>
      </c>
      <c r="B24" s="6"/>
      <c r="C24" s="6" t="s">
        <v>95</v>
      </c>
      <c r="D24" s="6"/>
      <c r="E24" s="6"/>
      <c r="F24" s="6">
        <v>29</v>
      </c>
      <c r="G24" s="6" t="s">
        <v>59</v>
      </c>
      <c r="H24" s="6" t="b">
        <v>0</v>
      </c>
      <c r="I24" s="6" t="b">
        <v>0</v>
      </c>
    </row>
    <row r="25" spans="1:9">
      <c r="A25" s="6" t="s">
        <v>96</v>
      </c>
      <c r="B25" s="6"/>
      <c r="C25" s="6" t="s">
        <v>58</v>
      </c>
      <c r="D25" s="6"/>
      <c r="E25" s="6"/>
      <c r="F25" s="6">
        <v>17</v>
      </c>
      <c r="G25" s="6" t="s">
        <v>59</v>
      </c>
      <c r="H25" s="6" t="b">
        <v>0</v>
      </c>
      <c r="I25" s="6" t="b">
        <v>0</v>
      </c>
    </row>
    <row r="26" spans="1:9">
      <c r="A26" s="6" t="s">
        <v>97</v>
      </c>
      <c r="B26" s="6"/>
      <c r="C26" s="6" t="s">
        <v>58</v>
      </c>
      <c r="D26" s="6"/>
      <c r="E26" s="6"/>
      <c r="F26" s="6">
        <v>9</v>
      </c>
      <c r="G26" s="6" t="s">
        <v>59</v>
      </c>
      <c r="H26" s="6" t="b">
        <v>0</v>
      </c>
      <c r="I26" s="6" t="b">
        <v>0</v>
      </c>
    </row>
    <row r="27" spans="1:9">
      <c r="A27" s="6" t="s">
        <v>98</v>
      </c>
      <c r="B27" s="6"/>
      <c r="C27" s="6" t="s">
        <v>58</v>
      </c>
      <c r="D27" s="6"/>
      <c r="E27" s="6"/>
      <c r="F27" s="6">
        <v>10</v>
      </c>
      <c r="G27" s="6" t="s">
        <v>59</v>
      </c>
      <c r="H27" s="6" t="b">
        <v>1</v>
      </c>
      <c r="I27" s="6" t="b">
        <v>1</v>
      </c>
    </row>
    <row r="28" spans="1:9">
      <c r="A28" s="6" t="s">
        <v>99</v>
      </c>
      <c r="B28" s="6"/>
      <c r="C28" s="6" t="s">
        <v>58</v>
      </c>
      <c r="D28" s="6"/>
      <c r="E28" s="6"/>
      <c r="F28" s="6">
        <v>15</v>
      </c>
      <c r="G28" s="6" t="s">
        <v>59</v>
      </c>
      <c r="H28" s="6" t="b">
        <v>0</v>
      </c>
      <c r="I28" s="6" t="b">
        <v>0</v>
      </c>
    </row>
    <row r="29" spans="1:9">
      <c r="A29" s="6" t="s">
        <v>100</v>
      </c>
      <c r="B29" s="6"/>
      <c r="C29" s="6" t="s">
        <v>58</v>
      </c>
      <c r="D29" s="6"/>
      <c r="E29" s="6"/>
      <c r="F29" s="6">
        <v>14</v>
      </c>
      <c r="G29" s="6" t="s">
        <v>59</v>
      </c>
      <c r="H29" s="6" t="b">
        <v>0</v>
      </c>
      <c r="I29" s="6" t="b">
        <v>0</v>
      </c>
    </row>
    <row r="30" spans="1:9">
      <c r="A30" s="6" t="s">
        <v>101</v>
      </c>
      <c r="B30" s="6"/>
      <c r="C30" s="6" t="s">
        <v>58</v>
      </c>
      <c r="D30" s="6"/>
      <c r="E30" s="6"/>
      <c r="F30" s="6">
        <v>8</v>
      </c>
      <c r="G30" s="6" t="s">
        <v>59</v>
      </c>
      <c r="H30" s="6" t="b">
        <v>0</v>
      </c>
      <c r="I30" s="6" t="b">
        <v>0</v>
      </c>
    </row>
    <row r="31" spans="1:9">
      <c r="A31" s="6" t="s">
        <v>102</v>
      </c>
      <c r="B31" s="6"/>
      <c r="C31" s="6" t="s">
        <v>58</v>
      </c>
      <c r="D31" s="6" t="s">
        <v>103</v>
      </c>
      <c r="E31" s="6" t="s">
        <v>72</v>
      </c>
      <c r="F31" s="6">
        <v>27</v>
      </c>
      <c r="G31" s="6" t="s">
        <v>59</v>
      </c>
      <c r="H31" s="6" t="b">
        <v>1</v>
      </c>
      <c r="I31" s="6" t="b">
        <v>1</v>
      </c>
    </row>
    <row r="32" spans="1:9">
      <c r="A32" s="6" t="s">
        <v>104</v>
      </c>
      <c r="B32" s="6"/>
      <c r="C32" s="6" t="s">
        <v>58</v>
      </c>
      <c r="D32" s="6" t="s">
        <v>105</v>
      </c>
      <c r="E32" s="6" t="s">
        <v>106</v>
      </c>
      <c r="F32" s="6">
        <v>28</v>
      </c>
      <c r="G32" s="6" t="s">
        <v>59</v>
      </c>
      <c r="H32" s="6" t="b">
        <v>1</v>
      </c>
      <c r="I32" s="6" t="b">
        <v>1</v>
      </c>
    </row>
    <row r="33" spans="1:9">
      <c r="A33" s="6" t="s">
        <v>107</v>
      </c>
      <c r="B33" s="6" t="s">
        <v>108</v>
      </c>
      <c r="C33" s="6" t="s">
        <v>58</v>
      </c>
      <c r="D33" s="6" t="s">
        <v>109</v>
      </c>
      <c r="E33" s="6" t="s">
        <v>72</v>
      </c>
      <c r="F33" s="6">
        <v>27</v>
      </c>
      <c r="G33" s="6" t="s">
        <v>59</v>
      </c>
      <c r="H33" s="6" t="b">
        <v>1</v>
      </c>
      <c r="I33" s="6" t="b">
        <v>1</v>
      </c>
    </row>
    <row r="34" spans="1:9">
      <c r="A34" s="6" t="s">
        <v>110</v>
      </c>
      <c r="B34" s="6"/>
      <c r="C34" s="6" t="s">
        <v>58</v>
      </c>
      <c r="D34" s="6"/>
      <c r="E34" s="6"/>
      <c r="F34" s="6">
        <v>25</v>
      </c>
      <c r="G34" s="6" t="s">
        <v>59</v>
      </c>
      <c r="H34" s="6" t="b">
        <v>0</v>
      </c>
      <c r="I34" s="6" t="b">
        <v>0</v>
      </c>
    </row>
    <row r="35" spans="1:9">
      <c r="A35" s="6" t="s">
        <v>111</v>
      </c>
      <c r="B35" s="6"/>
      <c r="C35" s="6" t="s">
        <v>58</v>
      </c>
      <c r="D35" s="6"/>
      <c r="E35" s="6"/>
      <c r="F35" s="6">
        <v>6</v>
      </c>
      <c r="G35" s="6" t="s">
        <v>59</v>
      </c>
      <c r="H35" s="6" t="b">
        <v>0</v>
      </c>
      <c r="I35" s="6" t="b">
        <v>0</v>
      </c>
    </row>
    <row r="36" spans="1:9">
      <c r="A36" s="6" t="s">
        <v>112</v>
      </c>
      <c r="B36" s="6"/>
      <c r="C36" s="6" t="s">
        <v>58</v>
      </c>
      <c r="D36" s="6"/>
      <c r="E36" s="6"/>
      <c r="F36" s="6">
        <v>10</v>
      </c>
      <c r="G36" s="6" t="s">
        <v>59</v>
      </c>
      <c r="H36" s="6" t="b">
        <v>0</v>
      </c>
      <c r="I36" s="6" t="b">
        <v>0</v>
      </c>
    </row>
    <row r="37" spans="1:9">
      <c r="A37" s="6" t="s">
        <v>113</v>
      </c>
      <c r="B37" s="6"/>
      <c r="C37" s="6" t="s">
        <v>58</v>
      </c>
      <c r="D37" s="6"/>
      <c r="E37" s="6"/>
      <c r="F37" s="6">
        <v>11</v>
      </c>
      <c r="G37" s="6" t="s">
        <v>59</v>
      </c>
      <c r="H37" s="6" t="b">
        <v>0</v>
      </c>
      <c r="I37" s="6" t="b">
        <v>0</v>
      </c>
    </row>
    <row r="38" spans="1:9">
      <c r="A38" s="6" t="s">
        <v>114</v>
      </c>
      <c r="B38" s="6"/>
      <c r="C38" s="6" t="s">
        <v>58</v>
      </c>
      <c r="D38" s="6"/>
      <c r="E38" s="6"/>
      <c r="F38" s="6">
        <v>8</v>
      </c>
      <c r="G38" s="6" t="s">
        <v>59</v>
      </c>
      <c r="H38" s="6" t="b">
        <v>0</v>
      </c>
      <c r="I38" s="6" t="b">
        <v>0</v>
      </c>
    </row>
    <row r="39" spans="1:9">
      <c r="A39" s="6" t="s">
        <v>115</v>
      </c>
      <c r="B39" s="6"/>
      <c r="C39" s="6" t="s">
        <v>58</v>
      </c>
      <c r="D39" s="6"/>
      <c r="E39" s="6"/>
      <c r="F39" s="6">
        <v>10</v>
      </c>
      <c r="G39" s="6" t="s">
        <v>59</v>
      </c>
      <c r="H39" s="6" t="b">
        <v>0</v>
      </c>
      <c r="I39" s="6" t="b">
        <v>0</v>
      </c>
    </row>
    <row r="40" spans="1:9">
      <c r="A40" s="6" t="s">
        <v>116</v>
      </c>
      <c r="B40" s="6"/>
      <c r="C40" s="6" t="s">
        <v>58</v>
      </c>
      <c r="D40" s="6"/>
      <c r="E40" s="6"/>
      <c r="F40" s="6">
        <v>9</v>
      </c>
      <c r="G40" s="6" t="s">
        <v>59</v>
      </c>
      <c r="H40" s="6" t="b">
        <v>0</v>
      </c>
      <c r="I40" s="6" t="b">
        <v>0</v>
      </c>
    </row>
    <row r="41" spans="1:9">
      <c r="A41" s="6" t="s">
        <v>117</v>
      </c>
      <c r="B41" s="6"/>
      <c r="C41" s="6" t="s">
        <v>58</v>
      </c>
      <c r="D41" s="6"/>
      <c r="E41" s="6"/>
      <c r="F41" s="6">
        <v>8</v>
      </c>
      <c r="G41" s="6" t="s">
        <v>59</v>
      </c>
      <c r="H41" s="6" t="b">
        <v>0</v>
      </c>
      <c r="I41" s="6" t="b">
        <v>0</v>
      </c>
    </row>
    <row r="42" spans="1:9">
      <c r="A42" s="6" t="s">
        <v>118</v>
      </c>
      <c r="B42" s="6"/>
      <c r="C42" s="6" t="s">
        <v>58</v>
      </c>
      <c r="D42" s="6"/>
      <c r="E42" s="6"/>
      <c r="F42" s="6">
        <v>9</v>
      </c>
      <c r="G42" s="6" t="s">
        <v>59</v>
      </c>
      <c r="H42" s="6" t="b">
        <v>0</v>
      </c>
      <c r="I42" s="6" t="b">
        <v>0</v>
      </c>
    </row>
    <row r="43" spans="1:9">
      <c r="A43" s="6" t="s">
        <v>119</v>
      </c>
      <c r="B43" s="6"/>
      <c r="C43" s="6" t="s">
        <v>120</v>
      </c>
      <c r="D43" s="6"/>
      <c r="E43" s="6"/>
      <c r="F43" s="6">
        <v>24</v>
      </c>
      <c r="G43" s="6" t="s">
        <v>121</v>
      </c>
      <c r="H43" s="6" t="b">
        <v>0</v>
      </c>
      <c r="I43" s="6" t="b">
        <v>0</v>
      </c>
    </row>
    <row r="44" spans="1:9">
      <c r="A44" s="6" t="s">
        <v>122</v>
      </c>
      <c r="B44" s="6"/>
      <c r="C44" s="6" t="s">
        <v>120</v>
      </c>
      <c r="D44" s="6"/>
      <c r="E44" s="6"/>
      <c r="F44" s="6">
        <v>26</v>
      </c>
      <c r="G44" s="6" t="s">
        <v>59</v>
      </c>
      <c r="H44" s="6" t="b">
        <v>0</v>
      </c>
      <c r="I44" s="6" t="b">
        <v>0</v>
      </c>
    </row>
    <row r="45" spans="1:9">
      <c r="A45" s="6" t="s">
        <v>123</v>
      </c>
      <c r="B45" s="6"/>
      <c r="C45" s="6" t="s">
        <v>124</v>
      </c>
      <c r="D45" s="6"/>
      <c r="E45" s="6"/>
      <c r="F45" s="6">
        <v>4</v>
      </c>
      <c r="G45" s="6" t="s">
        <v>59</v>
      </c>
      <c r="H45" s="6" t="b">
        <v>0</v>
      </c>
      <c r="I45" s="6" t="b">
        <v>0</v>
      </c>
    </row>
    <row r="46" spans="1:9">
      <c r="A46" s="6" t="s">
        <v>125</v>
      </c>
      <c r="B46" s="6"/>
      <c r="C46" s="6" t="s">
        <v>126</v>
      </c>
      <c r="D46" s="6"/>
      <c r="E46" s="6"/>
      <c r="F46" s="6"/>
      <c r="G46" s="6"/>
      <c r="H46" s="6" t="b">
        <v>0</v>
      </c>
      <c r="I46" s="6" t="b">
        <v>0</v>
      </c>
    </row>
    <row r="47" spans="1:9">
      <c r="A47" s="6" t="s">
        <v>127</v>
      </c>
      <c r="B47" s="6"/>
      <c r="C47" s="6" t="s">
        <v>126</v>
      </c>
      <c r="D47" s="6"/>
      <c r="E47" s="6"/>
      <c r="F47" s="6"/>
      <c r="G47" s="6"/>
      <c r="H47" s="6" t="b">
        <v>0</v>
      </c>
      <c r="I47" s="6" t="b">
        <v>0</v>
      </c>
    </row>
    <row r="48" spans="1:9">
      <c r="A48" s="6" t="s">
        <v>128</v>
      </c>
      <c r="B48" s="6"/>
      <c r="C48" s="6" t="s">
        <v>126</v>
      </c>
      <c r="D48" s="6"/>
      <c r="E48" s="6"/>
      <c r="F48" s="6"/>
      <c r="G48" s="6"/>
      <c r="H48" s="6" t="b">
        <v>0</v>
      </c>
      <c r="I48" s="6" t="b">
        <v>0</v>
      </c>
    </row>
    <row r="49" spans="1:9">
      <c r="A49" s="6" t="s">
        <v>129</v>
      </c>
      <c r="B49" s="6"/>
      <c r="C49" s="6" t="s">
        <v>126</v>
      </c>
      <c r="D49" s="6"/>
      <c r="E49" s="6"/>
      <c r="F49" s="6"/>
      <c r="G49" s="6"/>
      <c r="H49" s="6" t="b">
        <v>0</v>
      </c>
      <c r="I49" s="6" t="b">
        <v>0</v>
      </c>
    </row>
    <row r="50" spans="1:9">
      <c r="A50" s="6" t="s">
        <v>130</v>
      </c>
      <c r="B50" s="6"/>
      <c r="C50" s="6" t="s">
        <v>126</v>
      </c>
      <c r="D50" s="6"/>
      <c r="E50" s="6"/>
      <c r="F50" s="6"/>
      <c r="G50" s="6"/>
      <c r="H50" s="6" t="b">
        <v>0</v>
      </c>
      <c r="I50" s="6" t="b">
        <v>0</v>
      </c>
    </row>
    <row r="51" spans="1:9">
      <c r="A51" s="6" t="s">
        <v>131</v>
      </c>
      <c r="B51" s="6"/>
      <c r="C51" s="6" t="s">
        <v>126</v>
      </c>
      <c r="D51" s="6"/>
      <c r="E51" s="6"/>
      <c r="F51" s="6"/>
      <c r="G51" s="6"/>
      <c r="H51" s="6" t="b">
        <v>0</v>
      </c>
      <c r="I51" s="6" t="b">
        <v>0</v>
      </c>
    </row>
    <row r="52" spans="1:9">
      <c r="A52" s="6" t="s">
        <v>132</v>
      </c>
      <c r="B52" s="6"/>
      <c r="C52" s="6" t="s">
        <v>126</v>
      </c>
      <c r="D52" s="6"/>
      <c r="E52" s="6"/>
      <c r="F52" s="6"/>
      <c r="G52" s="6"/>
      <c r="H52" s="6" t="b">
        <v>0</v>
      </c>
      <c r="I52" s="6" t="b">
        <v>0</v>
      </c>
    </row>
    <row r="53" spans="1:9">
      <c r="A53" s="6" t="s">
        <v>133</v>
      </c>
      <c r="B53" s="6"/>
      <c r="C53" s="6" t="s">
        <v>126</v>
      </c>
      <c r="D53" s="6"/>
      <c r="E53" s="6"/>
      <c r="F53" s="6"/>
      <c r="G53" s="6"/>
      <c r="H53" s="6" t="b">
        <v>0</v>
      </c>
      <c r="I53" s="6" t="b">
        <v>0</v>
      </c>
    </row>
    <row r="54" spans="1:9">
      <c r="A54" s="6" t="s">
        <v>134</v>
      </c>
      <c r="B54" s="6"/>
      <c r="C54" s="6" t="s">
        <v>126</v>
      </c>
      <c r="D54" s="6"/>
      <c r="E54" s="6"/>
      <c r="F54" s="6"/>
      <c r="G54" s="6"/>
      <c r="H54" s="6" t="b">
        <v>0</v>
      </c>
      <c r="I54" s="6" t="b">
        <v>0</v>
      </c>
    </row>
    <row r="55" spans="1:9">
      <c r="A55" s="6" t="s">
        <v>135</v>
      </c>
      <c r="B55" s="6"/>
      <c r="C55" s="6" t="s">
        <v>126</v>
      </c>
      <c r="D55" s="6"/>
      <c r="E55" s="6"/>
      <c r="F55" s="6"/>
      <c r="G55" s="6"/>
      <c r="H55" s="6" t="b">
        <v>0</v>
      </c>
      <c r="I55" s="6" t="b">
        <v>0</v>
      </c>
    </row>
    <row r="56" spans="1:9">
      <c r="A56" s="6" t="s">
        <v>136</v>
      </c>
      <c r="B56" s="6"/>
      <c r="C56" s="6" t="s">
        <v>126</v>
      </c>
      <c r="D56" s="6"/>
      <c r="E56" s="6"/>
      <c r="F56" s="6"/>
      <c r="G56" s="6"/>
      <c r="H56" s="6" t="b">
        <v>0</v>
      </c>
      <c r="I56" s="6" t="b">
        <v>0</v>
      </c>
    </row>
    <row r="57" spans="1:9">
      <c r="A57" s="6" t="s">
        <v>137</v>
      </c>
      <c r="B57" s="6"/>
      <c r="C57" s="6" t="s">
        <v>126</v>
      </c>
      <c r="D57" s="6"/>
      <c r="E57" s="6"/>
      <c r="F57" s="6"/>
      <c r="G57" s="6"/>
      <c r="H57" s="6" t="b">
        <v>0</v>
      </c>
      <c r="I57" s="6" t="b">
        <v>0</v>
      </c>
    </row>
    <row r="58" spans="1:9">
      <c r="A58" s="6" t="s">
        <v>138</v>
      </c>
      <c r="B58" s="6"/>
      <c r="C58" s="6" t="s">
        <v>126</v>
      </c>
      <c r="D58" s="6"/>
      <c r="E58" s="6"/>
      <c r="F58" s="6"/>
      <c r="G58" s="6"/>
      <c r="H58" s="6" t="b">
        <v>0</v>
      </c>
      <c r="I58" s="6" t="b">
        <v>0</v>
      </c>
    </row>
    <row r="59" spans="1:9">
      <c r="A59" s="6" t="s">
        <v>139</v>
      </c>
      <c r="B59" s="6"/>
      <c r="C59" s="6" t="s">
        <v>126</v>
      </c>
      <c r="D59" s="6"/>
      <c r="E59" s="6"/>
      <c r="F59" s="6"/>
      <c r="G59" s="6"/>
      <c r="H59" s="6" t="b">
        <v>0</v>
      </c>
      <c r="I59" s="6" t="b">
        <v>0</v>
      </c>
    </row>
    <row r="60" spans="1:9">
      <c r="A60" s="6" t="s">
        <v>140</v>
      </c>
      <c r="B60" s="6"/>
      <c r="C60" s="6" t="s">
        <v>126</v>
      </c>
      <c r="D60" s="6"/>
      <c r="E60" s="6"/>
      <c r="F60" s="6"/>
      <c r="G60" s="6"/>
      <c r="H60" s="6" t="b">
        <v>0</v>
      </c>
      <c r="I60" s="6" t="b">
        <v>0</v>
      </c>
    </row>
    <row r="61" spans="1:9">
      <c r="A61" s="6" t="s">
        <v>141</v>
      </c>
      <c r="B61" s="6"/>
      <c r="C61" s="6" t="s">
        <v>126</v>
      </c>
      <c r="D61" s="6"/>
      <c r="E61" s="6"/>
      <c r="F61" s="6"/>
      <c r="G61" s="6"/>
      <c r="H61" s="6" t="b">
        <v>0</v>
      </c>
      <c r="I61" s="6" t="b">
        <v>0</v>
      </c>
    </row>
    <row r="62" spans="1:9">
      <c r="A62" s="6" t="s">
        <v>142</v>
      </c>
      <c r="B62" s="6"/>
      <c r="C62" s="6" t="s">
        <v>126</v>
      </c>
      <c r="D62" s="6"/>
      <c r="E62" s="6"/>
      <c r="F62" s="6"/>
      <c r="G62" s="6"/>
      <c r="H62" s="6" t="b">
        <v>0</v>
      </c>
      <c r="I62" s="6" t="b">
        <v>0</v>
      </c>
    </row>
    <row r="63" spans="1:9">
      <c r="A63" s="6" t="s">
        <v>143</v>
      </c>
      <c r="B63" s="6"/>
      <c r="C63" s="6" t="s">
        <v>126</v>
      </c>
      <c r="D63" s="6"/>
      <c r="E63" s="6"/>
      <c r="F63" s="6"/>
      <c r="G63" s="6"/>
      <c r="H63" s="6" t="b">
        <v>0</v>
      </c>
      <c r="I63" s="6" t="b">
        <v>0</v>
      </c>
    </row>
    <row r="64" spans="1:9">
      <c r="A64" s="6" t="s">
        <v>144</v>
      </c>
      <c r="B64" s="6"/>
      <c r="C64" s="6" t="s">
        <v>126</v>
      </c>
      <c r="D64" s="6"/>
      <c r="E64" s="6"/>
      <c r="F64" s="6"/>
      <c r="G64" s="6"/>
      <c r="H64" s="6" t="b">
        <v>0</v>
      </c>
      <c r="I64" s="6" t="b">
        <v>0</v>
      </c>
    </row>
    <row r="65" spans="1:9">
      <c r="A65" s="6" t="s">
        <v>145</v>
      </c>
      <c r="B65" s="6"/>
      <c r="C65" s="6" t="s">
        <v>126</v>
      </c>
      <c r="D65" s="6"/>
      <c r="E65" s="6"/>
      <c r="F65" s="6"/>
      <c r="G65" s="6"/>
      <c r="H65" s="6" t="b">
        <v>0</v>
      </c>
      <c r="I65" s="6" t="b">
        <v>0</v>
      </c>
    </row>
    <row r="66" spans="1:9">
      <c r="A66" s="6" t="s">
        <v>146</v>
      </c>
      <c r="B66" s="6"/>
      <c r="C66" s="6" t="s">
        <v>126</v>
      </c>
      <c r="D66" s="6"/>
      <c r="E66" s="6"/>
      <c r="F66" s="6"/>
      <c r="G66" s="6"/>
      <c r="H66" s="6" t="b">
        <v>0</v>
      </c>
      <c r="I66" s="6" t="b">
        <v>0</v>
      </c>
    </row>
    <row r="67" spans="1:9">
      <c r="A67" s="6" t="s">
        <v>147</v>
      </c>
      <c r="B67" s="6"/>
      <c r="C67" s="6" t="s">
        <v>126</v>
      </c>
      <c r="D67" s="6"/>
      <c r="E67" s="6"/>
      <c r="F67" s="6"/>
      <c r="G67" s="6"/>
      <c r="H67" s="6" t="b">
        <v>0</v>
      </c>
      <c r="I67" s="6" t="b">
        <v>0</v>
      </c>
    </row>
    <row r="68" spans="1:9">
      <c r="A68" s="6" t="s">
        <v>148</v>
      </c>
      <c r="B68" s="6"/>
      <c r="C68" s="6" t="s">
        <v>126</v>
      </c>
      <c r="D68" s="6"/>
      <c r="E68" s="6"/>
      <c r="F68" s="6"/>
      <c r="G68" s="6"/>
      <c r="H68" s="6" t="b">
        <v>0</v>
      </c>
      <c r="I68" s="6" t="b">
        <v>0</v>
      </c>
    </row>
    <row r="69" spans="1:9">
      <c r="A69" s="6" t="s">
        <v>149</v>
      </c>
      <c r="B69" s="6"/>
      <c r="C69" s="6" t="s">
        <v>126</v>
      </c>
      <c r="D69" s="6"/>
      <c r="E69" s="6"/>
      <c r="F69" s="6"/>
      <c r="G69" s="6"/>
      <c r="H69" s="6" t="b">
        <v>0</v>
      </c>
      <c r="I69" s="6" t="b">
        <v>0</v>
      </c>
    </row>
    <row r="70" spans="1:9">
      <c r="A70" s="6" t="s">
        <v>150</v>
      </c>
      <c r="B70" s="6"/>
      <c r="C70" s="6" t="s">
        <v>126</v>
      </c>
      <c r="D70" s="6"/>
      <c r="E70" s="6"/>
      <c r="F70" s="6"/>
      <c r="G70" s="6"/>
      <c r="H70" s="6" t="b">
        <v>0</v>
      </c>
      <c r="I70" s="6" t="b">
        <v>0</v>
      </c>
    </row>
    <row r="71" spans="1:9">
      <c r="A71" s="6" t="s">
        <v>151</v>
      </c>
      <c r="B71" s="6"/>
      <c r="C71" s="6" t="s">
        <v>126</v>
      </c>
      <c r="D71" s="6"/>
      <c r="E71" s="6"/>
      <c r="F71" s="6"/>
      <c r="G71" s="6"/>
      <c r="H71" s="6" t="b">
        <v>0</v>
      </c>
      <c r="I71" s="6" t="b">
        <v>0</v>
      </c>
    </row>
    <row r="72" spans="1:9">
      <c r="A72" s="6" t="s">
        <v>152</v>
      </c>
      <c r="B72" s="6"/>
      <c r="C72" s="6" t="s">
        <v>126</v>
      </c>
      <c r="D72" s="6"/>
      <c r="E72" s="6"/>
      <c r="F72" s="6"/>
      <c r="G72" s="6"/>
      <c r="H72" s="6" t="b">
        <v>0</v>
      </c>
      <c r="I72" s="6" t="b">
        <v>0</v>
      </c>
    </row>
    <row r="73" spans="1:9">
      <c r="A73" s="6" t="s">
        <v>153</v>
      </c>
      <c r="B73" s="6"/>
      <c r="C73" s="6" t="s">
        <v>126</v>
      </c>
      <c r="D73" s="6"/>
      <c r="E73" s="6"/>
      <c r="F73" s="6"/>
      <c r="G73" s="6"/>
      <c r="H73" s="6" t="b">
        <v>0</v>
      </c>
      <c r="I73" s="6" t="b">
        <v>0</v>
      </c>
    </row>
    <row r="74" spans="1:9">
      <c r="A74" s="6" t="s">
        <v>154</v>
      </c>
      <c r="B74" s="6"/>
      <c r="C74" s="6" t="s">
        <v>155</v>
      </c>
      <c r="D74" s="6"/>
      <c r="E74" s="6"/>
      <c r="F74" s="6">
        <v>6</v>
      </c>
      <c r="G74" s="6"/>
      <c r="H74" s="6" t="b">
        <v>0</v>
      </c>
      <c r="I74" s="6" t="b">
        <v>0</v>
      </c>
    </row>
    <row r="75" spans="1:9">
      <c r="A75" s="6" t="s">
        <v>156</v>
      </c>
      <c r="B75" s="6"/>
      <c r="C75" s="6" t="s">
        <v>155</v>
      </c>
      <c r="D75" s="6"/>
      <c r="E75" s="6"/>
      <c r="F75" s="6">
        <v>3</v>
      </c>
      <c r="G75" s="6"/>
      <c r="H75" s="6" t="b">
        <v>0</v>
      </c>
      <c r="I75" s="6" t="b">
        <v>0</v>
      </c>
    </row>
    <row r="76" spans="1:9">
      <c r="A76" s="6" t="s">
        <v>157</v>
      </c>
      <c r="B76" s="6"/>
      <c r="C76" s="6" t="s">
        <v>155</v>
      </c>
      <c r="D76" s="6"/>
      <c r="E76" s="6"/>
      <c r="F76" s="6">
        <v>3</v>
      </c>
      <c r="G76" s="6"/>
      <c r="H76" s="6" t="b">
        <v>0</v>
      </c>
      <c r="I76" s="6" t="b">
        <v>0</v>
      </c>
    </row>
    <row r="77" spans="1:9">
      <c r="A77" s="6" t="s">
        <v>158</v>
      </c>
      <c r="B77" s="6"/>
      <c r="C77" s="6" t="s">
        <v>155</v>
      </c>
      <c r="D77" s="6"/>
      <c r="E77" s="6"/>
      <c r="F77" s="6">
        <v>5</v>
      </c>
      <c r="G77" s="6"/>
      <c r="H77" s="6" t="b">
        <v>0</v>
      </c>
      <c r="I77" s="6" t="b">
        <v>0</v>
      </c>
    </row>
    <row r="78" spans="1:9">
      <c r="A78" s="6" t="s">
        <v>159</v>
      </c>
      <c r="B78" s="6"/>
      <c r="C78" s="6" t="s">
        <v>155</v>
      </c>
      <c r="D78" s="6"/>
      <c r="E78" s="6"/>
      <c r="F78" s="6">
        <v>3</v>
      </c>
      <c r="G78" s="6"/>
      <c r="H78" s="6" t="b">
        <v>0</v>
      </c>
      <c r="I78" s="6" t="b">
        <v>0</v>
      </c>
    </row>
    <row r="79" spans="1:9">
      <c r="A79" s="6" t="s">
        <v>160</v>
      </c>
      <c r="B79" s="6"/>
      <c r="C79" s="6" t="s">
        <v>155</v>
      </c>
      <c r="D79" s="6"/>
      <c r="E79" s="6"/>
      <c r="F79" s="6">
        <v>2</v>
      </c>
      <c r="G79" s="6"/>
      <c r="H79" s="6" t="b">
        <v>0</v>
      </c>
      <c r="I79" s="6" t="b">
        <v>0</v>
      </c>
    </row>
    <row r="80" spans="1:9">
      <c r="A80" s="6" t="s">
        <v>161</v>
      </c>
      <c r="B80" s="6"/>
      <c r="C80" s="6" t="s">
        <v>155</v>
      </c>
      <c r="D80" s="6"/>
      <c r="E80" s="6"/>
      <c r="F80" s="6">
        <v>2</v>
      </c>
      <c r="G80" s="6"/>
      <c r="H80" s="6" t="b">
        <v>0</v>
      </c>
      <c r="I80" s="6" t="b">
        <v>0</v>
      </c>
    </row>
    <row r="81" spans="1:9">
      <c r="A81" s="6" t="s">
        <v>162</v>
      </c>
      <c r="B81" s="6"/>
      <c r="C81" s="6" t="s">
        <v>155</v>
      </c>
      <c r="D81" s="6"/>
      <c r="E81" s="6"/>
      <c r="F81" s="6">
        <v>2</v>
      </c>
      <c r="G81" s="6"/>
      <c r="H81" s="6" t="b">
        <v>0</v>
      </c>
      <c r="I81" s="6" t="b">
        <v>0</v>
      </c>
    </row>
    <row r="82" spans="1:9">
      <c r="A82" s="6" t="s">
        <v>163</v>
      </c>
      <c r="B82" s="6"/>
      <c r="C82" s="6" t="s">
        <v>155</v>
      </c>
      <c r="D82" s="6"/>
      <c r="E82" s="6"/>
      <c r="F82" s="6">
        <v>1</v>
      </c>
      <c r="G82" s="6"/>
      <c r="H82" s="6" t="b">
        <v>0</v>
      </c>
      <c r="I82" s="6" t="b">
        <v>0</v>
      </c>
    </row>
    <row r="83" spans="1:9">
      <c r="A83" s="6" t="s">
        <v>164</v>
      </c>
      <c r="B83" s="6"/>
      <c r="C83" s="6" t="s">
        <v>155</v>
      </c>
      <c r="D83" s="6"/>
      <c r="E83" s="6"/>
      <c r="F83" s="6">
        <v>4</v>
      </c>
      <c r="G83" s="6"/>
      <c r="H83" s="6" t="b">
        <v>0</v>
      </c>
      <c r="I83" s="6" t="b">
        <v>0</v>
      </c>
    </row>
    <row r="84" spans="1:9">
      <c r="A84" s="6" t="s">
        <v>165</v>
      </c>
      <c r="B84" s="6"/>
      <c r="C84" s="6" t="s">
        <v>155</v>
      </c>
      <c r="D84" s="6"/>
      <c r="E84" s="6"/>
      <c r="F84" s="6">
        <v>3</v>
      </c>
      <c r="G84" s="6"/>
      <c r="H84" s="6" t="b">
        <v>0</v>
      </c>
      <c r="I84" s="6" t="b">
        <v>0</v>
      </c>
    </row>
    <row r="85" spans="1:9">
      <c r="A85" s="6" t="s">
        <v>166</v>
      </c>
      <c r="B85" s="6"/>
      <c r="C85" s="6" t="s">
        <v>167</v>
      </c>
      <c r="D85" s="6"/>
      <c r="E85" s="6"/>
      <c r="F85" s="6"/>
      <c r="G85" s="6" t="s">
        <v>59</v>
      </c>
      <c r="H85" s="6" t="b">
        <v>1</v>
      </c>
      <c r="I85" s="6" t="b">
        <v>1</v>
      </c>
    </row>
    <row r="86" spans="1:9">
      <c r="A86" s="6" t="s">
        <v>168</v>
      </c>
      <c r="B86" s="6"/>
      <c r="C86" s="6" t="s">
        <v>167</v>
      </c>
      <c r="D86" s="6"/>
      <c r="E86" s="6"/>
      <c r="F86" s="6"/>
      <c r="G86" s="6" t="s">
        <v>59</v>
      </c>
      <c r="H86" s="6" t="b">
        <v>1</v>
      </c>
      <c r="I86" s="6" t="b">
        <v>1</v>
      </c>
    </row>
    <row r="87" spans="1:9">
      <c r="A87" s="6" t="s">
        <v>169</v>
      </c>
      <c r="B87" s="6"/>
      <c r="C87" s="6" t="s">
        <v>167</v>
      </c>
      <c r="D87" s="6"/>
      <c r="E87" s="6"/>
      <c r="F87" s="6"/>
      <c r="G87" s="6" t="s">
        <v>59</v>
      </c>
      <c r="H87" s="6" t="b">
        <v>1</v>
      </c>
      <c r="I87" s="6" t="b">
        <v>0</v>
      </c>
    </row>
    <row r="88" spans="1:9">
      <c r="A88" s="6" t="s">
        <v>170</v>
      </c>
      <c r="B88" s="6"/>
      <c r="C88" s="6" t="s">
        <v>167</v>
      </c>
      <c r="D88" s="6"/>
      <c r="E88" s="6"/>
      <c r="F88" s="6"/>
      <c r="G88" s="6" t="s">
        <v>59</v>
      </c>
      <c r="H88" s="6" t="b">
        <v>1</v>
      </c>
      <c r="I88" s="6" t="b">
        <v>1</v>
      </c>
    </row>
    <row r="89" spans="1:9">
      <c r="A89" s="6" t="s">
        <v>171</v>
      </c>
      <c r="B89" s="6"/>
      <c r="C89" s="6" t="s">
        <v>167</v>
      </c>
      <c r="D89" s="6"/>
      <c r="E89" s="6"/>
      <c r="F89" s="6"/>
      <c r="G89" s="6" t="s">
        <v>59</v>
      </c>
      <c r="H89" s="6" t="b">
        <v>1</v>
      </c>
      <c r="I89" s="6" t="b">
        <v>1</v>
      </c>
    </row>
    <row r="90" spans="1:9">
      <c r="A90" s="6" t="s">
        <v>172</v>
      </c>
      <c r="B90" s="6"/>
      <c r="C90" s="6" t="s">
        <v>167</v>
      </c>
      <c r="D90" s="6"/>
      <c r="E90" s="6"/>
      <c r="F90" s="6"/>
      <c r="G90" s="6" t="s">
        <v>59</v>
      </c>
      <c r="H90" s="6" t="b">
        <v>1</v>
      </c>
      <c r="I90" s="6" t="b">
        <v>1</v>
      </c>
    </row>
    <row r="91" spans="1:9">
      <c r="A91" s="6" t="s">
        <v>173</v>
      </c>
      <c r="B91" s="6"/>
      <c r="C91" s="6" t="s">
        <v>167</v>
      </c>
      <c r="D91" s="6"/>
      <c r="E91" s="6"/>
      <c r="F91" s="6"/>
      <c r="G91" s="6" t="s">
        <v>59</v>
      </c>
      <c r="H91" s="6" t="b">
        <v>1</v>
      </c>
      <c r="I91" s="6" t="b">
        <v>1</v>
      </c>
    </row>
    <row r="92" spans="1:9">
      <c r="A92" s="6" t="s">
        <v>174</v>
      </c>
      <c r="B92" s="6"/>
      <c r="C92" s="6" t="s">
        <v>167</v>
      </c>
      <c r="D92" s="6"/>
      <c r="E92" s="6"/>
      <c r="F92" s="6"/>
      <c r="G92" s="6" t="s">
        <v>59</v>
      </c>
      <c r="H92" s="6" t="b">
        <v>1</v>
      </c>
      <c r="I92" s="6" t="b">
        <v>1</v>
      </c>
    </row>
    <row r="93" spans="1:9">
      <c r="A93" s="6" t="s">
        <v>175</v>
      </c>
      <c r="B93" s="6"/>
      <c r="C93" s="6" t="s">
        <v>167</v>
      </c>
      <c r="D93" s="6"/>
      <c r="E93" s="6"/>
      <c r="F93" s="6"/>
      <c r="G93" s="6" t="s">
        <v>59</v>
      </c>
      <c r="H93" s="6" t="b">
        <v>1</v>
      </c>
      <c r="I93" s="6" t="b">
        <v>1</v>
      </c>
    </row>
    <row r="94" spans="1:9">
      <c r="A94" s="6" t="s">
        <v>176</v>
      </c>
      <c r="B94" s="6"/>
      <c r="C94" s="6" t="s">
        <v>167</v>
      </c>
      <c r="D94" s="6"/>
      <c r="E94" s="6"/>
      <c r="F94" s="6"/>
      <c r="G94" s="6" t="s">
        <v>59</v>
      </c>
      <c r="H94" s="6" t="b">
        <v>1</v>
      </c>
      <c r="I94" s="6" t="b">
        <v>1</v>
      </c>
    </row>
    <row r="95" spans="1:9">
      <c r="A95" s="6" t="s">
        <v>177</v>
      </c>
      <c r="B95" s="6"/>
      <c r="C95" s="6" t="s">
        <v>167</v>
      </c>
      <c r="D95" s="6"/>
      <c r="E95" s="6"/>
      <c r="F95" s="6"/>
      <c r="G95" s="6" t="s">
        <v>59</v>
      </c>
      <c r="H95" s="6" t="b">
        <v>1</v>
      </c>
      <c r="I95" s="6" t="b">
        <v>1</v>
      </c>
    </row>
    <row r="96" spans="1:9">
      <c r="A96" s="6" t="s">
        <v>178</v>
      </c>
      <c r="B96" s="6"/>
      <c r="C96" s="6" t="s">
        <v>167</v>
      </c>
      <c r="D96" s="6"/>
      <c r="E96" s="6"/>
      <c r="F96" s="6"/>
      <c r="G96" s="6" t="s">
        <v>59</v>
      </c>
      <c r="H96" s="6" t="b">
        <v>1</v>
      </c>
      <c r="I96" s="6" t="b">
        <v>1</v>
      </c>
    </row>
    <row r="97" spans="1:9">
      <c r="A97" s="6" t="s">
        <v>179</v>
      </c>
      <c r="B97" s="6"/>
      <c r="C97" s="6" t="s">
        <v>167</v>
      </c>
      <c r="D97" s="6"/>
      <c r="E97" s="6"/>
      <c r="F97" s="6"/>
      <c r="G97" s="6" t="s">
        <v>59</v>
      </c>
      <c r="H97" s="6" t="b">
        <v>1</v>
      </c>
      <c r="I97" s="6" t="b">
        <v>1</v>
      </c>
    </row>
    <row r="98" spans="1:9">
      <c r="A98" s="6" t="s">
        <v>180</v>
      </c>
      <c r="B98" s="6"/>
      <c r="C98" s="6" t="s">
        <v>167</v>
      </c>
      <c r="D98" s="6"/>
      <c r="E98" s="6"/>
      <c r="F98" s="6"/>
      <c r="G98" s="6" t="s">
        <v>59</v>
      </c>
      <c r="H98" s="6" t="b">
        <v>1</v>
      </c>
      <c r="I98" s="6" t="b">
        <v>1</v>
      </c>
    </row>
    <row r="99" spans="1:9">
      <c r="A99" s="6" t="s">
        <v>181</v>
      </c>
      <c r="B99" s="6"/>
      <c r="C99" s="6" t="s">
        <v>167</v>
      </c>
      <c r="D99" s="6"/>
      <c r="E99" s="6"/>
      <c r="F99" s="6"/>
      <c r="G99" s="6" t="s">
        <v>59</v>
      </c>
      <c r="H99" s="6" t="b">
        <v>1</v>
      </c>
      <c r="I99" s="6" t="b">
        <v>1</v>
      </c>
    </row>
    <row r="100" spans="1:9">
      <c r="A100" s="6" t="s">
        <v>182</v>
      </c>
      <c r="B100" s="6"/>
      <c r="C100" s="6" t="s">
        <v>167</v>
      </c>
      <c r="D100" s="6"/>
      <c r="E100" s="6"/>
      <c r="F100" s="6"/>
      <c r="G100" s="6" t="s">
        <v>59</v>
      </c>
      <c r="H100" s="6" t="b">
        <v>1</v>
      </c>
      <c r="I100" s="6" t="b">
        <v>1</v>
      </c>
    </row>
    <row r="101" spans="1:9">
      <c r="A101" s="6" t="s">
        <v>183</v>
      </c>
      <c r="B101" s="6"/>
      <c r="C101" s="6" t="s">
        <v>167</v>
      </c>
      <c r="D101" s="6"/>
      <c r="E101" s="6"/>
      <c r="F101" s="6"/>
      <c r="G101" s="6" t="s">
        <v>59</v>
      </c>
      <c r="H101" s="6" t="b">
        <v>1</v>
      </c>
      <c r="I101" s="6" t="b">
        <v>1</v>
      </c>
    </row>
    <row r="102" spans="1:9">
      <c r="A102" s="6" t="s">
        <v>184</v>
      </c>
      <c r="B102" s="6"/>
      <c r="C102" s="6" t="s">
        <v>167</v>
      </c>
      <c r="D102" s="6"/>
      <c r="E102" s="6"/>
      <c r="F102" s="6"/>
      <c r="G102" s="6" t="s">
        <v>59</v>
      </c>
      <c r="H102" s="6" t="b">
        <v>1</v>
      </c>
      <c r="I102" s="6" t="b">
        <v>1</v>
      </c>
    </row>
    <row r="103" spans="1:9">
      <c r="A103" s="6" t="s">
        <v>185</v>
      </c>
      <c r="B103" s="6"/>
      <c r="C103" s="6" t="s">
        <v>167</v>
      </c>
      <c r="D103" s="6"/>
      <c r="E103" s="6"/>
      <c r="F103" s="6"/>
      <c r="G103" s="6" t="s">
        <v>59</v>
      </c>
      <c r="H103" s="6" t="b">
        <v>1</v>
      </c>
      <c r="I103" s="6" t="b">
        <v>1</v>
      </c>
    </row>
    <row r="104" spans="1:9">
      <c r="A104" s="6" t="s">
        <v>186</v>
      </c>
      <c r="B104" s="6"/>
      <c r="C104" s="6" t="s">
        <v>167</v>
      </c>
      <c r="D104" s="6"/>
      <c r="E104" s="6"/>
      <c r="F104" s="6"/>
      <c r="G104" s="6" t="s">
        <v>59</v>
      </c>
      <c r="H104" s="6" t="b">
        <v>1</v>
      </c>
      <c r="I104" s="6" t="b">
        <v>1</v>
      </c>
    </row>
    <row r="105" spans="1:9">
      <c r="A105" s="6" t="s">
        <v>187</v>
      </c>
      <c r="B105" s="6"/>
      <c r="C105" s="6" t="s">
        <v>167</v>
      </c>
      <c r="D105" s="6"/>
      <c r="E105" s="6"/>
      <c r="F105" s="6"/>
      <c r="G105" s="6" t="s">
        <v>59</v>
      </c>
      <c r="H105" s="6" t="b">
        <v>1</v>
      </c>
      <c r="I105" s="6" t="b">
        <v>1</v>
      </c>
    </row>
    <row r="106" spans="1:9">
      <c r="A106" s="6" t="s">
        <v>188</v>
      </c>
      <c r="B106" s="6"/>
      <c r="C106" s="6" t="s">
        <v>167</v>
      </c>
      <c r="D106" s="6"/>
      <c r="E106" s="6"/>
      <c r="F106" s="6"/>
      <c r="G106" s="6" t="s">
        <v>59</v>
      </c>
      <c r="H106" s="6" t="b">
        <v>1</v>
      </c>
      <c r="I106" s="6" t="b">
        <v>1</v>
      </c>
    </row>
  </sheetData>
  <phoneticPr fontId="2"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7"/>
  <sheetViews>
    <sheetView workbookViewId="0">
      <selection activeCell="A2" sqref="A2:C27"/>
    </sheetView>
  </sheetViews>
  <sheetFormatPr defaultRowHeight="13.5"/>
  <cols>
    <col min="1" max="1" width="23" customWidth="1"/>
  </cols>
  <sheetData>
    <row r="1" spans="1:3" ht="14.25" thickBot="1"/>
    <row r="2" spans="1:3" ht="14.25" thickBot="1">
      <c r="A2" s="7" t="s">
        <v>189</v>
      </c>
      <c r="B2" s="7"/>
      <c r="C2" s="7"/>
    </row>
    <row r="3" spans="1:3" ht="14.25" thickBot="1">
      <c r="A3" s="7" t="s">
        <v>190</v>
      </c>
      <c r="B3" s="7"/>
      <c r="C3" s="7"/>
    </row>
    <row r="4" spans="1:3" ht="14.25" thickBot="1">
      <c r="A4" s="7" t="s">
        <v>191</v>
      </c>
      <c r="B4" s="7"/>
      <c r="C4" s="7"/>
    </row>
    <row r="5" spans="1:3" ht="14.25" thickBot="1">
      <c r="A5" s="7" t="s">
        <v>192</v>
      </c>
      <c r="B5" s="7"/>
      <c r="C5" s="7"/>
    </row>
    <row r="6" spans="1:3" ht="14.25" thickBot="1">
      <c r="A6" s="7" t="s">
        <v>193</v>
      </c>
      <c r="B6" s="7"/>
      <c r="C6" s="7"/>
    </row>
    <row r="7" spans="1:3" ht="14.25" thickBot="1">
      <c r="A7" s="7"/>
      <c r="B7" s="7"/>
      <c r="C7" s="7"/>
    </row>
    <row r="8" spans="1:3" ht="14.25" thickBot="1">
      <c r="A8" s="7" t="s">
        <v>194</v>
      </c>
      <c r="B8" s="7"/>
      <c r="C8" s="7"/>
    </row>
    <row r="9" spans="1:3" ht="14.25" thickBot="1">
      <c r="A9" s="7" t="s">
        <v>195</v>
      </c>
      <c r="B9" s="7"/>
      <c r="C9" s="7"/>
    </row>
    <row r="10" spans="1:3" ht="14.25" thickBot="1">
      <c r="A10" s="7"/>
      <c r="B10" s="7"/>
      <c r="C10" s="7"/>
    </row>
    <row r="11" spans="1:3" ht="14.25" thickBot="1">
      <c r="A11" s="7" t="s">
        <v>196</v>
      </c>
      <c r="B11" s="7"/>
      <c r="C11" s="7"/>
    </row>
    <row r="12" spans="1:3" ht="14.25" thickBot="1">
      <c r="A12" s="7" t="s">
        <v>197</v>
      </c>
      <c r="B12" s="7"/>
      <c r="C12" s="7"/>
    </row>
    <row r="13" spans="1:3" ht="14.25" thickBot="1">
      <c r="A13" s="7" t="s">
        <v>198</v>
      </c>
      <c r="B13" s="7"/>
      <c r="C13" s="7"/>
    </row>
    <row r="14" spans="1:3" ht="14.25" thickBot="1">
      <c r="A14" s="7" t="s">
        <v>199</v>
      </c>
      <c r="B14" s="7"/>
      <c r="C14" s="7"/>
    </row>
    <row r="15" spans="1:3" ht="14.25" thickBot="1">
      <c r="A15" s="7" t="s">
        <v>200</v>
      </c>
      <c r="B15" s="7"/>
      <c r="C15" s="7"/>
    </row>
    <row r="16" spans="1:3" ht="14.25" thickBot="1">
      <c r="A16" s="7" t="s">
        <v>201</v>
      </c>
      <c r="B16" s="7"/>
      <c r="C16" s="7"/>
    </row>
    <row r="17" spans="1:3" ht="14.25" thickBot="1">
      <c r="A17" s="7" t="s">
        <v>202</v>
      </c>
      <c r="B17" s="7"/>
      <c r="C17" s="7"/>
    </row>
    <row r="18" spans="1:3" ht="26.25" thickBot="1">
      <c r="A18" s="7" t="s">
        <v>203</v>
      </c>
      <c r="B18" s="7"/>
      <c r="C18" s="7"/>
    </row>
    <row r="19" spans="1:3" ht="14.25" thickBot="1">
      <c r="A19" s="7" t="s">
        <v>204</v>
      </c>
      <c r="B19" s="7"/>
      <c r="C19" s="7"/>
    </row>
    <row r="20" spans="1:3" ht="14.25" thickBot="1">
      <c r="A20" s="7" t="s">
        <v>205</v>
      </c>
      <c r="B20" s="7"/>
      <c r="C20" s="7"/>
    </row>
    <row r="21" spans="1:3" ht="14.25" thickBot="1">
      <c r="A21" s="7"/>
      <c r="B21" s="7"/>
      <c r="C21" s="7"/>
    </row>
    <row r="22" spans="1:3" ht="14.25" thickBot="1">
      <c r="A22" s="7" t="s">
        <v>206</v>
      </c>
      <c r="B22" s="7"/>
      <c r="C22" s="7"/>
    </row>
    <row r="23" spans="1:3" ht="14.25" thickBot="1">
      <c r="A23" s="7" t="s">
        <v>207</v>
      </c>
      <c r="B23" s="7"/>
      <c r="C23" s="7"/>
    </row>
    <row r="24" spans="1:3" ht="14.25" thickBot="1">
      <c r="A24" s="7" t="s">
        <v>208</v>
      </c>
      <c r="B24" s="7"/>
      <c r="C24" s="7"/>
    </row>
    <row r="25" spans="1:3" ht="14.25" thickBot="1">
      <c r="A25" s="7" t="s">
        <v>209</v>
      </c>
      <c r="B25" s="7"/>
      <c r="C25" s="7"/>
    </row>
    <row r="26" spans="1:3" ht="14.25" thickBot="1">
      <c r="A26" s="7" t="s">
        <v>210</v>
      </c>
      <c r="B26" s="7"/>
      <c r="C26" s="7"/>
    </row>
    <row r="27" spans="1:3" ht="14.25" thickBot="1">
      <c r="A27" s="7" t="s">
        <v>211</v>
      </c>
      <c r="B27" s="7"/>
      <c r="C27" s="7"/>
    </row>
  </sheetData>
  <phoneticPr fontId="2" type="noConversion"/>
  <pageMargins left="0.7" right="0.7" top="0.75" bottom="0.75" header="0.3" footer="0.3"/>
  <pageSetup paperSize="9" orientation="portrait" horizontalDpi="4294967293" verticalDpi="4294967293"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
  <sheetViews>
    <sheetView workbookViewId="0">
      <selection activeCell="E4" sqref="E4"/>
    </sheetView>
  </sheetViews>
  <sheetFormatPr defaultRowHeight="13.5"/>
  <cols>
    <col min="1" max="1" width="27.625" customWidth="1"/>
  </cols>
  <sheetData>
    <row r="1" spans="1:3" ht="14.25" thickBot="1"/>
    <row r="2" spans="1:3" ht="14.25" thickBot="1">
      <c r="A2" s="7"/>
      <c r="B2" s="7" t="s">
        <v>59</v>
      </c>
      <c r="C2" s="7" t="s">
        <v>212</v>
      </c>
    </row>
    <row r="3" spans="1:3" ht="16.5" thickBot="1">
      <c r="A3" s="7" t="s">
        <v>213</v>
      </c>
      <c r="B3" s="7"/>
      <c r="C3" s="8" t="s">
        <v>214</v>
      </c>
    </row>
    <row r="4" spans="1:3" ht="16.5" thickBot="1">
      <c r="A4" s="7" t="s">
        <v>215</v>
      </c>
      <c r="B4" s="8" t="s">
        <v>214</v>
      </c>
      <c r="C4" s="7"/>
    </row>
    <row r="5" spans="1:3" ht="16.5" thickBot="1">
      <c r="A5" s="7" t="s">
        <v>216</v>
      </c>
      <c r="B5" s="8" t="s">
        <v>214</v>
      </c>
      <c r="C5" s="7"/>
    </row>
    <row r="6" spans="1:3" ht="16.5" thickBot="1">
      <c r="A6" s="7" t="s">
        <v>217</v>
      </c>
      <c r="B6" s="8" t="s">
        <v>214</v>
      </c>
      <c r="C6" s="7"/>
    </row>
    <row r="7" spans="1:3" ht="16.5" thickBot="1">
      <c r="A7" s="7" t="s">
        <v>218</v>
      </c>
      <c r="B7" s="7"/>
      <c r="C7" s="8" t="s">
        <v>214</v>
      </c>
    </row>
    <row r="8" spans="1:3" ht="16.5" thickBot="1">
      <c r="A8" s="7" t="s">
        <v>219</v>
      </c>
      <c r="B8" s="7"/>
      <c r="C8" s="8" t="s">
        <v>214</v>
      </c>
    </row>
    <row r="9" spans="1:3" ht="16.5" thickBot="1">
      <c r="A9" s="7" t="s">
        <v>220</v>
      </c>
      <c r="B9" s="7"/>
      <c r="C9" s="8" t="s">
        <v>214</v>
      </c>
    </row>
    <row r="10" spans="1:3" ht="16.5" thickBot="1">
      <c r="A10" s="7" t="s">
        <v>221</v>
      </c>
      <c r="B10" s="7"/>
      <c r="C10" s="8" t="s">
        <v>214</v>
      </c>
    </row>
    <row r="11" spans="1:3" ht="16.5" thickBot="1">
      <c r="A11" s="7" t="s">
        <v>222</v>
      </c>
      <c r="B11" s="8" t="s">
        <v>214</v>
      </c>
      <c r="C11" s="8" t="s">
        <v>214</v>
      </c>
    </row>
    <row r="12" spans="1:3" ht="16.5" thickBot="1">
      <c r="A12" s="7" t="s">
        <v>223</v>
      </c>
      <c r="B12" s="7"/>
      <c r="C12" s="8" t="s">
        <v>214</v>
      </c>
    </row>
    <row r="13" spans="1:3" ht="16.5" thickBot="1">
      <c r="A13" s="7" t="s">
        <v>224</v>
      </c>
      <c r="B13" s="7"/>
      <c r="C13" s="8" t="s">
        <v>214</v>
      </c>
    </row>
    <row r="14" spans="1:3" ht="16.5" thickBot="1">
      <c r="A14" s="7" t="s">
        <v>225</v>
      </c>
      <c r="B14" s="7"/>
      <c r="C14" s="8" t="s">
        <v>214</v>
      </c>
    </row>
    <row r="15" spans="1:3" ht="14.25" thickBot="1">
      <c r="A15" s="7" t="s">
        <v>226</v>
      </c>
      <c r="B15" s="7"/>
      <c r="C15" s="7"/>
    </row>
    <row r="16" spans="1:3" ht="16.5" thickBot="1">
      <c r="A16" s="7" t="s">
        <v>227</v>
      </c>
      <c r="B16" s="8" t="s">
        <v>214</v>
      </c>
      <c r="C16" s="8" t="s">
        <v>214</v>
      </c>
    </row>
    <row r="17" spans="1:3" ht="16.5" thickBot="1">
      <c r="A17" s="7" t="s">
        <v>228</v>
      </c>
      <c r="B17" s="8" t="s">
        <v>214</v>
      </c>
      <c r="C17" s="7"/>
    </row>
    <row r="18" spans="1:3" ht="16.5" thickBot="1">
      <c r="A18" s="7" t="s">
        <v>229</v>
      </c>
      <c r="B18" s="7"/>
      <c r="C18" s="8" t="s">
        <v>214</v>
      </c>
    </row>
    <row r="19" spans="1:3" ht="16.5" thickBot="1">
      <c r="A19" s="7" t="s">
        <v>230</v>
      </c>
      <c r="B19" s="8" t="s">
        <v>214</v>
      </c>
      <c r="C19" s="8" t="s">
        <v>214</v>
      </c>
    </row>
    <row r="20" spans="1:3" ht="14.25" thickBot="1">
      <c r="A20" s="7"/>
      <c r="B20" s="7"/>
      <c r="C20" s="7"/>
    </row>
    <row r="21" spans="1:3" ht="14.25" thickBot="1">
      <c r="A21" s="7"/>
      <c r="B21" s="7"/>
      <c r="C21" s="7"/>
    </row>
    <row r="22" spans="1:3" ht="14.25" thickBot="1">
      <c r="A22" s="7"/>
      <c r="B22" s="7"/>
      <c r="C22" s="7"/>
    </row>
    <row r="23" spans="1:3" ht="14.25" thickBot="1">
      <c r="A23" s="7"/>
      <c r="B23" s="7"/>
      <c r="C23" s="7"/>
    </row>
    <row r="24" spans="1:3" ht="14.25" thickBot="1">
      <c r="A24" s="7"/>
      <c r="B24" s="7"/>
      <c r="C24" s="7"/>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D7343-EF66-4EA2-B924-921779FC4128}">
  <dimension ref="A1:E36"/>
  <sheetViews>
    <sheetView workbookViewId="0">
      <selection activeCell="C18" sqref="C18"/>
    </sheetView>
  </sheetViews>
  <sheetFormatPr defaultRowHeight="14.25"/>
  <cols>
    <col min="1" max="2" width="9" style="18"/>
    <col min="3" max="3" width="20.625" style="18" customWidth="1"/>
    <col min="4" max="4" width="66.625" style="18" customWidth="1"/>
    <col min="5" max="16384" width="9" style="18"/>
  </cols>
  <sheetData>
    <row r="1" spans="1:4">
      <c r="A1" s="18" t="s">
        <v>1511</v>
      </c>
      <c r="B1" s="18" t="s">
        <v>1510</v>
      </c>
      <c r="C1" s="18" t="s">
        <v>1509</v>
      </c>
      <c r="D1" s="73" t="s">
        <v>1508</v>
      </c>
    </row>
    <row r="2" spans="1:4">
      <c r="D2" s="21" t="s">
        <v>1507</v>
      </c>
    </row>
    <row r="4" spans="1:4">
      <c r="D4" s="21" t="s">
        <v>1506</v>
      </c>
    </row>
    <row r="6" spans="1:4">
      <c r="A6" s="18" t="s">
        <v>1483</v>
      </c>
      <c r="B6" s="18" t="s">
        <v>1482</v>
      </c>
      <c r="C6" s="18" t="s">
        <v>1505</v>
      </c>
      <c r="D6" s="21" t="s">
        <v>1504</v>
      </c>
    </row>
    <row r="7" spans="1:4">
      <c r="A7" s="18" t="s">
        <v>1483</v>
      </c>
      <c r="B7" s="18" t="s">
        <v>1482</v>
      </c>
      <c r="C7" s="18" t="s">
        <v>1503</v>
      </c>
      <c r="D7" s="21" t="s">
        <v>1502</v>
      </c>
    </row>
    <row r="8" spans="1:4">
      <c r="A8" s="18" t="s">
        <v>1483</v>
      </c>
      <c r="B8" s="18" t="s">
        <v>1482</v>
      </c>
      <c r="C8" s="18" t="s">
        <v>1501</v>
      </c>
      <c r="D8" s="21" t="s">
        <v>1500</v>
      </c>
    </row>
    <row r="9" spans="1:4" ht="28.5">
      <c r="A9" s="18" t="s">
        <v>1483</v>
      </c>
      <c r="B9" s="18" t="s">
        <v>1482</v>
      </c>
      <c r="C9" s="18" t="s">
        <v>1499</v>
      </c>
      <c r="D9" s="91" t="s">
        <v>1498</v>
      </c>
    </row>
    <row r="10" spans="1:4">
      <c r="A10" s="18" t="s">
        <v>1483</v>
      </c>
      <c r="B10" s="18" t="s">
        <v>1482</v>
      </c>
      <c r="C10" s="18" t="s">
        <v>1497</v>
      </c>
      <c r="D10" s="21" t="s">
        <v>1496</v>
      </c>
    </row>
    <row r="11" spans="1:4">
      <c r="A11" s="18" t="s">
        <v>1483</v>
      </c>
      <c r="B11" s="18" t="s">
        <v>1482</v>
      </c>
      <c r="C11" s="18" t="s">
        <v>1495</v>
      </c>
      <c r="D11" s="21" t="s">
        <v>1494</v>
      </c>
    </row>
    <row r="12" spans="1:4">
      <c r="A12" s="18" t="s">
        <v>1483</v>
      </c>
      <c r="B12" s="18" t="s">
        <v>1482</v>
      </c>
      <c r="C12" s="18" t="s">
        <v>1493</v>
      </c>
      <c r="D12" s="21" t="s">
        <v>1492</v>
      </c>
    </row>
    <row r="13" spans="1:4">
      <c r="A13" s="18" t="s">
        <v>1483</v>
      </c>
      <c r="B13" s="18" t="s">
        <v>1482</v>
      </c>
      <c r="C13" s="18" t="s">
        <v>1491</v>
      </c>
      <c r="D13" s="21" t="s">
        <v>1490</v>
      </c>
    </row>
    <row r="14" spans="1:4">
      <c r="A14" s="18" t="s">
        <v>1483</v>
      </c>
      <c r="B14" s="18" t="s">
        <v>1482</v>
      </c>
      <c r="C14" s="18" t="s">
        <v>1489</v>
      </c>
      <c r="D14" s="21" t="s">
        <v>1488</v>
      </c>
    </row>
    <row r="15" spans="1:4">
      <c r="A15" s="18" t="s">
        <v>1483</v>
      </c>
      <c r="B15" s="18" t="s">
        <v>1482</v>
      </c>
      <c r="C15" s="18" t="s">
        <v>1487</v>
      </c>
      <c r="D15" s="21" t="s">
        <v>1486</v>
      </c>
    </row>
    <row r="16" spans="1:4">
      <c r="A16" s="18" t="s">
        <v>1483</v>
      </c>
      <c r="B16" s="18" t="s">
        <v>1482</v>
      </c>
      <c r="C16" s="18" t="s">
        <v>1485</v>
      </c>
      <c r="D16" s="21" t="s">
        <v>1484</v>
      </c>
    </row>
    <row r="17" spans="1:5">
      <c r="A17" s="18" t="s">
        <v>1483</v>
      </c>
      <c r="B17" s="18" t="s">
        <v>1482</v>
      </c>
      <c r="C17" s="18" t="s">
        <v>1481</v>
      </c>
      <c r="D17" s="21" t="s">
        <v>1480</v>
      </c>
    </row>
    <row r="18" spans="1:5">
      <c r="D18" s="21" t="s">
        <v>1479</v>
      </c>
    </row>
    <row r="19" spans="1:5">
      <c r="D19" s="21" t="s">
        <v>1478</v>
      </c>
    </row>
    <row r="20" spans="1:5">
      <c r="D20" s="21"/>
    </row>
    <row r="21" spans="1:5">
      <c r="D21" s="21"/>
    </row>
    <row r="22" spans="1:5">
      <c r="D22" s="21"/>
    </row>
    <row r="23" spans="1:5">
      <c r="D23" s="21"/>
    </row>
    <row r="24" spans="1:5">
      <c r="D24" s="21"/>
    </row>
    <row r="25" spans="1:5">
      <c r="D25" s="21"/>
    </row>
    <row r="26" spans="1:5">
      <c r="D26" s="21"/>
    </row>
    <row r="28" spans="1:5">
      <c r="A28" s="117"/>
      <c r="B28" s="117"/>
      <c r="C28" s="117"/>
      <c r="D28" s="117"/>
      <c r="E28" s="117"/>
    </row>
    <row r="29" spans="1:5">
      <c r="A29" s="116" t="s">
        <v>1477</v>
      </c>
      <c r="B29" s="116"/>
      <c r="C29" s="116"/>
      <c r="D29" s="116"/>
      <c r="E29" s="116"/>
    </row>
    <row r="30" spans="1:5">
      <c r="A30" s="18" t="s">
        <v>1476</v>
      </c>
    </row>
    <row r="36" spans="1:5">
      <c r="A36" s="116"/>
      <c r="B36" s="116"/>
      <c r="C36" s="116"/>
      <c r="D36" s="116"/>
      <c r="E36" s="116"/>
    </row>
  </sheetData>
  <phoneticPr fontId="12"/>
  <dataValidations count="2">
    <dataValidation type="list" allowBlank="1" showInputMessage="1" showErrorMessage="1" sqref="B2:B27" xr:uid="{00000000-0002-0000-0A00-000001000000}">
      <formula1>INDIRECT(A2)</formula1>
    </dataValidation>
    <dataValidation type="list" allowBlank="1" showInputMessage="1" showErrorMessage="1" sqref="A2:A27" xr:uid="{00000000-0002-0000-0A00-000000000000}">
      <formula1>$A$29:$E$29</formula1>
    </dataValidation>
  </dataValidations>
  <hyperlinks>
    <hyperlink ref="D2" r:id="rId1" xr:uid="{C9951BE2-544E-4CA2-BF2A-FB5230B4A201}"/>
    <hyperlink ref="D4" r:id="rId2" xr:uid="{F2E223FF-2231-4CCA-8A3A-AF7AB40CCE37}"/>
    <hyperlink ref="D6" r:id="rId3" xr:uid="{366BC790-27F3-4BD5-A706-6C4CB123908B}"/>
    <hyperlink ref="D7" r:id="rId4" xr:uid="{11AB4CA3-2118-4148-ACB9-E032F6970E8A}"/>
    <hyperlink ref="D8" r:id="rId5" xr:uid="{E9FBD0E5-D99E-4A1D-8245-0979975E7265}"/>
    <hyperlink ref="D17" r:id="rId6" xr:uid="{9E74EF7C-57AE-48AB-BA5D-C9E10262503D}"/>
    <hyperlink ref="D16" r:id="rId7" xr:uid="{0E2B737F-A714-4412-A814-223A971965AE}"/>
    <hyperlink ref="D15" r:id="rId8" xr:uid="{B05B8904-FB86-4D3A-AFB0-BDBE4166CDB4}"/>
    <hyperlink ref="D14" r:id="rId9" xr:uid="{C53DBE0F-B720-479F-8797-827A60EA6351}"/>
    <hyperlink ref="D13" r:id="rId10" xr:uid="{EC9410BD-15E3-4AD3-9D82-40804C48C69D}"/>
    <hyperlink ref="D10" r:id="rId11" xr:uid="{8ACB2239-476A-44BD-95B8-C3900718FDD1}"/>
    <hyperlink ref="D11" r:id="rId12" xr:uid="{9CDF9D26-82AD-4FCF-8E8C-0C94DA5784D7}"/>
    <hyperlink ref="D12" r:id="rId13" xr:uid="{09C1D7C1-9E04-42CB-BA66-6DF7971CBFB4}"/>
    <hyperlink ref="D18" r:id="rId14" xr:uid="{E6C0FF42-910A-4E47-8E71-265CD5C949AC}"/>
    <hyperlink ref="D19" r:id="rId15" xr:uid="{643D51E4-8C1B-436A-A8DB-FFDE6EDDE4D2}"/>
  </hyperlinks>
  <pageMargins left="0.75" right="0.75" top="1" bottom="1" header="0.51200000000000001" footer="0.51200000000000001"/>
  <pageSetup paperSize="9" orientation="portrait" r:id="rId16"/>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4"/>
  <sheetViews>
    <sheetView workbookViewId="0">
      <pane ySplit="1" topLeftCell="A14" activePane="bottomLeft" state="frozen"/>
      <selection pane="bottomLeft" activeCell="D53" sqref="D53"/>
    </sheetView>
  </sheetViews>
  <sheetFormatPr defaultColWidth="9" defaultRowHeight="12.75"/>
  <cols>
    <col min="1" max="1" width="8.75" style="10" customWidth="1"/>
    <col min="2" max="2" width="28" style="12" bestFit="1" customWidth="1"/>
    <col min="3" max="8" width="8" style="10" customWidth="1"/>
    <col min="9" max="10" width="11.125" style="10" customWidth="1"/>
    <col min="11" max="16384" width="9" style="12"/>
  </cols>
  <sheetData>
    <row r="1" spans="1:10" s="10" customFormat="1">
      <c r="A1" s="9" t="s">
        <v>323</v>
      </c>
      <c r="B1" s="9" t="s">
        <v>324</v>
      </c>
      <c r="C1" s="9" t="s">
        <v>325</v>
      </c>
      <c r="D1" s="9" t="s">
        <v>326</v>
      </c>
      <c r="E1" s="9" t="s">
        <v>327</v>
      </c>
      <c r="F1" s="9" t="s">
        <v>328</v>
      </c>
      <c r="G1" s="9" t="s">
        <v>329</v>
      </c>
      <c r="H1" s="9" t="s">
        <v>330</v>
      </c>
      <c r="I1" s="9" t="s">
        <v>331</v>
      </c>
      <c r="J1" s="9" t="s">
        <v>332</v>
      </c>
    </row>
    <row r="2" spans="1:10">
      <c r="A2" s="10" t="s">
        <v>333</v>
      </c>
      <c r="B2" s="11" t="s">
        <v>334</v>
      </c>
      <c r="C2" s="10" t="s">
        <v>335</v>
      </c>
      <c r="J2" s="10" t="s">
        <v>336</v>
      </c>
    </row>
    <row r="3" spans="1:10">
      <c r="A3" s="10" t="s">
        <v>333</v>
      </c>
      <c r="B3" s="11" t="s">
        <v>337</v>
      </c>
      <c r="C3" s="10" t="s">
        <v>335</v>
      </c>
      <c r="J3" s="10" t="s">
        <v>336</v>
      </c>
    </row>
    <row r="4" spans="1:10">
      <c r="A4" s="10" t="s">
        <v>333</v>
      </c>
      <c r="B4" s="12" t="s">
        <v>338</v>
      </c>
      <c r="C4" s="10" t="s">
        <v>335</v>
      </c>
      <c r="J4" s="10" t="s">
        <v>336</v>
      </c>
    </row>
    <row r="5" spans="1:10">
      <c r="A5" s="10" t="s">
        <v>333</v>
      </c>
      <c r="B5" s="11" t="s">
        <v>339</v>
      </c>
      <c r="C5" s="10" t="s">
        <v>335</v>
      </c>
      <c r="J5" s="10" t="s">
        <v>336</v>
      </c>
    </row>
    <row r="6" spans="1:10">
      <c r="A6" s="10" t="s">
        <v>333</v>
      </c>
      <c r="B6" s="11" t="s">
        <v>340</v>
      </c>
      <c r="C6" s="10" t="s">
        <v>335</v>
      </c>
      <c r="J6" s="10" t="s">
        <v>336</v>
      </c>
    </row>
    <row r="7" spans="1:10">
      <c r="A7" s="10" t="s">
        <v>333</v>
      </c>
      <c r="B7" s="11" t="s">
        <v>341</v>
      </c>
      <c r="C7" s="10" t="s">
        <v>335</v>
      </c>
      <c r="D7" s="10">
        <v>1</v>
      </c>
      <c r="J7" s="10" t="s">
        <v>336</v>
      </c>
    </row>
    <row r="8" spans="1:10">
      <c r="A8" s="10" t="s">
        <v>333</v>
      </c>
      <c r="B8" s="11" t="s">
        <v>342</v>
      </c>
      <c r="C8" s="10" t="s">
        <v>335</v>
      </c>
      <c r="D8" s="10">
        <v>2</v>
      </c>
      <c r="J8" s="10" t="s">
        <v>336</v>
      </c>
    </row>
    <row r="9" spans="1:10">
      <c r="A9" s="10" t="s">
        <v>333</v>
      </c>
      <c r="B9" s="11" t="s">
        <v>343</v>
      </c>
      <c r="C9" s="10" t="s">
        <v>335</v>
      </c>
      <c r="J9" s="10" t="s">
        <v>336</v>
      </c>
    </row>
    <row r="10" spans="1:10">
      <c r="A10" s="10" t="s">
        <v>333</v>
      </c>
      <c r="B10" s="11" t="s">
        <v>344</v>
      </c>
      <c r="C10" s="10" t="s">
        <v>335</v>
      </c>
      <c r="J10" s="10" t="s">
        <v>336</v>
      </c>
    </row>
    <row r="11" spans="1:10">
      <c r="A11" s="10" t="s">
        <v>333</v>
      </c>
      <c r="B11" s="11" t="s">
        <v>345</v>
      </c>
      <c r="C11" s="10" t="s">
        <v>335</v>
      </c>
      <c r="J11" s="10" t="s">
        <v>336</v>
      </c>
    </row>
    <row r="12" spans="1:10">
      <c r="A12" s="10" t="s">
        <v>333</v>
      </c>
      <c r="B12" s="11" t="s">
        <v>346</v>
      </c>
      <c r="C12" s="10" t="s">
        <v>335</v>
      </c>
      <c r="J12" s="10" t="s">
        <v>336</v>
      </c>
    </row>
    <row r="13" spans="1:10">
      <c r="A13" s="10" t="s">
        <v>333</v>
      </c>
      <c r="B13" s="11" t="s">
        <v>347</v>
      </c>
      <c r="C13" s="10" t="s">
        <v>335</v>
      </c>
      <c r="J13" s="10" t="s">
        <v>336</v>
      </c>
    </row>
    <row r="14" spans="1:10">
      <c r="A14" s="10" t="s">
        <v>333</v>
      </c>
      <c r="B14" s="11" t="s">
        <v>348</v>
      </c>
      <c r="C14" s="10" t="s">
        <v>335</v>
      </c>
      <c r="J14" s="10" t="s">
        <v>336</v>
      </c>
    </row>
    <row r="15" spans="1:10">
      <c r="A15" s="10" t="s">
        <v>333</v>
      </c>
      <c r="B15" s="11" t="s">
        <v>349</v>
      </c>
      <c r="C15" s="10" t="s">
        <v>335</v>
      </c>
      <c r="J15" s="10" t="s">
        <v>336</v>
      </c>
    </row>
    <row r="16" spans="1:10">
      <c r="A16" s="10" t="s">
        <v>333</v>
      </c>
      <c r="B16" s="11" t="s">
        <v>350</v>
      </c>
      <c r="C16" s="10" t="s">
        <v>335</v>
      </c>
      <c r="J16" s="10" t="s">
        <v>336</v>
      </c>
    </row>
    <row r="17" spans="1:10">
      <c r="A17" s="10" t="s">
        <v>333</v>
      </c>
      <c r="B17" s="11" t="s">
        <v>351</v>
      </c>
      <c r="C17" s="10" t="s">
        <v>335</v>
      </c>
      <c r="J17" s="10" t="s">
        <v>336</v>
      </c>
    </row>
    <row r="18" spans="1:10">
      <c r="A18" s="10" t="s">
        <v>333</v>
      </c>
      <c r="B18" s="11" t="s">
        <v>352</v>
      </c>
      <c r="C18" s="10" t="s">
        <v>335</v>
      </c>
      <c r="J18" s="10" t="s">
        <v>336</v>
      </c>
    </row>
    <row r="19" spans="1:10">
      <c r="A19" s="10" t="s">
        <v>333</v>
      </c>
      <c r="B19" s="11" t="s">
        <v>353</v>
      </c>
      <c r="C19" s="10" t="s">
        <v>335</v>
      </c>
      <c r="J19" s="10" t="s">
        <v>336</v>
      </c>
    </row>
    <row r="20" spans="1:10" ht="14.25">
      <c r="A20" s="10" t="s">
        <v>333</v>
      </c>
      <c r="B20" s="11" t="s">
        <v>354</v>
      </c>
      <c r="C20" s="10" t="s">
        <v>335</v>
      </c>
      <c r="J20" s="10" t="s">
        <v>336</v>
      </c>
    </row>
    <row r="21" spans="1:10">
      <c r="A21" s="10" t="s">
        <v>333</v>
      </c>
      <c r="B21" s="11" t="s">
        <v>355</v>
      </c>
      <c r="C21" s="10" t="s">
        <v>335</v>
      </c>
      <c r="J21" s="10" t="s">
        <v>336</v>
      </c>
    </row>
    <row r="22" spans="1:10">
      <c r="A22" s="10" t="s">
        <v>333</v>
      </c>
      <c r="B22" s="11" t="s">
        <v>356</v>
      </c>
      <c r="C22" s="10" t="s">
        <v>335</v>
      </c>
      <c r="J22" s="10" t="s">
        <v>336</v>
      </c>
    </row>
    <row r="23" spans="1:10">
      <c r="A23" s="10" t="s">
        <v>333</v>
      </c>
      <c r="B23" s="11" t="s">
        <v>357</v>
      </c>
      <c r="C23" s="10" t="s">
        <v>335</v>
      </c>
      <c r="J23" s="10" t="s">
        <v>336</v>
      </c>
    </row>
    <row r="24" spans="1:10">
      <c r="A24" s="10" t="s">
        <v>333</v>
      </c>
      <c r="B24" s="11" t="s">
        <v>358</v>
      </c>
      <c r="C24" s="10" t="s">
        <v>335</v>
      </c>
      <c r="J24" s="10" t="s">
        <v>336</v>
      </c>
    </row>
    <row r="25" spans="1:10">
      <c r="A25" s="10" t="s">
        <v>333</v>
      </c>
      <c r="B25" s="11" t="s">
        <v>359</v>
      </c>
      <c r="C25" s="10" t="s">
        <v>335</v>
      </c>
      <c r="J25" s="10" t="s">
        <v>336</v>
      </c>
    </row>
    <row r="26" spans="1:10">
      <c r="A26" s="10" t="s">
        <v>333</v>
      </c>
      <c r="B26" s="11" t="s">
        <v>360</v>
      </c>
      <c r="C26" s="10" t="s">
        <v>335</v>
      </c>
      <c r="J26" s="10" t="s">
        <v>336</v>
      </c>
    </row>
    <row r="27" spans="1:10">
      <c r="A27" s="10" t="s">
        <v>333</v>
      </c>
      <c r="B27" s="11" t="s">
        <v>361</v>
      </c>
      <c r="C27" s="10" t="s">
        <v>335</v>
      </c>
      <c r="J27" s="10" t="s">
        <v>336</v>
      </c>
    </row>
    <row r="28" spans="1:10">
      <c r="A28" s="10" t="s">
        <v>333</v>
      </c>
      <c r="B28" s="11" t="s">
        <v>362</v>
      </c>
      <c r="C28" s="10" t="s">
        <v>335</v>
      </c>
      <c r="J28" s="10" t="s">
        <v>336</v>
      </c>
    </row>
    <row r="29" spans="1:10">
      <c r="A29" s="10" t="s">
        <v>333</v>
      </c>
      <c r="B29" s="11" t="s">
        <v>363</v>
      </c>
      <c r="C29" s="10" t="s">
        <v>335</v>
      </c>
      <c r="J29" s="10" t="s">
        <v>336</v>
      </c>
    </row>
    <row r="30" spans="1:10">
      <c r="A30" s="10" t="s">
        <v>333</v>
      </c>
      <c r="C30" s="10" t="s">
        <v>335</v>
      </c>
      <c r="J30" s="10" t="s">
        <v>336</v>
      </c>
    </row>
    <row r="31" spans="1:10">
      <c r="A31" s="10" t="s">
        <v>364</v>
      </c>
      <c r="B31" s="11" t="s">
        <v>365</v>
      </c>
      <c r="C31" s="10" t="s">
        <v>366</v>
      </c>
      <c r="I31" s="13" t="s">
        <v>367</v>
      </c>
      <c r="J31" s="10" t="s">
        <v>368</v>
      </c>
    </row>
    <row r="32" spans="1:10">
      <c r="A32" s="10" t="s">
        <v>364</v>
      </c>
      <c r="B32" s="14" t="s">
        <v>369</v>
      </c>
      <c r="C32" s="10" t="s">
        <v>370</v>
      </c>
      <c r="I32" s="13" t="s">
        <v>367</v>
      </c>
      <c r="J32" s="10" t="s">
        <v>368</v>
      </c>
    </row>
    <row r="33" spans="1:10">
      <c r="A33" s="10" t="s">
        <v>364</v>
      </c>
      <c r="B33" s="14" t="s">
        <v>371</v>
      </c>
      <c r="C33" s="10" t="s">
        <v>370</v>
      </c>
      <c r="I33" s="13" t="s">
        <v>367</v>
      </c>
      <c r="J33" s="10" t="s">
        <v>368</v>
      </c>
    </row>
    <row r="34" spans="1:10">
      <c r="A34" s="10" t="s">
        <v>364</v>
      </c>
      <c r="B34" s="14" t="s">
        <v>372</v>
      </c>
      <c r="C34" s="10" t="s">
        <v>366</v>
      </c>
      <c r="I34" s="13" t="s">
        <v>367</v>
      </c>
      <c r="J34" s="10" t="s">
        <v>368</v>
      </c>
    </row>
    <row r="35" spans="1:10">
      <c r="A35" s="10" t="s">
        <v>364</v>
      </c>
      <c r="B35" s="14" t="s">
        <v>373</v>
      </c>
      <c r="C35" s="10" t="s">
        <v>366</v>
      </c>
      <c r="I35" s="13" t="s">
        <v>367</v>
      </c>
      <c r="J35" s="10" t="s">
        <v>368</v>
      </c>
    </row>
    <row r="36" spans="1:10">
      <c r="A36" s="10" t="s">
        <v>364</v>
      </c>
      <c r="B36" s="14" t="s">
        <v>374</v>
      </c>
      <c r="C36" s="10" t="s">
        <v>366</v>
      </c>
      <c r="I36" s="13" t="s">
        <v>367</v>
      </c>
      <c r="J36" s="10" t="s">
        <v>368</v>
      </c>
    </row>
    <row r="37" spans="1:10">
      <c r="B37" s="14" t="s">
        <v>375</v>
      </c>
    </row>
    <row r="38" spans="1:10">
      <c r="B38" s="14" t="s">
        <v>376</v>
      </c>
    </row>
    <row r="39" spans="1:10">
      <c r="B39" s="14" t="s">
        <v>377</v>
      </c>
    </row>
    <row r="40" spans="1:10">
      <c r="B40" s="14" t="s">
        <v>378</v>
      </c>
    </row>
    <row r="41" spans="1:10">
      <c r="B41" s="14" t="s">
        <v>379</v>
      </c>
    </row>
    <row r="42" spans="1:10">
      <c r="B42" s="14" t="s">
        <v>380</v>
      </c>
    </row>
    <row r="43" spans="1:10">
      <c r="B43" s="14" t="s">
        <v>381</v>
      </c>
    </row>
    <row r="44" spans="1:10">
      <c r="B44" s="14" t="s">
        <v>382</v>
      </c>
    </row>
    <row r="45" spans="1:10">
      <c r="B45" s="14" t="s">
        <v>383</v>
      </c>
      <c r="C45" s="10" t="s">
        <v>366</v>
      </c>
      <c r="I45" s="13" t="s">
        <v>367</v>
      </c>
      <c r="J45" s="10" t="s">
        <v>368</v>
      </c>
    </row>
    <row r="46" spans="1:10">
      <c r="B46" s="14" t="s">
        <v>384</v>
      </c>
      <c r="C46" s="10" t="s">
        <v>366</v>
      </c>
      <c r="I46" s="13" t="s">
        <v>367</v>
      </c>
      <c r="J46" s="10" t="s">
        <v>368</v>
      </c>
    </row>
    <row r="47" spans="1:10">
      <c r="B47" s="14" t="s">
        <v>385</v>
      </c>
      <c r="C47" s="10" t="s">
        <v>366</v>
      </c>
      <c r="I47" s="13" t="s">
        <v>367</v>
      </c>
      <c r="J47" s="10" t="s">
        <v>368</v>
      </c>
    </row>
    <row r="48" spans="1:10">
      <c r="B48" s="14" t="s">
        <v>386</v>
      </c>
      <c r="C48" s="10" t="s">
        <v>387</v>
      </c>
      <c r="D48" s="10">
        <v>1</v>
      </c>
      <c r="F48" s="10">
        <v>2015</v>
      </c>
      <c r="G48" s="13" t="s">
        <v>367</v>
      </c>
      <c r="I48" s="13" t="s">
        <v>367</v>
      </c>
    </row>
    <row r="49" spans="2:7">
      <c r="B49" s="14" t="s">
        <v>388</v>
      </c>
      <c r="C49" s="10" t="s">
        <v>335</v>
      </c>
      <c r="D49" s="10">
        <v>1</v>
      </c>
      <c r="F49" s="10">
        <v>2010</v>
      </c>
      <c r="G49" s="13" t="s">
        <v>367</v>
      </c>
    </row>
    <row r="50" spans="2:7">
      <c r="B50" s="14"/>
    </row>
    <row r="51" spans="2:7">
      <c r="B51" s="14"/>
    </row>
    <row r="52" spans="2:7">
      <c r="B52" s="14" t="s">
        <v>389</v>
      </c>
    </row>
    <row r="53" spans="2:7">
      <c r="B53" s="14" t="s">
        <v>390</v>
      </c>
    </row>
    <row r="54" spans="2:7">
      <c r="B54" s="14" t="s">
        <v>391</v>
      </c>
    </row>
    <row r="55" spans="2:7">
      <c r="B55" s="14" t="s">
        <v>392</v>
      </c>
    </row>
    <row r="56" spans="2:7">
      <c r="B56" s="14" t="s">
        <v>393</v>
      </c>
    </row>
    <row r="57" spans="2:7">
      <c r="B57" s="14" t="s">
        <v>394</v>
      </c>
    </row>
    <row r="58" spans="2:7">
      <c r="B58" s="14" t="s">
        <v>395</v>
      </c>
    </row>
    <row r="59" spans="2:7">
      <c r="B59" s="14" t="s">
        <v>396</v>
      </c>
    </row>
    <row r="60" spans="2:7">
      <c r="B60" s="14" t="s">
        <v>397</v>
      </c>
    </row>
    <row r="61" spans="2:7">
      <c r="B61" s="14" t="s">
        <v>398</v>
      </c>
    </row>
    <row r="62" spans="2:7">
      <c r="B62" s="14" t="s">
        <v>399</v>
      </c>
    </row>
    <row r="63" spans="2:7">
      <c r="B63" s="14"/>
    </row>
    <row r="64" spans="2:7">
      <c r="B64" s="14"/>
    </row>
    <row r="65" spans="1:10">
      <c r="B65" s="14"/>
    </row>
    <row r="66" spans="1:10">
      <c r="B66" s="14"/>
    </row>
    <row r="67" spans="1:10">
      <c r="B67" s="14"/>
    </row>
    <row r="68" spans="1:10">
      <c r="A68" s="10" t="s">
        <v>400</v>
      </c>
      <c r="B68" s="11" t="s">
        <v>401</v>
      </c>
      <c r="C68" s="10" t="s">
        <v>402</v>
      </c>
      <c r="J68" s="10" t="s">
        <v>336</v>
      </c>
    </row>
    <row r="69" spans="1:10">
      <c r="A69" s="10" t="s">
        <v>400</v>
      </c>
      <c r="B69" s="11" t="s">
        <v>403</v>
      </c>
      <c r="C69" s="10" t="s">
        <v>335</v>
      </c>
      <c r="J69" s="10" t="s">
        <v>336</v>
      </c>
    </row>
    <row r="70" spans="1:10">
      <c r="A70" s="10" t="s">
        <v>400</v>
      </c>
      <c r="B70" s="11" t="s">
        <v>404</v>
      </c>
      <c r="C70" s="10" t="s">
        <v>335</v>
      </c>
      <c r="J70" s="10" t="s">
        <v>336</v>
      </c>
    </row>
    <row r="71" spans="1:10">
      <c r="A71" s="10" t="s">
        <v>400</v>
      </c>
      <c r="B71" s="11" t="s">
        <v>405</v>
      </c>
      <c r="C71" s="10" t="s">
        <v>335</v>
      </c>
      <c r="J71" s="10" t="s">
        <v>336</v>
      </c>
    </row>
    <row r="72" spans="1:10">
      <c r="A72" s="10" t="s">
        <v>400</v>
      </c>
      <c r="B72" s="11" t="s">
        <v>406</v>
      </c>
      <c r="C72" s="10" t="s">
        <v>402</v>
      </c>
      <c r="J72" s="10" t="s">
        <v>336</v>
      </c>
    </row>
    <row r="73" spans="1:10">
      <c r="A73" s="10" t="s">
        <v>400</v>
      </c>
      <c r="B73" s="11" t="s">
        <v>407</v>
      </c>
      <c r="C73" s="10" t="s">
        <v>402</v>
      </c>
      <c r="J73" s="10" t="s">
        <v>336</v>
      </c>
    </row>
    <row r="74" spans="1:10">
      <c r="A74" s="10" t="s">
        <v>400</v>
      </c>
      <c r="B74" s="11" t="s">
        <v>408</v>
      </c>
      <c r="C74" s="10" t="s">
        <v>402</v>
      </c>
      <c r="J74" s="10" t="s">
        <v>336</v>
      </c>
    </row>
    <row r="75" spans="1:10">
      <c r="A75" s="10" t="s">
        <v>400</v>
      </c>
      <c r="B75" s="11" t="s">
        <v>409</v>
      </c>
      <c r="C75" s="10" t="s">
        <v>335</v>
      </c>
      <c r="J75" s="10" t="s">
        <v>336</v>
      </c>
    </row>
    <row r="76" spans="1:10">
      <c r="A76" s="10" t="s">
        <v>400</v>
      </c>
      <c r="B76" s="11" t="s">
        <v>410</v>
      </c>
      <c r="C76" s="10" t="s">
        <v>411</v>
      </c>
      <c r="J76" s="10" t="s">
        <v>336</v>
      </c>
    </row>
    <row r="77" spans="1:10">
      <c r="A77" s="10" t="s">
        <v>400</v>
      </c>
      <c r="B77" s="11" t="s">
        <v>412</v>
      </c>
      <c r="C77" s="10" t="s">
        <v>402</v>
      </c>
      <c r="J77" s="10" t="s">
        <v>336</v>
      </c>
    </row>
    <row r="78" spans="1:10">
      <c r="A78" s="10" t="s">
        <v>400</v>
      </c>
      <c r="B78" s="11" t="s">
        <v>413</v>
      </c>
      <c r="C78" s="10" t="s">
        <v>402</v>
      </c>
      <c r="J78" s="10" t="s">
        <v>336</v>
      </c>
    </row>
    <row r="79" spans="1:10">
      <c r="A79" s="10" t="s">
        <v>400</v>
      </c>
      <c r="B79" s="11" t="s">
        <v>414</v>
      </c>
      <c r="C79" s="10" t="s">
        <v>402</v>
      </c>
      <c r="J79" s="10" t="s">
        <v>336</v>
      </c>
    </row>
    <row r="80" spans="1:10">
      <c r="A80" s="10" t="s">
        <v>400</v>
      </c>
      <c r="B80" s="11" t="s">
        <v>415</v>
      </c>
      <c r="C80" s="10" t="s">
        <v>402</v>
      </c>
      <c r="J80" s="10" t="s">
        <v>336</v>
      </c>
    </row>
    <row r="81" spans="1:10">
      <c r="A81" s="10" t="s">
        <v>400</v>
      </c>
      <c r="B81" s="11" t="s">
        <v>416</v>
      </c>
      <c r="C81" s="10" t="s">
        <v>411</v>
      </c>
      <c r="J81" s="10" t="s">
        <v>336</v>
      </c>
    </row>
    <row r="82" spans="1:10">
      <c r="A82" s="10" t="s">
        <v>400</v>
      </c>
      <c r="B82" s="11" t="s">
        <v>417</v>
      </c>
      <c r="C82" s="10" t="s">
        <v>335</v>
      </c>
      <c r="J82" s="10" t="s">
        <v>336</v>
      </c>
    </row>
    <row r="83" spans="1:10">
      <c r="A83" s="10" t="s">
        <v>400</v>
      </c>
      <c r="B83" s="11" t="s">
        <v>418</v>
      </c>
      <c r="C83" s="10" t="s">
        <v>402</v>
      </c>
      <c r="J83" s="10" t="s">
        <v>336</v>
      </c>
    </row>
    <row r="84" spans="1:10">
      <c r="A84" s="10" t="s">
        <v>400</v>
      </c>
      <c r="B84" s="11" t="s">
        <v>419</v>
      </c>
      <c r="C84" s="10" t="s">
        <v>335</v>
      </c>
      <c r="J84" s="10" t="s">
        <v>336</v>
      </c>
    </row>
    <row r="85" spans="1:10">
      <c r="A85" s="10" t="s">
        <v>400</v>
      </c>
      <c r="B85" s="11" t="s">
        <v>420</v>
      </c>
      <c r="C85" s="10" t="s">
        <v>411</v>
      </c>
      <c r="J85" s="10" t="s">
        <v>336</v>
      </c>
    </row>
    <row r="86" spans="1:10">
      <c r="A86" s="10" t="s">
        <v>400</v>
      </c>
      <c r="B86" s="11" t="s">
        <v>421</v>
      </c>
      <c r="J86" s="10" t="s">
        <v>336</v>
      </c>
    </row>
    <row r="87" spans="1:10">
      <c r="A87" s="10" t="s">
        <v>400</v>
      </c>
      <c r="B87" s="11" t="s">
        <v>421</v>
      </c>
    </row>
    <row r="88" spans="1:10">
      <c r="A88" s="10" t="s">
        <v>400</v>
      </c>
      <c r="B88" s="11" t="s">
        <v>422</v>
      </c>
      <c r="C88" s="10" t="s">
        <v>335</v>
      </c>
    </row>
    <row r="89" spans="1:10">
      <c r="B89" s="11" t="s">
        <v>423</v>
      </c>
      <c r="C89" s="10" t="s">
        <v>335</v>
      </c>
    </row>
    <row r="90" spans="1:10">
      <c r="B90" s="11" t="s">
        <v>424</v>
      </c>
      <c r="C90" s="10" t="s">
        <v>335</v>
      </c>
    </row>
    <row r="91" spans="1:10">
      <c r="B91" s="11" t="s">
        <v>425</v>
      </c>
    </row>
    <row r="92" spans="1:10">
      <c r="A92" s="10" t="s">
        <v>364</v>
      </c>
      <c r="B92" s="11" t="s">
        <v>426</v>
      </c>
      <c r="C92" s="10" t="s">
        <v>335</v>
      </c>
    </row>
    <row r="93" spans="1:10">
      <c r="B93" s="11"/>
    </row>
    <row r="94" spans="1:10">
      <c r="B94" s="11"/>
    </row>
    <row r="95" spans="1:10">
      <c r="B95" s="11"/>
    </row>
    <row r="96" spans="1:10">
      <c r="B96" s="11"/>
    </row>
    <row r="97" spans="1:11">
      <c r="B97" s="11"/>
    </row>
    <row r="98" spans="1:11">
      <c r="B98" s="11"/>
    </row>
    <row r="99" spans="1:11">
      <c r="B99" s="11"/>
    </row>
    <row r="100" spans="1:11">
      <c r="B100" s="11"/>
    </row>
    <row r="101" spans="1:11">
      <c r="B101" s="11"/>
    </row>
    <row r="104" spans="1:11">
      <c r="A104" s="15"/>
      <c r="B104" s="16"/>
      <c r="C104" s="15"/>
      <c r="D104" s="15"/>
      <c r="E104" s="15"/>
      <c r="F104" s="15"/>
      <c r="G104" s="15"/>
      <c r="H104" s="15"/>
      <c r="I104" s="15"/>
      <c r="J104" s="15"/>
      <c r="K104" s="16"/>
    </row>
    <row r="105" spans="1:11">
      <c r="A105" s="9" t="s">
        <v>427</v>
      </c>
      <c r="C105" s="10" t="s">
        <v>428</v>
      </c>
      <c r="D105" s="10">
        <v>10</v>
      </c>
      <c r="I105" s="17"/>
      <c r="J105" s="17" t="s">
        <v>429</v>
      </c>
    </row>
    <row r="106" spans="1:11">
      <c r="A106" s="9" t="s">
        <v>430</v>
      </c>
      <c r="C106" s="10" t="s">
        <v>431</v>
      </c>
      <c r="D106" s="10">
        <v>11</v>
      </c>
      <c r="I106" s="9"/>
      <c r="J106" s="9" t="s">
        <v>432</v>
      </c>
    </row>
    <row r="107" spans="1:11">
      <c r="A107" s="9" t="s">
        <v>433</v>
      </c>
      <c r="C107" s="10" t="s">
        <v>434</v>
      </c>
      <c r="D107" s="10">
        <v>12</v>
      </c>
      <c r="J107" s="10" t="s">
        <v>435</v>
      </c>
    </row>
    <row r="108" spans="1:11">
      <c r="C108" s="10" t="s">
        <v>436</v>
      </c>
    </row>
    <row r="109" spans="1:11">
      <c r="C109" s="10" t="s">
        <v>437</v>
      </c>
    </row>
    <row r="114" spans="1:11">
      <c r="A114" s="15"/>
      <c r="B114" s="16"/>
      <c r="C114" s="15"/>
      <c r="D114" s="15"/>
      <c r="E114" s="15"/>
      <c r="F114" s="15"/>
      <c r="G114" s="15"/>
      <c r="H114" s="15"/>
      <c r="I114" s="15"/>
      <c r="J114" s="15"/>
      <c r="K114" s="16"/>
    </row>
  </sheetData>
  <phoneticPr fontId="2" type="noConversion"/>
  <dataValidations count="3">
    <dataValidation type="list" allowBlank="1" showInputMessage="1" showErrorMessage="1" sqref="C2:C103" xr:uid="{00000000-0002-0000-0400-000000000000}">
      <formula1>$C$105:$C$113</formula1>
    </dataValidation>
    <dataValidation type="list" allowBlank="1" showInputMessage="1" showErrorMessage="1" sqref="J2:J103 I49:I103 I37:I44 I2:I30" xr:uid="{00000000-0002-0000-0400-000001000000}">
      <formula1>$J$105:$J$113</formula1>
    </dataValidation>
    <dataValidation type="list" allowBlank="1" showInputMessage="1" showErrorMessage="1" sqref="A2:A103" xr:uid="{00000000-0002-0000-0400-000002000000}">
      <formula1>$A$105:$A$113</formula1>
    </dataValidation>
  </dataValidations>
  <pageMargins left="0.75" right="0.75" top="1" bottom="1" header="0.5" footer="0.5"/>
  <pageSetup paperSize="9" orientation="portrait" horizontalDpi="1200" verticalDpi="12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7"/>
  <sheetViews>
    <sheetView workbookViewId="0">
      <selection activeCell="C24" sqref="C24"/>
    </sheetView>
  </sheetViews>
  <sheetFormatPr defaultRowHeight="12.75"/>
  <cols>
    <col min="1" max="2" width="8.75" style="10" customWidth="1"/>
    <col min="3" max="3" width="34.125" style="12" bestFit="1" customWidth="1"/>
    <col min="4" max="4" width="12.75" style="10" bestFit="1" customWidth="1"/>
    <col min="5" max="7" width="9" style="10"/>
    <col min="8" max="8" width="9.625" style="10" customWidth="1"/>
    <col min="9" max="256" width="9" style="12"/>
    <col min="257" max="258" width="8.75" style="12" customWidth="1"/>
    <col min="259" max="259" width="34.125" style="12" bestFit="1" customWidth="1"/>
    <col min="260" max="260" width="12.75" style="12" bestFit="1" customWidth="1"/>
    <col min="261" max="263" width="9" style="12"/>
    <col min="264" max="264" width="9.625" style="12" customWidth="1"/>
    <col min="265" max="512" width="9" style="12"/>
    <col min="513" max="514" width="8.75" style="12" customWidth="1"/>
    <col min="515" max="515" width="34.125" style="12" bestFit="1" customWidth="1"/>
    <col min="516" max="516" width="12.75" style="12" bestFit="1" customWidth="1"/>
    <col min="517" max="519" width="9" style="12"/>
    <col min="520" max="520" width="9.625" style="12" customWidth="1"/>
    <col min="521" max="768" width="9" style="12"/>
    <col min="769" max="770" width="8.75" style="12" customWidth="1"/>
    <col min="771" max="771" width="34.125" style="12" bestFit="1" customWidth="1"/>
    <col min="772" max="772" width="12.75" style="12" bestFit="1" customWidth="1"/>
    <col min="773" max="775" width="9" style="12"/>
    <col min="776" max="776" width="9.625" style="12" customWidth="1"/>
    <col min="777" max="1024" width="9" style="12"/>
    <col min="1025" max="1026" width="8.75" style="12" customWidth="1"/>
    <col min="1027" max="1027" width="34.125" style="12" bestFit="1" customWidth="1"/>
    <col min="1028" max="1028" width="12.75" style="12" bestFit="1" customWidth="1"/>
    <col min="1029" max="1031" width="9" style="12"/>
    <col min="1032" max="1032" width="9.625" style="12" customWidth="1"/>
    <col min="1033" max="1280" width="9" style="12"/>
    <col min="1281" max="1282" width="8.75" style="12" customWidth="1"/>
    <col min="1283" max="1283" width="34.125" style="12" bestFit="1" customWidth="1"/>
    <col min="1284" max="1284" width="12.75" style="12" bestFit="1" customWidth="1"/>
    <col min="1285" max="1287" width="9" style="12"/>
    <col min="1288" max="1288" width="9.625" style="12" customWidth="1"/>
    <col min="1289" max="1536" width="9" style="12"/>
    <col min="1537" max="1538" width="8.75" style="12" customWidth="1"/>
    <col min="1539" max="1539" width="34.125" style="12" bestFit="1" customWidth="1"/>
    <col min="1540" max="1540" width="12.75" style="12" bestFit="1" customWidth="1"/>
    <col min="1541" max="1543" width="9" style="12"/>
    <col min="1544" max="1544" width="9.625" style="12" customWidth="1"/>
    <col min="1545" max="1792" width="9" style="12"/>
    <col min="1793" max="1794" width="8.75" style="12" customWidth="1"/>
    <col min="1795" max="1795" width="34.125" style="12" bestFit="1" customWidth="1"/>
    <col min="1796" max="1796" width="12.75" style="12" bestFit="1" customWidth="1"/>
    <col min="1797" max="1799" width="9" style="12"/>
    <col min="1800" max="1800" width="9.625" style="12" customWidth="1"/>
    <col min="1801" max="2048" width="9" style="12"/>
    <col min="2049" max="2050" width="8.75" style="12" customWidth="1"/>
    <col min="2051" max="2051" width="34.125" style="12" bestFit="1" customWidth="1"/>
    <col min="2052" max="2052" width="12.75" style="12" bestFit="1" customWidth="1"/>
    <col min="2053" max="2055" width="9" style="12"/>
    <col min="2056" max="2056" width="9.625" style="12" customWidth="1"/>
    <col min="2057" max="2304" width="9" style="12"/>
    <col min="2305" max="2306" width="8.75" style="12" customWidth="1"/>
    <col min="2307" max="2307" width="34.125" style="12" bestFit="1" customWidth="1"/>
    <col min="2308" max="2308" width="12.75" style="12" bestFit="1" customWidth="1"/>
    <col min="2309" max="2311" width="9" style="12"/>
    <col min="2312" max="2312" width="9.625" style="12" customWidth="1"/>
    <col min="2313" max="2560" width="9" style="12"/>
    <col min="2561" max="2562" width="8.75" style="12" customWidth="1"/>
    <col min="2563" max="2563" width="34.125" style="12" bestFit="1" customWidth="1"/>
    <col min="2564" max="2564" width="12.75" style="12" bestFit="1" customWidth="1"/>
    <col min="2565" max="2567" width="9" style="12"/>
    <col min="2568" max="2568" width="9.625" style="12" customWidth="1"/>
    <col min="2569" max="2816" width="9" style="12"/>
    <col min="2817" max="2818" width="8.75" style="12" customWidth="1"/>
    <col min="2819" max="2819" width="34.125" style="12" bestFit="1" customWidth="1"/>
    <col min="2820" max="2820" width="12.75" style="12" bestFit="1" customWidth="1"/>
    <col min="2821" max="2823" width="9" style="12"/>
    <col min="2824" max="2824" width="9.625" style="12" customWidth="1"/>
    <col min="2825" max="3072" width="9" style="12"/>
    <col min="3073" max="3074" width="8.75" style="12" customWidth="1"/>
    <col min="3075" max="3075" width="34.125" style="12" bestFit="1" customWidth="1"/>
    <col min="3076" max="3076" width="12.75" style="12" bestFit="1" customWidth="1"/>
    <col min="3077" max="3079" width="9" style="12"/>
    <col min="3080" max="3080" width="9.625" style="12" customWidth="1"/>
    <col min="3081" max="3328" width="9" style="12"/>
    <col min="3329" max="3330" width="8.75" style="12" customWidth="1"/>
    <col min="3331" max="3331" width="34.125" style="12" bestFit="1" customWidth="1"/>
    <col min="3332" max="3332" width="12.75" style="12" bestFit="1" customWidth="1"/>
    <col min="3333" max="3335" width="9" style="12"/>
    <col min="3336" max="3336" width="9.625" style="12" customWidth="1"/>
    <col min="3337" max="3584" width="9" style="12"/>
    <col min="3585" max="3586" width="8.75" style="12" customWidth="1"/>
    <col min="3587" max="3587" width="34.125" style="12" bestFit="1" customWidth="1"/>
    <col min="3588" max="3588" width="12.75" style="12" bestFit="1" customWidth="1"/>
    <col min="3589" max="3591" width="9" style="12"/>
    <col min="3592" max="3592" width="9.625" style="12" customWidth="1"/>
    <col min="3593" max="3840" width="9" style="12"/>
    <col min="3841" max="3842" width="8.75" style="12" customWidth="1"/>
    <col min="3843" max="3843" width="34.125" style="12" bestFit="1" customWidth="1"/>
    <col min="3844" max="3844" width="12.75" style="12" bestFit="1" customWidth="1"/>
    <col min="3845" max="3847" width="9" style="12"/>
    <col min="3848" max="3848" width="9.625" style="12" customWidth="1"/>
    <col min="3849" max="4096" width="9" style="12"/>
    <col min="4097" max="4098" width="8.75" style="12" customWidth="1"/>
    <col min="4099" max="4099" width="34.125" style="12" bestFit="1" customWidth="1"/>
    <col min="4100" max="4100" width="12.75" style="12" bestFit="1" customWidth="1"/>
    <col min="4101" max="4103" width="9" style="12"/>
    <col min="4104" max="4104" width="9.625" style="12" customWidth="1"/>
    <col min="4105" max="4352" width="9" style="12"/>
    <col min="4353" max="4354" width="8.75" style="12" customWidth="1"/>
    <col min="4355" max="4355" width="34.125" style="12" bestFit="1" customWidth="1"/>
    <col min="4356" max="4356" width="12.75" style="12" bestFit="1" customWidth="1"/>
    <col min="4357" max="4359" width="9" style="12"/>
    <col min="4360" max="4360" width="9.625" style="12" customWidth="1"/>
    <col min="4361" max="4608" width="9" style="12"/>
    <col min="4609" max="4610" width="8.75" style="12" customWidth="1"/>
    <col min="4611" max="4611" width="34.125" style="12" bestFit="1" customWidth="1"/>
    <col min="4612" max="4612" width="12.75" style="12" bestFit="1" customWidth="1"/>
    <col min="4613" max="4615" width="9" style="12"/>
    <col min="4616" max="4616" width="9.625" style="12" customWidth="1"/>
    <col min="4617" max="4864" width="9" style="12"/>
    <col min="4865" max="4866" width="8.75" style="12" customWidth="1"/>
    <col min="4867" max="4867" width="34.125" style="12" bestFit="1" customWidth="1"/>
    <col min="4868" max="4868" width="12.75" style="12" bestFit="1" customWidth="1"/>
    <col min="4869" max="4871" width="9" style="12"/>
    <col min="4872" max="4872" width="9.625" style="12" customWidth="1"/>
    <col min="4873" max="5120" width="9" style="12"/>
    <col min="5121" max="5122" width="8.75" style="12" customWidth="1"/>
    <col min="5123" max="5123" width="34.125" style="12" bestFit="1" customWidth="1"/>
    <col min="5124" max="5124" width="12.75" style="12" bestFit="1" customWidth="1"/>
    <col min="5125" max="5127" width="9" style="12"/>
    <col min="5128" max="5128" width="9.625" style="12" customWidth="1"/>
    <col min="5129" max="5376" width="9" style="12"/>
    <col min="5377" max="5378" width="8.75" style="12" customWidth="1"/>
    <col min="5379" max="5379" width="34.125" style="12" bestFit="1" customWidth="1"/>
    <col min="5380" max="5380" width="12.75" style="12" bestFit="1" customWidth="1"/>
    <col min="5381" max="5383" width="9" style="12"/>
    <col min="5384" max="5384" width="9.625" style="12" customWidth="1"/>
    <col min="5385" max="5632" width="9" style="12"/>
    <col min="5633" max="5634" width="8.75" style="12" customWidth="1"/>
    <col min="5635" max="5635" width="34.125" style="12" bestFit="1" customWidth="1"/>
    <col min="5636" max="5636" width="12.75" style="12" bestFit="1" customWidth="1"/>
    <col min="5637" max="5639" width="9" style="12"/>
    <col min="5640" max="5640" width="9.625" style="12" customWidth="1"/>
    <col min="5641" max="5888" width="9" style="12"/>
    <col min="5889" max="5890" width="8.75" style="12" customWidth="1"/>
    <col min="5891" max="5891" width="34.125" style="12" bestFit="1" customWidth="1"/>
    <col min="5892" max="5892" width="12.75" style="12" bestFit="1" customWidth="1"/>
    <col min="5893" max="5895" width="9" style="12"/>
    <col min="5896" max="5896" width="9.625" style="12" customWidth="1"/>
    <col min="5897" max="6144" width="9" style="12"/>
    <col min="6145" max="6146" width="8.75" style="12" customWidth="1"/>
    <col min="6147" max="6147" width="34.125" style="12" bestFit="1" customWidth="1"/>
    <col min="6148" max="6148" width="12.75" style="12" bestFit="1" customWidth="1"/>
    <col min="6149" max="6151" width="9" style="12"/>
    <col min="6152" max="6152" width="9.625" style="12" customWidth="1"/>
    <col min="6153" max="6400" width="9" style="12"/>
    <col min="6401" max="6402" width="8.75" style="12" customWidth="1"/>
    <col min="6403" max="6403" width="34.125" style="12" bestFit="1" customWidth="1"/>
    <col min="6404" max="6404" width="12.75" style="12" bestFit="1" customWidth="1"/>
    <col min="6405" max="6407" width="9" style="12"/>
    <col min="6408" max="6408" width="9.625" style="12" customWidth="1"/>
    <col min="6409" max="6656" width="9" style="12"/>
    <col min="6657" max="6658" width="8.75" style="12" customWidth="1"/>
    <col min="6659" max="6659" width="34.125" style="12" bestFit="1" customWidth="1"/>
    <col min="6660" max="6660" width="12.75" style="12" bestFit="1" customWidth="1"/>
    <col min="6661" max="6663" width="9" style="12"/>
    <col min="6664" max="6664" width="9.625" style="12" customWidth="1"/>
    <col min="6665" max="6912" width="9" style="12"/>
    <col min="6913" max="6914" width="8.75" style="12" customWidth="1"/>
    <col min="6915" max="6915" width="34.125" style="12" bestFit="1" customWidth="1"/>
    <col min="6916" max="6916" width="12.75" style="12" bestFit="1" customWidth="1"/>
    <col min="6917" max="6919" width="9" style="12"/>
    <col min="6920" max="6920" width="9.625" style="12" customWidth="1"/>
    <col min="6921" max="7168" width="9" style="12"/>
    <col min="7169" max="7170" width="8.75" style="12" customWidth="1"/>
    <col min="7171" max="7171" width="34.125" style="12" bestFit="1" customWidth="1"/>
    <col min="7172" max="7172" width="12.75" style="12" bestFit="1" customWidth="1"/>
    <col min="7173" max="7175" width="9" style="12"/>
    <col min="7176" max="7176" width="9.625" style="12" customWidth="1"/>
    <col min="7177" max="7424" width="9" style="12"/>
    <col min="7425" max="7426" width="8.75" style="12" customWidth="1"/>
    <col min="7427" max="7427" width="34.125" style="12" bestFit="1" customWidth="1"/>
    <col min="7428" max="7428" width="12.75" style="12" bestFit="1" customWidth="1"/>
    <col min="7429" max="7431" width="9" style="12"/>
    <col min="7432" max="7432" width="9.625" style="12" customWidth="1"/>
    <col min="7433" max="7680" width="9" style="12"/>
    <col min="7681" max="7682" width="8.75" style="12" customWidth="1"/>
    <col min="7683" max="7683" width="34.125" style="12" bestFit="1" customWidth="1"/>
    <col min="7684" max="7684" width="12.75" style="12" bestFit="1" customWidth="1"/>
    <col min="7685" max="7687" width="9" style="12"/>
    <col min="7688" max="7688" width="9.625" style="12" customWidth="1"/>
    <col min="7689" max="7936" width="9" style="12"/>
    <col min="7937" max="7938" width="8.75" style="12" customWidth="1"/>
    <col min="7939" max="7939" width="34.125" style="12" bestFit="1" customWidth="1"/>
    <col min="7940" max="7940" width="12.75" style="12" bestFit="1" customWidth="1"/>
    <col min="7941" max="7943" width="9" style="12"/>
    <col min="7944" max="7944" width="9.625" style="12" customWidth="1"/>
    <col min="7945" max="8192" width="9" style="12"/>
    <col min="8193" max="8194" width="8.75" style="12" customWidth="1"/>
    <col min="8195" max="8195" width="34.125" style="12" bestFit="1" customWidth="1"/>
    <col min="8196" max="8196" width="12.75" style="12" bestFit="1" customWidth="1"/>
    <col min="8197" max="8199" width="9" style="12"/>
    <col min="8200" max="8200" width="9.625" style="12" customWidth="1"/>
    <col min="8201" max="8448" width="9" style="12"/>
    <col min="8449" max="8450" width="8.75" style="12" customWidth="1"/>
    <col min="8451" max="8451" width="34.125" style="12" bestFit="1" customWidth="1"/>
    <col min="8452" max="8452" width="12.75" style="12" bestFit="1" customWidth="1"/>
    <col min="8453" max="8455" width="9" style="12"/>
    <col min="8456" max="8456" width="9.625" style="12" customWidth="1"/>
    <col min="8457" max="8704" width="9" style="12"/>
    <col min="8705" max="8706" width="8.75" style="12" customWidth="1"/>
    <col min="8707" max="8707" width="34.125" style="12" bestFit="1" customWidth="1"/>
    <col min="8708" max="8708" width="12.75" style="12" bestFit="1" customWidth="1"/>
    <col min="8709" max="8711" width="9" style="12"/>
    <col min="8712" max="8712" width="9.625" style="12" customWidth="1"/>
    <col min="8713" max="8960" width="9" style="12"/>
    <col min="8961" max="8962" width="8.75" style="12" customWidth="1"/>
    <col min="8963" max="8963" width="34.125" style="12" bestFit="1" customWidth="1"/>
    <col min="8964" max="8964" width="12.75" style="12" bestFit="1" customWidth="1"/>
    <col min="8965" max="8967" width="9" style="12"/>
    <col min="8968" max="8968" width="9.625" style="12" customWidth="1"/>
    <col min="8969" max="9216" width="9" style="12"/>
    <col min="9217" max="9218" width="8.75" style="12" customWidth="1"/>
    <col min="9219" max="9219" width="34.125" style="12" bestFit="1" customWidth="1"/>
    <col min="9220" max="9220" width="12.75" style="12" bestFit="1" customWidth="1"/>
    <col min="9221" max="9223" width="9" style="12"/>
    <col min="9224" max="9224" width="9.625" style="12" customWidth="1"/>
    <col min="9225" max="9472" width="9" style="12"/>
    <col min="9473" max="9474" width="8.75" style="12" customWidth="1"/>
    <col min="9475" max="9475" width="34.125" style="12" bestFit="1" customWidth="1"/>
    <col min="9476" max="9476" width="12.75" style="12" bestFit="1" customWidth="1"/>
    <col min="9477" max="9479" width="9" style="12"/>
    <col min="9480" max="9480" width="9.625" style="12" customWidth="1"/>
    <col min="9481" max="9728" width="9" style="12"/>
    <col min="9729" max="9730" width="8.75" style="12" customWidth="1"/>
    <col min="9731" max="9731" width="34.125" style="12" bestFit="1" customWidth="1"/>
    <col min="9732" max="9732" width="12.75" style="12" bestFit="1" customWidth="1"/>
    <col min="9733" max="9735" width="9" style="12"/>
    <col min="9736" max="9736" width="9.625" style="12" customWidth="1"/>
    <col min="9737" max="9984" width="9" style="12"/>
    <col min="9985" max="9986" width="8.75" style="12" customWidth="1"/>
    <col min="9987" max="9987" width="34.125" style="12" bestFit="1" customWidth="1"/>
    <col min="9988" max="9988" width="12.75" style="12" bestFit="1" customWidth="1"/>
    <col min="9989" max="9991" width="9" style="12"/>
    <col min="9992" max="9992" width="9.625" style="12" customWidth="1"/>
    <col min="9993" max="10240" width="9" style="12"/>
    <col min="10241" max="10242" width="8.75" style="12" customWidth="1"/>
    <col min="10243" max="10243" width="34.125" style="12" bestFit="1" customWidth="1"/>
    <col min="10244" max="10244" width="12.75" style="12" bestFit="1" customWidth="1"/>
    <col min="10245" max="10247" width="9" style="12"/>
    <col min="10248" max="10248" width="9.625" style="12" customWidth="1"/>
    <col min="10249" max="10496" width="9" style="12"/>
    <col min="10497" max="10498" width="8.75" style="12" customWidth="1"/>
    <col min="10499" max="10499" width="34.125" style="12" bestFit="1" customWidth="1"/>
    <col min="10500" max="10500" width="12.75" style="12" bestFit="1" customWidth="1"/>
    <col min="10501" max="10503" width="9" style="12"/>
    <col min="10504" max="10504" width="9.625" style="12" customWidth="1"/>
    <col min="10505" max="10752" width="9" style="12"/>
    <col min="10753" max="10754" width="8.75" style="12" customWidth="1"/>
    <col min="10755" max="10755" width="34.125" style="12" bestFit="1" customWidth="1"/>
    <col min="10756" max="10756" width="12.75" style="12" bestFit="1" customWidth="1"/>
    <col min="10757" max="10759" width="9" style="12"/>
    <col min="10760" max="10760" width="9.625" style="12" customWidth="1"/>
    <col min="10761" max="11008" width="9" style="12"/>
    <col min="11009" max="11010" width="8.75" style="12" customWidth="1"/>
    <col min="11011" max="11011" width="34.125" style="12" bestFit="1" customWidth="1"/>
    <col min="11012" max="11012" width="12.75" style="12" bestFit="1" customWidth="1"/>
    <col min="11013" max="11015" width="9" style="12"/>
    <col min="11016" max="11016" width="9.625" style="12" customWidth="1"/>
    <col min="11017" max="11264" width="9" style="12"/>
    <col min="11265" max="11266" width="8.75" style="12" customWidth="1"/>
    <col min="11267" max="11267" width="34.125" style="12" bestFit="1" customWidth="1"/>
    <col min="11268" max="11268" width="12.75" style="12" bestFit="1" customWidth="1"/>
    <col min="11269" max="11271" width="9" style="12"/>
    <col min="11272" max="11272" width="9.625" style="12" customWidth="1"/>
    <col min="11273" max="11520" width="9" style="12"/>
    <col min="11521" max="11522" width="8.75" style="12" customWidth="1"/>
    <col min="11523" max="11523" width="34.125" style="12" bestFit="1" customWidth="1"/>
    <col min="11524" max="11524" width="12.75" style="12" bestFit="1" customWidth="1"/>
    <col min="11525" max="11527" width="9" style="12"/>
    <col min="11528" max="11528" width="9.625" style="12" customWidth="1"/>
    <col min="11529" max="11776" width="9" style="12"/>
    <col min="11777" max="11778" width="8.75" style="12" customWidth="1"/>
    <col min="11779" max="11779" width="34.125" style="12" bestFit="1" customWidth="1"/>
    <col min="11780" max="11780" width="12.75" style="12" bestFit="1" customWidth="1"/>
    <col min="11781" max="11783" width="9" style="12"/>
    <col min="11784" max="11784" width="9.625" style="12" customWidth="1"/>
    <col min="11785" max="12032" width="9" style="12"/>
    <col min="12033" max="12034" width="8.75" style="12" customWidth="1"/>
    <col min="12035" max="12035" width="34.125" style="12" bestFit="1" customWidth="1"/>
    <col min="12036" max="12036" width="12.75" style="12" bestFit="1" customWidth="1"/>
    <col min="12037" max="12039" width="9" style="12"/>
    <col min="12040" max="12040" width="9.625" style="12" customWidth="1"/>
    <col min="12041" max="12288" width="9" style="12"/>
    <col min="12289" max="12290" width="8.75" style="12" customWidth="1"/>
    <col min="12291" max="12291" width="34.125" style="12" bestFit="1" customWidth="1"/>
    <col min="12292" max="12292" width="12.75" style="12" bestFit="1" customWidth="1"/>
    <col min="12293" max="12295" width="9" style="12"/>
    <col min="12296" max="12296" width="9.625" style="12" customWidth="1"/>
    <col min="12297" max="12544" width="9" style="12"/>
    <col min="12545" max="12546" width="8.75" style="12" customWidth="1"/>
    <col min="12547" max="12547" width="34.125" style="12" bestFit="1" customWidth="1"/>
    <col min="12548" max="12548" width="12.75" style="12" bestFit="1" customWidth="1"/>
    <col min="12549" max="12551" width="9" style="12"/>
    <col min="12552" max="12552" width="9.625" style="12" customWidth="1"/>
    <col min="12553" max="12800" width="9" style="12"/>
    <col min="12801" max="12802" width="8.75" style="12" customWidth="1"/>
    <col min="12803" max="12803" width="34.125" style="12" bestFit="1" customWidth="1"/>
    <col min="12804" max="12804" width="12.75" style="12" bestFit="1" customWidth="1"/>
    <col min="12805" max="12807" width="9" style="12"/>
    <col min="12808" max="12808" width="9.625" style="12" customWidth="1"/>
    <col min="12809" max="13056" width="9" style="12"/>
    <col min="13057" max="13058" width="8.75" style="12" customWidth="1"/>
    <col min="13059" max="13059" width="34.125" style="12" bestFit="1" customWidth="1"/>
    <col min="13060" max="13060" width="12.75" style="12" bestFit="1" customWidth="1"/>
    <col min="13061" max="13063" width="9" style="12"/>
    <col min="13064" max="13064" width="9.625" style="12" customWidth="1"/>
    <col min="13065" max="13312" width="9" style="12"/>
    <col min="13313" max="13314" width="8.75" style="12" customWidth="1"/>
    <col min="13315" max="13315" width="34.125" style="12" bestFit="1" customWidth="1"/>
    <col min="13316" max="13316" width="12.75" style="12" bestFit="1" customWidth="1"/>
    <col min="13317" max="13319" width="9" style="12"/>
    <col min="13320" max="13320" width="9.625" style="12" customWidth="1"/>
    <col min="13321" max="13568" width="9" style="12"/>
    <col min="13569" max="13570" width="8.75" style="12" customWidth="1"/>
    <col min="13571" max="13571" width="34.125" style="12" bestFit="1" customWidth="1"/>
    <col min="13572" max="13572" width="12.75" style="12" bestFit="1" customWidth="1"/>
    <col min="13573" max="13575" width="9" style="12"/>
    <col min="13576" max="13576" width="9.625" style="12" customWidth="1"/>
    <col min="13577" max="13824" width="9" style="12"/>
    <col min="13825" max="13826" width="8.75" style="12" customWidth="1"/>
    <col min="13827" max="13827" width="34.125" style="12" bestFit="1" customWidth="1"/>
    <col min="13828" max="13828" width="12.75" style="12" bestFit="1" customWidth="1"/>
    <col min="13829" max="13831" width="9" style="12"/>
    <col min="13832" max="13832" width="9.625" style="12" customWidth="1"/>
    <col min="13833" max="14080" width="9" style="12"/>
    <col min="14081" max="14082" width="8.75" style="12" customWidth="1"/>
    <col min="14083" max="14083" width="34.125" style="12" bestFit="1" customWidth="1"/>
    <col min="14084" max="14084" width="12.75" style="12" bestFit="1" customWidth="1"/>
    <col min="14085" max="14087" width="9" style="12"/>
    <col min="14088" max="14088" width="9.625" style="12" customWidth="1"/>
    <col min="14089" max="14336" width="9" style="12"/>
    <col min="14337" max="14338" width="8.75" style="12" customWidth="1"/>
    <col min="14339" max="14339" width="34.125" style="12" bestFit="1" customWidth="1"/>
    <col min="14340" max="14340" width="12.75" style="12" bestFit="1" customWidth="1"/>
    <col min="14341" max="14343" width="9" style="12"/>
    <col min="14344" max="14344" width="9.625" style="12" customWidth="1"/>
    <col min="14345" max="14592" width="9" style="12"/>
    <col min="14593" max="14594" width="8.75" style="12" customWidth="1"/>
    <col min="14595" max="14595" width="34.125" style="12" bestFit="1" customWidth="1"/>
    <col min="14596" max="14596" width="12.75" style="12" bestFit="1" customWidth="1"/>
    <col min="14597" max="14599" width="9" style="12"/>
    <col min="14600" max="14600" width="9.625" style="12" customWidth="1"/>
    <col min="14601" max="14848" width="9" style="12"/>
    <col min="14849" max="14850" width="8.75" style="12" customWidth="1"/>
    <col min="14851" max="14851" width="34.125" style="12" bestFit="1" customWidth="1"/>
    <col min="14852" max="14852" width="12.75" style="12" bestFit="1" customWidth="1"/>
    <col min="14853" max="14855" width="9" style="12"/>
    <col min="14856" max="14856" width="9.625" style="12" customWidth="1"/>
    <col min="14857" max="15104" width="9" style="12"/>
    <col min="15105" max="15106" width="8.75" style="12" customWidth="1"/>
    <col min="15107" max="15107" width="34.125" style="12" bestFit="1" customWidth="1"/>
    <col min="15108" max="15108" width="12.75" style="12" bestFit="1" customWidth="1"/>
    <col min="15109" max="15111" width="9" style="12"/>
    <col min="15112" max="15112" width="9.625" style="12" customWidth="1"/>
    <col min="15113" max="15360" width="9" style="12"/>
    <col min="15361" max="15362" width="8.75" style="12" customWidth="1"/>
    <col min="15363" max="15363" width="34.125" style="12" bestFit="1" customWidth="1"/>
    <col min="15364" max="15364" width="12.75" style="12" bestFit="1" customWidth="1"/>
    <col min="15365" max="15367" width="9" style="12"/>
    <col min="15368" max="15368" width="9.625" style="12" customWidth="1"/>
    <col min="15369" max="15616" width="9" style="12"/>
    <col min="15617" max="15618" width="8.75" style="12" customWidth="1"/>
    <col min="15619" max="15619" width="34.125" style="12" bestFit="1" customWidth="1"/>
    <col min="15620" max="15620" width="12.75" style="12" bestFit="1" customWidth="1"/>
    <col min="15621" max="15623" width="9" style="12"/>
    <col min="15624" max="15624" width="9.625" style="12" customWidth="1"/>
    <col min="15625" max="15872" width="9" style="12"/>
    <col min="15873" max="15874" width="8.75" style="12" customWidth="1"/>
    <col min="15875" max="15875" width="34.125" style="12" bestFit="1" customWidth="1"/>
    <col min="15876" max="15876" width="12.75" style="12" bestFit="1" customWidth="1"/>
    <col min="15877" max="15879" width="9" style="12"/>
    <col min="15880" max="15880" width="9.625" style="12" customWidth="1"/>
    <col min="15881" max="16128" width="9" style="12"/>
    <col min="16129" max="16130" width="8.75" style="12" customWidth="1"/>
    <col min="16131" max="16131" width="34.125" style="12" bestFit="1" customWidth="1"/>
    <col min="16132" max="16132" width="12.75" style="12" bestFit="1" customWidth="1"/>
    <col min="16133" max="16135" width="9" style="12"/>
    <col min="16136" max="16136" width="9.625" style="12" customWidth="1"/>
    <col min="16137" max="16384" width="9" style="12"/>
  </cols>
  <sheetData>
    <row r="1" spans="1:8" s="10" customFormat="1">
      <c r="A1" s="9" t="s">
        <v>438</v>
      </c>
      <c r="B1" s="9" t="s">
        <v>439</v>
      </c>
      <c r="C1" s="9" t="s">
        <v>440</v>
      </c>
      <c r="D1" s="9" t="s">
        <v>441</v>
      </c>
      <c r="E1" s="9" t="s">
        <v>442</v>
      </c>
      <c r="F1" s="9" t="s">
        <v>443</v>
      </c>
      <c r="G1" s="9" t="s">
        <v>444</v>
      </c>
      <c r="H1" s="9" t="s">
        <v>445</v>
      </c>
    </row>
    <row r="2" spans="1:8">
      <c r="A2" s="10" t="s">
        <v>400</v>
      </c>
      <c r="B2" s="10" t="s">
        <v>446</v>
      </c>
      <c r="C2" s="11" t="s">
        <v>447</v>
      </c>
      <c r="D2" s="10" t="s">
        <v>448</v>
      </c>
      <c r="H2" s="10" t="s">
        <v>336</v>
      </c>
    </row>
    <row r="3" spans="1:8">
      <c r="A3" s="10" t="s">
        <v>400</v>
      </c>
      <c r="B3" s="10" t="s">
        <v>446</v>
      </c>
      <c r="C3" s="11" t="s">
        <v>449</v>
      </c>
      <c r="D3" s="10" t="s">
        <v>448</v>
      </c>
      <c r="H3" s="10" t="s">
        <v>336</v>
      </c>
    </row>
    <row r="4" spans="1:8">
      <c r="A4" s="10" t="s">
        <v>400</v>
      </c>
      <c r="B4" s="10" t="s">
        <v>446</v>
      </c>
      <c r="C4" s="11" t="s">
        <v>450</v>
      </c>
      <c r="D4" s="10" t="s">
        <v>448</v>
      </c>
      <c r="H4" s="10" t="s">
        <v>336</v>
      </c>
    </row>
    <row r="5" spans="1:8">
      <c r="A5" s="10" t="s">
        <v>400</v>
      </c>
      <c r="B5" s="10" t="s">
        <v>446</v>
      </c>
      <c r="C5" s="11" t="s">
        <v>451</v>
      </c>
      <c r="D5" s="10" t="s">
        <v>448</v>
      </c>
      <c r="H5" s="10" t="s">
        <v>336</v>
      </c>
    </row>
    <row r="6" spans="1:8">
      <c r="A6" s="10" t="s">
        <v>400</v>
      </c>
      <c r="B6" s="10" t="s">
        <v>446</v>
      </c>
      <c r="C6" s="11" t="s">
        <v>452</v>
      </c>
      <c r="D6" s="10" t="s">
        <v>448</v>
      </c>
      <c r="H6" s="10" t="s">
        <v>336</v>
      </c>
    </row>
    <row r="7" spans="1:8">
      <c r="A7" s="10" t="s">
        <v>400</v>
      </c>
      <c r="B7" s="10" t="s">
        <v>446</v>
      </c>
      <c r="C7" s="11" t="s">
        <v>453</v>
      </c>
      <c r="D7" s="10" t="s">
        <v>448</v>
      </c>
      <c r="H7" s="10" t="s">
        <v>336</v>
      </c>
    </row>
    <row r="8" spans="1:8">
      <c r="A8" s="10" t="s">
        <v>400</v>
      </c>
      <c r="B8" s="10" t="s">
        <v>446</v>
      </c>
      <c r="C8" s="11" t="s">
        <v>454</v>
      </c>
      <c r="D8" s="10" t="s">
        <v>448</v>
      </c>
      <c r="H8" s="10" t="s">
        <v>336</v>
      </c>
    </row>
    <row r="9" spans="1:8">
      <c r="A9" s="10" t="s">
        <v>400</v>
      </c>
      <c r="B9" s="10" t="s">
        <v>446</v>
      </c>
      <c r="C9" s="11" t="s">
        <v>455</v>
      </c>
      <c r="D9" s="10" t="s">
        <v>448</v>
      </c>
      <c r="H9" s="10" t="s">
        <v>336</v>
      </c>
    </row>
    <row r="10" spans="1:8">
      <c r="A10" s="10" t="s">
        <v>400</v>
      </c>
      <c r="B10" s="10" t="s">
        <v>446</v>
      </c>
      <c r="C10" s="11" t="s">
        <v>456</v>
      </c>
      <c r="D10" s="10" t="s">
        <v>448</v>
      </c>
      <c r="H10" s="10" t="s">
        <v>336</v>
      </c>
    </row>
    <row r="11" spans="1:8">
      <c r="A11" s="10" t="s">
        <v>400</v>
      </c>
      <c r="B11" s="10" t="s">
        <v>446</v>
      </c>
      <c r="C11" s="11" t="s">
        <v>457</v>
      </c>
      <c r="D11" s="10" t="s">
        <v>448</v>
      </c>
      <c r="H11" s="10" t="s">
        <v>336</v>
      </c>
    </row>
    <row r="12" spans="1:8">
      <c r="A12" s="10" t="s">
        <v>400</v>
      </c>
      <c r="B12" s="10" t="s">
        <v>446</v>
      </c>
      <c r="C12" s="11" t="s">
        <v>458</v>
      </c>
      <c r="D12" s="10" t="s">
        <v>448</v>
      </c>
      <c r="H12" s="10" t="s">
        <v>336</v>
      </c>
    </row>
    <row r="13" spans="1:8">
      <c r="A13" s="10" t="s">
        <v>400</v>
      </c>
      <c r="B13" s="10" t="s">
        <v>446</v>
      </c>
      <c r="C13" s="11" t="s">
        <v>459</v>
      </c>
      <c r="D13" s="10" t="s">
        <v>448</v>
      </c>
      <c r="H13" s="10" t="s">
        <v>336</v>
      </c>
    </row>
    <row r="14" spans="1:8">
      <c r="A14" s="10" t="s">
        <v>400</v>
      </c>
      <c r="B14" s="10" t="s">
        <v>446</v>
      </c>
      <c r="C14" s="11" t="s">
        <v>460</v>
      </c>
      <c r="D14" s="10" t="s">
        <v>448</v>
      </c>
      <c r="H14" s="10" t="s">
        <v>336</v>
      </c>
    </row>
    <row r="15" spans="1:8">
      <c r="A15" s="10" t="s">
        <v>400</v>
      </c>
      <c r="B15" s="10" t="s">
        <v>446</v>
      </c>
      <c r="C15" s="11"/>
      <c r="D15" s="10" t="s">
        <v>448</v>
      </c>
      <c r="H15" s="10" t="s">
        <v>336</v>
      </c>
    </row>
    <row r="16" spans="1:8">
      <c r="A16" s="10" t="s">
        <v>400</v>
      </c>
      <c r="B16" s="10" t="s">
        <v>446</v>
      </c>
      <c r="C16" s="11"/>
      <c r="D16" s="10" t="s">
        <v>448</v>
      </c>
      <c r="H16" s="10" t="s">
        <v>336</v>
      </c>
    </row>
    <row r="17" spans="1:8">
      <c r="A17" s="10" t="s">
        <v>400</v>
      </c>
      <c r="B17" s="10" t="s">
        <v>446</v>
      </c>
      <c r="C17" s="11"/>
      <c r="D17" s="10" t="s">
        <v>448</v>
      </c>
      <c r="H17" s="10" t="s">
        <v>336</v>
      </c>
    </row>
    <row r="18" spans="1:8">
      <c r="A18" s="10" t="s">
        <v>400</v>
      </c>
      <c r="B18" s="10" t="s">
        <v>461</v>
      </c>
      <c r="C18" s="11" t="s">
        <v>462</v>
      </c>
      <c r="D18" s="10" t="s">
        <v>448</v>
      </c>
      <c r="H18" s="10" t="s">
        <v>336</v>
      </c>
    </row>
    <row r="19" spans="1:8">
      <c r="A19" s="10" t="s">
        <v>400</v>
      </c>
      <c r="B19" s="10" t="s">
        <v>461</v>
      </c>
      <c r="C19" s="11" t="s">
        <v>463</v>
      </c>
      <c r="D19" s="10" t="s">
        <v>448</v>
      </c>
      <c r="H19" s="10" t="s">
        <v>336</v>
      </c>
    </row>
    <row r="20" spans="1:8">
      <c r="A20" s="10" t="s">
        <v>400</v>
      </c>
      <c r="B20" s="10" t="s">
        <v>461</v>
      </c>
      <c r="C20" s="11" t="s">
        <v>464</v>
      </c>
      <c r="D20" s="10" t="s">
        <v>448</v>
      </c>
      <c r="H20" s="10" t="s">
        <v>336</v>
      </c>
    </row>
    <row r="21" spans="1:8">
      <c r="A21" s="10" t="s">
        <v>400</v>
      </c>
      <c r="B21" s="10" t="s">
        <v>461</v>
      </c>
      <c r="C21" s="11" t="s">
        <v>465</v>
      </c>
      <c r="D21" s="10" t="s">
        <v>448</v>
      </c>
      <c r="H21" s="10" t="s">
        <v>336</v>
      </c>
    </row>
    <row r="22" spans="1:8">
      <c r="A22" s="10" t="s">
        <v>400</v>
      </c>
      <c r="B22" s="10" t="s">
        <v>461</v>
      </c>
      <c r="C22" s="11"/>
      <c r="D22" s="10" t="s">
        <v>448</v>
      </c>
      <c r="H22" s="10" t="s">
        <v>336</v>
      </c>
    </row>
    <row r="23" spans="1:8">
      <c r="A23" s="10" t="s">
        <v>400</v>
      </c>
      <c r="B23" s="10" t="s">
        <v>461</v>
      </c>
      <c r="C23" s="11"/>
      <c r="D23" s="10" t="s">
        <v>448</v>
      </c>
      <c r="H23" s="10" t="s">
        <v>336</v>
      </c>
    </row>
    <row r="24" spans="1:8">
      <c r="A24" s="10" t="s">
        <v>400</v>
      </c>
      <c r="B24" s="10" t="s">
        <v>461</v>
      </c>
      <c r="C24" s="11"/>
      <c r="D24" s="10" t="s">
        <v>448</v>
      </c>
      <c r="H24" s="10" t="s">
        <v>336</v>
      </c>
    </row>
    <row r="25" spans="1:8">
      <c r="A25" s="10" t="s">
        <v>400</v>
      </c>
      <c r="B25" s="10" t="s">
        <v>461</v>
      </c>
      <c r="C25" s="11"/>
      <c r="D25" s="10" t="s">
        <v>448</v>
      </c>
      <c r="H25" s="10" t="s">
        <v>336</v>
      </c>
    </row>
    <row r="26" spans="1:8">
      <c r="A26" s="10" t="s">
        <v>400</v>
      </c>
      <c r="C26" s="11"/>
      <c r="D26" s="10" t="s">
        <v>448</v>
      </c>
      <c r="H26" s="10" t="s">
        <v>336</v>
      </c>
    </row>
    <row r="27" spans="1:8">
      <c r="A27" s="10" t="s">
        <v>400</v>
      </c>
      <c r="B27" s="10" t="s">
        <v>466</v>
      </c>
      <c r="C27" s="11" t="s">
        <v>467</v>
      </c>
      <c r="D27" s="10" t="s">
        <v>448</v>
      </c>
      <c r="H27" s="10" t="s">
        <v>336</v>
      </c>
    </row>
    <row r="28" spans="1:8">
      <c r="A28" s="10" t="s">
        <v>400</v>
      </c>
      <c r="C28" s="11"/>
      <c r="D28" s="10" t="s">
        <v>448</v>
      </c>
      <c r="H28" s="10" t="s">
        <v>336</v>
      </c>
    </row>
    <row r="29" spans="1:8">
      <c r="A29" s="10" t="s">
        <v>400</v>
      </c>
      <c r="B29" s="10" t="s">
        <v>468</v>
      </c>
      <c r="C29" s="12" t="s">
        <v>469</v>
      </c>
      <c r="D29" s="10" t="s">
        <v>448</v>
      </c>
      <c r="H29" s="10" t="s">
        <v>336</v>
      </c>
    </row>
    <row r="30" spans="1:8">
      <c r="A30" s="10" t="s">
        <v>400</v>
      </c>
      <c r="B30" s="10" t="s">
        <v>468</v>
      </c>
      <c r="C30" s="12" t="s">
        <v>470</v>
      </c>
      <c r="D30" s="10" t="s">
        <v>448</v>
      </c>
      <c r="H30" s="10" t="s">
        <v>336</v>
      </c>
    </row>
    <row r="31" spans="1:8">
      <c r="A31" s="10" t="s">
        <v>400</v>
      </c>
      <c r="B31" s="10" t="s">
        <v>468</v>
      </c>
      <c r="C31" s="11" t="s">
        <v>471</v>
      </c>
      <c r="D31" s="10" t="s">
        <v>448</v>
      </c>
      <c r="H31" s="10" t="s">
        <v>336</v>
      </c>
    </row>
    <row r="32" spans="1:8">
      <c r="A32" s="10" t="s">
        <v>400</v>
      </c>
      <c r="B32" s="10" t="s">
        <v>468</v>
      </c>
      <c r="C32" s="11" t="s">
        <v>472</v>
      </c>
      <c r="D32" s="10" t="s">
        <v>448</v>
      </c>
      <c r="H32" s="10" t="s">
        <v>336</v>
      </c>
    </row>
    <row r="33" spans="1:8">
      <c r="A33" s="10" t="s">
        <v>400</v>
      </c>
      <c r="B33" s="10" t="s">
        <v>468</v>
      </c>
      <c r="C33" s="11" t="s">
        <v>473</v>
      </c>
      <c r="D33" s="10" t="s">
        <v>448</v>
      </c>
      <c r="H33" s="10" t="s">
        <v>336</v>
      </c>
    </row>
    <row r="34" spans="1:8">
      <c r="A34" s="10" t="s">
        <v>400</v>
      </c>
      <c r="B34" s="10" t="s">
        <v>468</v>
      </c>
      <c r="C34" s="11"/>
      <c r="D34" s="10" t="s">
        <v>448</v>
      </c>
      <c r="H34" s="10" t="s">
        <v>336</v>
      </c>
    </row>
    <row r="35" spans="1:8">
      <c r="A35" s="10" t="s">
        <v>400</v>
      </c>
      <c r="C35" s="11"/>
      <c r="D35" s="10" t="s">
        <v>448</v>
      </c>
      <c r="H35" s="10" t="s">
        <v>336</v>
      </c>
    </row>
    <row r="36" spans="1:8">
      <c r="A36" s="10" t="s">
        <v>400</v>
      </c>
      <c r="C36" s="11"/>
      <c r="D36" s="10" t="s">
        <v>448</v>
      </c>
      <c r="H36" s="10" t="s">
        <v>336</v>
      </c>
    </row>
    <row r="37" spans="1:8">
      <c r="A37" s="10" t="s">
        <v>400</v>
      </c>
      <c r="C37" s="11"/>
      <c r="D37" s="10" t="s">
        <v>448</v>
      </c>
      <c r="H37" s="10" t="s">
        <v>336</v>
      </c>
    </row>
    <row r="38" spans="1:8">
      <c r="A38" s="10" t="s">
        <v>400</v>
      </c>
      <c r="C38" s="11"/>
      <c r="D38" s="10" t="s">
        <v>448</v>
      </c>
      <c r="H38" s="10" t="s">
        <v>336</v>
      </c>
    </row>
    <row r="39" spans="1:8">
      <c r="A39" s="10" t="s">
        <v>400</v>
      </c>
      <c r="C39" s="11"/>
      <c r="H39" s="10" t="s">
        <v>336</v>
      </c>
    </row>
    <row r="40" spans="1:8">
      <c r="A40" s="10" t="s">
        <v>400</v>
      </c>
      <c r="C40" s="11"/>
      <c r="H40" s="10" t="s">
        <v>336</v>
      </c>
    </row>
    <row r="41" spans="1:8">
      <c r="A41" s="10" t="s">
        <v>400</v>
      </c>
      <c r="C41" s="11"/>
      <c r="H41" s="10" t="s">
        <v>336</v>
      </c>
    </row>
    <row r="42" spans="1:8">
      <c r="A42" s="10" t="s">
        <v>400</v>
      </c>
      <c r="C42" s="11"/>
      <c r="H42" s="10" t="s">
        <v>336</v>
      </c>
    </row>
    <row r="43" spans="1:8">
      <c r="A43" s="10" t="s">
        <v>400</v>
      </c>
      <c r="C43" s="11"/>
      <c r="H43" s="10" t="s">
        <v>336</v>
      </c>
    </row>
    <row r="44" spans="1:8">
      <c r="A44" s="10" t="s">
        <v>400</v>
      </c>
      <c r="C44" s="11"/>
      <c r="H44" s="10" t="s">
        <v>336</v>
      </c>
    </row>
    <row r="45" spans="1:8">
      <c r="A45" s="10" t="s">
        <v>400</v>
      </c>
      <c r="C45" s="11"/>
      <c r="H45" s="10" t="s">
        <v>336</v>
      </c>
    </row>
    <row r="46" spans="1:8">
      <c r="A46" s="10" t="s">
        <v>400</v>
      </c>
      <c r="C46" s="11"/>
      <c r="H46" s="10" t="s">
        <v>336</v>
      </c>
    </row>
    <row r="47" spans="1:8">
      <c r="A47" s="10" t="s">
        <v>400</v>
      </c>
      <c r="C47" s="11"/>
      <c r="H47" s="10" t="s">
        <v>336</v>
      </c>
    </row>
    <row r="48" spans="1:8">
      <c r="A48" s="10" t="s">
        <v>400</v>
      </c>
      <c r="C48" s="11"/>
      <c r="H48" s="10" t="s">
        <v>336</v>
      </c>
    </row>
    <row r="49" spans="1:8">
      <c r="A49" s="10" t="s">
        <v>400</v>
      </c>
      <c r="C49" s="11"/>
      <c r="H49" s="10" t="s">
        <v>336</v>
      </c>
    </row>
    <row r="50" spans="1:8">
      <c r="A50" s="10" t="s">
        <v>400</v>
      </c>
      <c r="C50" s="11"/>
    </row>
    <row r="51" spans="1:8">
      <c r="A51" s="10" t="s">
        <v>400</v>
      </c>
      <c r="C51" s="11"/>
    </row>
    <row r="52" spans="1:8">
      <c r="C52" s="11"/>
    </row>
    <row r="53" spans="1:8">
      <c r="C53" s="11"/>
    </row>
    <row r="54" spans="1:8">
      <c r="C54" s="11"/>
    </row>
    <row r="55" spans="1:8">
      <c r="A55" s="10" t="s">
        <v>364</v>
      </c>
      <c r="C55" s="11"/>
    </row>
    <row r="56" spans="1:8">
      <c r="C56" s="11"/>
    </row>
    <row r="57" spans="1:8">
      <c r="C57" s="11"/>
    </row>
    <row r="58" spans="1:8">
      <c r="C58" s="11"/>
    </row>
    <row r="59" spans="1:8">
      <c r="C59" s="11"/>
    </row>
    <row r="60" spans="1:8">
      <c r="C60" s="11"/>
    </row>
    <row r="61" spans="1:8">
      <c r="C61" s="11"/>
    </row>
    <row r="62" spans="1:8">
      <c r="C62" s="11"/>
    </row>
    <row r="63" spans="1:8">
      <c r="C63" s="11"/>
    </row>
    <row r="64" spans="1:8">
      <c r="C64" s="11"/>
    </row>
    <row r="67" spans="1:10">
      <c r="A67" s="15"/>
      <c r="B67" s="15"/>
      <c r="C67" s="16"/>
      <c r="D67" s="15"/>
      <c r="E67" s="15"/>
      <c r="F67" s="15"/>
      <c r="G67" s="15"/>
      <c r="H67" s="15"/>
      <c r="I67" s="16"/>
      <c r="J67" s="16"/>
    </row>
    <row r="68" spans="1:10" ht="14.25">
      <c r="A68" s="9" t="s">
        <v>474</v>
      </c>
      <c r="B68" s="9" t="s">
        <v>475</v>
      </c>
      <c r="D68" s="10" t="s">
        <v>476</v>
      </c>
      <c r="E68" s="10">
        <v>10</v>
      </c>
      <c r="H68" s="9" t="s">
        <v>477</v>
      </c>
    </row>
    <row r="69" spans="1:10" ht="14.25">
      <c r="A69" s="9" t="s">
        <v>478</v>
      </c>
      <c r="B69" s="9" t="s">
        <v>479</v>
      </c>
      <c r="D69" s="10" t="s">
        <v>480</v>
      </c>
      <c r="E69" s="10">
        <v>11</v>
      </c>
      <c r="H69" s="9" t="s">
        <v>481</v>
      </c>
    </row>
    <row r="70" spans="1:10">
      <c r="A70" s="9" t="s">
        <v>482</v>
      </c>
      <c r="B70" s="9" t="s">
        <v>483</v>
      </c>
      <c r="D70" s="10" t="s">
        <v>484</v>
      </c>
      <c r="E70" s="10">
        <v>12</v>
      </c>
      <c r="H70" s="9" t="s">
        <v>485</v>
      </c>
    </row>
    <row r="71" spans="1:10">
      <c r="D71" s="10" t="s">
        <v>486</v>
      </c>
      <c r="H71" s="9" t="s">
        <v>487</v>
      </c>
    </row>
    <row r="72" spans="1:10">
      <c r="D72" s="10" t="s">
        <v>488</v>
      </c>
    </row>
    <row r="73" spans="1:10">
      <c r="D73" s="10" t="s">
        <v>489</v>
      </c>
    </row>
    <row r="74" spans="1:10">
      <c r="D74" s="10" t="s">
        <v>490</v>
      </c>
    </row>
    <row r="76" spans="1:10">
      <c r="B76" s="9" t="s">
        <v>491</v>
      </c>
    </row>
    <row r="77" spans="1:10">
      <c r="A77" s="15"/>
      <c r="B77" s="15"/>
      <c r="C77" s="16"/>
      <c r="D77" s="15"/>
      <c r="E77" s="15"/>
      <c r="F77" s="15"/>
      <c r="G77" s="15"/>
      <c r="H77" s="15"/>
      <c r="I77" s="16"/>
      <c r="J77" s="16"/>
    </row>
  </sheetData>
  <phoneticPr fontId="2" type="noConversion"/>
  <dataValidations count="4">
    <dataValidation type="list" allowBlank="1" showInputMessage="1" showErrorMessage="1" sqref="B2:B66 IX2:IX66 ST2:ST66 ACP2:ACP66 AML2:AML66 AWH2:AWH66 BGD2:BGD66 BPZ2:BPZ66 BZV2:BZV66 CJR2:CJR66 CTN2:CTN66 DDJ2:DDJ66 DNF2:DNF66 DXB2:DXB66 EGX2:EGX66 EQT2:EQT66 FAP2:FAP66 FKL2:FKL66 FUH2:FUH66 GED2:GED66 GNZ2:GNZ66 GXV2:GXV66 HHR2:HHR66 HRN2:HRN66 IBJ2:IBJ66 ILF2:ILF66 IVB2:IVB66 JEX2:JEX66 JOT2:JOT66 JYP2:JYP66 KIL2:KIL66 KSH2:KSH66 LCD2:LCD66 LLZ2:LLZ66 LVV2:LVV66 MFR2:MFR66 MPN2:MPN66 MZJ2:MZJ66 NJF2:NJF66 NTB2:NTB66 OCX2:OCX66 OMT2:OMT66 OWP2:OWP66 PGL2:PGL66 PQH2:PQH66 QAD2:QAD66 QJZ2:QJZ66 QTV2:QTV66 RDR2:RDR66 RNN2:RNN66 RXJ2:RXJ66 SHF2:SHF66 SRB2:SRB66 TAX2:TAX66 TKT2:TKT66 TUP2:TUP66 UEL2:UEL66 UOH2:UOH66 UYD2:UYD66 VHZ2:VHZ66 VRV2:VRV66 WBR2:WBR66 WLN2:WLN66 WVJ2:WVJ66 B65538:B65602 IX65538:IX65602 ST65538:ST65602 ACP65538:ACP65602 AML65538:AML65602 AWH65538:AWH65602 BGD65538:BGD65602 BPZ65538:BPZ65602 BZV65538:BZV65602 CJR65538:CJR65602 CTN65538:CTN65602 DDJ65538:DDJ65602 DNF65538:DNF65602 DXB65538:DXB65602 EGX65538:EGX65602 EQT65538:EQT65602 FAP65538:FAP65602 FKL65538:FKL65602 FUH65538:FUH65602 GED65538:GED65602 GNZ65538:GNZ65602 GXV65538:GXV65602 HHR65538:HHR65602 HRN65538:HRN65602 IBJ65538:IBJ65602 ILF65538:ILF65602 IVB65538:IVB65602 JEX65538:JEX65602 JOT65538:JOT65602 JYP65538:JYP65602 KIL65538:KIL65602 KSH65538:KSH65602 LCD65538:LCD65602 LLZ65538:LLZ65602 LVV65538:LVV65602 MFR65538:MFR65602 MPN65538:MPN65602 MZJ65538:MZJ65602 NJF65538:NJF65602 NTB65538:NTB65602 OCX65538:OCX65602 OMT65538:OMT65602 OWP65538:OWP65602 PGL65538:PGL65602 PQH65538:PQH65602 QAD65538:QAD65602 QJZ65538:QJZ65602 QTV65538:QTV65602 RDR65538:RDR65602 RNN65538:RNN65602 RXJ65538:RXJ65602 SHF65538:SHF65602 SRB65538:SRB65602 TAX65538:TAX65602 TKT65538:TKT65602 TUP65538:TUP65602 UEL65538:UEL65602 UOH65538:UOH65602 UYD65538:UYD65602 VHZ65538:VHZ65602 VRV65538:VRV65602 WBR65538:WBR65602 WLN65538:WLN65602 WVJ65538:WVJ65602 B131074:B131138 IX131074:IX131138 ST131074:ST131138 ACP131074:ACP131138 AML131074:AML131138 AWH131074:AWH131138 BGD131074:BGD131138 BPZ131074:BPZ131138 BZV131074:BZV131138 CJR131074:CJR131138 CTN131074:CTN131138 DDJ131074:DDJ131138 DNF131074:DNF131138 DXB131074:DXB131138 EGX131074:EGX131138 EQT131074:EQT131138 FAP131074:FAP131138 FKL131074:FKL131138 FUH131074:FUH131138 GED131074:GED131138 GNZ131074:GNZ131138 GXV131074:GXV131138 HHR131074:HHR131138 HRN131074:HRN131138 IBJ131074:IBJ131138 ILF131074:ILF131138 IVB131074:IVB131138 JEX131074:JEX131138 JOT131074:JOT131138 JYP131074:JYP131138 KIL131074:KIL131138 KSH131074:KSH131138 LCD131074:LCD131138 LLZ131074:LLZ131138 LVV131074:LVV131138 MFR131074:MFR131138 MPN131074:MPN131138 MZJ131074:MZJ131138 NJF131074:NJF131138 NTB131074:NTB131138 OCX131074:OCX131138 OMT131074:OMT131138 OWP131074:OWP131138 PGL131074:PGL131138 PQH131074:PQH131138 QAD131074:QAD131138 QJZ131074:QJZ131138 QTV131074:QTV131138 RDR131074:RDR131138 RNN131074:RNN131138 RXJ131074:RXJ131138 SHF131074:SHF131138 SRB131074:SRB131138 TAX131074:TAX131138 TKT131074:TKT131138 TUP131074:TUP131138 UEL131074:UEL131138 UOH131074:UOH131138 UYD131074:UYD131138 VHZ131074:VHZ131138 VRV131074:VRV131138 WBR131074:WBR131138 WLN131074:WLN131138 WVJ131074:WVJ131138 B196610:B196674 IX196610:IX196674 ST196610:ST196674 ACP196610:ACP196674 AML196610:AML196674 AWH196610:AWH196674 BGD196610:BGD196674 BPZ196610:BPZ196674 BZV196610:BZV196674 CJR196610:CJR196674 CTN196610:CTN196674 DDJ196610:DDJ196674 DNF196610:DNF196674 DXB196610:DXB196674 EGX196610:EGX196674 EQT196610:EQT196674 FAP196610:FAP196674 FKL196610:FKL196674 FUH196610:FUH196674 GED196610:GED196674 GNZ196610:GNZ196674 GXV196610:GXV196674 HHR196610:HHR196674 HRN196610:HRN196674 IBJ196610:IBJ196674 ILF196610:ILF196674 IVB196610:IVB196674 JEX196610:JEX196674 JOT196610:JOT196674 JYP196610:JYP196674 KIL196610:KIL196674 KSH196610:KSH196674 LCD196610:LCD196674 LLZ196610:LLZ196674 LVV196610:LVV196674 MFR196610:MFR196674 MPN196610:MPN196674 MZJ196610:MZJ196674 NJF196610:NJF196674 NTB196610:NTB196674 OCX196610:OCX196674 OMT196610:OMT196674 OWP196610:OWP196674 PGL196610:PGL196674 PQH196610:PQH196674 QAD196610:QAD196674 QJZ196610:QJZ196674 QTV196610:QTV196674 RDR196610:RDR196674 RNN196610:RNN196674 RXJ196610:RXJ196674 SHF196610:SHF196674 SRB196610:SRB196674 TAX196610:TAX196674 TKT196610:TKT196674 TUP196610:TUP196674 UEL196610:UEL196674 UOH196610:UOH196674 UYD196610:UYD196674 VHZ196610:VHZ196674 VRV196610:VRV196674 WBR196610:WBR196674 WLN196610:WLN196674 WVJ196610:WVJ196674 B262146:B262210 IX262146:IX262210 ST262146:ST262210 ACP262146:ACP262210 AML262146:AML262210 AWH262146:AWH262210 BGD262146:BGD262210 BPZ262146:BPZ262210 BZV262146:BZV262210 CJR262146:CJR262210 CTN262146:CTN262210 DDJ262146:DDJ262210 DNF262146:DNF262210 DXB262146:DXB262210 EGX262146:EGX262210 EQT262146:EQT262210 FAP262146:FAP262210 FKL262146:FKL262210 FUH262146:FUH262210 GED262146:GED262210 GNZ262146:GNZ262210 GXV262146:GXV262210 HHR262146:HHR262210 HRN262146:HRN262210 IBJ262146:IBJ262210 ILF262146:ILF262210 IVB262146:IVB262210 JEX262146:JEX262210 JOT262146:JOT262210 JYP262146:JYP262210 KIL262146:KIL262210 KSH262146:KSH262210 LCD262146:LCD262210 LLZ262146:LLZ262210 LVV262146:LVV262210 MFR262146:MFR262210 MPN262146:MPN262210 MZJ262146:MZJ262210 NJF262146:NJF262210 NTB262146:NTB262210 OCX262146:OCX262210 OMT262146:OMT262210 OWP262146:OWP262210 PGL262146:PGL262210 PQH262146:PQH262210 QAD262146:QAD262210 QJZ262146:QJZ262210 QTV262146:QTV262210 RDR262146:RDR262210 RNN262146:RNN262210 RXJ262146:RXJ262210 SHF262146:SHF262210 SRB262146:SRB262210 TAX262146:TAX262210 TKT262146:TKT262210 TUP262146:TUP262210 UEL262146:UEL262210 UOH262146:UOH262210 UYD262146:UYD262210 VHZ262146:VHZ262210 VRV262146:VRV262210 WBR262146:WBR262210 WLN262146:WLN262210 WVJ262146:WVJ262210 B327682:B327746 IX327682:IX327746 ST327682:ST327746 ACP327682:ACP327746 AML327682:AML327746 AWH327682:AWH327746 BGD327682:BGD327746 BPZ327682:BPZ327746 BZV327682:BZV327746 CJR327682:CJR327746 CTN327682:CTN327746 DDJ327682:DDJ327746 DNF327682:DNF327746 DXB327682:DXB327746 EGX327682:EGX327746 EQT327682:EQT327746 FAP327682:FAP327746 FKL327682:FKL327746 FUH327682:FUH327746 GED327682:GED327746 GNZ327682:GNZ327746 GXV327682:GXV327746 HHR327682:HHR327746 HRN327682:HRN327746 IBJ327682:IBJ327746 ILF327682:ILF327746 IVB327682:IVB327746 JEX327682:JEX327746 JOT327682:JOT327746 JYP327682:JYP327746 KIL327682:KIL327746 KSH327682:KSH327746 LCD327682:LCD327746 LLZ327682:LLZ327746 LVV327682:LVV327746 MFR327682:MFR327746 MPN327682:MPN327746 MZJ327682:MZJ327746 NJF327682:NJF327746 NTB327682:NTB327746 OCX327682:OCX327746 OMT327682:OMT327746 OWP327682:OWP327746 PGL327682:PGL327746 PQH327682:PQH327746 QAD327682:QAD327746 QJZ327682:QJZ327746 QTV327682:QTV327746 RDR327682:RDR327746 RNN327682:RNN327746 RXJ327682:RXJ327746 SHF327682:SHF327746 SRB327682:SRB327746 TAX327682:TAX327746 TKT327682:TKT327746 TUP327682:TUP327746 UEL327682:UEL327746 UOH327682:UOH327746 UYD327682:UYD327746 VHZ327682:VHZ327746 VRV327682:VRV327746 WBR327682:WBR327746 WLN327682:WLN327746 WVJ327682:WVJ327746 B393218:B393282 IX393218:IX393282 ST393218:ST393282 ACP393218:ACP393282 AML393218:AML393282 AWH393218:AWH393282 BGD393218:BGD393282 BPZ393218:BPZ393282 BZV393218:BZV393282 CJR393218:CJR393282 CTN393218:CTN393282 DDJ393218:DDJ393282 DNF393218:DNF393282 DXB393218:DXB393282 EGX393218:EGX393282 EQT393218:EQT393282 FAP393218:FAP393282 FKL393218:FKL393282 FUH393218:FUH393282 GED393218:GED393282 GNZ393218:GNZ393282 GXV393218:GXV393282 HHR393218:HHR393282 HRN393218:HRN393282 IBJ393218:IBJ393282 ILF393218:ILF393282 IVB393218:IVB393282 JEX393218:JEX393282 JOT393218:JOT393282 JYP393218:JYP393282 KIL393218:KIL393282 KSH393218:KSH393282 LCD393218:LCD393282 LLZ393218:LLZ393282 LVV393218:LVV393282 MFR393218:MFR393282 MPN393218:MPN393282 MZJ393218:MZJ393282 NJF393218:NJF393282 NTB393218:NTB393282 OCX393218:OCX393282 OMT393218:OMT393282 OWP393218:OWP393282 PGL393218:PGL393282 PQH393218:PQH393282 QAD393218:QAD393282 QJZ393218:QJZ393282 QTV393218:QTV393282 RDR393218:RDR393282 RNN393218:RNN393282 RXJ393218:RXJ393282 SHF393218:SHF393282 SRB393218:SRB393282 TAX393218:TAX393282 TKT393218:TKT393282 TUP393218:TUP393282 UEL393218:UEL393282 UOH393218:UOH393282 UYD393218:UYD393282 VHZ393218:VHZ393282 VRV393218:VRV393282 WBR393218:WBR393282 WLN393218:WLN393282 WVJ393218:WVJ393282 B458754:B458818 IX458754:IX458818 ST458754:ST458818 ACP458754:ACP458818 AML458754:AML458818 AWH458754:AWH458818 BGD458754:BGD458818 BPZ458754:BPZ458818 BZV458754:BZV458818 CJR458754:CJR458818 CTN458754:CTN458818 DDJ458754:DDJ458818 DNF458754:DNF458818 DXB458754:DXB458818 EGX458754:EGX458818 EQT458754:EQT458818 FAP458754:FAP458818 FKL458754:FKL458818 FUH458754:FUH458818 GED458754:GED458818 GNZ458754:GNZ458818 GXV458754:GXV458818 HHR458754:HHR458818 HRN458754:HRN458818 IBJ458754:IBJ458818 ILF458754:ILF458818 IVB458754:IVB458818 JEX458754:JEX458818 JOT458754:JOT458818 JYP458754:JYP458818 KIL458754:KIL458818 KSH458754:KSH458818 LCD458754:LCD458818 LLZ458754:LLZ458818 LVV458754:LVV458818 MFR458754:MFR458818 MPN458754:MPN458818 MZJ458754:MZJ458818 NJF458754:NJF458818 NTB458754:NTB458818 OCX458754:OCX458818 OMT458754:OMT458818 OWP458754:OWP458818 PGL458754:PGL458818 PQH458754:PQH458818 QAD458754:QAD458818 QJZ458754:QJZ458818 QTV458754:QTV458818 RDR458754:RDR458818 RNN458754:RNN458818 RXJ458754:RXJ458818 SHF458754:SHF458818 SRB458754:SRB458818 TAX458754:TAX458818 TKT458754:TKT458818 TUP458754:TUP458818 UEL458754:UEL458818 UOH458754:UOH458818 UYD458754:UYD458818 VHZ458754:VHZ458818 VRV458754:VRV458818 WBR458754:WBR458818 WLN458754:WLN458818 WVJ458754:WVJ458818 B524290:B524354 IX524290:IX524354 ST524290:ST524354 ACP524290:ACP524354 AML524290:AML524354 AWH524290:AWH524354 BGD524290:BGD524354 BPZ524290:BPZ524354 BZV524290:BZV524354 CJR524290:CJR524354 CTN524290:CTN524354 DDJ524290:DDJ524354 DNF524290:DNF524354 DXB524290:DXB524354 EGX524290:EGX524354 EQT524290:EQT524354 FAP524290:FAP524354 FKL524290:FKL524354 FUH524290:FUH524354 GED524290:GED524354 GNZ524290:GNZ524354 GXV524290:GXV524354 HHR524290:HHR524354 HRN524290:HRN524354 IBJ524290:IBJ524354 ILF524290:ILF524354 IVB524290:IVB524354 JEX524290:JEX524354 JOT524290:JOT524354 JYP524290:JYP524354 KIL524290:KIL524354 KSH524290:KSH524354 LCD524290:LCD524354 LLZ524290:LLZ524354 LVV524290:LVV524354 MFR524290:MFR524354 MPN524290:MPN524354 MZJ524290:MZJ524354 NJF524290:NJF524354 NTB524290:NTB524354 OCX524290:OCX524354 OMT524290:OMT524354 OWP524290:OWP524354 PGL524290:PGL524354 PQH524290:PQH524354 QAD524290:QAD524354 QJZ524290:QJZ524354 QTV524290:QTV524354 RDR524290:RDR524354 RNN524290:RNN524354 RXJ524290:RXJ524354 SHF524290:SHF524354 SRB524290:SRB524354 TAX524290:TAX524354 TKT524290:TKT524354 TUP524290:TUP524354 UEL524290:UEL524354 UOH524290:UOH524354 UYD524290:UYD524354 VHZ524290:VHZ524354 VRV524290:VRV524354 WBR524290:WBR524354 WLN524290:WLN524354 WVJ524290:WVJ524354 B589826:B589890 IX589826:IX589890 ST589826:ST589890 ACP589826:ACP589890 AML589826:AML589890 AWH589826:AWH589890 BGD589826:BGD589890 BPZ589826:BPZ589890 BZV589826:BZV589890 CJR589826:CJR589890 CTN589826:CTN589890 DDJ589826:DDJ589890 DNF589826:DNF589890 DXB589826:DXB589890 EGX589826:EGX589890 EQT589826:EQT589890 FAP589826:FAP589890 FKL589826:FKL589890 FUH589826:FUH589890 GED589826:GED589890 GNZ589826:GNZ589890 GXV589826:GXV589890 HHR589826:HHR589890 HRN589826:HRN589890 IBJ589826:IBJ589890 ILF589826:ILF589890 IVB589826:IVB589890 JEX589826:JEX589890 JOT589826:JOT589890 JYP589826:JYP589890 KIL589826:KIL589890 KSH589826:KSH589890 LCD589826:LCD589890 LLZ589826:LLZ589890 LVV589826:LVV589890 MFR589826:MFR589890 MPN589826:MPN589890 MZJ589826:MZJ589890 NJF589826:NJF589890 NTB589826:NTB589890 OCX589826:OCX589890 OMT589826:OMT589890 OWP589826:OWP589890 PGL589826:PGL589890 PQH589826:PQH589890 QAD589826:QAD589890 QJZ589826:QJZ589890 QTV589826:QTV589890 RDR589826:RDR589890 RNN589826:RNN589890 RXJ589826:RXJ589890 SHF589826:SHF589890 SRB589826:SRB589890 TAX589826:TAX589890 TKT589826:TKT589890 TUP589826:TUP589890 UEL589826:UEL589890 UOH589826:UOH589890 UYD589826:UYD589890 VHZ589826:VHZ589890 VRV589826:VRV589890 WBR589826:WBR589890 WLN589826:WLN589890 WVJ589826:WVJ589890 B655362:B655426 IX655362:IX655426 ST655362:ST655426 ACP655362:ACP655426 AML655362:AML655426 AWH655362:AWH655426 BGD655362:BGD655426 BPZ655362:BPZ655426 BZV655362:BZV655426 CJR655362:CJR655426 CTN655362:CTN655426 DDJ655362:DDJ655426 DNF655362:DNF655426 DXB655362:DXB655426 EGX655362:EGX655426 EQT655362:EQT655426 FAP655362:FAP655426 FKL655362:FKL655426 FUH655362:FUH655426 GED655362:GED655426 GNZ655362:GNZ655426 GXV655362:GXV655426 HHR655362:HHR655426 HRN655362:HRN655426 IBJ655362:IBJ655426 ILF655362:ILF655426 IVB655362:IVB655426 JEX655362:JEX655426 JOT655362:JOT655426 JYP655362:JYP655426 KIL655362:KIL655426 KSH655362:KSH655426 LCD655362:LCD655426 LLZ655362:LLZ655426 LVV655362:LVV655426 MFR655362:MFR655426 MPN655362:MPN655426 MZJ655362:MZJ655426 NJF655362:NJF655426 NTB655362:NTB655426 OCX655362:OCX655426 OMT655362:OMT655426 OWP655362:OWP655426 PGL655362:PGL655426 PQH655362:PQH655426 QAD655362:QAD655426 QJZ655362:QJZ655426 QTV655362:QTV655426 RDR655362:RDR655426 RNN655362:RNN655426 RXJ655362:RXJ655426 SHF655362:SHF655426 SRB655362:SRB655426 TAX655362:TAX655426 TKT655362:TKT655426 TUP655362:TUP655426 UEL655362:UEL655426 UOH655362:UOH655426 UYD655362:UYD655426 VHZ655362:VHZ655426 VRV655362:VRV655426 WBR655362:WBR655426 WLN655362:WLN655426 WVJ655362:WVJ655426 B720898:B720962 IX720898:IX720962 ST720898:ST720962 ACP720898:ACP720962 AML720898:AML720962 AWH720898:AWH720962 BGD720898:BGD720962 BPZ720898:BPZ720962 BZV720898:BZV720962 CJR720898:CJR720962 CTN720898:CTN720962 DDJ720898:DDJ720962 DNF720898:DNF720962 DXB720898:DXB720962 EGX720898:EGX720962 EQT720898:EQT720962 FAP720898:FAP720962 FKL720898:FKL720962 FUH720898:FUH720962 GED720898:GED720962 GNZ720898:GNZ720962 GXV720898:GXV720962 HHR720898:HHR720962 HRN720898:HRN720962 IBJ720898:IBJ720962 ILF720898:ILF720962 IVB720898:IVB720962 JEX720898:JEX720962 JOT720898:JOT720962 JYP720898:JYP720962 KIL720898:KIL720962 KSH720898:KSH720962 LCD720898:LCD720962 LLZ720898:LLZ720962 LVV720898:LVV720962 MFR720898:MFR720962 MPN720898:MPN720962 MZJ720898:MZJ720962 NJF720898:NJF720962 NTB720898:NTB720962 OCX720898:OCX720962 OMT720898:OMT720962 OWP720898:OWP720962 PGL720898:PGL720962 PQH720898:PQH720962 QAD720898:QAD720962 QJZ720898:QJZ720962 QTV720898:QTV720962 RDR720898:RDR720962 RNN720898:RNN720962 RXJ720898:RXJ720962 SHF720898:SHF720962 SRB720898:SRB720962 TAX720898:TAX720962 TKT720898:TKT720962 TUP720898:TUP720962 UEL720898:UEL720962 UOH720898:UOH720962 UYD720898:UYD720962 VHZ720898:VHZ720962 VRV720898:VRV720962 WBR720898:WBR720962 WLN720898:WLN720962 WVJ720898:WVJ720962 B786434:B786498 IX786434:IX786498 ST786434:ST786498 ACP786434:ACP786498 AML786434:AML786498 AWH786434:AWH786498 BGD786434:BGD786498 BPZ786434:BPZ786498 BZV786434:BZV786498 CJR786434:CJR786498 CTN786434:CTN786498 DDJ786434:DDJ786498 DNF786434:DNF786498 DXB786434:DXB786498 EGX786434:EGX786498 EQT786434:EQT786498 FAP786434:FAP786498 FKL786434:FKL786498 FUH786434:FUH786498 GED786434:GED786498 GNZ786434:GNZ786498 GXV786434:GXV786498 HHR786434:HHR786498 HRN786434:HRN786498 IBJ786434:IBJ786498 ILF786434:ILF786498 IVB786434:IVB786498 JEX786434:JEX786498 JOT786434:JOT786498 JYP786434:JYP786498 KIL786434:KIL786498 KSH786434:KSH786498 LCD786434:LCD786498 LLZ786434:LLZ786498 LVV786434:LVV786498 MFR786434:MFR786498 MPN786434:MPN786498 MZJ786434:MZJ786498 NJF786434:NJF786498 NTB786434:NTB786498 OCX786434:OCX786498 OMT786434:OMT786498 OWP786434:OWP786498 PGL786434:PGL786498 PQH786434:PQH786498 QAD786434:QAD786498 QJZ786434:QJZ786498 QTV786434:QTV786498 RDR786434:RDR786498 RNN786434:RNN786498 RXJ786434:RXJ786498 SHF786434:SHF786498 SRB786434:SRB786498 TAX786434:TAX786498 TKT786434:TKT786498 TUP786434:TUP786498 UEL786434:UEL786498 UOH786434:UOH786498 UYD786434:UYD786498 VHZ786434:VHZ786498 VRV786434:VRV786498 WBR786434:WBR786498 WLN786434:WLN786498 WVJ786434:WVJ786498 B851970:B852034 IX851970:IX852034 ST851970:ST852034 ACP851970:ACP852034 AML851970:AML852034 AWH851970:AWH852034 BGD851970:BGD852034 BPZ851970:BPZ852034 BZV851970:BZV852034 CJR851970:CJR852034 CTN851970:CTN852034 DDJ851970:DDJ852034 DNF851970:DNF852034 DXB851970:DXB852034 EGX851970:EGX852034 EQT851970:EQT852034 FAP851970:FAP852034 FKL851970:FKL852034 FUH851970:FUH852034 GED851970:GED852034 GNZ851970:GNZ852034 GXV851970:GXV852034 HHR851970:HHR852034 HRN851970:HRN852034 IBJ851970:IBJ852034 ILF851970:ILF852034 IVB851970:IVB852034 JEX851970:JEX852034 JOT851970:JOT852034 JYP851970:JYP852034 KIL851970:KIL852034 KSH851970:KSH852034 LCD851970:LCD852034 LLZ851970:LLZ852034 LVV851970:LVV852034 MFR851970:MFR852034 MPN851970:MPN852034 MZJ851970:MZJ852034 NJF851970:NJF852034 NTB851970:NTB852034 OCX851970:OCX852034 OMT851970:OMT852034 OWP851970:OWP852034 PGL851970:PGL852034 PQH851970:PQH852034 QAD851970:QAD852034 QJZ851970:QJZ852034 QTV851970:QTV852034 RDR851970:RDR852034 RNN851970:RNN852034 RXJ851970:RXJ852034 SHF851970:SHF852034 SRB851970:SRB852034 TAX851970:TAX852034 TKT851970:TKT852034 TUP851970:TUP852034 UEL851970:UEL852034 UOH851970:UOH852034 UYD851970:UYD852034 VHZ851970:VHZ852034 VRV851970:VRV852034 WBR851970:WBR852034 WLN851970:WLN852034 WVJ851970:WVJ852034 B917506:B917570 IX917506:IX917570 ST917506:ST917570 ACP917506:ACP917570 AML917506:AML917570 AWH917506:AWH917570 BGD917506:BGD917570 BPZ917506:BPZ917570 BZV917506:BZV917570 CJR917506:CJR917570 CTN917506:CTN917570 DDJ917506:DDJ917570 DNF917506:DNF917570 DXB917506:DXB917570 EGX917506:EGX917570 EQT917506:EQT917570 FAP917506:FAP917570 FKL917506:FKL917570 FUH917506:FUH917570 GED917506:GED917570 GNZ917506:GNZ917570 GXV917506:GXV917570 HHR917506:HHR917570 HRN917506:HRN917570 IBJ917506:IBJ917570 ILF917506:ILF917570 IVB917506:IVB917570 JEX917506:JEX917570 JOT917506:JOT917570 JYP917506:JYP917570 KIL917506:KIL917570 KSH917506:KSH917570 LCD917506:LCD917570 LLZ917506:LLZ917570 LVV917506:LVV917570 MFR917506:MFR917570 MPN917506:MPN917570 MZJ917506:MZJ917570 NJF917506:NJF917570 NTB917506:NTB917570 OCX917506:OCX917570 OMT917506:OMT917570 OWP917506:OWP917570 PGL917506:PGL917570 PQH917506:PQH917570 QAD917506:QAD917570 QJZ917506:QJZ917570 QTV917506:QTV917570 RDR917506:RDR917570 RNN917506:RNN917570 RXJ917506:RXJ917570 SHF917506:SHF917570 SRB917506:SRB917570 TAX917506:TAX917570 TKT917506:TKT917570 TUP917506:TUP917570 UEL917506:UEL917570 UOH917506:UOH917570 UYD917506:UYD917570 VHZ917506:VHZ917570 VRV917506:VRV917570 WBR917506:WBR917570 WLN917506:WLN917570 WVJ917506:WVJ917570 B983042:B983106 IX983042:IX983106 ST983042:ST983106 ACP983042:ACP983106 AML983042:AML983106 AWH983042:AWH983106 BGD983042:BGD983106 BPZ983042:BPZ983106 BZV983042:BZV983106 CJR983042:CJR983106 CTN983042:CTN983106 DDJ983042:DDJ983106 DNF983042:DNF983106 DXB983042:DXB983106 EGX983042:EGX983106 EQT983042:EQT983106 FAP983042:FAP983106 FKL983042:FKL983106 FUH983042:FUH983106 GED983042:GED983106 GNZ983042:GNZ983106 GXV983042:GXV983106 HHR983042:HHR983106 HRN983042:HRN983106 IBJ983042:IBJ983106 ILF983042:ILF983106 IVB983042:IVB983106 JEX983042:JEX983106 JOT983042:JOT983106 JYP983042:JYP983106 KIL983042:KIL983106 KSH983042:KSH983106 LCD983042:LCD983106 LLZ983042:LLZ983106 LVV983042:LVV983106 MFR983042:MFR983106 MPN983042:MPN983106 MZJ983042:MZJ983106 NJF983042:NJF983106 NTB983042:NTB983106 OCX983042:OCX983106 OMT983042:OMT983106 OWP983042:OWP983106 PGL983042:PGL983106 PQH983042:PQH983106 QAD983042:QAD983106 QJZ983042:QJZ983106 QTV983042:QTV983106 RDR983042:RDR983106 RNN983042:RNN983106 RXJ983042:RXJ983106 SHF983042:SHF983106 SRB983042:SRB983106 TAX983042:TAX983106 TKT983042:TKT983106 TUP983042:TUP983106 UEL983042:UEL983106 UOH983042:UOH983106 UYD983042:UYD983106 VHZ983042:VHZ983106 VRV983042:VRV983106 WBR983042:WBR983106 WLN983042:WLN983106 WVJ983042:WVJ983106" xr:uid="{00000000-0002-0000-0500-000000000000}">
      <formula1>$B$68:$B$76</formula1>
    </dataValidation>
    <dataValidation type="list" allowBlank="1" showInputMessage="1" showErrorMessage="1" sqref="A2:A66 IW2:IW66 SS2:SS66 ACO2:ACO66 AMK2:AMK66 AWG2:AWG66 BGC2:BGC66 BPY2:BPY66 BZU2:BZU66 CJQ2:CJQ66 CTM2:CTM66 DDI2:DDI66 DNE2:DNE66 DXA2:DXA66 EGW2:EGW66 EQS2:EQS66 FAO2:FAO66 FKK2:FKK66 FUG2:FUG66 GEC2:GEC66 GNY2:GNY66 GXU2:GXU66 HHQ2:HHQ66 HRM2:HRM66 IBI2:IBI66 ILE2:ILE66 IVA2:IVA66 JEW2:JEW66 JOS2:JOS66 JYO2:JYO66 KIK2:KIK66 KSG2:KSG66 LCC2:LCC66 LLY2:LLY66 LVU2:LVU66 MFQ2:MFQ66 MPM2:MPM66 MZI2:MZI66 NJE2:NJE66 NTA2:NTA66 OCW2:OCW66 OMS2:OMS66 OWO2:OWO66 PGK2:PGK66 PQG2:PQG66 QAC2:QAC66 QJY2:QJY66 QTU2:QTU66 RDQ2:RDQ66 RNM2:RNM66 RXI2:RXI66 SHE2:SHE66 SRA2:SRA66 TAW2:TAW66 TKS2:TKS66 TUO2:TUO66 UEK2:UEK66 UOG2:UOG66 UYC2:UYC66 VHY2:VHY66 VRU2:VRU66 WBQ2:WBQ66 WLM2:WLM66 WVI2:WVI66 A65538:A65602 IW65538:IW65602 SS65538:SS65602 ACO65538:ACO65602 AMK65538:AMK65602 AWG65538:AWG65602 BGC65538:BGC65602 BPY65538:BPY65602 BZU65538:BZU65602 CJQ65538:CJQ65602 CTM65538:CTM65602 DDI65538:DDI65602 DNE65538:DNE65602 DXA65538:DXA65602 EGW65538:EGW65602 EQS65538:EQS65602 FAO65538:FAO65602 FKK65538:FKK65602 FUG65538:FUG65602 GEC65538:GEC65602 GNY65538:GNY65602 GXU65538:GXU65602 HHQ65538:HHQ65602 HRM65538:HRM65602 IBI65538:IBI65602 ILE65538:ILE65602 IVA65538:IVA65602 JEW65538:JEW65602 JOS65538:JOS65602 JYO65538:JYO65602 KIK65538:KIK65602 KSG65538:KSG65602 LCC65538:LCC65602 LLY65538:LLY65602 LVU65538:LVU65602 MFQ65538:MFQ65602 MPM65538:MPM65602 MZI65538:MZI65602 NJE65538:NJE65602 NTA65538:NTA65602 OCW65538:OCW65602 OMS65538:OMS65602 OWO65538:OWO65602 PGK65538:PGK65602 PQG65538:PQG65602 QAC65538:QAC65602 QJY65538:QJY65602 QTU65538:QTU65602 RDQ65538:RDQ65602 RNM65538:RNM65602 RXI65538:RXI65602 SHE65538:SHE65602 SRA65538:SRA65602 TAW65538:TAW65602 TKS65538:TKS65602 TUO65538:TUO65602 UEK65538:UEK65602 UOG65538:UOG65602 UYC65538:UYC65602 VHY65538:VHY65602 VRU65538:VRU65602 WBQ65538:WBQ65602 WLM65538:WLM65602 WVI65538:WVI65602 A131074:A131138 IW131074:IW131138 SS131074:SS131138 ACO131074:ACO131138 AMK131074:AMK131138 AWG131074:AWG131138 BGC131074:BGC131138 BPY131074:BPY131138 BZU131074:BZU131138 CJQ131074:CJQ131138 CTM131074:CTM131138 DDI131074:DDI131138 DNE131074:DNE131138 DXA131074:DXA131138 EGW131074:EGW131138 EQS131074:EQS131138 FAO131074:FAO131138 FKK131074:FKK131138 FUG131074:FUG131138 GEC131074:GEC131138 GNY131074:GNY131138 GXU131074:GXU131138 HHQ131074:HHQ131138 HRM131074:HRM131138 IBI131074:IBI131138 ILE131074:ILE131138 IVA131074:IVA131138 JEW131074:JEW131138 JOS131074:JOS131138 JYO131074:JYO131138 KIK131074:KIK131138 KSG131074:KSG131138 LCC131074:LCC131138 LLY131074:LLY131138 LVU131074:LVU131138 MFQ131074:MFQ131138 MPM131074:MPM131138 MZI131074:MZI131138 NJE131074:NJE131138 NTA131074:NTA131138 OCW131074:OCW131138 OMS131074:OMS131138 OWO131074:OWO131138 PGK131074:PGK131138 PQG131074:PQG131138 QAC131074:QAC131138 QJY131074:QJY131138 QTU131074:QTU131138 RDQ131074:RDQ131138 RNM131074:RNM131138 RXI131074:RXI131138 SHE131074:SHE131138 SRA131074:SRA131138 TAW131074:TAW131138 TKS131074:TKS131138 TUO131074:TUO131138 UEK131074:UEK131138 UOG131074:UOG131138 UYC131074:UYC131138 VHY131074:VHY131138 VRU131074:VRU131138 WBQ131074:WBQ131138 WLM131074:WLM131138 WVI131074:WVI131138 A196610:A196674 IW196610:IW196674 SS196610:SS196674 ACO196610:ACO196674 AMK196610:AMK196674 AWG196610:AWG196674 BGC196610:BGC196674 BPY196610:BPY196674 BZU196610:BZU196674 CJQ196610:CJQ196674 CTM196610:CTM196674 DDI196610:DDI196674 DNE196610:DNE196674 DXA196610:DXA196674 EGW196610:EGW196674 EQS196610:EQS196674 FAO196610:FAO196674 FKK196610:FKK196674 FUG196610:FUG196674 GEC196610:GEC196674 GNY196610:GNY196674 GXU196610:GXU196674 HHQ196610:HHQ196674 HRM196610:HRM196674 IBI196610:IBI196674 ILE196610:ILE196674 IVA196610:IVA196674 JEW196610:JEW196674 JOS196610:JOS196674 JYO196610:JYO196674 KIK196610:KIK196674 KSG196610:KSG196674 LCC196610:LCC196674 LLY196610:LLY196674 LVU196610:LVU196674 MFQ196610:MFQ196674 MPM196610:MPM196674 MZI196610:MZI196674 NJE196610:NJE196674 NTA196610:NTA196674 OCW196610:OCW196674 OMS196610:OMS196674 OWO196610:OWO196674 PGK196610:PGK196674 PQG196610:PQG196674 QAC196610:QAC196674 QJY196610:QJY196674 QTU196610:QTU196674 RDQ196610:RDQ196674 RNM196610:RNM196674 RXI196610:RXI196674 SHE196610:SHE196674 SRA196610:SRA196674 TAW196610:TAW196674 TKS196610:TKS196674 TUO196610:TUO196674 UEK196610:UEK196674 UOG196610:UOG196674 UYC196610:UYC196674 VHY196610:VHY196674 VRU196610:VRU196674 WBQ196610:WBQ196674 WLM196610:WLM196674 WVI196610:WVI196674 A262146:A262210 IW262146:IW262210 SS262146:SS262210 ACO262146:ACO262210 AMK262146:AMK262210 AWG262146:AWG262210 BGC262146:BGC262210 BPY262146:BPY262210 BZU262146:BZU262210 CJQ262146:CJQ262210 CTM262146:CTM262210 DDI262146:DDI262210 DNE262146:DNE262210 DXA262146:DXA262210 EGW262146:EGW262210 EQS262146:EQS262210 FAO262146:FAO262210 FKK262146:FKK262210 FUG262146:FUG262210 GEC262146:GEC262210 GNY262146:GNY262210 GXU262146:GXU262210 HHQ262146:HHQ262210 HRM262146:HRM262210 IBI262146:IBI262210 ILE262146:ILE262210 IVA262146:IVA262210 JEW262146:JEW262210 JOS262146:JOS262210 JYO262146:JYO262210 KIK262146:KIK262210 KSG262146:KSG262210 LCC262146:LCC262210 LLY262146:LLY262210 LVU262146:LVU262210 MFQ262146:MFQ262210 MPM262146:MPM262210 MZI262146:MZI262210 NJE262146:NJE262210 NTA262146:NTA262210 OCW262146:OCW262210 OMS262146:OMS262210 OWO262146:OWO262210 PGK262146:PGK262210 PQG262146:PQG262210 QAC262146:QAC262210 QJY262146:QJY262210 QTU262146:QTU262210 RDQ262146:RDQ262210 RNM262146:RNM262210 RXI262146:RXI262210 SHE262146:SHE262210 SRA262146:SRA262210 TAW262146:TAW262210 TKS262146:TKS262210 TUO262146:TUO262210 UEK262146:UEK262210 UOG262146:UOG262210 UYC262146:UYC262210 VHY262146:VHY262210 VRU262146:VRU262210 WBQ262146:WBQ262210 WLM262146:WLM262210 WVI262146:WVI262210 A327682:A327746 IW327682:IW327746 SS327682:SS327746 ACO327682:ACO327746 AMK327682:AMK327746 AWG327682:AWG327746 BGC327682:BGC327746 BPY327682:BPY327746 BZU327682:BZU327746 CJQ327682:CJQ327746 CTM327682:CTM327746 DDI327682:DDI327746 DNE327682:DNE327746 DXA327682:DXA327746 EGW327682:EGW327746 EQS327682:EQS327746 FAO327682:FAO327746 FKK327682:FKK327746 FUG327682:FUG327746 GEC327682:GEC327746 GNY327682:GNY327746 GXU327682:GXU327746 HHQ327682:HHQ327746 HRM327682:HRM327746 IBI327682:IBI327746 ILE327682:ILE327746 IVA327682:IVA327746 JEW327682:JEW327746 JOS327682:JOS327746 JYO327682:JYO327746 KIK327682:KIK327746 KSG327682:KSG327746 LCC327682:LCC327746 LLY327682:LLY327746 LVU327682:LVU327746 MFQ327682:MFQ327746 MPM327682:MPM327746 MZI327682:MZI327746 NJE327682:NJE327746 NTA327682:NTA327746 OCW327682:OCW327746 OMS327682:OMS327746 OWO327682:OWO327746 PGK327682:PGK327746 PQG327682:PQG327746 QAC327682:QAC327746 QJY327682:QJY327746 QTU327682:QTU327746 RDQ327682:RDQ327746 RNM327682:RNM327746 RXI327682:RXI327746 SHE327682:SHE327746 SRA327682:SRA327746 TAW327682:TAW327746 TKS327682:TKS327746 TUO327682:TUO327746 UEK327682:UEK327746 UOG327682:UOG327746 UYC327682:UYC327746 VHY327682:VHY327746 VRU327682:VRU327746 WBQ327682:WBQ327746 WLM327682:WLM327746 WVI327682:WVI327746 A393218:A393282 IW393218:IW393282 SS393218:SS393282 ACO393218:ACO393282 AMK393218:AMK393282 AWG393218:AWG393282 BGC393218:BGC393282 BPY393218:BPY393282 BZU393218:BZU393282 CJQ393218:CJQ393282 CTM393218:CTM393282 DDI393218:DDI393282 DNE393218:DNE393282 DXA393218:DXA393282 EGW393218:EGW393282 EQS393218:EQS393282 FAO393218:FAO393282 FKK393218:FKK393282 FUG393218:FUG393282 GEC393218:GEC393282 GNY393218:GNY393282 GXU393218:GXU393282 HHQ393218:HHQ393282 HRM393218:HRM393282 IBI393218:IBI393282 ILE393218:ILE393282 IVA393218:IVA393282 JEW393218:JEW393282 JOS393218:JOS393282 JYO393218:JYO393282 KIK393218:KIK393282 KSG393218:KSG393282 LCC393218:LCC393282 LLY393218:LLY393282 LVU393218:LVU393282 MFQ393218:MFQ393282 MPM393218:MPM393282 MZI393218:MZI393282 NJE393218:NJE393282 NTA393218:NTA393282 OCW393218:OCW393282 OMS393218:OMS393282 OWO393218:OWO393282 PGK393218:PGK393282 PQG393218:PQG393282 QAC393218:QAC393282 QJY393218:QJY393282 QTU393218:QTU393282 RDQ393218:RDQ393282 RNM393218:RNM393282 RXI393218:RXI393282 SHE393218:SHE393282 SRA393218:SRA393282 TAW393218:TAW393282 TKS393218:TKS393282 TUO393218:TUO393282 UEK393218:UEK393282 UOG393218:UOG393282 UYC393218:UYC393282 VHY393218:VHY393282 VRU393218:VRU393282 WBQ393218:WBQ393282 WLM393218:WLM393282 WVI393218:WVI393282 A458754:A458818 IW458754:IW458818 SS458754:SS458818 ACO458754:ACO458818 AMK458754:AMK458818 AWG458754:AWG458818 BGC458754:BGC458818 BPY458754:BPY458818 BZU458754:BZU458818 CJQ458754:CJQ458818 CTM458754:CTM458818 DDI458754:DDI458818 DNE458754:DNE458818 DXA458754:DXA458818 EGW458754:EGW458818 EQS458754:EQS458818 FAO458754:FAO458818 FKK458754:FKK458818 FUG458754:FUG458818 GEC458754:GEC458818 GNY458754:GNY458818 GXU458754:GXU458818 HHQ458754:HHQ458818 HRM458754:HRM458818 IBI458754:IBI458818 ILE458754:ILE458818 IVA458754:IVA458818 JEW458754:JEW458818 JOS458754:JOS458818 JYO458754:JYO458818 KIK458754:KIK458818 KSG458754:KSG458818 LCC458754:LCC458818 LLY458754:LLY458818 LVU458754:LVU458818 MFQ458754:MFQ458818 MPM458754:MPM458818 MZI458754:MZI458818 NJE458754:NJE458818 NTA458754:NTA458818 OCW458754:OCW458818 OMS458754:OMS458818 OWO458754:OWO458818 PGK458754:PGK458818 PQG458754:PQG458818 QAC458754:QAC458818 QJY458754:QJY458818 QTU458754:QTU458818 RDQ458754:RDQ458818 RNM458754:RNM458818 RXI458754:RXI458818 SHE458754:SHE458818 SRA458754:SRA458818 TAW458754:TAW458818 TKS458754:TKS458818 TUO458754:TUO458818 UEK458754:UEK458818 UOG458754:UOG458818 UYC458754:UYC458818 VHY458754:VHY458818 VRU458754:VRU458818 WBQ458754:WBQ458818 WLM458754:WLM458818 WVI458754:WVI458818 A524290:A524354 IW524290:IW524354 SS524290:SS524354 ACO524290:ACO524354 AMK524290:AMK524354 AWG524290:AWG524354 BGC524290:BGC524354 BPY524290:BPY524354 BZU524290:BZU524354 CJQ524290:CJQ524354 CTM524290:CTM524354 DDI524290:DDI524354 DNE524290:DNE524354 DXA524290:DXA524354 EGW524290:EGW524354 EQS524290:EQS524354 FAO524290:FAO524354 FKK524290:FKK524354 FUG524290:FUG524354 GEC524290:GEC524354 GNY524290:GNY524354 GXU524290:GXU524354 HHQ524290:HHQ524354 HRM524290:HRM524354 IBI524290:IBI524354 ILE524290:ILE524354 IVA524290:IVA524354 JEW524290:JEW524354 JOS524290:JOS524354 JYO524290:JYO524354 KIK524290:KIK524354 KSG524290:KSG524354 LCC524290:LCC524354 LLY524290:LLY524354 LVU524290:LVU524354 MFQ524290:MFQ524354 MPM524290:MPM524354 MZI524290:MZI524354 NJE524290:NJE524354 NTA524290:NTA524354 OCW524290:OCW524354 OMS524290:OMS524354 OWO524290:OWO524354 PGK524290:PGK524354 PQG524290:PQG524354 QAC524290:QAC524354 QJY524290:QJY524354 QTU524290:QTU524354 RDQ524290:RDQ524354 RNM524290:RNM524354 RXI524290:RXI524354 SHE524290:SHE524354 SRA524290:SRA524354 TAW524290:TAW524354 TKS524290:TKS524354 TUO524290:TUO524354 UEK524290:UEK524354 UOG524290:UOG524354 UYC524290:UYC524354 VHY524290:VHY524354 VRU524290:VRU524354 WBQ524290:WBQ524354 WLM524290:WLM524354 WVI524290:WVI524354 A589826:A589890 IW589826:IW589890 SS589826:SS589890 ACO589826:ACO589890 AMK589826:AMK589890 AWG589826:AWG589890 BGC589826:BGC589890 BPY589826:BPY589890 BZU589826:BZU589890 CJQ589826:CJQ589890 CTM589826:CTM589890 DDI589826:DDI589890 DNE589826:DNE589890 DXA589826:DXA589890 EGW589826:EGW589890 EQS589826:EQS589890 FAO589826:FAO589890 FKK589826:FKK589890 FUG589826:FUG589890 GEC589826:GEC589890 GNY589826:GNY589890 GXU589826:GXU589890 HHQ589826:HHQ589890 HRM589826:HRM589890 IBI589826:IBI589890 ILE589826:ILE589890 IVA589826:IVA589890 JEW589826:JEW589890 JOS589826:JOS589890 JYO589826:JYO589890 KIK589826:KIK589890 KSG589826:KSG589890 LCC589826:LCC589890 LLY589826:LLY589890 LVU589826:LVU589890 MFQ589826:MFQ589890 MPM589826:MPM589890 MZI589826:MZI589890 NJE589826:NJE589890 NTA589826:NTA589890 OCW589826:OCW589890 OMS589826:OMS589890 OWO589826:OWO589890 PGK589826:PGK589890 PQG589826:PQG589890 QAC589826:QAC589890 QJY589826:QJY589890 QTU589826:QTU589890 RDQ589826:RDQ589890 RNM589826:RNM589890 RXI589826:RXI589890 SHE589826:SHE589890 SRA589826:SRA589890 TAW589826:TAW589890 TKS589826:TKS589890 TUO589826:TUO589890 UEK589826:UEK589890 UOG589826:UOG589890 UYC589826:UYC589890 VHY589826:VHY589890 VRU589826:VRU589890 WBQ589826:WBQ589890 WLM589826:WLM589890 WVI589826:WVI589890 A655362:A655426 IW655362:IW655426 SS655362:SS655426 ACO655362:ACO655426 AMK655362:AMK655426 AWG655362:AWG655426 BGC655362:BGC655426 BPY655362:BPY655426 BZU655362:BZU655426 CJQ655362:CJQ655426 CTM655362:CTM655426 DDI655362:DDI655426 DNE655362:DNE655426 DXA655362:DXA655426 EGW655362:EGW655426 EQS655362:EQS655426 FAO655362:FAO655426 FKK655362:FKK655426 FUG655362:FUG655426 GEC655362:GEC655426 GNY655362:GNY655426 GXU655362:GXU655426 HHQ655362:HHQ655426 HRM655362:HRM655426 IBI655362:IBI655426 ILE655362:ILE655426 IVA655362:IVA655426 JEW655362:JEW655426 JOS655362:JOS655426 JYO655362:JYO655426 KIK655362:KIK655426 KSG655362:KSG655426 LCC655362:LCC655426 LLY655362:LLY655426 LVU655362:LVU655426 MFQ655362:MFQ655426 MPM655362:MPM655426 MZI655362:MZI655426 NJE655362:NJE655426 NTA655362:NTA655426 OCW655362:OCW655426 OMS655362:OMS655426 OWO655362:OWO655426 PGK655362:PGK655426 PQG655362:PQG655426 QAC655362:QAC655426 QJY655362:QJY655426 QTU655362:QTU655426 RDQ655362:RDQ655426 RNM655362:RNM655426 RXI655362:RXI655426 SHE655362:SHE655426 SRA655362:SRA655426 TAW655362:TAW655426 TKS655362:TKS655426 TUO655362:TUO655426 UEK655362:UEK655426 UOG655362:UOG655426 UYC655362:UYC655426 VHY655362:VHY655426 VRU655362:VRU655426 WBQ655362:WBQ655426 WLM655362:WLM655426 WVI655362:WVI655426 A720898:A720962 IW720898:IW720962 SS720898:SS720962 ACO720898:ACO720962 AMK720898:AMK720962 AWG720898:AWG720962 BGC720898:BGC720962 BPY720898:BPY720962 BZU720898:BZU720962 CJQ720898:CJQ720962 CTM720898:CTM720962 DDI720898:DDI720962 DNE720898:DNE720962 DXA720898:DXA720962 EGW720898:EGW720962 EQS720898:EQS720962 FAO720898:FAO720962 FKK720898:FKK720962 FUG720898:FUG720962 GEC720898:GEC720962 GNY720898:GNY720962 GXU720898:GXU720962 HHQ720898:HHQ720962 HRM720898:HRM720962 IBI720898:IBI720962 ILE720898:ILE720962 IVA720898:IVA720962 JEW720898:JEW720962 JOS720898:JOS720962 JYO720898:JYO720962 KIK720898:KIK720962 KSG720898:KSG720962 LCC720898:LCC720962 LLY720898:LLY720962 LVU720898:LVU720962 MFQ720898:MFQ720962 MPM720898:MPM720962 MZI720898:MZI720962 NJE720898:NJE720962 NTA720898:NTA720962 OCW720898:OCW720962 OMS720898:OMS720962 OWO720898:OWO720962 PGK720898:PGK720962 PQG720898:PQG720962 QAC720898:QAC720962 QJY720898:QJY720962 QTU720898:QTU720962 RDQ720898:RDQ720962 RNM720898:RNM720962 RXI720898:RXI720962 SHE720898:SHE720962 SRA720898:SRA720962 TAW720898:TAW720962 TKS720898:TKS720962 TUO720898:TUO720962 UEK720898:UEK720962 UOG720898:UOG720962 UYC720898:UYC720962 VHY720898:VHY720962 VRU720898:VRU720962 WBQ720898:WBQ720962 WLM720898:WLM720962 WVI720898:WVI720962 A786434:A786498 IW786434:IW786498 SS786434:SS786498 ACO786434:ACO786498 AMK786434:AMK786498 AWG786434:AWG786498 BGC786434:BGC786498 BPY786434:BPY786498 BZU786434:BZU786498 CJQ786434:CJQ786498 CTM786434:CTM786498 DDI786434:DDI786498 DNE786434:DNE786498 DXA786434:DXA786498 EGW786434:EGW786498 EQS786434:EQS786498 FAO786434:FAO786498 FKK786434:FKK786498 FUG786434:FUG786498 GEC786434:GEC786498 GNY786434:GNY786498 GXU786434:GXU786498 HHQ786434:HHQ786498 HRM786434:HRM786498 IBI786434:IBI786498 ILE786434:ILE786498 IVA786434:IVA786498 JEW786434:JEW786498 JOS786434:JOS786498 JYO786434:JYO786498 KIK786434:KIK786498 KSG786434:KSG786498 LCC786434:LCC786498 LLY786434:LLY786498 LVU786434:LVU786498 MFQ786434:MFQ786498 MPM786434:MPM786498 MZI786434:MZI786498 NJE786434:NJE786498 NTA786434:NTA786498 OCW786434:OCW786498 OMS786434:OMS786498 OWO786434:OWO786498 PGK786434:PGK786498 PQG786434:PQG786498 QAC786434:QAC786498 QJY786434:QJY786498 QTU786434:QTU786498 RDQ786434:RDQ786498 RNM786434:RNM786498 RXI786434:RXI786498 SHE786434:SHE786498 SRA786434:SRA786498 TAW786434:TAW786498 TKS786434:TKS786498 TUO786434:TUO786498 UEK786434:UEK786498 UOG786434:UOG786498 UYC786434:UYC786498 VHY786434:VHY786498 VRU786434:VRU786498 WBQ786434:WBQ786498 WLM786434:WLM786498 WVI786434:WVI786498 A851970:A852034 IW851970:IW852034 SS851970:SS852034 ACO851970:ACO852034 AMK851970:AMK852034 AWG851970:AWG852034 BGC851970:BGC852034 BPY851970:BPY852034 BZU851970:BZU852034 CJQ851970:CJQ852034 CTM851970:CTM852034 DDI851970:DDI852034 DNE851970:DNE852034 DXA851970:DXA852034 EGW851970:EGW852034 EQS851970:EQS852034 FAO851970:FAO852034 FKK851970:FKK852034 FUG851970:FUG852034 GEC851970:GEC852034 GNY851970:GNY852034 GXU851970:GXU852034 HHQ851970:HHQ852034 HRM851970:HRM852034 IBI851970:IBI852034 ILE851970:ILE852034 IVA851970:IVA852034 JEW851970:JEW852034 JOS851970:JOS852034 JYO851970:JYO852034 KIK851970:KIK852034 KSG851970:KSG852034 LCC851970:LCC852034 LLY851970:LLY852034 LVU851970:LVU852034 MFQ851970:MFQ852034 MPM851970:MPM852034 MZI851970:MZI852034 NJE851970:NJE852034 NTA851970:NTA852034 OCW851970:OCW852034 OMS851970:OMS852034 OWO851970:OWO852034 PGK851970:PGK852034 PQG851970:PQG852034 QAC851970:QAC852034 QJY851970:QJY852034 QTU851970:QTU852034 RDQ851970:RDQ852034 RNM851970:RNM852034 RXI851970:RXI852034 SHE851970:SHE852034 SRA851970:SRA852034 TAW851970:TAW852034 TKS851970:TKS852034 TUO851970:TUO852034 UEK851970:UEK852034 UOG851970:UOG852034 UYC851970:UYC852034 VHY851970:VHY852034 VRU851970:VRU852034 WBQ851970:WBQ852034 WLM851970:WLM852034 WVI851970:WVI852034 A917506:A917570 IW917506:IW917570 SS917506:SS917570 ACO917506:ACO917570 AMK917506:AMK917570 AWG917506:AWG917570 BGC917506:BGC917570 BPY917506:BPY917570 BZU917506:BZU917570 CJQ917506:CJQ917570 CTM917506:CTM917570 DDI917506:DDI917570 DNE917506:DNE917570 DXA917506:DXA917570 EGW917506:EGW917570 EQS917506:EQS917570 FAO917506:FAO917570 FKK917506:FKK917570 FUG917506:FUG917570 GEC917506:GEC917570 GNY917506:GNY917570 GXU917506:GXU917570 HHQ917506:HHQ917570 HRM917506:HRM917570 IBI917506:IBI917570 ILE917506:ILE917570 IVA917506:IVA917570 JEW917506:JEW917570 JOS917506:JOS917570 JYO917506:JYO917570 KIK917506:KIK917570 KSG917506:KSG917570 LCC917506:LCC917570 LLY917506:LLY917570 LVU917506:LVU917570 MFQ917506:MFQ917570 MPM917506:MPM917570 MZI917506:MZI917570 NJE917506:NJE917570 NTA917506:NTA917570 OCW917506:OCW917570 OMS917506:OMS917570 OWO917506:OWO917570 PGK917506:PGK917570 PQG917506:PQG917570 QAC917506:QAC917570 QJY917506:QJY917570 QTU917506:QTU917570 RDQ917506:RDQ917570 RNM917506:RNM917570 RXI917506:RXI917570 SHE917506:SHE917570 SRA917506:SRA917570 TAW917506:TAW917570 TKS917506:TKS917570 TUO917506:TUO917570 UEK917506:UEK917570 UOG917506:UOG917570 UYC917506:UYC917570 VHY917506:VHY917570 VRU917506:VRU917570 WBQ917506:WBQ917570 WLM917506:WLM917570 WVI917506:WVI917570 A983042:A983106 IW983042:IW983106 SS983042:SS983106 ACO983042:ACO983106 AMK983042:AMK983106 AWG983042:AWG983106 BGC983042:BGC983106 BPY983042:BPY983106 BZU983042:BZU983106 CJQ983042:CJQ983106 CTM983042:CTM983106 DDI983042:DDI983106 DNE983042:DNE983106 DXA983042:DXA983106 EGW983042:EGW983106 EQS983042:EQS983106 FAO983042:FAO983106 FKK983042:FKK983106 FUG983042:FUG983106 GEC983042:GEC983106 GNY983042:GNY983106 GXU983042:GXU983106 HHQ983042:HHQ983106 HRM983042:HRM983106 IBI983042:IBI983106 ILE983042:ILE983106 IVA983042:IVA983106 JEW983042:JEW983106 JOS983042:JOS983106 JYO983042:JYO983106 KIK983042:KIK983106 KSG983042:KSG983106 LCC983042:LCC983106 LLY983042:LLY983106 LVU983042:LVU983106 MFQ983042:MFQ983106 MPM983042:MPM983106 MZI983042:MZI983106 NJE983042:NJE983106 NTA983042:NTA983106 OCW983042:OCW983106 OMS983042:OMS983106 OWO983042:OWO983106 PGK983042:PGK983106 PQG983042:PQG983106 QAC983042:QAC983106 QJY983042:QJY983106 QTU983042:QTU983106 RDQ983042:RDQ983106 RNM983042:RNM983106 RXI983042:RXI983106 SHE983042:SHE983106 SRA983042:SRA983106 TAW983042:TAW983106 TKS983042:TKS983106 TUO983042:TUO983106 UEK983042:UEK983106 UOG983042:UOG983106 UYC983042:UYC983106 VHY983042:VHY983106 VRU983042:VRU983106 WBQ983042:WBQ983106 WLM983042:WLM983106 WVI983042:WVI983106" xr:uid="{00000000-0002-0000-0500-000001000000}">
      <formula1>$A$68:$A$76</formula1>
    </dataValidation>
    <dataValidation type="list" allowBlank="1" showInputMessage="1" showErrorMessage="1" sqref="D2:D66 IZ2:IZ66 SV2:SV66 ACR2:ACR66 AMN2:AMN66 AWJ2:AWJ66 BGF2:BGF66 BQB2:BQB66 BZX2:BZX66 CJT2:CJT66 CTP2:CTP66 DDL2:DDL66 DNH2:DNH66 DXD2:DXD66 EGZ2:EGZ66 EQV2:EQV66 FAR2:FAR66 FKN2:FKN66 FUJ2:FUJ66 GEF2:GEF66 GOB2:GOB66 GXX2:GXX66 HHT2:HHT66 HRP2:HRP66 IBL2:IBL66 ILH2:ILH66 IVD2:IVD66 JEZ2:JEZ66 JOV2:JOV66 JYR2:JYR66 KIN2:KIN66 KSJ2:KSJ66 LCF2:LCF66 LMB2:LMB66 LVX2:LVX66 MFT2:MFT66 MPP2:MPP66 MZL2:MZL66 NJH2:NJH66 NTD2:NTD66 OCZ2:OCZ66 OMV2:OMV66 OWR2:OWR66 PGN2:PGN66 PQJ2:PQJ66 QAF2:QAF66 QKB2:QKB66 QTX2:QTX66 RDT2:RDT66 RNP2:RNP66 RXL2:RXL66 SHH2:SHH66 SRD2:SRD66 TAZ2:TAZ66 TKV2:TKV66 TUR2:TUR66 UEN2:UEN66 UOJ2:UOJ66 UYF2:UYF66 VIB2:VIB66 VRX2:VRX66 WBT2:WBT66 WLP2:WLP66 WVL2:WVL66 D65538:D65602 IZ65538:IZ65602 SV65538:SV65602 ACR65538:ACR65602 AMN65538:AMN65602 AWJ65538:AWJ65602 BGF65538:BGF65602 BQB65538:BQB65602 BZX65538:BZX65602 CJT65538:CJT65602 CTP65538:CTP65602 DDL65538:DDL65602 DNH65538:DNH65602 DXD65538:DXD65602 EGZ65538:EGZ65602 EQV65538:EQV65602 FAR65538:FAR65602 FKN65538:FKN65602 FUJ65538:FUJ65602 GEF65538:GEF65602 GOB65538:GOB65602 GXX65538:GXX65602 HHT65538:HHT65602 HRP65538:HRP65602 IBL65538:IBL65602 ILH65538:ILH65602 IVD65538:IVD65602 JEZ65538:JEZ65602 JOV65538:JOV65602 JYR65538:JYR65602 KIN65538:KIN65602 KSJ65538:KSJ65602 LCF65538:LCF65602 LMB65538:LMB65602 LVX65538:LVX65602 MFT65538:MFT65602 MPP65538:MPP65602 MZL65538:MZL65602 NJH65538:NJH65602 NTD65538:NTD65602 OCZ65538:OCZ65602 OMV65538:OMV65602 OWR65538:OWR65602 PGN65538:PGN65602 PQJ65538:PQJ65602 QAF65538:QAF65602 QKB65538:QKB65602 QTX65538:QTX65602 RDT65538:RDT65602 RNP65538:RNP65602 RXL65538:RXL65602 SHH65538:SHH65602 SRD65538:SRD65602 TAZ65538:TAZ65602 TKV65538:TKV65602 TUR65538:TUR65602 UEN65538:UEN65602 UOJ65538:UOJ65602 UYF65538:UYF65602 VIB65538:VIB65602 VRX65538:VRX65602 WBT65538:WBT65602 WLP65538:WLP65602 WVL65538:WVL65602 D131074:D131138 IZ131074:IZ131138 SV131074:SV131138 ACR131074:ACR131138 AMN131074:AMN131138 AWJ131074:AWJ131138 BGF131074:BGF131138 BQB131074:BQB131138 BZX131074:BZX131138 CJT131074:CJT131138 CTP131074:CTP131138 DDL131074:DDL131138 DNH131074:DNH131138 DXD131074:DXD131138 EGZ131074:EGZ131138 EQV131074:EQV131138 FAR131074:FAR131138 FKN131074:FKN131138 FUJ131074:FUJ131138 GEF131074:GEF131138 GOB131074:GOB131138 GXX131074:GXX131138 HHT131074:HHT131138 HRP131074:HRP131138 IBL131074:IBL131138 ILH131074:ILH131138 IVD131074:IVD131138 JEZ131074:JEZ131138 JOV131074:JOV131138 JYR131074:JYR131138 KIN131074:KIN131138 KSJ131074:KSJ131138 LCF131074:LCF131138 LMB131074:LMB131138 LVX131074:LVX131138 MFT131074:MFT131138 MPP131074:MPP131138 MZL131074:MZL131138 NJH131074:NJH131138 NTD131074:NTD131138 OCZ131074:OCZ131138 OMV131074:OMV131138 OWR131074:OWR131138 PGN131074:PGN131138 PQJ131074:PQJ131138 QAF131074:QAF131138 QKB131074:QKB131138 QTX131074:QTX131138 RDT131074:RDT131138 RNP131074:RNP131138 RXL131074:RXL131138 SHH131074:SHH131138 SRD131074:SRD131138 TAZ131074:TAZ131138 TKV131074:TKV131138 TUR131074:TUR131138 UEN131074:UEN131138 UOJ131074:UOJ131138 UYF131074:UYF131138 VIB131074:VIB131138 VRX131074:VRX131138 WBT131074:WBT131138 WLP131074:WLP131138 WVL131074:WVL131138 D196610:D196674 IZ196610:IZ196674 SV196610:SV196674 ACR196610:ACR196674 AMN196610:AMN196674 AWJ196610:AWJ196674 BGF196610:BGF196674 BQB196610:BQB196674 BZX196610:BZX196674 CJT196610:CJT196674 CTP196610:CTP196674 DDL196610:DDL196674 DNH196610:DNH196674 DXD196610:DXD196674 EGZ196610:EGZ196674 EQV196610:EQV196674 FAR196610:FAR196674 FKN196610:FKN196674 FUJ196610:FUJ196674 GEF196610:GEF196674 GOB196610:GOB196674 GXX196610:GXX196674 HHT196610:HHT196674 HRP196610:HRP196674 IBL196610:IBL196674 ILH196610:ILH196674 IVD196610:IVD196674 JEZ196610:JEZ196674 JOV196610:JOV196674 JYR196610:JYR196674 KIN196610:KIN196674 KSJ196610:KSJ196674 LCF196610:LCF196674 LMB196610:LMB196674 LVX196610:LVX196674 MFT196610:MFT196674 MPP196610:MPP196674 MZL196610:MZL196674 NJH196610:NJH196674 NTD196610:NTD196674 OCZ196610:OCZ196674 OMV196610:OMV196674 OWR196610:OWR196674 PGN196610:PGN196674 PQJ196610:PQJ196674 QAF196610:QAF196674 QKB196610:QKB196674 QTX196610:QTX196674 RDT196610:RDT196674 RNP196610:RNP196674 RXL196610:RXL196674 SHH196610:SHH196674 SRD196610:SRD196674 TAZ196610:TAZ196674 TKV196610:TKV196674 TUR196610:TUR196674 UEN196610:UEN196674 UOJ196610:UOJ196674 UYF196610:UYF196674 VIB196610:VIB196674 VRX196610:VRX196674 WBT196610:WBT196674 WLP196610:WLP196674 WVL196610:WVL196674 D262146:D262210 IZ262146:IZ262210 SV262146:SV262210 ACR262146:ACR262210 AMN262146:AMN262210 AWJ262146:AWJ262210 BGF262146:BGF262210 BQB262146:BQB262210 BZX262146:BZX262210 CJT262146:CJT262210 CTP262146:CTP262210 DDL262146:DDL262210 DNH262146:DNH262210 DXD262146:DXD262210 EGZ262146:EGZ262210 EQV262146:EQV262210 FAR262146:FAR262210 FKN262146:FKN262210 FUJ262146:FUJ262210 GEF262146:GEF262210 GOB262146:GOB262210 GXX262146:GXX262210 HHT262146:HHT262210 HRP262146:HRP262210 IBL262146:IBL262210 ILH262146:ILH262210 IVD262146:IVD262210 JEZ262146:JEZ262210 JOV262146:JOV262210 JYR262146:JYR262210 KIN262146:KIN262210 KSJ262146:KSJ262210 LCF262146:LCF262210 LMB262146:LMB262210 LVX262146:LVX262210 MFT262146:MFT262210 MPP262146:MPP262210 MZL262146:MZL262210 NJH262146:NJH262210 NTD262146:NTD262210 OCZ262146:OCZ262210 OMV262146:OMV262210 OWR262146:OWR262210 PGN262146:PGN262210 PQJ262146:PQJ262210 QAF262146:QAF262210 QKB262146:QKB262210 QTX262146:QTX262210 RDT262146:RDT262210 RNP262146:RNP262210 RXL262146:RXL262210 SHH262146:SHH262210 SRD262146:SRD262210 TAZ262146:TAZ262210 TKV262146:TKV262210 TUR262146:TUR262210 UEN262146:UEN262210 UOJ262146:UOJ262210 UYF262146:UYF262210 VIB262146:VIB262210 VRX262146:VRX262210 WBT262146:WBT262210 WLP262146:WLP262210 WVL262146:WVL262210 D327682:D327746 IZ327682:IZ327746 SV327682:SV327746 ACR327682:ACR327746 AMN327682:AMN327746 AWJ327682:AWJ327746 BGF327682:BGF327746 BQB327682:BQB327746 BZX327682:BZX327746 CJT327682:CJT327746 CTP327682:CTP327746 DDL327682:DDL327746 DNH327682:DNH327746 DXD327682:DXD327746 EGZ327682:EGZ327746 EQV327682:EQV327746 FAR327682:FAR327746 FKN327682:FKN327746 FUJ327682:FUJ327746 GEF327682:GEF327746 GOB327682:GOB327746 GXX327682:GXX327746 HHT327682:HHT327746 HRP327682:HRP327746 IBL327682:IBL327746 ILH327682:ILH327746 IVD327682:IVD327746 JEZ327682:JEZ327746 JOV327682:JOV327746 JYR327682:JYR327746 KIN327682:KIN327746 KSJ327682:KSJ327746 LCF327682:LCF327746 LMB327682:LMB327746 LVX327682:LVX327746 MFT327682:MFT327746 MPP327682:MPP327746 MZL327682:MZL327746 NJH327682:NJH327746 NTD327682:NTD327746 OCZ327682:OCZ327746 OMV327682:OMV327746 OWR327682:OWR327746 PGN327682:PGN327746 PQJ327682:PQJ327746 QAF327682:QAF327746 QKB327682:QKB327746 QTX327682:QTX327746 RDT327682:RDT327746 RNP327682:RNP327746 RXL327682:RXL327746 SHH327682:SHH327746 SRD327682:SRD327746 TAZ327682:TAZ327746 TKV327682:TKV327746 TUR327682:TUR327746 UEN327682:UEN327746 UOJ327682:UOJ327746 UYF327682:UYF327746 VIB327682:VIB327746 VRX327682:VRX327746 WBT327682:WBT327746 WLP327682:WLP327746 WVL327682:WVL327746 D393218:D393282 IZ393218:IZ393282 SV393218:SV393282 ACR393218:ACR393282 AMN393218:AMN393282 AWJ393218:AWJ393282 BGF393218:BGF393282 BQB393218:BQB393282 BZX393218:BZX393282 CJT393218:CJT393282 CTP393218:CTP393282 DDL393218:DDL393282 DNH393218:DNH393282 DXD393218:DXD393282 EGZ393218:EGZ393282 EQV393218:EQV393282 FAR393218:FAR393282 FKN393218:FKN393282 FUJ393218:FUJ393282 GEF393218:GEF393282 GOB393218:GOB393282 GXX393218:GXX393282 HHT393218:HHT393282 HRP393218:HRP393282 IBL393218:IBL393282 ILH393218:ILH393282 IVD393218:IVD393282 JEZ393218:JEZ393282 JOV393218:JOV393282 JYR393218:JYR393282 KIN393218:KIN393282 KSJ393218:KSJ393282 LCF393218:LCF393282 LMB393218:LMB393282 LVX393218:LVX393282 MFT393218:MFT393282 MPP393218:MPP393282 MZL393218:MZL393282 NJH393218:NJH393282 NTD393218:NTD393282 OCZ393218:OCZ393282 OMV393218:OMV393282 OWR393218:OWR393282 PGN393218:PGN393282 PQJ393218:PQJ393282 QAF393218:QAF393282 QKB393218:QKB393282 QTX393218:QTX393282 RDT393218:RDT393282 RNP393218:RNP393282 RXL393218:RXL393282 SHH393218:SHH393282 SRD393218:SRD393282 TAZ393218:TAZ393282 TKV393218:TKV393282 TUR393218:TUR393282 UEN393218:UEN393282 UOJ393218:UOJ393282 UYF393218:UYF393282 VIB393218:VIB393282 VRX393218:VRX393282 WBT393218:WBT393282 WLP393218:WLP393282 WVL393218:WVL393282 D458754:D458818 IZ458754:IZ458818 SV458754:SV458818 ACR458754:ACR458818 AMN458754:AMN458818 AWJ458754:AWJ458818 BGF458754:BGF458818 BQB458754:BQB458818 BZX458754:BZX458818 CJT458754:CJT458818 CTP458754:CTP458818 DDL458754:DDL458818 DNH458754:DNH458818 DXD458754:DXD458818 EGZ458754:EGZ458818 EQV458754:EQV458818 FAR458754:FAR458818 FKN458754:FKN458818 FUJ458754:FUJ458818 GEF458754:GEF458818 GOB458754:GOB458818 GXX458754:GXX458818 HHT458754:HHT458818 HRP458754:HRP458818 IBL458754:IBL458818 ILH458754:ILH458818 IVD458754:IVD458818 JEZ458754:JEZ458818 JOV458754:JOV458818 JYR458754:JYR458818 KIN458754:KIN458818 KSJ458754:KSJ458818 LCF458754:LCF458818 LMB458754:LMB458818 LVX458754:LVX458818 MFT458754:MFT458818 MPP458754:MPP458818 MZL458754:MZL458818 NJH458754:NJH458818 NTD458754:NTD458818 OCZ458754:OCZ458818 OMV458754:OMV458818 OWR458754:OWR458818 PGN458754:PGN458818 PQJ458754:PQJ458818 QAF458754:QAF458818 QKB458754:QKB458818 QTX458754:QTX458818 RDT458754:RDT458818 RNP458754:RNP458818 RXL458754:RXL458818 SHH458754:SHH458818 SRD458754:SRD458818 TAZ458754:TAZ458818 TKV458754:TKV458818 TUR458754:TUR458818 UEN458754:UEN458818 UOJ458754:UOJ458818 UYF458754:UYF458818 VIB458754:VIB458818 VRX458754:VRX458818 WBT458754:WBT458818 WLP458754:WLP458818 WVL458754:WVL458818 D524290:D524354 IZ524290:IZ524354 SV524290:SV524354 ACR524290:ACR524354 AMN524290:AMN524354 AWJ524290:AWJ524354 BGF524290:BGF524354 BQB524290:BQB524354 BZX524290:BZX524354 CJT524290:CJT524354 CTP524290:CTP524354 DDL524290:DDL524354 DNH524290:DNH524354 DXD524290:DXD524354 EGZ524290:EGZ524354 EQV524290:EQV524354 FAR524290:FAR524354 FKN524290:FKN524354 FUJ524290:FUJ524354 GEF524290:GEF524354 GOB524290:GOB524354 GXX524290:GXX524354 HHT524290:HHT524354 HRP524290:HRP524354 IBL524290:IBL524354 ILH524290:ILH524354 IVD524290:IVD524354 JEZ524290:JEZ524354 JOV524290:JOV524354 JYR524290:JYR524354 KIN524290:KIN524354 KSJ524290:KSJ524354 LCF524290:LCF524354 LMB524290:LMB524354 LVX524290:LVX524354 MFT524290:MFT524354 MPP524290:MPP524354 MZL524290:MZL524354 NJH524290:NJH524354 NTD524290:NTD524354 OCZ524290:OCZ524354 OMV524290:OMV524354 OWR524290:OWR524354 PGN524290:PGN524354 PQJ524290:PQJ524354 QAF524290:QAF524354 QKB524290:QKB524354 QTX524290:QTX524354 RDT524290:RDT524354 RNP524290:RNP524354 RXL524290:RXL524354 SHH524290:SHH524354 SRD524290:SRD524354 TAZ524290:TAZ524354 TKV524290:TKV524354 TUR524290:TUR524354 UEN524290:UEN524354 UOJ524290:UOJ524354 UYF524290:UYF524354 VIB524290:VIB524354 VRX524290:VRX524354 WBT524290:WBT524354 WLP524290:WLP524354 WVL524290:WVL524354 D589826:D589890 IZ589826:IZ589890 SV589826:SV589890 ACR589826:ACR589890 AMN589826:AMN589890 AWJ589826:AWJ589890 BGF589826:BGF589890 BQB589826:BQB589890 BZX589826:BZX589890 CJT589826:CJT589890 CTP589826:CTP589890 DDL589826:DDL589890 DNH589826:DNH589890 DXD589826:DXD589890 EGZ589826:EGZ589890 EQV589826:EQV589890 FAR589826:FAR589890 FKN589826:FKN589890 FUJ589826:FUJ589890 GEF589826:GEF589890 GOB589826:GOB589890 GXX589826:GXX589890 HHT589826:HHT589890 HRP589826:HRP589890 IBL589826:IBL589890 ILH589826:ILH589890 IVD589826:IVD589890 JEZ589826:JEZ589890 JOV589826:JOV589890 JYR589826:JYR589890 KIN589826:KIN589890 KSJ589826:KSJ589890 LCF589826:LCF589890 LMB589826:LMB589890 LVX589826:LVX589890 MFT589826:MFT589890 MPP589826:MPP589890 MZL589826:MZL589890 NJH589826:NJH589890 NTD589826:NTD589890 OCZ589826:OCZ589890 OMV589826:OMV589890 OWR589826:OWR589890 PGN589826:PGN589890 PQJ589826:PQJ589890 QAF589826:QAF589890 QKB589826:QKB589890 QTX589826:QTX589890 RDT589826:RDT589890 RNP589826:RNP589890 RXL589826:RXL589890 SHH589826:SHH589890 SRD589826:SRD589890 TAZ589826:TAZ589890 TKV589826:TKV589890 TUR589826:TUR589890 UEN589826:UEN589890 UOJ589826:UOJ589890 UYF589826:UYF589890 VIB589826:VIB589890 VRX589826:VRX589890 WBT589826:WBT589890 WLP589826:WLP589890 WVL589826:WVL589890 D655362:D655426 IZ655362:IZ655426 SV655362:SV655426 ACR655362:ACR655426 AMN655362:AMN655426 AWJ655362:AWJ655426 BGF655362:BGF655426 BQB655362:BQB655426 BZX655362:BZX655426 CJT655362:CJT655426 CTP655362:CTP655426 DDL655362:DDL655426 DNH655362:DNH655426 DXD655362:DXD655426 EGZ655362:EGZ655426 EQV655362:EQV655426 FAR655362:FAR655426 FKN655362:FKN655426 FUJ655362:FUJ655426 GEF655362:GEF655426 GOB655362:GOB655426 GXX655362:GXX655426 HHT655362:HHT655426 HRP655362:HRP655426 IBL655362:IBL655426 ILH655362:ILH655426 IVD655362:IVD655426 JEZ655362:JEZ655426 JOV655362:JOV655426 JYR655362:JYR655426 KIN655362:KIN655426 KSJ655362:KSJ655426 LCF655362:LCF655426 LMB655362:LMB655426 LVX655362:LVX655426 MFT655362:MFT655426 MPP655362:MPP655426 MZL655362:MZL655426 NJH655362:NJH655426 NTD655362:NTD655426 OCZ655362:OCZ655426 OMV655362:OMV655426 OWR655362:OWR655426 PGN655362:PGN655426 PQJ655362:PQJ655426 QAF655362:QAF655426 QKB655362:QKB655426 QTX655362:QTX655426 RDT655362:RDT655426 RNP655362:RNP655426 RXL655362:RXL655426 SHH655362:SHH655426 SRD655362:SRD655426 TAZ655362:TAZ655426 TKV655362:TKV655426 TUR655362:TUR655426 UEN655362:UEN655426 UOJ655362:UOJ655426 UYF655362:UYF655426 VIB655362:VIB655426 VRX655362:VRX655426 WBT655362:WBT655426 WLP655362:WLP655426 WVL655362:WVL655426 D720898:D720962 IZ720898:IZ720962 SV720898:SV720962 ACR720898:ACR720962 AMN720898:AMN720962 AWJ720898:AWJ720962 BGF720898:BGF720962 BQB720898:BQB720962 BZX720898:BZX720962 CJT720898:CJT720962 CTP720898:CTP720962 DDL720898:DDL720962 DNH720898:DNH720962 DXD720898:DXD720962 EGZ720898:EGZ720962 EQV720898:EQV720962 FAR720898:FAR720962 FKN720898:FKN720962 FUJ720898:FUJ720962 GEF720898:GEF720962 GOB720898:GOB720962 GXX720898:GXX720962 HHT720898:HHT720962 HRP720898:HRP720962 IBL720898:IBL720962 ILH720898:ILH720962 IVD720898:IVD720962 JEZ720898:JEZ720962 JOV720898:JOV720962 JYR720898:JYR720962 KIN720898:KIN720962 KSJ720898:KSJ720962 LCF720898:LCF720962 LMB720898:LMB720962 LVX720898:LVX720962 MFT720898:MFT720962 MPP720898:MPP720962 MZL720898:MZL720962 NJH720898:NJH720962 NTD720898:NTD720962 OCZ720898:OCZ720962 OMV720898:OMV720962 OWR720898:OWR720962 PGN720898:PGN720962 PQJ720898:PQJ720962 QAF720898:QAF720962 QKB720898:QKB720962 QTX720898:QTX720962 RDT720898:RDT720962 RNP720898:RNP720962 RXL720898:RXL720962 SHH720898:SHH720962 SRD720898:SRD720962 TAZ720898:TAZ720962 TKV720898:TKV720962 TUR720898:TUR720962 UEN720898:UEN720962 UOJ720898:UOJ720962 UYF720898:UYF720962 VIB720898:VIB720962 VRX720898:VRX720962 WBT720898:WBT720962 WLP720898:WLP720962 WVL720898:WVL720962 D786434:D786498 IZ786434:IZ786498 SV786434:SV786498 ACR786434:ACR786498 AMN786434:AMN786498 AWJ786434:AWJ786498 BGF786434:BGF786498 BQB786434:BQB786498 BZX786434:BZX786498 CJT786434:CJT786498 CTP786434:CTP786498 DDL786434:DDL786498 DNH786434:DNH786498 DXD786434:DXD786498 EGZ786434:EGZ786498 EQV786434:EQV786498 FAR786434:FAR786498 FKN786434:FKN786498 FUJ786434:FUJ786498 GEF786434:GEF786498 GOB786434:GOB786498 GXX786434:GXX786498 HHT786434:HHT786498 HRP786434:HRP786498 IBL786434:IBL786498 ILH786434:ILH786498 IVD786434:IVD786498 JEZ786434:JEZ786498 JOV786434:JOV786498 JYR786434:JYR786498 KIN786434:KIN786498 KSJ786434:KSJ786498 LCF786434:LCF786498 LMB786434:LMB786498 LVX786434:LVX786498 MFT786434:MFT786498 MPP786434:MPP786498 MZL786434:MZL786498 NJH786434:NJH786498 NTD786434:NTD786498 OCZ786434:OCZ786498 OMV786434:OMV786498 OWR786434:OWR786498 PGN786434:PGN786498 PQJ786434:PQJ786498 QAF786434:QAF786498 QKB786434:QKB786498 QTX786434:QTX786498 RDT786434:RDT786498 RNP786434:RNP786498 RXL786434:RXL786498 SHH786434:SHH786498 SRD786434:SRD786498 TAZ786434:TAZ786498 TKV786434:TKV786498 TUR786434:TUR786498 UEN786434:UEN786498 UOJ786434:UOJ786498 UYF786434:UYF786498 VIB786434:VIB786498 VRX786434:VRX786498 WBT786434:WBT786498 WLP786434:WLP786498 WVL786434:WVL786498 D851970:D852034 IZ851970:IZ852034 SV851970:SV852034 ACR851970:ACR852034 AMN851970:AMN852034 AWJ851970:AWJ852034 BGF851970:BGF852034 BQB851970:BQB852034 BZX851970:BZX852034 CJT851970:CJT852034 CTP851970:CTP852034 DDL851970:DDL852034 DNH851970:DNH852034 DXD851970:DXD852034 EGZ851970:EGZ852034 EQV851970:EQV852034 FAR851970:FAR852034 FKN851970:FKN852034 FUJ851970:FUJ852034 GEF851970:GEF852034 GOB851970:GOB852034 GXX851970:GXX852034 HHT851970:HHT852034 HRP851970:HRP852034 IBL851970:IBL852034 ILH851970:ILH852034 IVD851970:IVD852034 JEZ851970:JEZ852034 JOV851970:JOV852034 JYR851970:JYR852034 KIN851970:KIN852034 KSJ851970:KSJ852034 LCF851970:LCF852034 LMB851970:LMB852034 LVX851970:LVX852034 MFT851970:MFT852034 MPP851970:MPP852034 MZL851970:MZL852034 NJH851970:NJH852034 NTD851970:NTD852034 OCZ851970:OCZ852034 OMV851970:OMV852034 OWR851970:OWR852034 PGN851970:PGN852034 PQJ851970:PQJ852034 QAF851970:QAF852034 QKB851970:QKB852034 QTX851970:QTX852034 RDT851970:RDT852034 RNP851970:RNP852034 RXL851970:RXL852034 SHH851970:SHH852034 SRD851970:SRD852034 TAZ851970:TAZ852034 TKV851970:TKV852034 TUR851970:TUR852034 UEN851970:UEN852034 UOJ851970:UOJ852034 UYF851970:UYF852034 VIB851970:VIB852034 VRX851970:VRX852034 WBT851970:WBT852034 WLP851970:WLP852034 WVL851970:WVL852034 D917506:D917570 IZ917506:IZ917570 SV917506:SV917570 ACR917506:ACR917570 AMN917506:AMN917570 AWJ917506:AWJ917570 BGF917506:BGF917570 BQB917506:BQB917570 BZX917506:BZX917570 CJT917506:CJT917570 CTP917506:CTP917570 DDL917506:DDL917570 DNH917506:DNH917570 DXD917506:DXD917570 EGZ917506:EGZ917570 EQV917506:EQV917570 FAR917506:FAR917570 FKN917506:FKN917570 FUJ917506:FUJ917570 GEF917506:GEF917570 GOB917506:GOB917570 GXX917506:GXX917570 HHT917506:HHT917570 HRP917506:HRP917570 IBL917506:IBL917570 ILH917506:ILH917570 IVD917506:IVD917570 JEZ917506:JEZ917570 JOV917506:JOV917570 JYR917506:JYR917570 KIN917506:KIN917570 KSJ917506:KSJ917570 LCF917506:LCF917570 LMB917506:LMB917570 LVX917506:LVX917570 MFT917506:MFT917570 MPP917506:MPP917570 MZL917506:MZL917570 NJH917506:NJH917570 NTD917506:NTD917570 OCZ917506:OCZ917570 OMV917506:OMV917570 OWR917506:OWR917570 PGN917506:PGN917570 PQJ917506:PQJ917570 QAF917506:QAF917570 QKB917506:QKB917570 QTX917506:QTX917570 RDT917506:RDT917570 RNP917506:RNP917570 RXL917506:RXL917570 SHH917506:SHH917570 SRD917506:SRD917570 TAZ917506:TAZ917570 TKV917506:TKV917570 TUR917506:TUR917570 UEN917506:UEN917570 UOJ917506:UOJ917570 UYF917506:UYF917570 VIB917506:VIB917570 VRX917506:VRX917570 WBT917506:WBT917570 WLP917506:WLP917570 WVL917506:WVL917570 D983042:D983106 IZ983042:IZ983106 SV983042:SV983106 ACR983042:ACR983106 AMN983042:AMN983106 AWJ983042:AWJ983106 BGF983042:BGF983106 BQB983042:BQB983106 BZX983042:BZX983106 CJT983042:CJT983106 CTP983042:CTP983106 DDL983042:DDL983106 DNH983042:DNH983106 DXD983042:DXD983106 EGZ983042:EGZ983106 EQV983042:EQV983106 FAR983042:FAR983106 FKN983042:FKN983106 FUJ983042:FUJ983106 GEF983042:GEF983106 GOB983042:GOB983106 GXX983042:GXX983106 HHT983042:HHT983106 HRP983042:HRP983106 IBL983042:IBL983106 ILH983042:ILH983106 IVD983042:IVD983106 JEZ983042:JEZ983106 JOV983042:JOV983106 JYR983042:JYR983106 KIN983042:KIN983106 KSJ983042:KSJ983106 LCF983042:LCF983106 LMB983042:LMB983106 LVX983042:LVX983106 MFT983042:MFT983106 MPP983042:MPP983106 MZL983042:MZL983106 NJH983042:NJH983106 NTD983042:NTD983106 OCZ983042:OCZ983106 OMV983042:OMV983106 OWR983042:OWR983106 PGN983042:PGN983106 PQJ983042:PQJ983106 QAF983042:QAF983106 QKB983042:QKB983106 QTX983042:QTX983106 RDT983042:RDT983106 RNP983042:RNP983106 RXL983042:RXL983106 SHH983042:SHH983106 SRD983042:SRD983106 TAZ983042:TAZ983106 TKV983042:TKV983106 TUR983042:TUR983106 UEN983042:UEN983106 UOJ983042:UOJ983106 UYF983042:UYF983106 VIB983042:VIB983106 VRX983042:VRX983106 WBT983042:WBT983106 WLP983042:WLP983106 WVL983042:WVL983106" xr:uid="{00000000-0002-0000-0500-000002000000}">
      <formula1>$D$68:$D$76</formula1>
    </dataValidation>
    <dataValidation type="list" allowBlank="1" showInputMessage="1" showErrorMessage="1" sqref="H2:H66 JD2:JD66 SZ2:SZ66 ACV2:ACV66 AMR2:AMR66 AWN2:AWN66 BGJ2:BGJ66 BQF2:BQF66 CAB2:CAB66 CJX2:CJX66 CTT2:CTT66 DDP2:DDP66 DNL2:DNL66 DXH2:DXH66 EHD2:EHD66 EQZ2:EQZ66 FAV2:FAV66 FKR2:FKR66 FUN2:FUN66 GEJ2:GEJ66 GOF2:GOF66 GYB2:GYB66 HHX2:HHX66 HRT2:HRT66 IBP2:IBP66 ILL2:ILL66 IVH2:IVH66 JFD2:JFD66 JOZ2:JOZ66 JYV2:JYV66 KIR2:KIR66 KSN2:KSN66 LCJ2:LCJ66 LMF2:LMF66 LWB2:LWB66 MFX2:MFX66 MPT2:MPT66 MZP2:MZP66 NJL2:NJL66 NTH2:NTH66 ODD2:ODD66 OMZ2:OMZ66 OWV2:OWV66 PGR2:PGR66 PQN2:PQN66 QAJ2:QAJ66 QKF2:QKF66 QUB2:QUB66 RDX2:RDX66 RNT2:RNT66 RXP2:RXP66 SHL2:SHL66 SRH2:SRH66 TBD2:TBD66 TKZ2:TKZ66 TUV2:TUV66 UER2:UER66 UON2:UON66 UYJ2:UYJ66 VIF2:VIF66 VSB2:VSB66 WBX2:WBX66 WLT2:WLT66 WVP2:WVP66 H65538:H65602 JD65538:JD65602 SZ65538:SZ65602 ACV65538:ACV65602 AMR65538:AMR65602 AWN65538:AWN65602 BGJ65538:BGJ65602 BQF65538:BQF65602 CAB65538:CAB65602 CJX65538:CJX65602 CTT65538:CTT65602 DDP65538:DDP65602 DNL65538:DNL65602 DXH65538:DXH65602 EHD65538:EHD65602 EQZ65538:EQZ65602 FAV65538:FAV65602 FKR65538:FKR65602 FUN65538:FUN65602 GEJ65538:GEJ65602 GOF65538:GOF65602 GYB65538:GYB65602 HHX65538:HHX65602 HRT65538:HRT65602 IBP65538:IBP65602 ILL65538:ILL65602 IVH65538:IVH65602 JFD65538:JFD65602 JOZ65538:JOZ65602 JYV65538:JYV65602 KIR65538:KIR65602 KSN65538:KSN65602 LCJ65538:LCJ65602 LMF65538:LMF65602 LWB65538:LWB65602 MFX65538:MFX65602 MPT65538:MPT65602 MZP65538:MZP65602 NJL65538:NJL65602 NTH65538:NTH65602 ODD65538:ODD65602 OMZ65538:OMZ65602 OWV65538:OWV65602 PGR65538:PGR65602 PQN65538:PQN65602 QAJ65538:QAJ65602 QKF65538:QKF65602 QUB65538:QUB65602 RDX65538:RDX65602 RNT65538:RNT65602 RXP65538:RXP65602 SHL65538:SHL65602 SRH65538:SRH65602 TBD65538:TBD65602 TKZ65538:TKZ65602 TUV65538:TUV65602 UER65538:UER65602 UON65538:UON65602 UYJ65538:UYJ65602 VIF65538:VIF65602 VSB65538:VSB65602 WBX65538:WBX65602 WLT65538:WLT65602 WVP65538:WVP65602 H131074:H131138 JD131074:JD131138 SZ131074:SZ131138 ACV131074:ACV131138 AMR131074:AMR131138 AWN131074:AWN131138 BGJ131074:BGJ131138 BQF131074:BQF131138 CAB131074:CAB131138 CJX131074:CJX131138 CTT131074:CTT131138 DDP131074:DDP131138 DNL131074:DNL131138 DXH131074:DXH131138 EHD131074:EHD131138 EQZ131074:EQZ131138 FAV131074:FAV131138 FKR131074:FKR131138 FUN131074:FUN131138 GEJ131074:GEJ131138 GOF131074:GOF131138 GYB131074:GYB131138 HHX131074:HHX131138 HRT131074:HRT131138 IBP131074:IBP131138 ILL131074:ILL131138 IVH131074:IVH131138 JFD131074:JFD131138 JOZ131074:JOZ131138 JYV131074:JYV131138 KIR131074:KIR131138 KSN131074:KSN131138 LCJ131074:LCJ131138 LMF131074:LMF131138 LWB131074:LWB131138 MFX131074:MFX131138 MPT131074:MPT131138 MZP131074:MZP131138 NJL131074:NJL131138 NTH131074:NTH131138 ODD131074:ODD131138 OMZ131074:OMZ131138 OWV131074:OWV131138 PGR131074:PGR131138 PQN131074:PQN131138 QAJ131074:QAJ131138 QKF131074:QKF131138 QUB131074:QUB131138 RDX131074:RDX131138 RNT131074:RNT131138 RXP131074:RXP131138 SHL131074:SHL131138 SRH131074:SRH131138 TBD131074:TBD131138 TKZ131074:TKZ131138 TUV131074:TUV131138 UER131074:UER131138 UON131074:UON131138 UYJ131074:UYJ131138 VIF131074:VIF131138 VSB131074:VSB131138 WBX131074:WBX131138 WLT131074:WLT131138 WVP131074:WVP131138 H196610:H196674 JD196610:JD196674 SZ196610:SZ196674 ACV196610:ACV196674 AMR196610:AMR196674 AWN196610:AWN196674 BGJ196610:BGJ196674 BQF196610:BQF196674 CAB196610:CAB196674 CJX196610:CJX196674 CTT196610:CTT196674 DDP196610:DDP196674 DNL196610:DNL196674 DXH196610:DXH196674 EHD196610:EHD196674 EQZ196610:EQZ196674 FAV196610:FAV196674 FKR196610:FKR196674 FUN196610:FUN196674 GEJ196610:GEJ196674 GOF196610:GOF196674 GYB196610:GYB196674 HHX196610:HHX196674 HRT196610:HRT196674 IBP196610:IBP196674 ILL196610:ILL196674 IVH196610:IVH196674 JFD196610:JFD196674 JOZ196610:JOZ196674 JYV196610:JYV196674 KIR196610:KIR196674 KSN196610:KSN196674 LCJ196610:LCJ196674 LMF196610:LMF196674 LWB196610:LWB196674 MFX196610:MFX196674 MPT196610:MPT196674 MZP196610:MZP196674 NJL196610:NJL196674 NTH196610:NTH196674 ODD196610:ODD196674 OMZ196610:OMZ196674 OWV196610:OWV196674 PGR196610:PGR196674 PQN196610:PQN196674 QAJ196610:QAJ196674 QKF196610:QKF196674 QUB196610:QUB196674 RDX196610:RDX196674 RNT196610:RNT196674 RXP196610:RXP196674 SHL196610:SHL196674 SRH196610:SRH196674 TBD196610:TBD196674 TKZ196610:TKZ196674 TUV196610:TUV196674 UER196610:UER196674 UON196610:UON196674 UYJ196610:UYJ196674 VIF196610:VIF196674 VSB196610:VSB196674 WBX196610:WBX196674 WLT196610:WLT196674 WVP196610:WVP196674 H262146:H262210 JD262146:JD262210 SZ262146:SZ262210 ACV262146:ACV262210 AMR262146:AMR262210 AWN262146:AWN262210 BGJ262146:BGJ262210 BQF262146:BQF262210 CAB262146:CAB262210 CJX262146:CJX262210 CTT262146:CTT262210 DDP262146:DDP262210 DNL262146:DNL262210 DXH262146:DXH262210 EHD262146:EHD262210 EQZ262146:EQZ262210 FAV262146:FAV262210 FKR262146:FKR262210 FUN262146:FUN262210 GEJ262146:GEJ262210 GOF262146:GOF262210 GYB262146:GYB262210 HHX262146:HHX262210 HRT262146:HRT262210 IBP262146:IBP262210 ILL262146:ILL262210 IVH262146:IVH262210 JFD262146:JFD262210 JOZ262146:JOZ262210 JYV262146:JYV262210 KIR262146:KIR262210 KSN262146:KSN262210 LCJ262146:LCJ262210 LMF262146:LMF262210 LWB262146:LWB262210 MFX262146:MFX262210 MPT262146:MPT262210 MZP262146:MZP262210 NJL262146:NJL262210 NTH262146:NTH262210 ODD262146:ODD262210 OMZ262146:OMZ262210 OWV262146:OWV262210 PGR262146:PGR262210 PQN262146:PQN262210 QAJ262146:QAJ262210 QKF262146:QKF262210 QUB262146:QUB262210 RDX262146:RDX262210 RNT262146:RNT262210 RXP262146:RXP262210 SHL262146:SHL262210 SRH262146:SRH262210 TBD262146:TBD262210 TKZ262146:TKZ262210 TUV262146:TUV262210 UER262146:UER262210 UON262146:UON262210 UYJ262146:UYJ262210 VIF262146:VIF262210 VSB262146:VSB262210 WBX262146:WBX262210 WLT262146:WLT262210 WVP262146:WVP262210 H327682:H327746 JD327682:JD327746 SZ327682:SZ327746 ACV327682:ACV327746 AMR327682:AMR327746 AWN327682:AWN327746 BGJ327682:BGJ327746 BQF327682:BQF327746 CAB327682:CAB327746 CJX327682:CJX327746 CTT327682:CTT327746 DDP327682:DDP327746 DNL327682:DNL327746 DXH327682:DXH327746 EHD327682:EHD327746 EQZ327682:EQZ327746 FAV327682:FAV327746 FKR327682:FKR327746 FUN327682:FUN327746 GEJ327682:GEJ327746 GOF327682:GOF327746 GYB327682:GYB327746 HHX327682:HHX327746 HRT327682:HRT327746 IBP327682:IBP327746 ILL327682:ILL327746 IVH327682:IVH327746 JFD327682:JFD327746 JOZ327682:JOZ327746 JYV327682:JYV327746 KIR327682:KIR327746 KSN327682:KSN327746 LCJ327682:LCJ327746 LMF327682:LMF327746 LWB327682:LWB327746 MFX327682:MFX327746 MPT327682:MPT327746 MZP327682:MZP327746 NJL327682:NJL327746 NTH327682:NTH327746 ODD327682:ODD327746 OMZ327682:OMZ327746 OWV327682:OWV327746 PGR327682:PGR327746 PQN327682:PQN327746 QAJ327682:QAJ327746 QKF327682:QKF327746 QUB327682:QUB327746 RDX327682:RDX327746 RNT327682:RNT327746 RXP327682:RXP327746 SHL327682:SHL327746 SRH327682:SRH327746 TBD327682:TBD327746 TKZ327682:TKZ327746 TUV327682:TUV327746 UER327682:UER327746 UON327682:UON327746 UYJ327682:UYJ327746 VIF327682:VIF327746 VSB327682:VSB327746 WBX327682:WBX327746 WLT327682:WLT327746 WVP327682:WVP327746 H393218:H393282 JD393218:JD393282 SZ393218:SZ393282 ACV393218:ACV393282 AMR393218:AMR393282 AWN393218:AWN393282 BGJ393218:BGJ393282 BQF393218:BQF393282 CAB393218:CAB393282 CJX393218:CJX393282 CTT393218:CTT393282 DDP393218:DDP393282 DNL393218:DNL393282 DXH393218:DXH393282 EHD393218:EHD393282 EQZ393218:EQZ393282 FAV393218:FAV393282 FKR393218:FKR393282 FUN393218:FUN393282 GEJ393218:GEJ393282 GOF393218:GOF393282 GYB393218:GYB393282 HHX393218:HHX393282 HRT393218:HRT393282 IBP393218:IBP393282 ILL393218:ILL393282 IVH393218:IVH393282 JFD393218:JFD393282 JOZ393218:JOZ393282 JYV393218:JYV393282 KIR393218:KIR393282 KSN393218:KSN393282 LCJ393218:LCJ393282 LMF393218:LMF393282 LWB393218:LWB393282 MFX393218:MFX393282 MPT393218:MPT393282 MZP393218:MZP393282 NJL393218:NJL393282 NTH393218:NTH393282 ODD393218:ODD393282 OMZ393218:OMZ393282 OWV393218:OWV393282 PGR393218:PGR393282 PQN393218:PQN393282 QAJ393218:QAJ393282 QKF393218:QKF393282 QUB393218:QUB393282 RDX393218:RDX393282 RNT393218:RNT393282 RXP393218:RXP393282 SHL393218:SHL393282 SRH393218:SRH393282 TBD393218:TBD393282 TKZ393218:TKZ393282 TUV393218:TUV393282 UER393218:UER393282 UON393218:UON393282 UYJ393218:UYJ393282 VIF393218:VIF393282 VSB393218:VSB393282 WBX393218:WBX393282 WLT393218:WLT393282 WVP393218:WVP393282 H458754:H458818 JD458754:JD458818 SZ458754:SZ458818 ACV458754:ACV458818 AMR458754:AMR458818 AWN458754:AWN458818 BGJ458754:BGJ458818 BQF458754:BQF458818 CAB458754:CAB458818 CJX458754:CJX458818 CTT458754:CTT458818 DDP458754:DDP458818 DNL458754:DNL458818 DXH458754:DXH458818 EHD458754:EHD458818 EQZ458754:EQZ458818 FAV458754:FAV458818 FKR458754:FKR458818 FUN458754:FUN458818 GEJ458754:GEJ458818 GOF458754:GOF458818 GYB458754:GYB458818 HHX458754:HHX458818 HRT458754:HRT458818 IBP458754:IBP458818 ILL458754:ILL458818 IVH458754:IVH458818 JFD458754:JFD458818 JOZ458754:JOZ458818 JYV458754:JYV458818 KIR458754:KIR458818 KSN458754:KSN458818 LCJ458754:LCJ458818 LMF458754:LMF458818 LWB458754:LWB458818 MFX458754:MFX458818 MPT458754:MPT458818 MZP458754:MZP458818 NJL458754:NJL458818 NTH458754:NTH458818 ODD458754:ODD458818 OMZ458754:OMZ458818 OWV458754:OWV458818 PGR458754:PGR458818 PQN458754:PQN458818 QAJ458754:QAJ458818 QKF458754:QKF458818 QUB458754:QUB458818 RDX458754:RDX458818 RNT458754:RNT458818 RXP458754:RXP458818 SHL458754:SHL458818 SRH458754:SRH458818 TBD458754:TBD458818 TKZ458754:TKZ458818 TUV458754:TUV458818 UER458754:UER458818 UON458754:UON458818 UYJ458754:UYJ458818 VIF458754:VIF458818 VSB458754:VSB458818 WBX458754:WBX458818 WLT458754:WLT458818 WVP458754:WVP458818 H524290:H524354 JD524290:JD524354 SZ524290:SZ524354 ACV524290:ACV524354 AMR524290:AMR524354 AWN524290:AWN524354 BGJ524290:BGJ524354 BQF524290:BQF524354 CAB524290:CAB524354 CJX524290:CJX524354 CTT524290:CTT524354 DDP524290:DDP524354 DNL524290:DNL524354 DXH524290:DXH524354 EHD524290:EHD524354 EQZ524290:EQZ524354 FAV524290:FAV524354 FKR524290:FKR524354 FUN524290:FUN524354 GEJ524290:GEJ524354 GOF524290:GOF524354 GYB524290:GYB524354 HHX524290:HHX524354 HRT524290:HRT524354 IBP524290:IBP524354 ILL524290:ILL524354 IVH524290:IVH524354 JFD524290:JFD524354 JOZ524290:JOZ524354 JYV524290:JYV524354 KIR524290:KIR524354 KSN524290:KSN524354 LCJ524290:LCJ524354 LMF524290:LMF524354 LWB524290:LWB524354 MFX524290:MFX524354 MPT524290:MPT524354 MZP524290:MZP524354 NJL524290:NJL524354 NTH524290:NTH524354 ODD524290:ODD524354 OMZ524290:OMZ524354 OWV524290:OWV524354 PGR524290:PGR524354 PQN524290:PQN524354 QAJ524290:QAJ524354 QKF524290:QKF524354 QUB524290:QUB524354 RDX524290:RDX524354 RNT524290:RNT524354 RXP524290:RXP524354 SHL524290:SHL524354 SRH524290:SRH524354 TBD524290:TBD524354 TKZ524290:TKZ524354 TUV524290:TUV524354 UER524290:UER524354 UON524290:UON524354 UYJ524290:UYJ524354 VIF524290:VIF524354 VSB524290:VSB524354 WBX524290:WBX524354 WLT524290:WLT524354 WVP524290:WVP524354 H589826:H589890 JD589826:JD589890 SZ589826:SZ589890 ACV589826:ACV589890 AMR589826:AMR589890 AWN589826:AWN589890 BGJ589826:BGJ589890 BQF589826:BQF589890 CAB589826:CAB589890 CJX589826:CJX589890 CTT589826:CTT589890 DDP589826:DDP589890 DNL589826:DNL589890 DXH589826:DXH589890 EHD589826:EHD589890 EQZ589826:EQZ589890 FAV589826:FAV589890 FKR589826:FKR589890 FUN589826:FUN589890 GEJ589826:GEJ589890 GOF589826:GOF589890 GYB589826:GYB589890 HHX589826:HHX589890 HRT589826:HRT589890 IBP589826:IBP589890 ILL589826:ILL589890 IVH589826:IVH589890 JFD589826:JFD589890 JOZ589826:JOZ589890 JYV589826:JYV589890 KIR589826:KIR589890 KSN589826:KSN589890 LCJ589826:LCJ589890 LMF589826:LMF589890 LWB589826:LWB589890 MFX589826:MFX589890 MPT589826:MPT589890 MZP589826:MZP589890 NJL589826:NJL589890 NTH589826:NTH589890 ODD589826:ODD589890 OMZ589826:OMZ589890 OWV589826:OWV589890 PGR589826:PGR589890 PQN589826:PQN589890 QAJ589826:QAJ589890 QKF589826:QKF589890 QUB589826:QUB589890 RDX589826:RDX589890 RNT589826:RNT589890 RXP589826:RXP589890 SHL589826:SHL589890 SRH589826:SRH589890 TBD589826:TBD589890 TKZ589826:TKZ589890 TUV589826:TUV589890 UER589826:UER589890 UON589826:UON589890 UYJ589826:UYJ589890 VIF589826:VIF589890 VSB589826:VSB589890 WBX589826:WBX589890 WLT589826:WLT589890 WVP589826:WVP589890 H655362:H655426 JD655362:JD655426 SZ655362:SZ655426 ACV655362:ACV655426 AMR655362:AMR655426 AWN655362:AWN655426 BGJ655362:BGJ655426 BQF655362:BQF655426 CAB655362:CAB655426 CJX655362:CJX655426 CTT655362:CTT655426 DDP655362:DDP655426 DNL655362:DNL655426 DXH655362:DXH655426 EHD655362:EHD655426 EQZ655362:EQZ655426 FAV655362:FAV655426 FKR655362:FKR655426 FUN655362:FUN655426 GEJ655362:GEJ655426 GOF655362:GOF655426 GYB655362:GYB655426 HHX655362:HHX655426 HRT655362:HRT655426 IBP655362:IBP655426 ILL655362:ILL655426 IVH655362:IVH655426 JFD655362:JFD655426 JOZ655362:JOZ655426 JYV655362:JYV655426 KIR655362:KIR655426 KSN655362:KSN655426 LCJ655362:LCJ655426 LMF655362:LMF655426 LWB655362:LWB655426 MFX655362:MFX655426 MPT655362:MPT655426 MZP655362:MZP655426 NJL655362:NJL655426 NTH655362:NTH655426 ODD655362:ODD655426 OMZ655362:OMZ655426 OWV655362:OWV655426 PGR655362:PGR655426 PQN655362:PQN655426 QAJ655362:QAJ655426 QKF655362:QKF655426 QUB655362:QUB655426 RDX655362:RDX655426 RNT655362:RNT655426 RXP655362:RXP655426 SHL655362:SHL655426 SRH655362:SRH655426 TBD655362:TBD655426 TKZ655362:TKZ655426 TUV655362:TUV655426 UER655362:UER655426 UON655362:UON655426 UYJ655362:UYJ655426 VIF655362:VIF655426 VSB655362:VSB655426 WBX655362:WBX655426 WLT655362:WLT655426 WVP655362:WVP655426 H720898:H720962 JD720898:JD720962 SZ720898:SZ720962 ACV720898:ACV720962 AMR720898:AMR720962 AWN720898:AWN720962 BGJ720898:BGJ720962 BQF720898:BQF720962 CAB720898:CAB720962 CJX720898:CJX720962 CTT720898:CTT720962 DDP720898:DDP720962 DNL720898:DNL720962 DXH720898:DXH720962 EHD720898:EHD720962 EQZ720898:EQZ720962 FAV720898:FAV720962 FKR720898:FKR720962 FUN720898:FUN720962 GEJ720898:GEJ720962 GOF720898:GOF720962 GYB720898:GYB720962 HHX720898:HHX720962 HRT720898:HRT720962 IBP720898:IBP720962 ILL720898:ILL720962 IVH720898:IVH720962 JFD720898:JFD720962 JOZ720898:JOZ720962 JYV720898:JYV720962 KIR720898:KIR720962 KSN720898:KSN720962 LCJ720898:LCJ720962 LMF720898:LMF720962 LWB720898:LWB720962 MFX720898:MFX720962 MPT720898:MPT720962 MZP720898:MZP720962 NJL720898:NJL720962 NTH720898:NTH720962 ODD720898:ODD720962 OMZ720898:OMZ720962 OWV720898:OWV720962 PGR720898:PGR720962 PQN720898:PQN720962 QAJ720898:QAJ720962 QKF720898:QKF720962 QUB720898:QUB720962 RDX720898:RDX720962 RNT720898:RNT720962 RXP720898:RXP720962 SHL720898:SHL720962 SRH720898:SRH720962 TBD720898:TBD720962 TKZ720898:TKZ720962 TUV720898:TUV720962 UER720898:UER720962 UON720898:UON720962 UYJ720898:UYJ720962 VIF720898:VIF720962 VSB720898:VSB720962 WBX720898:WBX720962 WLT720898:WLT720962 WVP720898:WVP720962 H786434:H786498 JD786434:JD786498 SZ786434:SZ786498 ACV786434:ACV786498 AMR786434:AMR786498 AWN786434:AWN786498 BGJ786434:BGJ786498 BQF786434:BQF786498 CAB786434:CAB786498 CJX786434:CJX786498 CTT786434:CTT786498 DDP786434:DDP786498 DNL786434:DNL786498 DXH786434:DXH786498 EHD786434:EHD786498 EQZ786434:EQZ786498 FAV786434:FAV786498 FKR786434:FKR786498 FUN786434:FUN786498 GEJ786434:GEJ786498 GOF786434:GOF786498 GYB786434:GYB786498 HHX786434:HHX786498 HRT786434:HRT786498 IBP786434:IBP786498 ILL786434:ILL786498 IVH786434:IVH786498 JFD786434:JFD786498 JOZ786434:JOZ786498 JYV786434:JYV786498 KIR786434:KIR786498 KSN786434:KSN786498 LCJ786434:LCJ786498 LMF786434:LMF786498 LWB786434:LWB786498 MFX786434:MFX786498 MPT786434:MPT786498 MZP786434:MZP786498 NJL786434:NJL786498 NTH786434:NTH786498 ODD786434:ODD786498 OMZ786434:OMZ786498 OWV786434:OWV786498 PGR786434:PGR786498 PQN786434:PQN786498 QAJ786434:QAJ786498 QKF786434:QKF786498 QUB786434:QUB786498 RDX786434:RDX786498 RNT786434:RNT786498 RXP786434:RXP786498 SHL786434:SHL786498 SRH786434:SRH786498 TBD786434:TBD786498 TKZ786434:TKZ786498 TUV786434:TUV786498 UER786434:UER786498 UON786434:UON786498 UYJ786434:UYJ786498 VIF786434:VIF786498 VSB786434:VSB786498 WBX786434:WBX786498 WLT786434:WLT786498 WVP786434:WVP786498 H851970:H852034 JD851970:JD852034 SZ851970:SZ852034 ACV851970:ACV852034 AMR851970:AMR852034 AWN851970:AWN852034 BGJ851970:BGJ852034 BQF851970:BQF852034 CAB851970:CAB852034 CJX851970:CJX852034 CTT851970:CTT852034 DDP851970:DDP852034 DNL851970:DNL852034 DXH851970:DXH852034 EHD851970:EHD852034 EQZ851970:EQZ852034 FAV851970:FAV852034 FKR851970:FKR852034 FUN851970:FUN852034 GEJ851970:GEJ852034 GOF851970:GOF852034 GYB851970:GYB852034 HHX851970:HHX852034 HRT851970:HRT852034 IBP851970:IBP852034 ILL851970:ILL852034 IVH851970:IVH852034 JFD851970:JFD852034 JOZ851970:JOZ852034 JYV851970:JYV852034 KIR851970:KIR852034 KSN851970:KSN852034 LCJ851970:LCJ852034 LMF851970:LMF852034 LWB851970:LWB852034 MFX851970:MFX852034 MPT851970:MPT852034 MZP851970:MZP852034 NJL851970:NJL852034 NTH851970:NTH852034 ODD851970:ODD852034 OMZ851970:OMZ852034 OWV851970:OWV852034 PGR851970:PGR852034 PQN851970:PQN852034 QAJ851970:QAJ852034 QKF851970:QKF852034 QUB851970:QUB852034 RDX851970:RDX852034 RNT851970:RNT852034 RXP851970:RXP852034 SHL851970:SHL852034 SRH851970:SRH852034 TBD851970:TBD852034 TKZ851970:TKZ852034 TUV851970:TUV852034 UER851970:UER852034 UON851970:UON852034 UYJ851970:UYJ852034 VIF851970:VIF852034 VSB851970:VSB852034 WBX851970:WBX852034 WLT851970:WLT852034 WVP851970:WVP852034 H917506:H917570 JD917506:JD917570 SZ917506:SZ917570 ACV917506:ACV917570 AMR917506:AMR917570 AWN917506:AWN917570 BGJ917506:BGJ917570 BQF917506:BQF917570 CAB917506:CAB917570 CJX917506:CJX917570 CTT917506:CTT917570 DDP917506:DDP917570 DNL917506:DNL917570 DXH917506:DXH917570 EHD917506:EHD917570 EQZ917506:EQZ917570 FAV917506:FAV917570 FKR917506:FKR917570 FUN917506:FUN917570 GEJ917506:GEJ917570 GOF917506:GOF917570 GYB917506:GYB917570 HHX917506:HHX917570 HRT917506:HRT917570 IBP917506:IBP917570 ILL917506:ILL917570 IVH917506:IVH917570 JFD917506:JFD917570 JOZ917506:JOZ917570 JYV917506:JYV917570 KIR917506:KIR917570 KSN917506:KSN917570 LCJ917506:LCJ917570 LMF917506:LMF917570 LWB917506:LWB917570 MFX917506:MFX917570 MPT917506:MPT917570 MZP917506:MZP917570 NJL917506:NJL917570 NTH917506:NTH917570 ODD917506:ODD917570 OMZ917506:OMZ917570 OWV917506:OWV917570 PGR917506:PGR917570 PQN917506:PQN917570 QAJ917506:QAJ917570 QKF917506:QKF917570 QUB917506:QUB917570 RDX917506:RDX917570 RNT917506:RNT917570 RXP917506:RXP917570 SHL917506:SHL917570 SRH917506:SRH917570 TBD917506:TBD917570 TKZ917506:TKZ917570 TUV917506:TUV917570 UER917506:UER917570 UON917506:UON917570 UYJ917506:UYJ917570 VIF917506:VIF917570 VSB917506:VSB917570 WBX917506:WBX917570 WLT917506:WLT917570 WVP917506:WVP917570 H983042:H983106 JD983042:JD983106 SZ983042:SZ983106 ACV983042:ACV983106 AMR983042:AMR983106 AWN983042:AWN983106 BGJ983042:BGJ983106 BQF983042:BQF983106 CAB983042:CAB983106 CJX983042:CJX983106 CTT983042:CTT983106 DDP983042:DDP983106 DNL983042:DNL983106 DXH983042:DXH983106 EHD983042:EHD983106 EQZ983042:EQZ983106 FAV983042:FAV983106 FKR983042:FKR983106 FUN983042:FUN983106 GEJ983042:GEJ983106 GOF983042:GOF983106 GYB983042:GYB983106 HHX983042:HHX983106 HRT983042:HRT983106 IBP983042:IBP983106 ILL983042:ILL983106 IVH983042:IVH983106 JFD983042:JFD983106 JOZ983042:JOZ983106 JYV983042:JYV983106 KIR983042:KIR983106 KSN983042:KSN983106 LCJ983042:LCJ983106 LMF983042:LMF983106 LWB983042:LWB983106 MFX983042:MFX983106 MPT983042:MPT983106 MZP983042:MZP983106 NJL983042:NJL983106 NTH983042:NTH983106 ODD983042:ODD983106 OMZ983042:OMZ983106 OWV983042:OWV983106 PGR983042:PGR983106 PQN983042:PQN983106 QAJ983042:QAJ983106 QKF983042:QKF983106 QUB983042:QUB983106 RDX983042:RDX983106 RNT983042:RNT983106 RXP983042:RXP983106 SHL983042:SHL983106 SRH983042:SRH983106 TBD983042:TBD983106 TKZ983042:TKZ983106 TUV983042:TUV983106 UER983042:UER983106 UON983042:UON983106 UYJ983042:UYJ983106 VIF983042:VIF983106 VSB983042:VSB983106 WBX983042:WBX983106 WLT983042:WLT983106 WVP983042:WVP983106" xr:uid="{00000000-0002-0000-0500-000003000000}">
      <formula1>$H$68:$H$76</formula1>
    </dataValidation>
  </dataValidations>
  <pageMargins left="0.75" right="0.75" top="1" bottom="1" header="0.5" footer="0.5"/>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50291-F9FB-4303-9825-53A3E37A4EE6}">
  <dimension ref="A1:L121"/>
  <sheetViews>
    <sheetView workbookViewId="0">
      <pane xSplit="5" ySplit="1" topLeftCell="F23" activePane="bottomRight" state="frozen"/>
      <selection activeCell="C18" sqref="C18"/>
      <selection pane="topRight" activeCell="C18" sqref="C18"/>
      <selection pane="bottomLeft" activeCell="C18" sqref="C18"/>
      <selection pane="bottomRight" activeCell="G43" sqref="G43"/>
    </sheetView>
  </sheetViews>
  <sheetFormatPr defaultRowHeight="13.5"/>
  <cols>
    <col min="1" max="1" width="5.25" style="118" customWidth="1"/>
    <col min="2" max="2" width="36.75" style="118" customWidth="1"/>
    <col min="3" max="3" width="9.75" style="118" customWidth="1"/>
    <col min="4" max="4" width="8.25" style="118" customWidth="1"/>
    <col min="5" max="5" width="11.625" style="118" customWidth="1"/>
    <col min="6" max="16384" width="9" style="118"/>
  </cols>
  <sheetData>
    <row r="1" spans="1:11" s="120" customFormat="1">
      <c r="B1" s="120" t="s">
        <v>1655</v>
      </c>
      <c r="C1" s="120" t="s">
        <v>1654</v>
      </c>
      <c r="D1" s="120" t="s">
        <v>1653</v>
      </c>
      <c r="E1" s="120" t="s">
        <v>1652</v>
      </c>
      <c r="F1" s="120" t="s">
        <v>1651</v>
      </c>
      <c r="G1" s="120" t="s">
        <v>1650</v>
      </c>
      <c r="H1" s="120" t="s">
        <v>1649</v>
      </c>
      <c r="I1" s="120" t="s">
        <v>428</v>
      </c>
      <c r="J1" s="120" t="s">
        <v>431</v>
      </c>
      <c r="K1" s="120" t="s">
        <v>1648</v>
      </c>
    </row>
    <row r="2" spans="1:11">
      <c r="A2" s="118">
        <v>1</v>
      </c>
      <c r="B2" s="118" t="s">
        <v>1647</v>
      </c>
      <c r="C2" s="120" t="s">
        <v>427</v>
      </c>
      <c r="D2" s="118" t="s">
        <v>1580</v>
      </c>
      <c r="E2" s="118" t="s">
        <v>1646</v>
      </c>
    </row>
    <row r="3" spans="1:11">
      <c r="A3" s="118">
        <v>2</v>
      </c>
      <c r="B3" s="118" t="s">
        <v>1645</v>
      </c>
      <c r="C3" s="120" t="s">
        <v>427</v>
      </c>
      <c r="D3" s="118" t="s">
        <v>1580</v>
      </c>
      <c r="E3" s="118" t="s">
        <v>1644</v>
      </c>
    </row>
    <row r="4" spans="1:11">
      <c r="A4" s="118">
        <v>3</v>
      </c>
      <c r="B4" s="118" t="s">
        <v>1643</v>
      </c>
      <c r="C4" s="120" t="s">
        <v>427</v>
      </c>
      <c r="D4" s="118" t="s">
        <v>1580</v>
      </c>
      <c r="E4" s="118" t="s">
        <v>1639</v>
      </c>
    </row>
    <row r="5" spans="1:11">
      <c r="A5" s="118">
        <v>4</v>
      </c>
      <c r="B5" s="118" t="s">
        <v>1642</v>
      </c>
      <c r="C5" s="120" t="s">
        <v>427</v>
      </c>
      <c r="D5" s="118" t="s">
        <v>1580</v>
      </c>
      <c r="E5" s="118" t="s">
        <v>1641</v>
      </c>
    </row>
    <row r="6" spans="1:11">
      <c r="A6" s="118">
        <v>5</v>
      </c>
      <c r="B6" s="118" t="s">
        <v>1640</v>
      </c>
      <c r="C6" s="120" t="s">
        <v>427</v>
      </c>
      <c r="D6" s="118" t="s">
        <v>1580</v>
      </c>
      <c r="E6" s="118" t="s">
        <v>1639</v>
      </c>
    </row>
    <row r="7" spans="1:11">
      <c r="A7" s="118">
        <v>6</v>
      </c>
      <c r="B7" s="118" t="s">
        <v>1638</v>
      </c>
      <c r="C7" s="120" t="s">
        <v>427</v>
      </c>
      <c r="D7" s="118" t="s">
        <v>1580</v>
      </c>
      <c r="E7" s="118" t="s">
        <v>1637</v>
      </c>
    </row>
    <row r="8" spans="1:11">
      <c r="A8" s="118">
        <v>7</v>
      </c>
      <c r="B8" s="118" t="s">
        <v>1636</v>
      </c>
      <c r="C8" s="120" t="s">
        <v>427</v>
      </c>
      <c r="D8" s="118" t="s">
        <v>1580</v>
      </c>
      <c r="E8" s="118" t="s">
        <v>1635</v>
      </c>
    </row>
    <row r="9" spans="1:11">
      <c r="A9" s="118">
        <v>8</v>
      </c>
      <c r="B9" s="118" t="s">
        <v>1634</v>
      </c>
      <c r="C9" s="120" t="s">
        <v>427</v>
      </c>
      <c r="D9" s="118" t="s">
        <v>1580</v>
      </c>
      <c r="E9" s="118" t="s">
        <v>1633</v>
      </c>
    </row>
    <row r="10" spans="1:11">
      <c r="A10" s="118">
        <v>9</v>
      </c>
      <c r="B10" s="118" t="s">
        <v>1632</v>
      </c>
      <c r="C10" s="120" t="s">
        <v>427</v>
      </c>
      <c r="D10" s="118" t="s">
        <v>1580</v>
      </c>
      <c r="E10" s="118" t="s">
        <v>1631</v>
      </c>
    </row>
    <row r="11" spans="1:11">
      <c r="A11" s="118">
        <v>10</v>
      </c>
      <c r="B11" s="118" t="s">
        <v>1630</v>
      </c>
      <c r="C11" s="120" t="s">
        <v>427</v>
      </c>
      <c r="D11" s="118" t="s">
        <v>1580</v>
      </c>
      <c r="E11" s="118" t="s">
        <v>1629</v>
      </c>
    </row>
    <row r="12" spans="1:11">
      <c r="A12" s="118">
        <v>11</v>
      </c>
      <c r="B12" s="118" t="s">
        <v>1628</v>
      </c>
      <c r="C12" s="120" t="s">
        <v>427</v>
      </c>
      <c r="D12" s="118" t="s">
        <v>1580</v>
      </c>
      <c r="E12" s="118" t="s">
        <v>1627</v>
      </c>
    </row>
    <row r="13" spans="1:11">
      <c r="A13" s="118">
        <v>12</v>
      </c>
      <c r="B13" s="118" t="s">
        <v>1626</v>
      </c>
      <c r="C13" s="120" t="s">
        <v>427</v>
      </c>
      <c r="D13" s="118" t="s">
        <v>1580</v>
      </c>
      <c r="E13" s="118" t="s">
        <v>1625</v>
      </c>
    </row>
    <row r="14" spans="1:11">
      <c r="A14" s="118">
        <v>13</v>
      </c>
      <c r="B14" s="118" t="s">
        <v>1624</v>
      </c>
      <c r="C14" s="120" t="s">
        <v>427</v>
      </c>
      <c r="D14" s="118" t="s">
        <v>1580</v>
      </c>
      <c r="E14" s="118" t="s">
        <v>1623</v>
      </c>
    </row>
    <row r="15" spans="1:11">
      <c r="A15" s="118">
        <v>14</v>
      </c>
      <c r="B15" s="118" t="s">
        <v>1622</v>
      </c>
      <c r="C15" s="120" t="s">
        <v>427</v>
      </c>
      <c r="D15" s="118" t="s">
        <v>1580</v>
      </c>
      <c r="E15" s="118" t="s">
        <v>1621</v>
      </c>
    </row>
    <row r="16" spans="1:11">
      <c r="A16" s="118">
        <v>15</v>
      </c>
      <c r="B16" s="118" t="s">
        <v>1620</v>
      </c>
      <c r="D16" s="118" t="s">
        <v>1580</v>
      </c>
    </row>
    <row r="17" spans="1:5">
      <c r="A17" s="118">
        <v>16</v>
      </c>
      <c r="B17" s="118" t="s">
        <v>1619</v>
      </c>
      <c r="D17" s="118" t="s">
        <v>1580</v>
      </c>
      <c r="E17" s="118" t="s">
        <v>1618</v>
      </c>
    </row>
    <row r="18" spans="1:5">
      <c r="A18" s="118">
        <v>17</v>
      </c>
      <c r="B18" s="118" t="s">
        <v>1617</v>
      </c>
      <c r="D18" s="118" t="s">
        <v>1580</v>
      </c>
      <c r="E18" s="118" t="s">
        <v>1616</v>
      </c>
    </row>
    <row r="19" spans="1:5">
      <c r="A19" s="118">
        <v>18</v>
      </c>
      <c r="B19" s="118" t="s">
        <v>1615</v>
      </c>
      <c r="D19" s="118" t="s">
        <v>1580</v>
      </c>
      <c r="E19" s="118" t="s">
        <v>1614</v>
      </c>
    </row>
    <row r="20" spans="1:5">
      <c r="A20" s="118">
        <v>19</v>
      </c>
      <c r="B20" s="118" t="s">
        <v>1613</v>
      </c>
      <c r="D20" s="118" t="s">
        <v>1580</v>
      </c>
      <c r="E20" s="118" t="s">
        <v>1612</v>
      </c>
    </row>
    <row r="21" spans="1:5">
      <c r="A21" s="118">
        <v>20</v>
      </c>
      <c r="B21" s="118" t="s">
        <v>1611</v>
      </c>
      <c r="D21" s="118" t="s">
        <v>1580</v>
      </c>
      <c r="E21" s="118" t="s">
        <v>1610</v>
      </c>
    </row>
    <row r="22" spans="1:5">
      <c r="A22" s="118">
        <v>21</v>
      </c>
      <c r="B22" s="118" t="s">
        <v>1609</v>
      </c>
      <c r="D22" s="118" t="s">
        <v>1580</v>
      </c>
      <c r="E22" s="118" t="s">
        <v>1608</v>
      </c>
    </row>
    <row r="23" spans="1:5">
      <c r="A23" s="118">
        <v>22</v>
      </c>
      <c r="B23" s="118" t="s">
        <v>1607</v>
      </c>
      <c r="D23" s="118" t="s">
        <v>1580</v>
      </c>
      <c r="E23" s="118" t="s">
        <v>1606</v>
      </c>
    </row>
    <row r="24" spans="1:5">
      <c r="A24" s="118">
        <v>23</v>
      </c>
      <c r="B24" s="118" t="s">
        <v>1605</v>
      </c>
      <c r="D24" s="118" t="s">
        <v>1580</v>
      </c>
      <c r="E24" s="118" t="s">
        <v>1604</v>
      </c>
    </row>
    <row r="25" spans="1:5">
      <c r="A25" s="118">
        <v>24</v>
      </c>
      <c r="B25" s="118" t="s">
        <v>1603</v>
      </c>
      <c r="D25" s="118" t="s">
        <v>1580</v>
      </c>
    </row>
    <row r="26" spans="1:5">
      <c r="A26" s="118">
        <v>25</v>
      </c>
      <c r="B26" s="118" t="s">
        <v>1602</v>
      </c>
      <c r="D26" s="118" t="s">
        <v>1580</v>
      </c>
      <c r="E26" s="118" t="s">
        <v>1601</v>
      </c>
    </row>
    <row r="27" spans="1:5">
      <c r="A27" s="118">
        <v>26</v>
      </c>
      <c r="B27" s="118" t="s">
        <v>1600</v>
      </c>
      <c r="D27" s="118" t="s">
        <v>1580</v>
      </c>
      <c r="E27" s="118" t="s">
        <v>1599</v>
      </c>
    </row>
    <row r="28" spans="1:5">
      <c r="A28" s="118">
        <v>27</v>
      </c>
      <c r="B28" s="118" t="s">
        <v>1598</v>
      </c>
      <c r="D28" s="118" t="s">
        <v>1580</v>
      </c>
      <c r="E28" s="118" t="s">
        <v>1597</v>
      </c>
    </row>
    <row r="29" spans="1:5">
      <c r="A29" s="118">
        <v>28</v>
      </c>
      <c r="B29" s="118" t="s">
        <v>1596</v>
      </c>
      <c r="D29" s="118" t="s">
        <v>1580</v>
      </c>
      <c r="E29" s="118" t="s">
        <v>1595</v>
      </c>
    </row>
    <row r="30" spans="1:5">
      <c r="A30" s="118">
        <v>29</v>
      </c>
      <c r="B30" s="118" t="s">
        <v>1594</v>
      </c>
      <c r="D30" s="118" t="s">
        <v>1580</v>
      </c>
      <c r="E30" s="118" t="s">
        <v>1593</v>
      </c>
    </row>
    <row r="31" spans="1:5">
      <c r="A31" s="118">
        <v>30</v>
      </c>
      <c r="B31" s="118" t="s">
        <v>1592</v>
      </c>
      <c r="D31" s="118" t="s">
        <v>1580</v>
      </c>
      <c r="E31" s="118" t="s">
        <v>1591</v>
      </c>
    </row>
    <row r="32" spans="1:5">
      <c r="A32" s="118">
        <v>31</v>
      </c>
      <c r="B32" s="118" t="s">
        <v>1590</v>
      </c>
      <c r="D32" s="118" t="s">
        <v>1580</v>
      </c>
      <c r="E32" s="118" t="s">
        <v>1589</v>
      </c>
    </row>
    <row r="33" spans="1:4">
      <c r="A33" s="118" t="s">
        <v>1588</v>
      </c>
      <c r="D33" s="118" t="s">
        <v>1580</v>
      </c>
    </row>
    <row r="34" spans="1:4">
      <c r="A34" s="118" t="s">
        <v>1587</v>
      </c>
      <c r="D34" s="118" t="s">
        <v>1580</v>
      </c>
    </row>
    <row r="35" spans="1:4">
      <c r="A35" s="118" t="s">
        <v>1586</v>
      </c>
      <c r="D35" s="118" t="s">
        <v>1580</v>
      </c>
    </row>
    <row r="36" spans="1:4">
      <c r="A36" s="118" t="s">
        <v>1585</v>
      </c>
      <c r="D36" s="118" t="s">
        <v>1580</v>
      </c>
    </row>
    <row r="37" spans="1:4">
      <c r="A37" s="118" t="s">
        <v>1584</v>
      </c>
      <c r="D37" s="118" t="s">
        <v>1580</v>
      </c>
    </row>
    <row r="38" spans="1:4">
      <c r="A38" s="118" t="s">
        <v>1583</v>
      </c>
      <c r="D38" s="118" t="s">
        <v>1580</v>
      </c>
    </row>
    <row r="39" spans="1:4">
      <c r="A39" s="118" t="s">
        <v>1582</v>
      </c>
      <c r="D39" s="118" t="s">
        <v>1580</v>
      </c>
    </row>
    <row r="40" spans="1:4">
      <c r="A40" s="118" t="s">
        <v>1581</v>
      </c>
      <c r="D40" s="118" t="s">
        <v>1580</v>
      </c>
    </row>
    <row r="41" spans="1:4">
      <c r="A41" s="118" t="s">
        <v>1579</v>
      </c>
    </row>
    <row r="42" spans="1:4">
      <c r="A42" s="118" t="s">
        <v>1578</v>
      </c>
    </row>
    <row r="43" spans="1:4">
      <c r="A43" s="118" t="s">
        <v>1577</v>
      </c>
    </row>
    <row r="44" spans="1:4">
      <c r="A44" s="118" t="s">
        <v>1576</v>
      </c>
    </row>
    <row r="45" spans="1:4">
      <c r="A45" s="118" t="s">
        <v>1575</v>
      </c>
    </row>
    <row r="46" spans="1:4">
      <c r="A46" s="118" t="s">
        <v>1574</v>
      </c>
    </row>
    <row r="47" spans="1:4">
      <c r="A47" s="118" t="s">
        <v>1573</v>
      </c>
    </row>
    <row r="48" spans="1:4">
      <c r="A48" s="118" t="s">
        <v>1572</v>
      </c>
    </row>
    <row r="49" spans="1:1">
      <c r="A49" s="118" t="s">
        <v>1571</v>
      </c>
    </row>
    <row r="50" spans="1:1">
      <c r="A50" s="118" t="s">
        <v>1570</v>
      </c>
    </row>
    <row r="51" spans="1:1">
      <c r="A51" s="118" t="s">
        <v>1569</v>
      </c>
    </row>
    <row r="52" spans="1:1">
      <c r="A52" s="118" t="s">
        <v>1568</v>
      </c>
    </row>
    <row r="53" spans="1:1">
      <c r="A53" s="118" t="s">
        <v>1567</v>
      </c>
    </row>
    <row r="54" spans="1:1">
      <c r="A54" s="118" t="s">
        <v>1566</v>
      </c>
    </row>
    <row r="55" spans="1:1">
      <c r="A55" s="118" t="s">
        <v>1565</v>
      </c>
    </row>
    <row r="56" spans="1:1">
      <c r="A56" s="118" t="s">
        <v>1564</v>
      </c>
    </row>
    <row r="57" spans="1:1">
      <c r="A57" s="118" t="s">
        <v>1563</v>
      </c>
    </row>
    <row r="58" spans="1:1">
      <c r="A58" s="118" t="s">
        <v>1562</v>
      </c>
    </row>
    <row r="59" spans="1:1">
      <c r="A59" s="118" t="s">
        <v>1561</v>
      </c>
    </row>
    <row r="60" spans="1:1">
      <c r="A60" s="118" t="s">
        <v>1560</v>
      </c>
    </row>
    <row r="61" spans="1:1">
      <c r="A61" s="118" t="s">
        <v>1559</v>
      </c>
    </row>
    <row r="62" spans="1:1">
      <c r="A62" s="118" t="s">
        <v>1558</v>
      </c>
    </row>
    <row r="63" spans="1:1">
      <c r="A63" s="118" t="s">
        <v>1557</v>
      </c>
    </row>
    <row r="64" spans="1:1">
      <c r="A64" s="118" t="s">
        <v>1556</v>
      </c>
    </row>
    <row r="65" spans="1:1">
      <c r="A65" s="118" t="s">
        <v>1555</v>
      </c>
    </row>
    <row r="66" spans="1:1">
      <c r="A66" s="118" t="s">
        <v>1554</v>
      </c>
    </row>
    <row r="67" spans="1:1">
      <c r="A67" s="118" t="s">
        <v>1553</v>
      </c>
    </row>
    <row r="68" spans="1:1">
      <c r="A68" s="118" t="s">
        <v>1552</v>
      </c>
    </row>
    <row r="69" spans="1:1">
      <c r="A69" s="118" t="s">
        <v>1551</v>
      </c>
    </row>
    <row r="70" spans="1:1">
      <c r="A70" s="118" t="s">
        <v>1550</v>
      </c>
    </row>
    <row r="71" spans="1:1">
      <c r="A71" s="118" t="s">
        <v>1549</v>
      </c>
    </row>
    <row r="72" spans="1:1">
      <c r="A72" s="118" t="s">
        <v>1548</v>
      </c>
    </row>
    <row r="73" spans="1:1">
      <c r="A73" s="118" t="s">
        <v>1547</v>
      </c>
    </row>
    <row r="74" spans="1:1">
      <c r="A74" s="118" t="s">
        <v>1546</v>
      </c>
    </row>
    <row r="75" spans="1:1">
      <c r="A75" s="118" t="s">
        <v>1545</v>
      </c>
    </row>
    <row r="76" spans="1:1">
      <c r="A76" s="118" t="s">
        <v>1544</v>
      </c>
    </row>
    <row r="77" spans="1:1">
      <c r="A77" s="118" t="s">
        <v>1543</v>
      </c>
    </row>
    <row r="78" spans="1:1">
      <c r="A78" s="118" t="s">
        <v>1542</v>
      </c>
    </row>
    <row r="79" spans="1:1">
      <c r="A79" s="118" t="s">
        <v>1541</v>
      </c>
    </row>
    <row r="80" spans="1:1">
      <c r="A80" s="118" t="s">
        <v>1540</v>
      </c>
    </row>
    <row r="81" spans="1:1">
      <c r="A81" s="118" t="s">
        <v>1539</v>
      </c>
    </row>
    <row r="82" spans="1:1">
      <c r="A82" s="118" t="s">
        <v>1538</v>
      </c>
    </row>
    <row r="83" spans="1:1">
      <c r="A83" s="118" t="s">
        <v>1537</v>
      </c>
    </row>
    <row r="84" spans="1:1">
      <c r="A84" s="118" t="s">
        <v>1536</v>
      </c>
    </row>
    <row r="85" spans="1:1">
      <c r="A85" s="118" t="s">
        <v>1535</v>
      </c>
    </row>
    <row r="86" spans="1:1">
      <c r="A86" s="118" t="s">
        <v>1534</v>
      </c>
    </row>
    <row r="87" spans="1:1">
      <c r="A87" s="118" t="s">
        <v>1533</v>
      </c>
    </row>
    <row r="88" spans="1:1">
      <c r="A88" s="118" t="s">
        <v>1532</v>
      </c>
    </row>
    <row r="89" spans="1:1">
      <c r="A89" s="118" t="s">
        <v>1531</v>
      </c>
    </row>
    <row r="90" spans="1:1">
      <c r="A90" s="118" t="s">
        <v>1530</v>
      </c>
    </row>
    <row r="91" spans="1:1">
      <c r="A91" s="118" t="s">
        <v>1529</v>
      </c>
    </row>
    <row r="92" spans="1:1">
      <c r="A92" s="118" t="s">
        <v>1528</v>
      </c>
    </row>
    <row r="93" spans="1:1">
      <c r="A93" s="118" t="s">
        <v>1527</v>
      </c>
    </row>
    <row r="94" spans="1:1">
      <c r="A94" s="118" t="s">
        <v>1526</v>
      </c>
    </row>
    <row r="95" spans="1:1">
      <c r="A95" s="118" t="s">
        <v>1525</v>
      </c>
    </row>
    <row r="96" spans="1:1">
      <c r="A96" s="118" t="s">
        <v>1524</v>
      </c>
    </row>
    <row r="97" spans="1:1">
      <c r="A97" s="118" t="s">
        <v>1523</v>
      </c>
    </row>
    <row r="98" spans="1:1">
      <c r="A98" s="118" t="s">
        <v>1522</v>
      </c>
    </row>
    <row r="99" spans="1:1">
      <c r="A99" s="118" t="s">
        <v>1521</v>
      </c>
    </row>
    <row r="100" spans="1:1">
      <c r="A100" s="118" t="s">
        <v>1520</v>
      </c>
    </row>
    <row r="101" spans="1:1">
      <c r="A101" s="118" t="s">
        <v>1519</v>
      </c>
    </row>
    <row r="102" spans="1:1">
      <c r="A102" s="118" t="s">
        <v>1518</v>
      </c>
    </row>
    <row r="103" spans="1:1">
      <c r="A103" s="118" t="s">
        <v>1517</v>
      </c>
    </row>
    <row r="104" spans="1:1">
      <c r="A104" s="118" t="s">
        <v>1516</v>
      </c>
    </row>
    <row r="105" spans="1:1">
      <c r="A105" s="118" t="s">
        <v>1515</v>
      </c>
    </row>
    <row r="106" spans="1:1">
      <c r="A106" s="118" t="s">
        <v>1514</v>
      </c>
    </row>
    <row r="107" spans="1:1">
      <c r="A107" s="118" t="s">
        <v>1513</v>
      </c>
    </row>
    <row r="108" spans="1:1">
      <c r="A108" s="118" t="s">
        <v>1512</v>
      </c>
    </row>
    <row r="121" spans="1:12">
      <c r="A121" s="119"/>
      <c r="B121" s="119"/>
      <c r="C121" s="119"/>
      <c r="D121" s="119"/>
      <c r="E121" s="119"/>
      <c r="F121" s="119"/>
      <c r="G121" s="119"/>
      <c r="H121" s="119"/>
      <c r="I121" s="119"/>
      <c r="J121" s="119"/>
      <c r="K121" s="119"/>
      <c r="L121" s="119"/>
    </row>
  </sheetData>
  <autoFilter ref="A1:L120" xr:uid="{00000000-0009-0000-0000-00000B000000}"/>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91AF-502E-4D1C-9D6B-170A7EF3E0E0}">
  <dimension ref="A1:H130"/>
  <sheetViews>
    <sheetView workbookViewId="0">
      <pane ySplit="1" topLeftCell="A2" activePane="bottomLeft" state="frozen"/>
      <selection activeCell="C18" sqref="C18"/>
      <selection pane="bottomLeft" activeCell="C18" sqref="C18"/>
    </sheetView>
  </sheetViews>
  <sheetFormatPr defaultRowHeight="14.25"/>
  <cols>
    <col min="1" max="3" width="9" style="18"/>
    <col min="4" max="4" width="60.375" style="18" customWidth="1"/>
    <col min="5" max="5" width="12.875" style="18" customWidth="1"/>
    <col min="6" max="6" width="9" style="18"/>
    <col min="7" max="7" width="13" style="18" customWidth="1"/>
    <col min="8" max="16384" width="9" style="18"/>
  </cols>
  <sheetData>
    <row r="1" spans="1:6">
      <c r="A1" s="116" t="s">
        <v>1689</v>
      </c>
      <c r="B1" s="116"/>
      <c r="C1" s="116"/>
      <c r="D1" s="116"/>
      <c r="E1" s="116"/>
      <c r="F1" s="116"/>
    </row>
    <row r="2" spans="1:6">
      <c r="D2" s="18" t="s">
        <v>1752</v>
      </c>
      <c r="E2" s="147" t="s">
        <v>1751</v>
      </c>
    </row>
    <row r="3" spans="1:6">
      <c r="E3" s="147"/>
    </row>
    <row r="4" spans="1:6" ht="15">
      <c r="A4" s="18" t="s">
        <v>1748</v>
      </c>
      <c r="B4" s="18" t="s">
        <v>1710</v>
      </c>
      <c r="C4" s="18" t="s">
        <v>1743</v>
      </c>
      <c r="D4" s="18" t="s">
        <v>1750</v>
      </c>
      <c r="E4" s="146" t="s">
        <v>1749</v>
      </c>
    </row>
    <row r="5" spans="1:6" ht="15">
      <c r="A5" s="18" t="s">
        <v>1748</v>
      </c>
      <c r="B5" s="18" t="s">
        <v>1710</v>
      </c>
      <c r="C5" s="18" t="s">
        <v>1712</v>
      </c>
      <c r="D5" s="18" t="s">
        <v>1747</v>
      </c>
      <c r="E5" s="146" t="s">
        <v>1746</v>
      </c>
    </row>
    <row r="6" spans="1:6" ht="15">
      <c r="E6" s="146"/>
    </row>
    <row r="7" spans="1:6" ht="15">
      <c r="E7" s="138"/>
    </row>
    <row r="8" spans="1:6" ht="15">
      <c r="A8" s="18" t="s">
        <v>1728</v>
      </c>
      <c r="B8" s="18" t="s">
        <v>1710</v>
      </c>
      <c r="C8" s="18" t="s">
        <v>1692</v>
      </c>
      <c r="D8" s="79" t="s">
        <v>1745</v>
      </c>
      <c r="E8" s="138">
        <v>39995</v>
      </c>
    </row>
    <row r="9" spans="1:6" ht="15">
      <c r="A9" s="18" t="s">
        <v>1739</v>
      </c>
      <c r="B9" s="18" t="s">
        <v>1710</v>
      </c>
      <c r="C9" s="18" t="s">
        <v>1709</v>
      </c>
      <c r="D9" s="18" t="s">
        <v>1744</v>
      </c>
      <c r="E9" s="138"/>
    </row>
    <row r="10" spans="1:6" ht="15">
      <c r="A10" s="18" t="s">
        <v>1739</v>
      </c>
      <c r="B10" s="18" t="s">
        <v>1710</v>
      </c>
      <c r="C10" s="18" t="s">
        <v>1706</v>
      </c>
      <c r="D10" s="18" t="s">
        <v>1744</v>
      </c>
      <c r="E10" s="138"/>
    </row>
    <row r="11" spans="1:6" ht="15">
      <c r="A11" s="18" t="s">
        <v>1739</v>
      </c>
      <c r="B11" s="18" t="s">
        <v>1710</v>
      </c>
      <c r="C11" s="18" t="s">
        <v>1712</v>
      </c>
      <c r="D11" s="18" t="s">
        <v>1744</v>
      </c>
      <c r="E11" s="138"/>
    </row>
    <row r="12" spans="1:6" ht="15">
      <c r="A12" s="18" t="s">
        <v>1728</v>
      </c>
      <c r="B12" s="18" t="s">
        <v>1710</v>
      </c>
      <c r="C12" s="18" t="s">
        <v>1743</v>
      </c>
      <c r="D12" s="18" t="s">
        <v>1742</v>
      </c>
      <c r="E12" s="138">
        <v>39994</v>
      </c>
    </row>
    <row r="13" spans="1:6" ht="15">
      <c r="A13" s="18" t="s">
        <v>1739</v>
      </c>
      <c r="B13" s="18" t="s">
        <v>1710</v>
      </c>
      <c r="C13" s="18" t="s">
        <v>1743</v>
      </c>
      <c r="D13" s="18" t="s">
        <v>1742</v>
      </c>
      <c r="E13" s="138">
        <v>39994</v>
      </c>
    </row>
    <row r="14" spans="1:6" ht="15">
      <c r="A14" s="18" t="s">
        <v>1739</v>
      </c>
      <c r="B14" s="18" t="s">
        <v>1710</v>
      </c>
      <c r="C14" s="18" t="s">
        <v>1706</v>
      </c>
      <c r="D14" s="18" t="s">
        <v>1742</v>
      </c>
      <c r="E14" s="138">
        <v>39994</v>
      </c>
    </row>
    <row r="15" spans="1:6" ht="15">
      <c r="A15" s="18" t="s">
        <v>1739</v>
      </c>
      <c r="B15" s="18" t="s">
        <v>1710</v>
      </c>
      <c r="C15" s="18" t="s">
        <v>1712</v>
      </c>
      <c r="D15" s="18" t="s">
        <v>1740</v>
      </c>
      <c r="E15" s="138">
        <v>39994</v>
      </c>
    </row>
    <row r="16" spans="1:6" ht="15">
      <c r="A16" s="18" t="s">
        <v>1728</v>
      </c>
      <c r="B16" s="18" t="s">
        <v>1710</v>
      </c>
      <c r="C16" s="18" t="s">
        <v>1712</v>
      </c>
      <c r="D16" s="18" t="s">
        <v>1740</v>
      </c>
      <c r="E16" s="138">
        <v>39994</v>
      </c>
    </row>
    <row r="17" spans="1:5" ht="15">
      <c r="A17" s="18" t="s">
        <v>1741</v>
      </c>
      <c r="B17" s="18" t="s">
        <v>1710</v>
      </c>
      <c r="D17" s="18" t="s">
        <v>1740</v>
      </c>
      <c r="E17" s="138">
        <v>39994</v>
      </c>
    </row>
    <row r="18" spans="1:5" s="140" customFormat="1" ht="15">
      <c r="A18" s="140" t="s">
        <v>1739</v>
      </c>
      <c r="B18" s="140" t="s">
        <v>1710</v>
      </c>
      <c r="C18" s="140" t="s">
        <v>1713</v>
      </c>
      <c r="D18" s="140" t="s">
        <v>1735</v>
      </c>
      <c r="E18" s="145">
        <v>40085</v>
      </c>
    </row>
    <row r="19" spans="1:5" s="140" customFormat="1" ht="15" hidden="1">
      <c r="A19" s="140" t="s">
        <v>1739</v>
      </c>
      <c r="B19" s="140" t="s">
        <v>1710</v>
      </c>
      <c r="C19" s="140" t="s">
        <v>1712</v>
      </c>
      <c r="D19" s="140" t="s">
        <v>1735</v>
      </c>
      <c r="E19" s="145">
        <v>40085</v>
      </c>
    </row>
    <row r="20" spans="1:5" s="140" customFormat="1" ht="15" hidden="1">
      <c r="A20" s="140" t="s">
        <v>1737</v>
      </c>
      <c r="B20" s="140" t="s">
        <v>1710</v>
      </c>
      <c r="C20" s="140" t="s">
        <v>1706</v>
      </c>
      <c r="D20" s="140" t="s">
        <v>1738</v>
      </c>
      <c r="E20" s="145">
        <v>40085</v>
      </c>
    </row>
    <row r="21" spans="1:5" s="140" customFormat="1" ht="15">
      <c r="A21" s="140" t="s">
        <v>1737</v>
      </c>
      <c r="B21" s="140" t="s">
        <v>1710</v>
      </c>
      <c r="C21" s="140" t="s">
        <v>1709</v>
      </c>
      <c r="D21" s="140" t="s">
        <v>1736</v>
      </c>
      <c r="E21" s="145">
        <v>40085</v>
      </c>
    </row>
    <row r="22" spans="1:5" s="140" customFormat="1" ht="15">
      <c r="A22" s="140" t="s">
        <v>1728</v>
      </c>
      <c r="B22" s="140" t="s">
        <v>1710</v>
      </c>
      <c r="C22" s="140" t="s">
        <v>1713</v>
      </c>
      <c r="D22" s="140" t="s">
        <v>1735</v>
      </c>
      <c r="E22" s="145">
        <v>40085</v>
      </c>
    </row>
    <row r="23" spans="1:5" s="140" customFormat="1" ht="15">
      <c r="A23" s="140" t="s">
        <v>1728</v>
      </c>
      <c r="B23" s="140" t="s">
        <v>1710</v>
      </c>
      <c r="C23" s="140" t="s">
        <v>1712</v>
      </c>
      <c r="D23" s="140" t="s">
        <v>1735</v>
      </c>
      <c r="E23" s="145">
        <v>40085</v>
      </c>
    </row>
    <row r="24" spans="1:5" ht="15">
      <c r="A24" s="18" t="s">
        <v>1728</v>
      </c>
      <c r="B24" s="18" t="s">
        <v>1710</v>
      </c>
      <c r="C24" s="18" t="s">
        <v>1734</v>
      </c>
      <c r="D24" s="140" t="s">
        <v>1729</v>
      </c>
      <c r="E24" s="138">
        <v>40126</v>
      </c>
    </row>
    <row r="25" spans="1:5" ht="15" hidden="1">
      <c r="A25" s="18" t="s">
        <v>1728</v>
      </c>
      <c r="B25" s="18" t="s">
        <v>1710</v>
      </c>
      <c r="C25" s="18" t="s">
        <v>1727</v>
      </c>
      <c r="D25" s="140" t="s">
        <v>1729</v>
      </c>
      <c r="E25" s="138">
        <v>40126</v>
      </c>
    </row>
    <row r="26" spans="1:5" ht="15">
      <c r="A26" s="18" t="s">
        <v>1728</v>
      </c>
      <c r="B26" s="18" t="s">
        <v>1710</v>
      </c>
      <c r="C26" s="18" t="s">
        <v>1696</v>
      </c>
      <c r="D26" s="140" t="s">
        <v>1729</v>
      </c>
      <c r="E26" s="138">
        <v>40126</v>
      </c>
    </row>
    <row r="27" spans="1:5" ht="15">
      <c r="A27" s="18" t="s">
        <v>1728</v>
      </c>
      <c r="B27" s="18" t="s">
        <v>1710</v>
      </c>
      <c r="C27" s="18" t="s">
        <v>1733</v>
      </c>
      <c r="D27" s="140" t="s">
        <v>1729</v>
      </c>
      <c r="E27" s="138">
        <v>40126</v>
      </c>
    </row>
    <row r="28" spans="1:5" ht="15">
      <c r="A28" s="18" t="s">
        <v>1728</v>
      </c>
      <c r="B28" s="18" t="s">
        <v>1710</v>
      </c>
      <c r="C28" s="18" t="s">
        <v>1732</v>
      </c>
      <c r="D28" s="140" t="s">
        <v>1729</v>
      </c>
      <c r="E28" s="138">
        <v>40126</v>
      </c>
    </row>
    <row r="29" spans="1:5" ht="15">
      <c r="A29" s="18" t="s">
        <v>1728</v>
      </c>
      <c r="B29" s="18" t="s">
        <v>1710</v>
      </c>
      <c r="C29" s="18" t="s">
        <v>1694</v>
      </c>
      <c r="D29" s="140" t="s">
        <v>1729</v>
      </c>
      <c r="E29" s="138">
        <v>40126</v>
      </c>
    </row>
    <row r="30" spans="1:5" ht="15">
      <c r="A30" s="18" t="s">
        <v>1728</v>
      </c>
      <c r="B30" s="18" t="s">
        <v>1710</v>
      </c>
      <c r="C30" s="18" t="s">
        <v>1731</v>
      </c>
      <c r="D30" s="140" t="s">
        <v>1729</v>
      </c>
      <c r="E30" s="138">
        <v>40126</v>
      </c>
    </row>
    <row r="31" spans="1:5" ht="15">
      <c r="A31" s="18" t="s">
        <v>1728</v>
      </c>
      <c r="B31" s="18" t="s">
        <v>1710</v>
      </c>
      <c r="C31" s="18" t="s">
        <v>1730</v>
      </c>
      <c r="D31" s="140" t="s">
        <v>1729</v>
      </c>
      <c r="E31" s="138">
        <v>40126</v>
      </c>
    </row>
    <row r="32" spans="1:5" ht="15">
      <c r="A32" s="132" t="s">
        <v>1725</v>
      </c>
      <c r="B32" s="132" t="s">
        <v>1710</v>
      </c>
      <c r="C32" s="132" t="s">
        <v>1706</v>
      </c>
      <c r="D32" s="144" t="s">
        <v>1705</v>
      </c>
      <c r="E32" s="138">
        <v>40130</v>
      </c>
    </row>
    <row r="33" spans="1:6" ht="15">
      <c r="A33" s="18" t="s">
        <v>1728</v>
      </c>
      <c r="B33" s="18" t="s">
        <v>1710</v>
      </c>
      <c r="C33" s="18" t="s">
        <v>1727</v>
      </c>
      <c r="D33" s="143" t="s">
        <v>1726</v>
      </c>
      <c r="E33" s="138">
        <v>40137</v>
      </c>
    </row>
    <row r="34" spans="1:6" ht="15">
      <c r="A34" s="18" t="s">
        <v>1725</v>
      </c>
      <c r="B34" s="18" t="s">
        <v>1710</v>
      </c>
      <c r="C34" s="18" t="s">
        <v>1712</v>
      </c>
      <c r="D34" s="140" t="s">
        <v>1724</v>
      </c>
      <c r="E34" s="138">
        <v>40171</v>
      </c>
    </row>
    <row r="35" spans="1:6" ht="15">
      <c r="A35" s="18" t="s">
        <v>1711</v>
      </c>
      <c r="B35" s="18" t="s">
        <v>1710</v>
      </c>
      <c r="C35" s="18" t="s">
        <v>1713</v>
      </c>
      <c r="D35" s="142" t="s">
        <v>1723</v>
      </c>
      <c r="E35" s="138">
        <v>40368</v>
      </c>
    </row>
    <row r="36" spans="1:6" ht="15">
      <c r="A36" s="18" t="s">
        <v>1711</v>
      </c>
      <c r="B36" s="18" t="s">
        <v>1710</v>
      </c>
      <c r="C36" s="18" t="s">
        <v>1712</v>
      </c>
      <c r="D36" s="142" t="s">
        <v>1722</v>
      </c>
      <c r="E36" s="138">
        <v>40368</v>
      </c>
    </row>
    <row r="37" spans="1:6" ht="15">
      <c r="D37" s="142" t="s">
        <v>1721</v>
      </c>
      <c r="E37" s="138"/>
      <c r="F37" s="18" t="s">
        <v>1720</v>
      </c>
    </row>
    <row r="38" spans="1:6" ht="15">
      <c r="A38" s="18" t="s">
        <v>1711</v>
      </c>
      <c r="B38" s="18" t="s">
        <v>1710</v>
      </c>
      <c r="C38" s="18" t="s">
        <v>1709</v>
      </c>
      <c r="D38" s="142" t="s">
        <v>1719</v>
      </c>
      <c r="E38" s="138">
        <v>40368</v>
      </c>
    </row>
    <row r="39" spans="1:6" ht="15">
      <c r="A39" s="18" t="s">
        <v>1718</v>
      </c>
      <c r="B39" s="18" t="s">
        <v>1717</v>
      </c>
      <c r="D39" s="141" t="s">
        <v>1716</v>
      </c>
      <c r="E39" s="138"/>
    </row>
    <row r="40" spans="1:6" ht="15">
      <c r="A40" s="18" t="s">
        <v>1685</v>
      </c>
      <c r="B40" s="18" t="s">
        <v>1687</v>
      </c>
      <c r="C40" s="18" t="s">
        <v>1706</v>
      </c>
      <c r="D40" s="140" t="s">
        <v>1715</v>
      </c>
      <c r="E40" s="138">
        <v>40438</v>
      </c>
    </row>
    <row r="41" spans="1:6" ht="15">
      <c r="A41" s="18" t="s">
        <v>1711</v>
      </c>
      <c r="B41" s="18" t="s">
        <v>1710</v>
      </c>
      <c r="C41" s="18" t="s">
        <v>1713</v>
      </c>
      <c r="D41" s="140" t="s">
        <v>1714</v>
      </c>
      <c r="E41" s="138"/>
    </row>
    <row r="42" spans="1:6" ht="15">
      <c r="A42" s="18" t="s">
        <v>1711</v>
      </c>
      <c r="B42" s="18" t="s">
        <v>1710</v>
      </c>
      <c r="C42" s="18" t="s">
        <v>1712</v>
      </c>
      <c r="D42" s="139" t="s">
        <v>1714</v>
      </c>
      <c r="E42" s="138"/>
    </row>
    <row r="43" spans="1:6" ht="15">
      <c r="A43" s="18" t="s">
        <v>1711</v>
      </c>
      <c r="B43" s="18" t="s">
        <v>1710</v>
      </c>
      <c r="C43" s="18" t="s">
        <v>1709</v>
      </c>
      <c r="D43" s="139" t="s">
        <v>1714</v>
      </c>
      <c r="E43" s="138"/>
    </row>
    <row r="44" spans="1:6" ht="15">
      <c r="A44" s="18" t="s">
        <v>1711</v>
      </c>
      <c r="B44" s="18" t="s">
        <v>1710</v>
      </c>
      <c r="C44" s="18" t="s">
        <v>1713</v>
      </c>
      <c r="D44" s="140" t="s">
        <v>1708</v>
      </c>
      <c r="E44" s="138"/>
    </row>
    <row r="45" spans="1:6" ht="15">
      <c r="A45" s="18" t="s">
        <v>1711</v>
      </c>
      <c r="B45" s="18" t="s">
        <v>1710</v>
      </c>
      <c r="C45" s="18" t="s">
        <v>1712</v>
      </c>
      <c r="D45" s="139" t="s">
        <v>1708</v>
      </c>
      <c r="E45" s="138"/>
    </row>
    <row r="46" spans="1:6" ht="15">
      <c r="A46" s="18" t="s">
        <v>1711</v>
      </c>
      <c r="B46" s="18" t="s">
        <v>1710</v>
      </c>
      <c r="C46" s="18" t="s">
        <v>1709</v>
      </c>
      <c r="D46" s="139" t="s">
        <v>1708</v>
      </c>
      <c r="E46" s="138"/>
    </row>
    <row r="47" spans="1:6" ht="15">
      <c r="A47" s="18" t="s">
        <v>1685</v>
      </c>
      <c r="B47" s="18" t="s">
        <v>1687</v>
      </c>
      <c r="C47" s="18" t="s">
        <v>1706</v>
      </c>
      <c r="D47" s="140" t="s">
        <v>1708</v>
      </c>
      <c r="E47" s="138"/>
    </row>
    <row r="48" spans="1:6" ht="15">
      <c r="A48" s="18" t="s">
        <v>1707</v>
      </c>
      <c r="B48" s="18" t="s">
        <v>1687</v>
      </c>
      <c r="C48" s="18" t="s">
        <v>1706</v>
      </c>
      <c r="D48" s="140" t="s">
        <v>1705</v>
      </c>
      <c r="E48" s="138"/>
    </row>
    <row r="49" spans="1:6" ht="15">
      <c r="D49" s="139"/>
      <c r="E49" s="138"/>
    </row>
    <row r="50" spans="1:6" ht="15">
      <c r="D50" s="139"/>
      <c r="E50" s="138"/>
    </row>
    <row r="51" spans="1:6" ht="15">
      <c r="D51" s="139"/>
      <c r="E51" s="138"/>
    </row>
    <row r="52" spans="1:6" ht="15">
      <c r="E52" s="138"/>
    </row>
    <row r="53" spans="1:6" ht="15">
      <c r="A53" s="137" t="s">
        <v>561</v>
      </c>
      <c r="B53" s="137"/>
      <c r="C53" s="135"/>
      <c r="D53" s="135"/>
      <c r="E53" s="136"/>
      <c r="F53" s="135"/>
    </row>
    <row r="56" spans="1:6">
      <c r="A56" s="18" t="s">
        <v>1704</v>
      </c>
      <c r="B56" s="72" t="s">
        <v>1703</v>
      </c>
      <c r="C56" s="134">
        <v>0.47916666666666669</v>
      </c>
      <c r="D56" s="134">
        <v>0.54166666666666663</v>
      </c>
    </row>
    <row r="57" spans="1:6">
      <c r="A57" s="72" t="s">
        <v>1702</v>
      </c>
      <c r="C57" s="134">
        <v>0.625</v>
      </c>
      <c r="D57" s="134">
        <v>0.70763888888888893</v>
      </c>
    </row>
    <row r="58" spans="1:6">
      <c r="A58" s="72" t="s">
        <v>1702</v>
      </c>
      <c r="C58" s="134">
        <v>0.39583333333333331</v>
      </c>
      <c r="D58" s="134">
        <v>0.47916666666666669</v>
      </c>
    </row>
    <row r="59" spans="1:6">
      <c r="A59" s="72" t="s">
        <v>1701</v>
      </c>
      <c r="C59" s="134">
        <v>0</v>
      </c>
      <c r="D59" s="134">
        <v>0.39583333333333331</v>
      </c>
    </row>
    <row r="60" spans="1:6">
      <c r="A60" s="72" t="s">
        <v>1700</v>
      </c>
      <c r="C60" s="134">
        <v>0.625</v>
      </c>
      <c r="D60" s="133">
        <v>1</v>
      </c>
    </row>
    <row r="63" spans="1:6">
      <c r="A63" s="18" t="s">
        <v>1699</v>
      </c>
      <c r="B63" s="18" t="s">
        <v>1698</v>
      </c>
    </row>
    <row r="64" spans="1:6">
      <c r="B64" s="18" t="s">
        <v>1697</v>
      </c>
    </row>
    <row r="65" spans="1:4">
      <c r="B65" s="18" t="s">
        <v>1696</v>
      </c>
    </row>
    <row r="66" spans="1:4">
      <c r="B66" s="18" t="s">
        <v>1695</v>
      </c>
    </row>
    <row r="67" spans="1:4">
      <c r="B67" s="18" t="s">
        <v>1694</v>
      </c>
    </row>
    <row r="68" spans="1:4">
      <c r="B68" s="18" t="s">
        <v>1693</v>
      </c>
    </row>
    <row r="69" spans="1:4">
      <c r="B69" s="18" t="s">
        <v>1692</v>
      </c>
    </row>
    <row r="70" spans="1:4">
      <c r="B70" s="18" t="s">
        <v>1691</v>
      </c>
    </row>
    <row r="71" spans="1:4">
      <c r="B71" s="18" t="s">
        <v>1690</v>
      </c>
    </row>
    <row r="75" spans="1:4">
      <c r="A75" s="132" t="s">
        <v>1689</v>
      </c>
      <c r="B75" s="132"/>
      <c r="C75" s="132"/>
      <c r="D75" s="132"/>
    </row>
    <row r="76" spans="1:4">
      <c r="A76" s="18" t="s">
        <v>1688</v>
      </c>
      <c r="B76" s="18" t="s">
        <v>1687</v>
      </c>
      <c r="C76" s="18" t="s">
        <v>1686</v>
      </c>
    </row>
    <row r="77" spans="1:4">
      <c r="A77" s="18" t="s">
        <v>1685</v>
      </c>
      <c r="B77" s="18" t="s">
        <v>1684</v>
      </c>
      <c r="C77" s="18" t="s">
        <v>1683</v>
      </c>
    </row>
    <row r="78" spans="1:4">
      <c r="A78" s="18" t="s">
        <v>1682</v>
      </c>
      <c r="C78" s="18" t="s">
        <v>1681</v>
      </c>
    </row>
    <row r="79" spans="1:4">
      <c r="A79" s="18" t="s">
        <v>1680</v>
      </c>
      <c r="B79" s="18" t="s">
        <v>1679</v>
      </c>
      <c r="C79" s="18" t="s">
        <v>1678</v>
      </c>
    </row>
    <row r="80" spans="1:4">
      <c r="A80" s="18" t="s">
        <v>1677</v>
      </c>
    </row>
    <row r="81" spans="1:8">
      <c r="A81" s="18" t="s">
        <v>1676</v>
      </c>
    </row>
    <row r="82" spans="1:8">
      <c r="A82" s="18" t="s">
        <v>1675</v>
      </c>
    </row>
    <row r="83" spans="1:8">
      <c r="A83" s="18" t="s">
        <v>1674</v>
      </c>
    </row>
    <row r="84" spans="1:8">
      <c r="A84" s="18" t="s">
        <v>1673</v>
      </c>
      <c r="B84" s="18" t="s">
        <v>1672</v>
      </c>
    </row>
    <row r="86" spans="1:8">
      <c r="A86" s="117"/>
      <c r="B86" s="117"/>
      <c r="C86" s="117"/>
      <c r="D86" s="117"/>
    </row>
    <row r="93" spans="1:8" ht="15">
      <c r="A93" s="124"/>
      <c r="B93" s="130" t="s">
        <v>1671</v>
      </c>
      <c r="C93" s="130" t="s">
        <v>1670</v>
      </c>
      <c r="D93" s="123"/>
      <c r="E93" s="130" t="s">
        <v>1669</v>
      </c>
      <c r="F93" s="131" t="s">
        <v>1668</v>
      </c>
      <c r="G93" s="123"/>
      <c r="H93" s="123"/>
    </row>
    <row r="94" spans="1:8" ht="15">
      <c r="A94" s="124">
        <v>40056</v>
      </c>
      <c r="B94" s="130"/>
      <c r="C94" s="129">
        <v>34112</v>
      </c>
      <c r="D94" s="123"/>
      <c r="E94" s="129">
        <v>7692</v>
      </c>
      <c r="F94" s="124"/>
      <c r="G94" s="123"/>
      <c r="H94" s="123"/>
    </row>
    <row r="95" spans="1:8" ht="15">
      <c r="A95" s="124">
        <v>40086</v>
      </c>
      <c r="B95" s="130"/>
      <c r="C95" s="129">
        <v>21142</v>
      </c>
      <c r="D95" s="123"/>
      <c r="E95" s="127">
        <v>7289</v>
      </c>
      <c r="F95" s="124"/>
      <c r="G95" s="123"/>
      <c r="H95" s="123"/>
    </row>
    <row r="96" spans="1:8" ht="15">
      <c r="A96" s="124">
        <v>40101</v>
      </c>
      <c r="B96" s="123"/>
      <c r="C96" s="127">
        <v>106986</v>
      </c>
      <c r="D96" s="123"/>
      <c r="E96" s="123"/>
      <c r="F96" s="128"/>
      <c r="G96" s="123"/>
      <c r="H96" s="123"/>
    </row>
    <row r="97" spans="1:8" ht="15">
      <c r="A97" s="124">
        <v>40102</v>
      </c>
      <c r="B97" s="123"/>
      <c r="C97" s="127">
        <v>109815</v>
      </c>
      <c r="D97" s="123"/>
      <c r="E97" s="123"/>
      <c r="F97" s="124" t="s">
        <v>1667</v>
      </c>
      <c r="G97" s="127">
        <f>C97-C96</f>
        <v>2829</v>
      </c>
      <c r="H97" s="123">
        <f>G97/0.085/1000</f>
        <v>33.28235294117647</v>
      </c>
    </row>
    <row r="98" spans="1:8" ht="15">
      <c r="A98" s="124"/>
      <c r="B98" s="123"/>
      <c r="C98" s="123"/>
      <c r="D98" s="123"/>
      <c r="E98" s="123"/>
      <c r="F98" s="124"/>
      <c r="G98" s="123"/>
      <c r="H98" s="123"/>
    </row>
    <row r="99" spans="1:8" ht="15">
      <c r="A99" s="124"/>
      <c r="B99" s="123"/>
      <c r="C99" s="123"/>
      <c r="D99" s="123"/>
      <c r="E99" s="123"/>
      <c r="F99" s="124"/>
      <c r="G99" s="123"/>
      <c r="H99" s="123"/>
    </row>
    <row r="100" spans="1:8" ht="15">
      <c r="A100" s="124"/>
      <c r="B100" s="123"/>
      <c r="C100" s="123"/>
      <c r="D100" s="123"/>
      <c r="E100" s="123"/>
      <c r="F100" s="124"/>
      <c r="G100" s="123"/>
      <c r="H100" s="123"/>
    </row>
    <row r="101" spans="1:8" ht="15">
      <c r="A101" s="124"/>
      <c r="B101" s="123"/>
      <c r="C101" s="123"/>
      <c r="D101" s="123"/>
      <c r="E101" s="123"/>
      <c r="F101" s="124"/>
      <c r="G101" s="123"/>
      <c r="H101" s="123"/>
    </row>
    <row r="102" spans="1:8" ht="15">
      <c r="A102" s="124"/>
      <c r="B102" s="123"/>
      <c r="C102" s="123"/>
      <c r="D102" s="123"/>
      <c r="E102" s="123"/>
      <c r="F102" s="124"/>
      <c r="G102" s="123"/>
      <c r="H102" s="123"/>
    </row>
    <row r="103" spans="1:8" ht="15">
      <c r="A103" s="124"/>
      <c r="B103" s="123"/>
      <c r="C103" s="123"/>
      <c r="D103" s="123"/>
      <c r="E103" s="123"/>
      <c r="F103" s="124"/>
      <c r="G103" s="123"/>
      <c r="H103" s="123"/>
    </row>
    <row r="104" spans="1:8" ht="15">
      <c r="A104" s="124"/>
      <c r="B104" s="123"/>
      <c r="C104" s="123"/>
      <c r="D104" s="123"/>
      <c r="E104" s="123"/>
      <c r="F104" s="124"/>
      <c r="G104" s="123"/>
      <c r="H104" s="123"/>
    </row>
    <row r="105" spans="1:8" ht="15">
      <c r="A105" s="124"/>
      <c r="B105" s="123"/>
      <c r="C105" s="123"/>
      <c r="D105" s="123"/>
      <c r="E105" s="123"/>
      <c r="F105" s="124"/>
      <c r="G105" s="123"/>
      <c r="H105" s="123"/>
    </row>
    <row r="106" spans="1:8" ht="15">
      <c r="A106" s="124"/>
      <c r="B106" s="123"/>
      <c r="C106" s="123"/>
      <c r="D106" s="123"/>
      <c r="E106" s="123"/>
      <c r="F106" s="124"/>
      <c r="G106" s="123"/>
      <c r="H106" s="123"/>
    </row>
    <row r="107" spans="1:8" ht="15">
      <c r="A107" s="124"/>
      <c r="B107" s="123"/>
      <c r="C107" s="123"/>
      <c r="D107" s="123"/>
      <c r="E107" s="123"/>
      <c r="F107" s="124"/>
      <c r="G107" s="123"/>
      <c r="H107" s="123"/>
    </row>
    <row r="108" spans="1:8" ht="15">
      <c r="A108" s="124"/>
      <c r="B108" s="123"/>
      <c r="C108" s="123"/>
      <c r="D108" s="123"/>
      <c r="E108" s="123"/>
      <c r="F108" s="124"/>
      <c r="G108" s="123"/>
      <c r="H108" s="123"/>
    </row>
    <row r="109" spans="1:8" ht="15">
      <c r="A109" s="124"/>
      <c r="B109" s="123"/>
      <c r="C109" s="123"/>
      <c r="D109" s="123"/>
      <c r="E109" s="123"/>
      <c r="F109" s="124"/>
      <c r="G109" s="123"/>
      <c r="H109" s="123"/>
    </row>
    <row r="110" spans="1:8" ht="15">
      <c r="A110" s="125"/>
      <c r="B110" s="126"/>
      <c r="C110" s="126"/>
      <c r="D110" s="126"/>
      <c r="E110" s="126"/>
      <c r="F110" s="125"/>
      <c r="G110" s="125"/>
      <c r="H110" s="125"/>
    </row>
    <row r="111" spans="1:8" ht="15">
      <c r="A111" s="124"/>
      <c r="B111" s="123"/>
      <c r="C111" s="123"/>
      <c r="D111" s="123"/>
      <c r="E111" s="123"/>
      <c r="F111" s="124"/>
      <c r="G111" s="123"/>
      <c r="H111" s="123"/>
    </row>
    <row r="112" spans="1:8" ht="15">
      <c r="A112" s="124"/>
      <c r="B112" s="124" t="s">
        <v>1666</v>
      </c>
      <c r="C112" s="123"/>
      <c r="D112" s="123"/>
      <c r="E112" s="123"/>
      <c r="F112" s="124"/>
      <c r="G112" s="123"/>
      <c r="H112" s="123"/>
    </row>
    <row r="113" spans="1:8" ht="15">
      <c r="A113" s="124"/>
      <c r="B113" s="123"/>
      <c r="C113" s="123"/>
      <c r="D113" s="123"/>
      <c r="E113" s="123"/>
      <c r="F113" s="124"/>
      <c r="G113" s="123"/>
      <c r="H113" s="123"/>
    </row>
    <row r="114" spans="1:8" ht="15">
      <c r="A114" s="124"/>
      <c r="B114" s="123"/>
      <c r="C114" s="123"/>
      <c r="D114" s="123"/>
      <c r="E114" s="123"/>
      <c r="F114" s="124"/>
      <c r="G114" s="123"/>
      <c r="H114" s="123"/>
    </row>
    <row r="115" spans="1:8" ht="15">
      <c r="A115" s="124"/>
      <c r="B115" s="123"/>
      <c r="C115" s="123"/>
      <c r="D115" s="123"/>
      <c r="E115" s="123"/>
      <c r="F115" s="124"/>
      <c r="G115" s="123"/>
      <c r="H115" s="123"/>
    </row>
    <row r="116" spans="1:8" ht="15">
      <c r="A116" s="124"/>
      <c r="B116" s="18" t="s">
        <v>1665</v>
      </c>
      <c r="G116" s="123"/>
      <c r="H116" s="123"/>
    </row>
    <row r="117" spans="1:8" ht="15">
      <c r="A117" s="124"/>
      <c r="B117" s="18" t="s">
        <v>1664</v>
      </c>
      <c r="G117" s="123"/>
      <c r="H117" s="123"/>
    </row>
    <row r="118" spans="1:8" ht="15">
      <c r="A118" s="124"/>
      <c r="B118" s="18" t="s">
        <v>1663</v>
      </c>
      <c r="G118" s="123"/>
      <c r="H118" s="123"/>
    </row>
    <row r="119" spans="1:8" ht="15">
      <c r="A119" s="124"/>
      <c r="G119" s="123"/>
      <c r="H119" s="123"/>
    </row>
    <row r="122" spans="1:8">
      <c r="C122" s="18">
        <v>7186648</v>
      </c>
    </row>
    <row r="123" spans="1:8">
      <c r="C123" s="18" t="s">
        <v>1662</v>
      </c>
    </row>
    <row r="124" spans="1:8">
      <c r="C124" s="18" t="s">
        <v>1661</v>
      </c>
    </row>
    <row r="126" spans="1:8">
      <c r="B126" s="18" t="s">
        <v>1660</v>
      </c>
    </row>
    <row r="127" spans="1:8">
      <c r="B127" s="122" t="s">
        <v>1659</v>
      </c>
    </row>
    <row r="128" spans="1:8">
      <c r="B128" s="122" t="s">
        <v>1658</v>
      </c>
    </row>
    <row r="129" spans="2:2">
      <c r="B129" s="121" t="s">
        <v>1657</v>
      </c>
    </row>
    <row r="130" spans="2:2">
      <c r="B130" s="121" t="s">
        <v>1656</v>
      </c>
    </row>
  </sheetData>
  <autoFilter ref="A1:F52" xr:uid="{00000000-0009-0000-0000-00000C000000}"/>
  <phoneticPr fontId="12"/>
  <dataValidations count="3">
    <dataValidation type="list" allowBlank="1" showInputMessage="1" showErrorMessage="1" sqref="A2:A52" xr:uid="{00000000-0002-0000-0C00-000002000000}">
      <formula1>$A$76:$A$85</formula1>
    </dataValidation>
    <dataValidation type="list" allowBlank="1" showInputMessage="1" showErrorMessage="1" sqref="B2:B52" xr:uid="{00000000-0002-0000-0C00-000001000000}">
      <formula1>$B$76:$B$85</formula1>
    </dataValidation>
    <dataValidation type="list" allowBlank="1" showInputMessage="1" showErrorMessage="1" sqref="C2:C52" xr:uid="{00000000-0002-0000-0C00-000000000000}">
      <formula1>$C$76:$C$85</formula1>
    </dataValidation>
  </dataValidations>
  <hyperlinks>
    <hyperlink ref="D39" r:id="rId1" xr:uid="{A8898BA1-62D5-423D-AB09-16128F33ED92}"/>
    <hyperlink ref="B129" r:id="rId2" display="https://fx-demo.click-sec.com/pc/login" xr:uid="{837F06B7-D894-46A8-B03D-80646270667D}"/>
    <hyperlink ref="B130" r:id="rId3" display="http://www.click-sec.com/m/demo/" xr:uid="{8654CE64-18AC-4C3A-A613-8E6EB44B944C}"/>
  </hyperlinks>
  <pageMargins left="0.75" right="0.75" top="1" bottom="1" header="0.5" footer="0.5"/>
  <pageSetup paperSize="9" orientation="portrait" horizontalDpi="1200" verticalDpi="1200" r:id="rId4"/>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89C5C-7D94-4C27-AEB3-3A922DD0E751}">
  <sheetPr codeName="Word"/>
  <dimension ref="A1:W2009"/>
  <sheetViews>
    <sheetView workbookViewId="0">
      <pane xSplit="6" ySplit="1" topLeftCell="G86" activePane="bottomRight" state="frozen"/>
      <selection activeCell="C18" sqref="C18"/>
      <selection pane="topRight" activeCell="C18" sqref="C18"/>
      <selection pane="bottomLeft" activeCell="C18" sqref="C18"/>
      <selection pane="bottomRight" activeCell="C18" sqref="C18"/>
    </sheetView>
  </sheetViews>
  <sheetFormatPr defaultRowHeight="14.25"/>
  <cols>
    <col min="1" max="1" width="7.5" style="18" customWidth="1"/>
    <col min="2" max="3" width="10.125" style="18" customWidth="1"/>
    <col min="4" max="4" width="15.75" style="150" customWidth="1"/>
    <col min="5" max="5" width="23.25" style="150" customWidth="1"/>
    <col min="6" max="6" width="16.375" style="20" customWidth="1"/>
    <col min="7" max="7" width="14.625" style="18" customWidth="1"/>
    <col min="8" max="8" width="12.625" style="18" customWidth="1"/>
    <col min="9" max="9" width="16" style="20" customWidth="1"/>
    <col min="10" max="10" width="13.375" style="20" customWidth="1"/>
    <col min="11" max="11" width="32.125" style="150" customWidth="1"/>
    <col min="12" max="12" width="23.125" style="150" customWidth="1"/>
    <col min="13" max="13" width="24.375" style="150" customWidth="1"/>
    <col min="14" max="14" width="12.625" style="20" customWidth="1"/>
    <col min="15" max="15" width="14.5" style="18" customWidth="1"/>
    <col min="16" max="16" width="13.375" style="18" customWidth="1"/>
    <col min="17" max="17" width="12.375" style="18" customWidth="1"/>
    <col min="18" max="18" width="13.5" style="149" customWidth="1"/>
    <col min="19" max="19" width="9" style="18"/>
    <col min="20" max="20" width="10.5" style="148" customWidth="1"/>
    <col min="21" max="22" width="10.875" style="18" customWidth="1"/>
    <col min="23" max="23" width="11.125" style="18" customWidth="1"/>
    <col min="24" max="16384" width="9" style="18"/>
  </cols>
  <sheetData>
    <row r="1" spans="1:23" s="73" customFormat="1" ht="19.5" customHeight="1">
      <c r="A1" s="73" t="s">
        <v>5628</v>
      </c>
      <c r="B1" s="73" t="s">
        <v>5627</v>
      </c>
      <c r="C1" s="73" t="s">
        <v>5626</v>
      </c>
      <c r="D1" s="104" t="s">
        <v>5625</v>
      </c>
      <c r="E1" s="104" t="s">
        <v>5624</v>
      </c>
      <c r="F1" s="73" t="s">
        <v>5623</v>
      </c>
      <c r="G1" s="73" t="s">
        <v>5622</v>
      </c>
      <c r="H1" s="73" t="s">
        <v>5621</v>
      </c>
      <c r="I1" s="73" t="s">
        <v>5620</v>
      </c>
      <c r="J1" s="73" t="s">
        <v>5619</v>
      </c>
      <c r="K1" s="104" t="s">
        <v>5618</v>
      </c>
      <c r="L1" s="104" t="s">
        <v>5617</v>
      </c>
      <c r="M1" s="104" t="s">
        <v>5616</v>
      </c>
      <c r="N1" s="73" t="s">
        <v>5615</v>
      </c>
      <c r="P1" s="73" t="s">
        <v>5614</v>
      </c>
      <c r="Q1" s="73" t="s">
        <v>5613</v>
      </c>
      <c r="R1" s="177" t="s">
        <v>5612</v>
      </c>
      <c r="T1" s="148" t="s">
        <v>5611</v>
      </c>
      <c r="U1" s="73" t="s">
        <v>5610</v>
      </c>
      <c r="W1" s="176" t="s">
        <v>1789</v>
      </c>
    </row>
    <row r="2" spans="1:23">
      <c r="A2" s="18" t="s">
        <v>1786</v>
      </c>
      <c r="B2" s="18" t="s">
        <v>1785</v>
      </c>
      <c r="D2" s="165" t="s">
        <v>5609</v>
      </c>
      <c r="E2" s="150" t="s">
        <v>5608</v>
      </c>
      <c r="R2" s="149">
        <f t="shared" ref="R2:R17" si="0">IF($P2=0,0,$P2/($P2+Q2))</f>
        <v>0</v>
      </c>
      <c r="T2" s="148">
        <v>40284</v>
      </c>
    </row>
    <row r="3" spans="1:23">
      <c r="A3" s="18" t="s">
        <v>1786</v>
      </c>
      <c r="B3" s="18" t="s">
        <v>1785</v>
      </c>
      <c r="D3" s="165" t="s">
        <v>5607</v>
      </c>
      <c r="E3" s="150" t="s">
        <v>5606</v>
      </c>
      <c r="R3" s="149">
        <f t="shared" si="0"/>
        <v>0</v>
      </c>
      <c r="T3" s="148">
        <v>40284</v>
      </c>
    </row>
    <row r="4" spans="1:23">
      <c r="A4" s="18" t="s">
        <v>1786</v>
      </c>
      <c r="B4" s="18" t="s">
        <v>1785</v>
      </c>
      <c r="D4" s="165" t="s">
        <v>5605</v>
      </c>
      <c r="E4" s="150" t="s">
        <v>5604</v>
      </c>
      <c r="R4" s="149">
        <f t="shared" si="0"/>
        <v>0</v>
      </c>
      <c r="T4" s="148">
        <v>40284</v>
      </c>
    </row>
    <row r="5" spans="1:23">
      <c r="A5" s="18" t="s">
        <v>1786</v>
      </c>
      <c r="B5" s="18" t="s">
        <v>1785</v>
      </c>
      <c r="D5" s="165" t="s">
        <v>5603</v>
      </c>
      <c r="E5" s="150" t="s">
        <v>5602</v>
      </c>
      <c r="R5" s="149">
        <f t="shared" si="0"/>
        <v>0</v>
      </c>
      <c r="T5" s="148">
        <v>40284</v>
      </c>
    </row>
    <row r="6" spans="1:23">
      <c r="A6" s="18" t="s">
        <v>1786</v>
      </c>
      <c r="B6" s="18" t="s">
        <v>1785</v>
      </c>
      <c r="D6" s="165" t="s">
        <v>5601</v>
      </c>
      <c r="R6" s="149">
        <f t="shared" si="0"/>
        <v>0</v>
      </c>
      <c r="T6" s="148">
        <v>40284</v>
      </c>
    </row>
    <row r="7" spans="1:23">
      <c r="A7" s="18" t="s">
        <v>1786</v>
      </c>
      <c r="B7" s="18" t="s">
        <v>1785</v>
      </c>
      <c r="D7" s="165" t="s">
        <v>5600</v>
      </c>
      <c r="R7" s="149">
        <f t="shared" si="0"/>
        <v>0</v>
      </c>
      <c r="T7" s="148">
        <v>40284</v>
      </c>
    </row>
    <row r="8" spans="1:23">
      <c r="A8" s="18" t="s">
        <v>1786</v>
      </c>
      <c r="B8" s="18" t="s">
        <v>1785</v>
      </c>
      <c r="D8" s="165" t="s">
        <v>5599</v>
      </c>
      <c r="R8" s="149">
        <f t="shared" si="0"/>
        <v>0</v>
      </c>
      <c r="T8" s="148">
        <v>40284</v>
      </c>
    </row>
    <row r="9" spans="1:23">
      <c r="A9" s="18" t="s">
        <v>1786</v>
      </c>
      <c r="B9" s="18" t="s">
        <v>1785</v>
      </c>
      <c r="D9" s="165" t="s">
        <v>5598</v>
      </c>
      <c r="R9" s="149">
        <f t="shared" si="0"/>
        <v>0</v>
      </c>
      <c r="T9" s="148">
        <v>40284</v>
      </c>
    </row>
    <row r="10" spans="1:23">
      <c r="A10" s="18" t="s">
        <v>1786</v>
      </c>
      <c r="B10" s="18" t="s">
        <v>1785</v>
      </c>
      <c r="D10" s="165" t="s">
        <v>5597</v>
      </c>
      <c r="R10" s="149">
        <f t="shared" si="0"/>
        <v>0</v>
      </c>
      <c r="T10" s="148">
        <v>40284</v>
      </c>
    </row>
    <row r="11" spans="1:23">
      <c r="A11" s="18" t="s">
        <v>1786</v>
      </c>
      <c r="B11" s="18" t="s">
        <v>1785</v>
      </c>
      <c r="D11" s="165" t="s">
        <v>5596</v>
      </c>
      <c r="R11" s="149">
        <f t="shared" si="0"/>
        <v>0</v>
      </c>
      <c r="T11" s="148">
        <v>40284</v>
      </c>
    </row>
    <row r="12" spans="1:23">
      <c r="A12" s="18" t="s">
        <v>1786</v>
      </c>
      <c r="B12" s="18" t="s">
        <v>1785</v>
      </c>
      <c r="D12" s="165" t="s">
        <v>5595</v>
      </c>
      <c r="R12" s="149">
        <f t="shared" si="0"/>
        <v>0</v>
      </c>
      <c r="T12" s="148">
        <v>40284</v>
      </c>
    </row>
    <row r="13" spans="1:23">
      <c r="A13" s="18" t="s">
        <v>1786</v>
      </c>
      <c r="B13" s="18" t="s">
        <v>1785</v>
      </c>
      <c r="D13" s="165" t="s">
        <v>5594</v>
      </c>
      <c r="R13" s="149">
        <f t="shared" si="0"/>
        <v>0</v>
      </c>
      <c r="T13" s="148">
        <v>40284</v>
      </c>
    </row>
    <row r="14" spans="1:23">
      <c r="A14" s="18" t="s">
        <v>1786</v>
      </c>
      <c r="B14" s="18" t="s">
        <v>1785</v>
      </c>
      <c r="D14" s="165" t="s">
        <v>5593</v>
      </c>
      <c r="R14" s="149">
        <f t="shared" si="0"/>
        <v>0</v>
      </c>
      <c r="T14" s="148">
        <v>40284</v>
      </c>
    </row>
    <row r="15" spans="1:23">
      <c r="A15" s="18" t="s">
        <v>1786</v>
      </c>
      <c r="B15" s="18" t="s">
        <v>1785</v>
      </c>
      <c r="D15" s="165" t="s">
        <v>5592</v>
      </c>
      <c r="R15" s="149">
        <f t="shared" si="0"/>
        <v>0</v>
      </c>
      <c r="T15" s="148">
        <v>40284</v>
      </c>
    </row>
    <row r="16" spans="1:23">
      <c r="A16" s="18" t="s">
        <v>1786</v>
      </c>
      <c r="B16" s="18" t="s">
        <v>1785</v>
      </c>
      <c r="D16" s="165" t="s">
        <v>5591</v>
      </c>
      <c r="R16" s="149">
        <f t="shared" si="0"/>
        <v>0</v>
      </c>
      <c r="T16" s="148">
        <v>40284</v>
      </c>
    </row>
    <row r="17" spans="1:22">
      <c r="A17" s="18" t="s">
        <v>1786</v>
      </c>
      <c r="B17" s="18" t="s">
        <v>1785</v>
      </c>
      <c r="D17" s="165" t="s">
        <v>5590</v>
      </c>
      <c r="R17" s="149">
        <f t="shared" si="0"/>
        <v>0</v>
      </c>
      <c r="T17" s="148">
        <v>40284</v>
      </c>
    </row>
    <row r="18" spans="1:22">
      <c r="A18" s="18" t="s">
        <v>1793</v>
      </c>
      <c r="B18" s="18" t="s">
        <v>1785</v>
      </c>
      <c r="D18" s="150" t="s">
        <v>5589</v>
      </c>
      <c r="E18" s="150" t="s">
        <v>5588</v>
      </c>
    </row>
    <row r="19" spans="1:22">
      <c r="A19" s="18" t="s">
        <v>1793</v>
      </c>
      <c r="B19" s="18" t="s">
        <v>1776</v>
      </c>
      <c r="D19" s="165"/>
      <c r="E19" s="150" t="s">
        <v>5587</v>
      </c>
      <c r="R19" s="149">
        <f>IF($P19=0,0,$P19/($P19+Q19))</f>
        <v>0</v>
      </c>
      <c r="U19" s="19">
        <v>40373</v>
      </c>
      <c r="V19" s="19"/>
    </row>
    <row r="20" spans="1:22">
      <c r="A20" s="18" t="s">
        <v>1793</v>
      </c>
      <c r="B20" s="18" t="s">
        <v>1792</v>
      </c>
      <c r="D20" s="165"/>
      <c r="E20" s="150" t="s">
        <v>5586</v>
      </c>
      <c r="K20" s="150" t="s">
        <v>5585</v>
      </c>
      <c r="R20" s="149">
        <f>IF($P20=0,0,$P20/($P20+Q20))</f>
        <v>0</v>
      </c>
      <c r="T20" s="148">
        <v>40318</v>
      </c>
    </row>
    <row r="21" spans="1:22">
      <c r="A21" s="18" t="s">
        <v>1793</v>
      </c>
      <c r="B21" s="18" t="s">
        <v>1792</v>
      </c>
      <c r="D21" s="165"/>
      <c r="E21" s="150" t="s">
        <v>5584</v>
      </c>
      <c r="K21" s="150" t="s">
        <v>5583</v>
      </c>
      <c r="R21" s="149">
        <f>IF($P21=0,0,$P21/($P21+Q21))</f>
        <v>0</v>
      </c>
      <c r="T21" s="148">
        <v>40318</v>
      </c>
    </row>
    <row r="22" spans="1:22">
      <c r="A22" s="18" t="s">
        <v>1793</v>
      </c>
      <c r="D22" s="165"/>
      <c r="E22" s="150" t="s">
        <v>5582</v>
      </c>
      <c r="R22" s="149">
        <f>IF($P22=0,0,$P22/($P22+Q22))</f>
        <v>0</v>
      </c>
      <c r="T22" s="148">
        <v>40285</v>
      </c>
    </row>
    <row r="23" spans="1:22">
      <c r="A23" s="18" t="s">
        <v>1793</v>
      </c>
      <c r="D23" s="165" t="s">
        <v>5581</v>
      </c>
      <c r="E23" s="150" t="s">
        <v>5580</v>
      </c>
      <c r="R23" s="149">
        <f>IF($P23=0,0,$P23/($P23+Q23))</f>
        <v>0</v>
      </c>
      <c r="T23" s="148">
        <v>40326</v>
      </c>
    </row>
    <row r="24" spans="1:22">
      <c r="A24" s="18" t="s">
        <v>1793</v>
      </c>
      <c r="D24" s="165"/>
      <c r="E24" s="150" t="s">
        <v>5579</v>
      </c>
      <c r="F24" s="20" t="s">
        <v>5578</v>
      </c>
      <c r="T24" s="148">
        <v>40331</v>
      </c>
    </row>
    <row r="25" spans="1:22" ht="99.75">
      <c r="A25" s="18" t="s">
        <v>1793</v>
      </c>
      <c r="D25" s="165"/>
      <c r="E25" s="150" t="s">
        <v>5577</v>
      </c>
      <c r="F25" s="20" t="s">
        <v>5576</v>
      </c>
      <c r="K25" s="150" t="s">
        <v>5575</v>
      </c>
      <c r="R25" s="149">
        <f>IF($P25=0,0,$P25/($P25+Q25))</f>
        <v>0</v>
      </c>
      <c r="T25" s="148">
        <v>40316</v>
      </c>
    </row>
    <row r="26" spans="1:22">
      <c r="A26" s="18" t="s">
        <v>1793</v>
      </c>
      <c r="D26" s="165"/>
      <c r="E26" s="150" t="s">
        <v>5574</v>
      </c>
      <c r="K26" s="150" t="s">
        <v>5573</v>
      </c>
      <c r="R26" s="149">
        <f>IF($P26=0,0,$P26/($P26+Q26))</f>
        <v>0</v>
      </c>
      <c r="T26" s="148">
        <v>40317</v>
      </c>
    </row>
    <row r="27" spans="1:22">
      <c r="A27" s="18" t="s">
        <v>1793</v>
      </c>
      <c r="D27" s="165"/>
      <c r="E27" s="150" t="s">
        <v>5572</v>
      </c>
      <c r="R27" s="149">
        <f>IF($P27=0,0,$P27/($P27+Q27))</f>
        <v>0</v>
      </c>
      <c r="T27" s="148">
        <v>40285</v>
      </c>
    </row>
    <row r="28" spans="1:22">
      <c r="A28" s="18" t="s">
        <v>1793</v>
      </c>
      <c r="D28" s="165" t="s">
        <v>5571</v>
      </c>
      <c r="E28" s="150" t="s">
        <v>5570</v>
      </c>
      <c r="R28" s="149">
        <f>IF($P28=0,0,$P28/($P28+Q28))</f>
        <v>0</v>
      </c>
      <c r="T28" s="148">
        <v>40319</v>
      </c>
    </row>
    <row r="29" spans="1:22">
      <c r="A29" s="18" t="s">
        <v>1793</v>
      </c>
      <c r="D29" s="165" t="s">
        <v>5569</v>
      </c>
      <c r="E29" s="150" t="s">
        <v>5568</v>
      </c>
      <c r="R29" s="149">
        <f>IF($P29=0,0,$P29/($P29+Q29))</f>
        <v>0</v>
      </c>
      <c r="T29" s="148">
        <v>40290</v>
      </c>
    </row>
    <row r="30" spans="1:22">
      <c r="A30" s="18" t="s">
        <v>1793</v>
      </c>
      <c r="D30" s="165" t="s">
        <v>5035</v>
      </c>
      <c r="E30" s="150" t="s">
        <v>5567</v>
      </c>
    </row>
    <row r="31" spans="1:22">
      <c r="A31" s="18" t="s">
        <v>1793</v>
      </c>
      <c r="D31" s="165" t="s">
        <v>5035</v>
      </c>
      <c r="E31" s="150" t="s">
        <v>5566</v>
      </c>
    </row>
    <row r="32" spans="1:22">
      <c r="A32" s="18" t="s">
        <v>1793</v>
      </c>
      <c r="D32" s="165" t="s">
        <v>5565</v>
      </c>
      <c r="E32" s="150" t="s">
        <v>5564</v>
      </c>
      <c r="R32" s="149">
        <f t="shared" ref="R32:R42" si="1">IF($P32=0,0,$P32/($P32+Q32))</f>
        <v>0</v>
      </c>
      <c r="T32" s="148">
        <v>40326</v>
      </c>
    </row>
    <row r="33" spans="1:20">
      <c r="A33" s="18" t="s">
        <v>1793</v>
      </c>
      <c r="D33" s="165" t="s">
        <v>5563</v>
      </c>
      <c r="E33" s="150" t="s">
        <v>5562</v>
      </c>
      <c r="R33" s="149">
        <f t="shared" si="1"/>
        <v>0</v>
      </c>
      <c r="T33" s="148">
        <v>40322</v>
      </c>
    </row>
    <row r="34" spans="1:20">
      <c r="A34" s="18" t="s">
        <v>1793</v>
      </c>
      <c r="D34" s="165"/>
      <c r="E34" s="150" t="s">
        <v>5561</v>
      </c>
      <c r="R34" s="149">
        <f t="shared" si="1"/>
        <v>0</v>
      </c>
      <c r="T34" s="148">
        <v>40285</v>
      </c>
    </row>
    <row r="35" spans="1:20">
      <c r="A35" s="18" t="s">
        <v>1793</v>
      </c>
      <c r="D35" s="165"/>
      <c r="E35" s="150" t="s">
        <v>5560</v>
      </c>
      <c r="R35" s="149">
        <f t="shared" si="1"/>
        <v>0</v>
      </c>
      <c r="T35" s="148">
        <v>40285</v>
      </c>
    </row>
    <row r="36" spans="1:20">
      <c r="A36" s="18" t="s">
        <v>1793</v>
      </c>
      <c r="D36" s="165" t="s">
        <v>5559</v>
      </c>
      <c r="E36" s="150" t="s">
        <v>5558</v>
      </c>
      <c r="R36" s="149">
        <f t="shared" si="1"/>
        <v>0</v>
      </c>
      <c r="T36" s="148">
        <v>40318</v>
      </c>
    </row>
    <row r="37" spans="1:20">
      <c r="A37" s="18" t="s">
        <v>1793</v>
      </c>
      <c r="D37" s="165" t="s">
        <v>5557</v>
      </c>
      <c r="E37" s="150" t="s">
        <v>5556</v>
      </c>
      <c r="R37" s="149">
        <f t="shared" si="1"/>
        <v>0</v>
      </c>
      <c r="T37" s="148">
        <v>40319</v>
      </c>
    </row>
    <row r="38" spans="1:20">
      <c r="A38" s="18" t="s">
        <v>1793</v>
      </c>
      <c r="D38" s="165" t="s">
        <v>5555</v>
      </c>
      <c r="E38" s="150" t="s">
        <v>5554</v>
      </c>
      <c r="R38" s="149">
        <f t="shared" si="1"/>
        <v>0</v>
      </c>
      <c r="T38" s="148">
        <v>40324</v>
      </c>
    </row>
    <row r="39" spans="1:20">
      <c r="A39" s="18" t="s">
        <v>1793</v>
      </c>
      <c r="D39" s="165" t="s">
        <v>5553</v>
      </c>
      <c r="E39" s="150" t="s">
        <v>2042</v>
      </c>
      <c r="R39" s="149">
        <f t="shared" si="1"/>
        <v>0</v>
      </c>
    </row>
    <row r="40" spans="1:20">
      <c r="A40" s="18" t="s">
        <v>1793</v>
      </c>
      <c r="D40" s="165" t="s">
        <v>5552</v>
      </c>
      <c r="E40" s="150" t="s">
        <v>5551</v>
      </c>
      <c r="R40" s="149">
        <f t="shared" si="1"/>
        <v>0</v>
      </c>
      <c r="T40" s="148">
        <v>40318</v>
      </c>
    </row>
    <row r="41" spans="1:20">
      <c r="A41" s="18" t="s">
        <v>3398</v>
      </c>
      <c r="D41" s="165" t="s">
        <v>5550</v>
      </c>
      <c r="E41" s="150" t="s">
        <v>5549</v>
      </c>
      <c r="R41" s="149">
        <f t="shared" si="1"/>
        <v>0</v>
      </c>
      <c r="T41" s="148">
        <v>40316</v>
      </c>
    </row>
    <row r="42" spans="1:20">
      <c r="A42" s="18" t="s">
        <v>1793</v>
      </c>
      <c r="D42" s="165" t="s">
        <v>5548</v>
      </c>
      <c r="E42" s="150" t="s">
        <v>5547</v>
      </c>
      <c r="R42" s="149">
        <f t="shared" si="1"/>
        <v>0</v>
      </c>
      <c r="T42" s="148">
        <v>40311</v>
      </c>
    </row>
    <row r="43" spans="1:20">
      <c r="A43" s="18" t="s">
        <v>1793</v>
      </c>
      <c r="D43" s="165" t="s">
        <v>5546</v>
      </c>
      <c r="E43" s="150" t="s">
        <v>5545</v>
      </c>
      <c r="T43" s="148">
        <v>40331</v>
      </c>
    </row>
    <row r="44" spans="1:20">
      <c r="A44" s="18" t="s">
        <v>1793</v>
      </c>
      <c r="D44" s="165" t="s">
        <v>5544</v>
      </c>
      <c r="E44" s="150" t="s">
        <v>5543</v>
      </c>
      <c r="R44" s="149">
        <f>IF($P44=0,0,$P44/($P44+Q44))</f>
        <v>0</v>
      </c>
      <c r="T44" s="148">
        <v>40319</v>
      </c>
    </row>
    <row r="45" spans="1:20">
      <c r="A45" s="18" t="s">
        <v>1793</v>
      </c>
      <c r="D45" s="165" t="s">
        <v>5542</v>
      </c>
      <c r="E45" s="150" t="s">
        <v>5541</v>
      </c>
      <c r="R45" s="149">
        <f>IF($P45=0,0,$P45/($P45+Q45))</f>
        <v>0</v>
      </c>
      <c r="T45" s="148">
        <v>40322</v>
      </c>
    </row>
    <row r="46" spans="1:20">
      <c r="A46" s="18" t="s">
        <v>1793</v>
      </c>
      <c r="D46" s="165" t="s">
        <v>5540</v>
      </c>
      <c r="E46" s="150" t="s">
        <v>5539</v>
      </c>
      <c r="O46" s="73"/>
      <c r="P46" s="73"/>
      <c r="Q46" s="73"/>
    </row>
    <row r="47" spans="1:20">
      <c r="A47" s="18" t="s">
        <v>1793</v>
      </c>
      <c r="D47" s="165" t="s">
        <v>5538</v>
      </c>
      <c r="E47" s="150" t="s">
        <v>5537</v>
      </c>
      <c r="R47" s="149">
        <f t="shared" ref="R47:R52" si="2">IF($P47=0,0,$P47/($P47+Q47))</f>
        <v>0</v>
      </c>
      <c r="T47" s="148">
        <v>40317</v>
      </c>
    </row>
    <row r="48" spans="1:20">
      <c r="A48" s="18" t="s">
        <v>1793</v>
      </c>
      <c r="D48" s="165" t="s">
        <v>5536</v>
      </c>
      <c r="E48" s="150" t="s">
        <v>5535</v>
      </c>
      <c r="R48" s="149">
        <f t="shared" si="2"/>
        <v>0</v>
      </c>
      <c r="T48" s="148">
        <v>40319</v>
      </c>
    </row>
    <row r="49" spans="1:20">
      <c r="A49" s="18" t="s">
        <v>1793</v>
      </c>
      <c r="D49" s="165" t="s">
        <v>5534</v>
      </c>
      <c r="E49" s="150" t="s">
        <v>5533</v>
      </c>
      <c r="R49" s="149">
        <f t="shared" si="2"/>
        <v>0</v>
      </c>
      <c r="T49" s="148">
        <v>40319</v>
      </c>
    </row>
    <row r="50" spans="1:20">
      <c r="A50" s="18" t="s">
        <v>1793</v>
      </c>
      <c r="D50" s="165" t="s">
        <v>5532</v>
      </c>
      <c r="E50" s="150" t="s">
        <v>5531</v>
      </c>
      <c r="R50" s="149">
        <f t="shared" si="2"/>
        <v>0</v>
      </c>
      <c r="T50" s="148">
        <v>40318</v>
      </c>
    </row>
    <row r="51" spans="1:20">
      <c r="A51" s="18" t="s">
        <v>1793</v>
      </c>
      <c r="D51" s="165" t="s">
        <v>5530</v>
      </c>
      <c r="E51" s="150" t="s">
        <v>5529</v>
      </c>
      <c r="R51" s="149">
        <f t="shared" si="2"/>
        <v>0</v>
      </c>
      <c r="T51" s="148">
        <v>40324</v>
      </c>
    </row>
    <row r="52" spans="1:20">
      <c r="A52" s="18" t="s">
        <v>1793</v>
      </c>
      <c r="D52" s="165" t="s">
        <v>5528</v>
      </c>
      <c r="E52" s="150" t="s">
        <v>5527</v>
      </c>
      <c r="R52" s="149">
        <f t="shared" si="2"/>
        <v>0</v>
      </c>
      <c r="T52" s="148">
        <v>40318</v>
      </c>
    </row>
    <row r="53" spans="1:20">
      <c r="A53" s="18" t="s">
        <v>1793</v>
      </c>
      <c r="D53" s="165" t="s">
        <v>5526</v>
      </c>
      <c r="E53" s="150" t="s">
        <v>5525</v>
      </c>
    </row>
    <row r="54" spans="1:20">
      <c r="A54" s="18" t="s">
        <v>1793</v>
      </c>
      <c r="D54" s="165"/>
      <c r="E54" s="150" t="s">
        <v>5524</v>
      </c>
    </row>
    <row r="55" spans="1:20">
      <c r="A55" s="18" t="s">
        <v>1793</v>
      </c>
      <c r="D55" s="165" t="s">
        <v>5523</v>
      </c>
      <c r="E55" s="150" t="s">
        <v>5522</v>
      </c>
      <c r="R55" s="149">
        <f t="shared" ref="R55:R60" si="3">IF($P55=0,0,$P55/($P55+Q55))</f>
        <v>0</v>
      </c>
      <c r="T55" s="148">
        <v>40319</v>
      </c>
    </row>
    <row r="56" spans="1:20">
      <c r="A56" s="18" t="s">
        <v>1793</v>
      </c>
      <c r="D56" s="165" t="s">
        <v>5521</v>
      </c>
      <c r="E56" s="150" t="s">
        <v>5520</v>
      </c>
      <c r="R56" s="149">
        <f t="shared" si="3"/>
        <v>0</v>
      </c>
      <c r="T56" s="148">
        <v>40322</v>
      </c>
    </row>
    <row r="57" spans="1:20">
      <c r="A57" s="18" t="s">
        <v>1793</v>
      </c>
      <c r="D57" s="165" t="s">
        <v>5519</v>
      </c>
      <c r="E57" s="150" t="s">
        <v>5518</v>
      </c>
      <c r="R57" s="149">
        <f t="shared" si="3"/>
        <v>0</v>
      </c>
      <c r="T57" s="148">
        <v>40326</v>
      </c>
    </row>
    <row r="58" spans="1:20">
      <c r="A58" s="18" t="s">
        <v>1793</v>
      </c>
      <c r="D58" s="165" t="s">
        <v>5517</v>
      </c>
      <c r="E58" s="150" t="s">
        <v>5516</v>
      </c>
      <c r="R58" s="149">
        <f t="shared" si="3"/>
        <v>0</v>
      </c>
      <c r="T58" s="148">
        <v>40319</v>
      </c>
    </row>
    <row r="59" spans="1:20">
      <c r="A59" s="18" t="s">
        <v>1793</v>
      </c>
      <c r="D59" s="165" t="s">
        <v>5515</v>
      </c>
      <c r="E59" s="150" t="s">
        <v>5513</v>
      </c>
      <c r="R59" s="149">
        <f t="shared" si="3"/>
        <v>0</v>
      </c>
      <c r="T59" s="148">
        <v>40317</v>
      </c>
    </row>
    <row r="60" spans="1:20">
      <c r="A60" s="18" t="s">
        <v>1793</v>
      </c>
      <c r="D60" s="165" t="s">
        <v>5514</v>
      </c>
      <c r="E60" s="150" t="s">
        <v>5513</v>
      </c>
      <c r="R60" s="149">
        <f t="shared" si="3"/>
        <v>0</v>
      </c>
      <c r="T60" s="148">
        <v>40317</v>
      </c>
    </row>
    <row r="61" spans="1:20">
      <c r="A61" s="18" t="s">
        <v>1793</v>
      </c>
      <c r="D61" s="165" t="s">
        <v>5512</v>
      </c>
      <c r="E61" s="150" t="s">
        <v>5511</v>
      </c>
      <c r="T61" s="148">
        <v>40332</v>
      </c>
    </row>
    <row r="62" spans="1:20">
      <c r="A62" s="18" t="s">
        <v>1793</v>
      </c>
      <c r="D62" s="165" t="s">
        <v>5510</v>
      </c>
      <c r="E62" s="150" t="s">
        <v>5509</v>
      </c>
      <c r="R62" s="149">
        <f t="shared" ref="R62:R69" si="4">IF($P62=0,0,$P62/($P62+Q62))</f>
        <v>0</v>
      </c>
      <c r="T62" s="148">
        <v>40319</v>
      </c>
    </row>
    <row r="63" spans="1:20">
      <c r="A63" s="18" t="s">
        <v>1793</v>
      </c>
      <c r="D63" s="165" t="s">
        <v>5508</v>
      </c>
      <c r="E63" s="150" t="s">
        <v>5507</v>
      </c>
      <c r="R63" s="149">
        <f t="shared" si="4"/>
        <v>0</v>
      </c>
      <c r="T63" s="148">
        <v>40318</v>
      </c>
    </row>
    <row r="64" spans="1:20">
      <c r="A64" s="18" t="s">
        <v>1793</v>
      </c>
      <c r="D64" s="165" t="s">
        <v>5506</v>
      </c>
      <c r="E64" s="150" t="s">
        <v>5505</v>
      </c>
      <c r="H64" s="18" t="s">
        <v>5504</v>
      </c>
      <c r="R64" s="149">
        <f t="shared" si="4"/>
        <v>0</v>
      </c>
      <c r="T64" s="148">
        <v>40290</v>
      </c>
    </row>
    <row r="65" spans="1:20">
      <c r="A65" s="18" t="s">
        <v>1793</v>
      </c>
      <c r="D65" s="165" t="s">
        <v>5503</v>
      </c>
      <c r="E65" s="150" t="s">
        <v>5502</v>
      </c>
      <c r="R65" s="149">
        <f t="shared" si="4"/>
        <v>0</v>
      </c>
      <c r="T65" s="148">
        <v>40290</v>
      </c>
    </row>
    <row r="66" spans="1:20" ht="85.5">
      <c r="A66" s="18" t="s">
        <v>1793</v>
      </c>
      <c r="D66" s="165"/>
      <c r="E66" s="150" t="s">
        <v>5501</v>
      </c>
      <c r="F66" s="20" t="s">
        <v>5500</v>
      </c>
      <c r="K66" s="150" t="s">
        <v>5499</v>
      </c>
      <c r="R66" s="149">
        <f t="shared" si="4"/>
        <v>0</v>
      </c>
      <c r="T66" s="148">
        <v>40284</v>
      </c>
    </row>
    <row r="67" spans="1:20">
      <c r="A67" s="18" t="s">
        <v>1793</v>
      </c>
      <c r="D67" s="165" t="s">
        <v>5498</v>
      </c>
      <c r="E67" s="150" t="s">
        <v>5497</v>
      </c>
      <c r="R67" s="149">
        <f t="shared" si="4"/>
        <v>0</v>
      </c>
      <c r="T67" s="148">
        <v>40317</v>
      </c>
    </row>
    <row r="68" spans="1:20">
      <c r="A68" s="18" t="s">
        <v>1793</v>
      </c>
      <c r="D68" s="165" t="s">
        <v>5496</v>
      </c>
      <c r="E68" s="150" t="s">
        <v>5495</v>
      </c>
      <c r="N68" s="20" t="s">
        <v>5244</v>
      </c>
      <c r="R68" s="149">
        <f t="shared" si="4"/>
        <v>0</v>
      </c>
      <c r="T68" s="148">
        <v>40316</v>
      </c>
    </row>
    <row r="69" spans="1:20">
      <c r="A69" s="18" t="s">
        <v>1793</v>
      </c>
      <c r="D69" s="165" t="s">
        <v>5494</v>
      </c>
      <c r="E69" s="150" t="s">
        <v>5493</v>
      </c>
      <c r="R69" s="149">
        <f t="shared" si="4"/>
        <v>0</v>
      </c>
      <c r="T69" s="148">
        <v>40318</v>
      </c>
    </row>
    <row r="70" spans="1:20">
      <c r="A70" s="18" t="s">
        <v>1793</v>
      </c>
      <c r="D70" s="165" t="s">
        <v>5492</v>
      </c>
      <c r="E70" s="150" t="s">
        <v>5491</v>
      </c>
      <c r="T70" s="148">
        <v>40331</v>
      </c>
    </row>
    <row r="71" spans="1:20">
      <c r="A71" s="18" t="s">
        <v>1793</v>
      </c>
      <c r="D71" s="165" t="s">
        <v>5490</v>
      </c>
      <c r="E71" s="150" t="s">
        <v>5489</v>
      </c>
      <c r="T71" s="148">
        <v>40332</v>
      </c>
    </row>
    <row r="72" spans="1:20">
      <c r="A72" s="18" t="s">
        <v>1793</v>
      </c>
      <c r="D72" s="165" t="s">
        <v>5488</v>
      </c>
      <c r="E72" s="150" t="s">
        <v>5487</v>
      </c>
      <c r="R72" s="149">
        <f t="shared" ref="R72:R88" si="5">IF($P72=0,0,$P72/($P72+Q72))</f>
        <v>0</v>
      </c>
      <c r="T72" s="148">
        <v>40326</v>
      </c>
    </row>
    <row r="73" spans="1:20">
      <c r="A73" s="18" t="s">
        <v>1793</v>
      </c>
      <c r="D73" s="165" t="s">
        <v>5486</v>
      </c>
      <c r="E73" s="150" t="s">
        <v>5485</v>
      </c>
      <c r="R73" s="149">
        <f t="shared" si="5"/>
        <v>0</v>
      </c>
      <c r="T73" s="148">
        <v>40324</v>
      </c>
    </row>
    <row r="74" spans="1:20">
      <c r="A74" s="18" t="s">
        <v>1793</v>
      </c>
      <c r="D74" s="165" t="s">
        <v>5484</v>
      </c>
      <c r="E74" s="150" t="s">
        <v>5482</v>
      </c>
      <c r="R74" s="149">
        <f t="shared" si="5"/>
        <v>0</v>
      </c>
      <c r="T74" s="148">
        <v>40290</v>
      </c>
    </row>
    <row r="75" spans="1:20">
      <c r="A75" s="18" t="s">
        <v>1793</v>
      </c>
      <c r="D75" s="165" t="s">
        <v>5483</v>
      </c>
      <c r="E75" s="150" t="s">
        <v>5482</v>
      </c>
      <c r="R75" s="149">
        <f t="shared" si="5"/>
        <v>0</v>
      </c>
      <c r="T75" s="148">
        <v>40290</v>
      </c>
    </row>
    <row r="76" spans="1:20">
      <c r="A76" s="18" t="s">
        <v>1793</v>
      </c>
      <c r="D76" s="165" t="s">
        <v>5481</v>
      </c>
      <c r="E76" s="150" t="s">
        <v>5480</v>
      </c>
      <c r="R76" s="149">
        <f t="shared" si="5"/>
        <v>0</v>
      </c>
      <c r="T76" s="148">
        <v>40317</v>
      </c>
    </row>
    <row r="77" spans="1:20">
      <c r="A77" s="18" t="s">
        <v>1793</v>
      </c>
      <c r="D77" s="165" t="s">
        <v>5479</v>
      </c>
      <c r="E77" s="150" t="s">
        <v>5478</v>
      </c>
      <c r="R77" s="149">
        <f t="shared" si="5"/>
        <v>0</v>
      </c>
      <c r="T77" s="148">
        <v>40319</v>
      </c>
    </row>
    <row r="78" spans="1:20">
      <c r="A78" s="18" t="s">
        <v>1793</v>
      </c>
      <c r="D78" s="165" t="s">
        <v>5477</v>
      </c>
      <c r="E78" s="150" t="s">
        <v>5476</v>
      </c>
      <c r="R78" s="149">
        <f t="shared" si="5"/>
        <v>0</v>
      </c>
      <c r="T78" s="148">
        <v>40323</v>
      </c>
    </row>
    <row r="79" spans="1:20">
      <c r="A79" s="18" t="s">
        <v>1793</v>
      </c>
      <c r="D79" s="165" t="s">
        <v>5475</v>
      </c>
      <c r="E79" s="150" t="s">
        <v>5474</v>
      </c>
      <c r="R79" s="149">
        <f t="shared" si="5"/>
        <v>0</v>
      </c>
      <c r="T79" s="148">
        <v>40324</v>
      </c>
    </row>
    <row r="80" spans="1:20">
      <c r="A80" s="18" t="s">
        <v>1793</v>
      </c>
      <c r="D80" s="165"/>
      <c r="E80" s="150" t="s">
        <v>5473</v>
      </c>
      <c r="R80" s="149">
        <f t="shared" si="5"/>
        <v>0</v>
      </c>
      <c r="T80" s="148">
        <v>40326</v>
      </c>
    </row>
    <row r="81" spans="1:20">
      <c r="A81" s="18" t="s">
        <v>1793</v>
      </c>
      <c r="D81" s="165"/>
      <c r="E81" s="150" t="s">
        <v>5472</v>
      </c>
      <c r="R81" s="149">
        <f t="shared" si="5"/>
        <v>0</v>
      </c>
      <c r="T81" s="148">
        <v>40330</v>
      </c>
    </row>
    <row r="82" spans="1:20">
      <c r="A82" s="18" t="s">
        <v>1793</v>
      </c>
      <c r="D82" s="165"/>
      <c r="E82" s="150" t="s">
        <v>5471</v>
      </c>
      <c r="R82" s="149">
        <f t="shared" si="5"/>
        <v>0</v>
      </c>
      <c r="T82" s="148">
        <v>40330</v>
      </c>
    </row>
    <row r="83" spans="1:20">
      <c r="A83" s="18" t="s">
        <v>1793</v>
      </c>
      <c r="D83" s="165" t="s">
        <v>5470</v>
      </c>
      <c r="E83" s="150" t="s">
        <v>5469</v>
      </c>
      <c r="R83" s="149">
        <f t="shared" si="5"/>
        <v>0</v>
      </c>
      <c r="T83" s="148">
        <v>40319</v>
      </c>
    </row>
    <row r="84" spans="1:20">
      <c r="A84" s="18" t="s">
        <v>1793</v>
      </c>
      <c r="D84" s="165" t="s">
        <v>5468</v>
      </c>
      <c r="E84" s="150" t="s">
        <v>5467</v>
      </c>
      <c r="R84" s="149">
        <f t="shared" si="5"/>
        <v>0</v>
      </c>
      <c r="T84" s="148">
        <v>40317</v>
      </c>
    </row>
    <row r="85" spans="1:20">
      <c r="A85" s="18" t="s">
        <v>1793</v>
      </c>
      <c r="D85" s="165" t="s">
        <v>5466</v>
      </c>
      <c r="E85" s="150" t="s">
        <v>5465</v>
      </c>
      <c r="R85" s="149">
        <f t="shared" si="5"/>
        <v>0</v>
      </c>
      <c r="T85" s="148">
        <v>40326</v>
      </c>
    </row>
    <row r="86" spans="1:20">
      <c r="A86" s="18" t="s">
        <v>1793</v>
      </c>
      <c r="D86" s="165" t="s">
        <v>5464</v>
      </c>
      <c r="E86" s="150" t="s">
        <v>5463</v>
      </c>
      <c r="R86" s="149">
        <f t="shared" si="5"/>
        <v>0</v>
      </c>
      <c r="T86" s="148">
        <v>40324</v>
      </c>
    </row>
    <row r="87" spans="1:20">
      <c r="A87" s="18" t="s">
        <v>1793</v>
      </c>
      <c r="D87" s="165" t="s">
        <v>5462</v>
      </c>
      <c r="E87" s="150" t="s">
        <v>5461</v>
      </c>
      <c r="R87" s="149">
        <f t="shared" si="5"/>
        <v>0</v>
      </c>
      <c r="T87" s="148">
        <v>40322</v>
      </c>
    </row>
    <row r="88" spans="1:20">
      <c r="A88" s="18" t="s">
        <v>1793</v>
      </c>
      <c r="D88" s="165"/>
      <c r="E88" s="150" t="s">
        <v>5460</v>
      </c>
      <c r="R88" s="149">
        <f t="shared" si="5"/>
        <v>0</v>
      </c>
      <c r="T88" s="148">
        <v>40330</v>
      </c>
    </row>
    <row r="89" spans="1:20">
      <c r="A89" s="18" t="s">
        <v>1793</v>
      </c>
      <c r="D89" s="165" t="s">
        <v>5459</v>
      </c>
      <c r="E89" s="150" t="s">
        <v>5458</v>
      </c>
      <c r="T89" s="148">
        <v>40331</v>
      </c>
    </row>
    <row r="90" spans="1:20">
      <c r="A90" s="18" t="s">
        <v>1793</v>
      </c>
      <c r="D90" s="165" t="s">
        <v>5457</v>
      </c>
      <c r="E90" s="150" t="s">
        <v>5455</v>
      </c>
      <c r="R90" s="149">
        <f>IF($P90=0,0,$P90/($P90+Q90))</f>
        <v>0</v>
      </c>
      <c r="T90" s="148">
        <v>40319</v>
      </c>
    </row>
    <row r="91" spans="1:20">
      <c r="A91" s="18" t="s">
        <v>1793</v>
      </c>
      <c r="D91" s="165" t="s">
        <v>5456</v>
      </c>
      <c r="E91" s="150" t="s">
        <v>5455</v>
      </c>
      <c r="R91" s="149">
        <f>IF($P91=0,0,$P91/($P91+Q91))</f>
        <v>0</v>
      </c>
      <c r="T91" s="148">
        <v>40319</v>
      </c>
    </row>
    <row r="92" spans="1:20">
      <c r="A92" s="18" t="s">
        <v>1793</v>
      </c>
      <c r="D92" s="165" t="s">
        <v>5454</v>
      </c>
      <c r="E92" s="150" t="s">
        <v>5453</v>
      </c>
      <c r="T92" s="148">
        <v>40332</v>
      </c>
    </row>
    <row r="93" spans="1:20">
      <c r="A93" s="18" t="s">
        <v>1793</v>
      </c>
      <c r="D93" s="165" t="s">
        <v>5452</v>
      </c>
      <c r="E93" s="150" t="s">
        <v>5451</v>
      </c>
      <c r="R93" s="149">
        <f t="shared" ref="R93:R122" si="6">IF($P93=0,0,$P93/($P93+Q93))</f>
        <v>0</v>
      </c>
      <c r="T93" s="148">
        <v>40322</v>
      </c>
    </row>
    <row r="94" spans="1:20">
      <c r="A94" s="18" t="s">
        <v>1767</v>
      </c>
      <c r="D94" s="165" t="s">
        <v>5450</v>
      </c>
      <c r="E94" s="150" t="s">
        <v>5449</v>
      </c>
      <c r="R94" s="149">
        <f t="shared" si="6"/>
        <v>0</v>
      </c>
      <c r="T94" s="148">
        <v>40326</v>
      </c>
    </row>
    <row r="95" spans="1:20">
      <c r="A95" s="18" t="s">
        <v>1793</v>
      </c>
      <c r="D95" s="165" t="s">
        <v>5448</v>
      </c>
      <c r="E95" s="150" t="s">
        <v>5447</v>
      </c>
      <c r="R95" s="149">
        <f t="shared" si="6"/>
        <v>0</v>
      </c>
      <c r="T95" s="148">
        <v>40324</v>
      </c>
    </row>
    <row r="96" spans="1:20">
      <c r="A96" s="18" t="s">
        <v>1793</v>
      </c>
      <c r="D96" s="165" t="s">
        <v>5446</v>
      </c>
      <c r="E96" s="150" t="s">
        <v>5445</v>
      </c>
      <c r="R96" s="149">
        <f t="shared" si="6"/>
        <v>0</v>
      </c>
    </row>
    <row r="97" spans="1:23">
      <c r="A97" s="18" t="s">
        <v>1793</v>
      </c>
      <c r="D97" s="165" t="s">
        <v>5444</v>
      </c>
      <c r="E97" s="150" t="s">
        <v>5443</v>
      </c>
      <c r="R97" s="149">
        <f t="shared" si="6"/>
        <v>0</v>
      </c>
      <c r="T97" s="148">
        <v>40285</v>
      </c>
      <c r="W97" s="19">
        <v>40333</v>
      </c>
    </row>
    <row r="98" spans="1:23">
      <c r="A98" s="18" t="s">
        <v>1793</v>
      </c>
      <c r="D98" s="165" t="s">
        <v>5442</v>
      </c>
      <c r="E98" s="150" t="s">
        <v>5441</v>
      </c>
      <c r="R98" s="149">
        <f t="shared" si="6"/>
        <v>0</v>
      </c>
      <c r="T98" s="148">
        <v>40324</v>
      </c>
      <c r="W98" s="19">
        <v>40333</v>
      </c>
    </row>
    <row r="99" spans="1:23">
      <c r="A99" s="18" t="s">
        <v>1793</v>
      </c>
      <c r="D99" s="165" t="s">
        <v>5440</v>
      </c>
      <c r="E99" s="150" t="s">
        <v>5439</v>
      </c>
      <c r="R99" s="149">
        <f t="shared" si="6"/>
        <v>0</v>
      </c>
      <c r="T99" s="148">
        <v>40318</v>
      </c>
      <c r="W99" s="19">
        <v>40333</v>
      </c>
    </row>
    <row r="100" spans="1:23">
      <c r="A100" s="18" t="s">
        <v>1793</v>
      </c>
      <c r="D100" s="165" t="s">
        <v>5438</v>
      </c>
      <c r="E100" s="150" t="s">
        <v>5437</v>
      </c>
      <c r="R100" s="149">
        <f t="shared" si="6"/>
        <v>0</v>
      </c>
      <c r="T100" s="148">
        <v>40319</v>
      </c>
    </row>
    <row r="101" spans="1:23">
      <c r="A101" s="18" t="s">
        <v>1793</v>
      </c>
      <c r="D101" s="165" t="s">
        <v>5436</v>
      </c>
      <c r="E101" s="150" t="s">
        <v>5435</v>
      </c>
      <c r="R101" s="149">
        <f t="shared" si="6"/>
        <v>0</v>
      </c>
      <c r="T101" s="148">
        <v>40326</v>
      </c>
    </row>
    <row r="102" spans="1:23">
      <c r="A102" s="18" t="s">
        <v>1793</v>
      </c>
      <c r="D102" s="165" t="s">
        <v>5434</v>
      </c>
      <c r="E102" s="150" t="s">
        <v>5433</v>
      </c>
      <c r="R102" s="149">
        <f t="shared" si="6"/>
        <v>0</v>
      </c>
      <c r="T102" s="148">
        <v>40323</v>
      </c>
    </row>
    <row r="103" spans="1:23">
      <c r="A103" s="18" t="s">
        <v>1793</v>
      </c>
      <c r="D103" s="165" t="s">
        <v>5432</v>
      </c>
      <c r="E103" s="150" t="s">
        <v>5431</v>
      </c>
      <c r="R103" s="149">
        <f t="shared" si="6"/>
        <v>0</v>
      </c>
      <c r="T103" s="148">
        <v>40318</v>
      </c>
    </row>
    <row r="104" spans="1:23">
      <c r="A104" s="18" t="s">
        <v>1793</v>
      </c>
      <c r="D104" s="165" t="s">
        <v>5430</v>
      </c>
      <c r="E104" s="150" t="s">
        <v>5429</v>
      </c>
      <c r="R104" s="149">
        <f t="shared" si="6"/>
        <v>0</v>
      </c>
      <c r="T104" s="148">
        <v>40319</v>
      </c>
    </row>
    <row r="105" spans="1:23">
      <c r="A105" s="18" t="s">
        <v>1793</v>
      </c>
      <c r="D105" s="165" t="s">
        <v>5428</v>
      </c>
      <c r="E105" s="150" t="s">
        <v>5427</v>
      </c>
      <c r="R105" s="149">
        <f t="shared" si="6"/>
        <v>0</v>
      </c>
      <c r="T105" s="148">
        <v>40324</v>
      </c>
    </row>
    <row r="106" spans="1:23">
      <c r="A106" s="18" t="s">
        <v>1793</v>
      </c>
      <c r="D106" s="165" t="s">
        <v>5426</v>
      </c>
      <c r="E106" s="150" t="s">
        <v>5425</v>
      </c>
      <c r="R106" s="149">
        <f t="shared" si="6"/>
        <v>0</v>
      </c>
      <c r="T106" s="148">
        <v>40319</v>
      </c>
    </row>
    <row r="107" spans="1:23">
      <c r="A107" s="18" t="s">
        <v>1793</v>
      </c>
      <c r="D107" s="165" t="s">
        <v>5424</v>
      </c>
      <c r="E107" s="150" t="s">
        <v>5423</v>
      </c>
      <c r="R107" s="149">
        <f t="shared" si="6"/>
        <v>0</v>
      </c>
      <c r="T107" s="148">
        <v>40319</v>
      </c>
    </row>
    <row r="108" spans="1:23">
      <c r="A108" s="18" t="s">
        <v>1793</v>
      </c>
      <c r="D108" s="165" t="s">
        <v>5422</v>
      </c>
      <c r="E108" s="150" t="s">
        <v>5421</v>
      </c>
      <c r="R108" s="149">
        <f t="shared" si="6"/>
        <v>0</v>
      </c>
      <c r="T108" s="148">
        <v>40319</v>
      </c>
    </row>
    <row r="109" spans="1:23">
      <c r="A109" s="18" t="s">
        <v>1793</v>
      </c>
      <c r="D109" s="165" t="s">
        <v>5420</v>
      </c>
      <c r="E109" s="150" t="s">
        <v>5419</v>
      </c>
      <c r="R109" s="149">
        <f t="shared" si="6"/>
        <v>0</v>
      </c>
      <c r="T109" s="148">
        <v>40319</v>
      </c>
    </row>
    <row r="110" spans="1:23">
      <c r="A110" s="18" t="s">
        <v>1793</v>
      </c>
      <c r="D110" s="165" t="s">
        <v>5418</v>
      </c>
      <c r="E110" s="150" t="s">
        <v>5417</v>
      </c>
      <c r="R110" s="149">
        <f t="shared" si="6"/>
        <v>0</v>
      </c>
      <c r="T110" s="148">
        <v>40318</v>
      </c>
    </row>
    <row r="111" spans="1:23">
      <c r="A111" s="18" t="s">
        <v>1793</v>
      </c>
      <c r="D111" s="165" t="s">
        <v>5416</v>
      </c>
      <c r="E111" s="150" t="s">
        <v>5415</v>
      </c>
      <c r="R111" s="149">
        <f t="shared" si="6"/>
        <v>0</v>
      </c>
      <c r="T111" s="148">
        <v>40319</v>
      </c>
    </row>
    <row r="112" spans="1:23">
      <c r="A112" s="18" t="s">
        <v>1793</v>
      </c>
      <c r="D112" s="165" t="s">
        <v>5414</v>
      </c>
      <c r="E112" s="150" t="s">
        <v>5413</v>
      </c>
      <c r="R112" s="149">
        <f t="shared" si="6"/>
        <v>0</v>
      </c>
      <c r="T112" s="148">
        <v>40319</v>
      </c>
    </row>
    <row r="113" spans="1:20">
      <c r="A113" s="18" t="s">
        <v>1793</v>
      </c>
      <c r="D113" s="165" t="s">
        <v>5412</v>
      </c>
      <c r="E113" s="150" t="s">
        <v>5411</v>
      </c>
      <c r="R113" s="149">
        <f t="shared" si="6"/>
        <v>0</v>
      </c>
      <c r="T113" s="148">
        <v>40326</v>
      </c>
    </row>
    <row r="114" spans="1:20">
      <c r="A114" s="18" t="s">
        <v>1793</v>
      </c>
      <c r="D114" s="165"/>
      <c r="E114" s="150" t="s">
        <v>5410</v>
      </c>
      <c r="R114" s="149">
        <f t="shared" si="6"/>
        <v>0</v>
      </c>
      <c r="T114" s="148">
        <v>40317</v>
      </c>
    </row>
    <row r="115" spans="1:20">
      <c r="A115" s="18" t="s">
        <v>1793</v>
      </c>
      <c r="D115" s="165" t="s">
        <v>5409</v>
      </c>
      <c r="E115" s="150" t="s">
        <v>5408</v>
      </c>
      <c r="R115" s="149">
        <f t="shared" si="6"/>
        <v>0</v>
      </c>
      <c r="T115" s="148">
        <v>40326</v>
      </c>
    </row>
    <row r="116" spans="1:20">
      <c r="A116" s="18" t="s">
        <v>1793</v>
      </c>
      <c r="D116" s="165" t="s">
        <v>5407</v>
      </c>
      <c r="E116" s="150" t="s">
        <v>5406</v>
      </c>
      <c r="R116" s="149">
        <f t="shared" si="6"/>
        <v>0</v>
      </c>
      <c r="T116" s="148">
        <v>40322</v>
      </c>
    </row>
    <row r="117" spans="1:20">
      <c r="A117" s="18" t="s">
        <v>1793</v>
      </c>
      <c r="D117" s="165" t="s">
        <v>5405</v>
      </c>
      <c r="E117" s="150" t="s">
        <v>5404</v>
      </c>
      <c r="R117" s="149">
        <f t="shared" si="6"/>
        <v>0</v>
      </c>
      <c r="T117" s="148">
        <v>40317</v>
      </c>
    </row>
    <row r="118" spans="1:20" ht="28.5">
      <c r="A118" s="18" t="s">
        <v>1793</v>
      </c>
      <c r="D118" s="165"/>
      <c r="E118" s="150" t="s">
        <v>5403</v>
      </c>
      <c r="F118" s="20" t="s">
        <v>5402</v>
      </c>
      <c r="K118" s="150" t="s">
        <v>5401</v>
      </c>
      <c r="R118" s="149">
        <f t="shared" si="6"/>
        <v>0</v>
      </c>
      <c r="T118" s="148">
        <v>40284</v>
      </c>
    </row>
    <row r="119" spans="1:20">
      <c r="A119" s="18" t="s">
        <v>1793</v>
      </c>
      <c r="D119" s="165" t="s">
        <v>5400</v>
      </c>
      <c r="E119" s="150" t="s">
        <v>5399</v>
      </c>
      <c r="R119" s="149">
        <f t="shared" si="6"/>
        <v>0</v>
      </c>
      <c r="T119" s="148">
        <v>40319</v>
      </c>
    </row>
    <row r="120" spans="1:20">
      <c r="A120" s="18" t="s">
        <v>1793</v>
      </c>
      <c r="D120" s="165"/>
      <c r="E120" s="150" t="s">
        <v>5398</v>
      </c>
      <c r="R120" s="149">
        <f t="shared" si="6"/>
        <v>0</v>
      </c>
      <c r="T120" s="148">
        <v>40330</v>
      </c>
    </row>
    <row r="121" spans="1:20">
      <c r="A121" s="18" t="s">
        <v>1793</v>
      </c>
      <c r="D121" s="165" t="s">
        <v>5397</v>
      </c>
      <c r="E121" s="150" t="s">
        <v>5396</v>
      </c>
      <c r="R121" s="149">
        <f t="shared" si="6"/>
        <v>0</v>
      </c>
      <c r="T121" s="148">
        <v>40319</v>
      </c>
    </row>
    <row r="122" spans="1:20">
      <c r="A122" s="18" t="s">
        <v>1793</v>
      </c>
      <c r="D122" s="165" t="s">
        <v>5395</v>
      </c>
      <c r="E122" s="150" t="s">
        <v>5394</v>
      </c>
      <c r="R122" s="149">
        <f t="shared" si="6"/>
        <v>0</v>
      </c>
      <c r="T122" s="148">
        <v>40323</v>
      </c>
    </row>
    <row r="123" spans="1:20">
      <c r="A123" s="18" t="s">
        <v>1793</v>
      </c>
      <c r="D123" s="165" t="s">
        <v>5393</v>
      </c>
      <c r="E123" s="150" t="s">
        <v>5392</v>
      </c>
      <c r="T123" s="148">
        <v>40332</v>
      </c>
    </row>
    <row r="124" spans="1:20">
      <c r="A124" s="18" t="s">
        <v>1793</v>
      </c>
      <c r="D124" s="165" t="s">
        <v>5391</v>
      </c>
      <c r="E124" s="150" t="s">
        <v>5389</v>
      </c>
      <c r="T124" s="148">
        <v>40332</v>
      </c>
    </row>
    <row r="125" spans="1:20">
      <c r="A125" s="18" t="s">
        <v>1793</v>
      </c>
      <c r="D125" s="165" t="s">
        <v>5390</v>
      </c>
      <c r="E125" s="150" t="s">
        <v>5389</v>
      </c>
      <c r="T125" s="148">
        <v>40332</v>
      </c>
    </row>
    <row r="126" spans="1:20">
      <c r="A126" s="18" t="s">
        <v>1793</v>
      </c>
      <c r="D126" s="165" t="s">
        <v>5388</v>
      </c>
      <c r="E126" s="150" t="s">
        <v>5387</v>
      </c>
      <c r="R126" s="149">
        <f t="shared" ref="R126:R136" si="7">IF($P126=0,0,$P126/($P126+Q126))</f>
        <v>0</v>
      </c>
      <c r="T126" s="148">
        <v>40311</v>
      </c>
    </row>
    <row r="127" spans="1:20">
      <c r="A127" s="18" t="s">
        <v>1793</v>
      </c>
      <c r="D127" s="165" t="s">
        <v>5386</v>
      </c>
      <c r="E127" s="150" t="s">
        <v>5385</v>
      </c>
      <c r="R127" s="149">
        <f t="shared" si="7"/>
        <v>0</v>
      </c>
      <c r="T127" s="148">
        <v>40318</v>
      </c>
    </row>
    <row r="128" spans="1:20">
      <c r="A128" s="18" t="s">
        <v>1793</v>
      </c>
      <c r="D128" s="165" t="s">
        <v>5384</v>
      </c>
      <c r="E128" s="150" t="s">
        <v>5383</v>
      </c>
      <c r="R128" s="149">
        <f t="shared" si="7"/>
        <v>0</v>
      </c>
      <c r="T128" s="148">
        <v>40326</v>
      </c>
    </row>
    <row r="129" spans="1:20">
      <c r="A129" s="18" t="s">
        <v>1793</v>
      </c>
      <c r="D129" s="165" t="s">
        <v>5382</v>
      </c>
      <c r="E129" s="150" t="s">
        <v>5381</v>
      </c>
      <c r="K129" s="150" t="s">
        <v>5380</v>
      </c>
      <c r="R129" s="149">
        <f t="shared" si="7"/>
        <v>0</v>
      </c>
      <c r="T129" s="148">
        <v>40316</v>
      </c>
    </row>
    <row r="130" spans="1:20">
      <c r="A130" s="18" t="s">
        <v>1793</v>
      </c>
      <c r="D130" s="165"/>
      <c r="E130" s="150" t="s">
        <v>5379</v>
      </c>
      <c r="R130" s="149">
        <f t="shared" si="7"/>
        <v>0</v>
      </c>
      <c r="T130" s="148">
        <v>40318</v>
      </c>
    </row>
    <row r="131" spans="1:20">
      <c r="A131" s="18" t="s">
        <v>1793</v>
      </c>
      <c r="D131" s="165" t="s">
        <v>5378</v>
      </c>
      <c r="E131" s="150" t="s">
        <v>5377</v>
      </c>
      <c r="R131" s="149">
        <f t="shared" si="7"/>
        <v>0</v>
      </c>
      <c r="T131" s="148">
        <v>40311</v>
      </c>
    </row>
    <row r="132" spans="1:20">
      <c r="A132" s="18" t="s">
        <v>1793</v>
      </c>
      <c r="D132" s="165" t="s">
        <v>5376</v>
      </c>
      <c r="E132" s="150" t="s">
        <v>5375</v>
      </c>
      <c r="R132" s="149">
        <f t="shared" si="7"/>
        <v>0</v>
      </c>
      <c r="T132" s="148">
        <v>40324</v>
      </c>
    </row>
    <row r="133" spans="1:20">
      <c r="A133" s="18" t="s">
        <v>1793</v>
      </c>
      <c r="D133" s="165"/>
      <c r="E133" s="150" t="s">
        <v>5374</v>
      </c>
      <c r="R133" s="149">
        <f t="shared" si="7"/>
        <v>0</v>
      </c>
      <c r="T133" s="148">
        <v>40330</v>
      </c>
    </row>
    <row r="134" spans="1:20">
      <c r="A134" s="18" t="s">
        <v>1793</v>
      </c>
      <c r="D134" s="165" t="s">
        <v>5373</v>
      </c>
      <c r="E134" s="150" t="s">
        <v>5372</v>
      </c>
      <c r="R134" s="149">
        <f t="shared" si="7"/>
        <v>0</v>
      </c>
      <c r="T134" s="148">
        <v>40311</v>
      </c>
    </row>
    <row r="135" spans="1:20">
      <c r="A135" s="18" t="s">
        <v>1793</v>
      </c>
      <c r="D135" s="165" t="s">
        <v>5371</v>
      </c>
      <c r="E135" s="150" t="s">
        <v>5370</v>
      </c>
      <c r="R135" s="149">
        <f t="shared" si="7"/>
        <v>0</v>
      </c>
      <c r="T135" s="148">
        <v>40317</v>
      </c>
    </row>
    <row r="136" spans="1:20">
      <c r="A136" s="18" t="s">
        <v>1793</v>
      </c>
      <c r="D136" s="165"/>
      <c r="E136" s="150" t="s">
        <v>5369</v>
      </c>
      <c r="R136" s="149">
        <f t="shared" si="7"/>
        <v>0</v>
      </c>
      <c r="T136" s="148">
        <v>40323</v>
      </c>
    </row>
    <row r="137" spans="1:20">
      <c r="A137" s="18" t="s">
        <v>1793</v>
      </c>
      <c r="D137" s="165" t="s">
        <v>5368</v>
      </c>
      <c r="E137" s="150" t="s">
        <v>5367</v>
      </c>
      <c r="T137" s="148">
        <v>40332</v>
      </c>
    </row>
    <row r="138" spans="1:20">
      <c r="A138" s="18" t="s">
        <v>1793</v>
      </c>
      <c r="D138" s="165" t="s">
        <v>5366</v>
      </c>
      <c r="E138" s="150" t="s">
        <v>5365</v>
      </c>
      <c r="R138" s="149">
        <f t="shared" ref="R138:R151" si="8">IF($P138=0,0,$P138/($P138+Q138))</f>
        <v>0</v>
      </c>
      <c r="T138" s="148">
        <v>40318</v>
      </c>
    </row>
    <row r="139" spans="1:20">
      <c r="A139" s="18" t="s">
        <v>1793</v>
      </c>
      <c r="D139" s="165" t="s">
        <v>5364</v>
      </c>
      <c r="E139" s="150" t="s">
        <v>5363</v>
      </c>
      <c r="R139" s="149">
        <f t="shared" si="8"/>
        <v>0</v>
      </c>
      <c r="T139" s="148">
        <v>40322</v>
      </c>
    </row>
    <row r="140" spans="1:20">
      <c r="A140" s="18" t="s">
        <v>1793</v>
      </c>
      <c r="D140" s="165" t="s">
        <v>5362</v>
      </c>
      <c r="E140" s="150" t="s">
        <v>5361</v>
      </c>
      <c r="R140" s="149">
        <f t="shared" si="8"/>
        <v>0</v>
      </c>
      <c r="T140" s="148">
        <v>40322</v>
      </c>
    </row>
    <row r="141" spans="1:20">
      <c r="A141" s="18" t="s">
        <v>1793</v>
      </c>
      <c r="D141" s="165" t="s">
        <v>5360</v>
      </c>
      <c r="E141" s="150" t="s">
        <v>5359</v>
      </c>
      <c r="R141" s="149">
        <f t="shared" si="8"/>
        <v>0</v>
      </c>
      <c r="T141" s="148">
        <v>40290</v>
      </c>
    </row>
    <row r="142" spans="1:20">
      <c r="A142" s="18" t="s">
        <v>1793</v>
      </c>
      <c r="D142" s="165" t="s">
        <v>5358</v>
      </c>
      <c r="E142" s="150" t="s">
        <v>5357</v>
      </c>
      <c r="R142" s="149">
        <f t="shared" si="8"/>
        <v>0</v>
      </c>
      <c r="T142" s="148">
        <v>40326</v>
      </c>
    </row>
    <row r="143" spans="1:20">
      <c r="A143" s="18" t="s">
        <v>1793</v>
      </c>
      <c r="D143" s="165" t="s">
        <v>5356</v>
      </c>
      <c r="E143" s="167" t="s">
        <v>5355</v>
      </c>
      <c r="R143" s="149">
        <f t="shared" si="8"/>
        <v>0</v>
      </c>
      <c r="T143" s="148">
        <v>40311</v>
      </c>
    </row>
    <row r="144" spans="1:20">
      <c r="A144" s="18" t="s">
        <v>1793</v>
      </c>
      <c r="D144" s="165" t="s">
        <v>5354</v>
      </c>
      <c r="E144" s="150" t="s">
        <v>5353</v>
      </c>
      <c r="K144" s="150" t="s">
        <v>5352</v>
      </c>
      <c r="R144" s="149">
        <f t="shared" si="8"/>
        <v>0</v>
      </c>
      <c r="T144" s="148">
        <v>40319</v>
      </c>
    </row>
    <row r="145" spans="1:20">
      <c r="A145" s="18" t="s">
        <v>1793</v>
      </c>
      <c r="D145" s="165" t="s">
        <v>5351</v>
      </c>
      <c r="E145" s="150" t="s">
        <v>5350</v>
      </c>
      <c r="R145" s="149">
        <f t="shared" si="8"/>
        <v>0</v>
      </c>
      <c r="T145" s="148">
        <v>40311</v>
      </c>
    </row>
    <row r="146" spans="1:20">
      <c r="A146" s="18" t="s">
        <v>1793</v>
      </c>
      <c r="D146" s="165" t="s">
        <v>5349</v>
      </c>
      <c r="E146" s="150" t="s">
        <v>5348</v>
      </c>
      <c r="R146" s="149">
        <f t="shared" si="8"/>
        <v>0</v>
      </c>
      <c r="T146" s="148">
        <v>40319</v>
      </c>
    </row>
    <row r="147" spans="1:20">
      <c r="A147" s="18" t="s">
        <v>1793</v>
      </c>
      <c r="D147" s="165"/>
      <c r="E147" s="150" t="s">
        <v>5347</v>
      </c>
      <c r="H147" s="18" t="s">
        <v>5346</v>
      </c>
      <c r="R147" s="149">
        <f t="shared" si="8"/>
        <v>0</v>
      </c>
      <c r="T147" s="148">
        <v>40319</v>
      </c>
    </row>
    <row r="148" spans="1:20">
      <c r="A148" s="18" t="s">
        <v>1793</v>
      </c>
      <c r="D148" s="165" t="s">
        <v>5345</v>
      </c>
      <c r="E148" s="150" t="s">
        <v>5344</v>
      </c>
      <c r="K148" s="150" t="s">
        <v>5343</v>
      </c>
      <c r="R148" s="149">
        <f t="shared" si="8"/>
        <v>0</v>
      </c>
      <c r="T148" s="148">
        <v>40319</v>
      </c>
    </row>
    <row r="149" spans="1:20">
      <c r="A149" s="18" t="s">
        <v>1793</v>
      </c>
      <c r="D149" s="165" t="s">
        <v>5342</v>
      </c>
      <c r="E149" s="150" t="s">
        <v>5341</v>
      </c>
      <c r="R149" s="149">
        <f t="shared" si="8"/>
        <v>0</v>
      </c>
      <c r="T149" s="148">
        <v>40322</v>
      </c>
    </row>
    <row r="150" spans="1:20">
      <c r="A150" s="18" t="s">
        <v>1793</v>
      </c>
      <c r="D150" s="165" t="s">
        <v>5340</v>
      </c>
      <c r="E150" s="150" t="s">
        <v>5339</v>
      </c>
      <c r="R150" s="149">
        <f t="shared" si="8"/>
        <v>0</v>
      </c>
      <c r="T150" s="148">
        <v>40330</v>
      </c>
    </row>
    <row r="151" spans="1:20">
      <c r="A151" s="18" t="s">
        <v>1793</v>
      </c>
      <c r="D151" s="165" t="s">
        <v>5338</v>
      </c>
      <c r="E151" s="150" t="s">
        <v>5337</v>
      </c>
      <c r="R151" s="149">
        <f t="shared" si="8"/>
        <v>0</v>
      </c>
      <c r="T151" s="148">
        <v>40322</v>
      </c>
    </row>
    <row r="152" spans="1:20">
      <c r="A152" s="18" t="s">
        <v>1793</v>
      </c>
      <c r="D152" s="165" t="s">
        <v>5336</v>
      </c>
      <c r="E152" s="150" t="s">
        <v>5335</v>
      </c>
      <c r="T152" s="148">
        <v>40331</v>
      </c>
    </row>
    <row r="153" spans="1:20">
      <c r="A153" s="18" t="s">
        <v>1793</v>
      </c>
      <c r="D153" s="165" t="s">
        <v>5334</v>
      </c>
      <c r="E153" s="150" t="s">
        <v>5333</v>
      </c>
      <c r="R153" s="149">
        <f t="shared" ref="R153:R177" si="9">IF($P153=0,0,$P153/($P153+Q153))</f>
        <v>0</v>
      </c>
      <c r="T153" s="148">
        <v>40285</v>
      </c>
    </row>
    <row r="154" spans="1:20">
      <c r="A154" s="18" t="s">
        <v>1793</v>
      </c>
      <c r="D154" s="165"/>
      <c r="E154" s="150" t="s">
        <v>5332</v>
      </c>
      <c r="R154" s="149">
        <f t="shared" si="9"/>
        <v>0</v>
      </c>
      <c r="T154" s="148">
        <v>40322</v>
      </c>
    </row>
    <row r="155" spans="1:20">
      <c r="A155" s="18" t="s">
        <v>1793</v>
      </c>
      <c r="D155" s="165" t="s">
        <v>5331</v>
      </c>
      <c r="E155" s="150" t="s">
        <v>5330</v>
      </c>
      <c r="R155" s="149">
        <f t="shared" si="9"/>
        <v>0</v>
      </c>
      <c r="T155" s="148">
        <v>40322</v>
      </c>
    </row>
    <row r="156" spans="1:20">
      <c r="A156" s="18" t="s">
        <v>1793</v>
      </c>
      <c r="D156" s="165" t="s">
        <v>5329</v>
      </c>
      <c r="E156" s="150" t="s">
        <v>5328</v>
      </c>
      <c r="R156" s="149">
        <f t="shared" si="9"/>
        <v>0</v>
      </c>
      <c r="T156" s="148">
        <v>40285</v>
      </c>
    </row>
    <row r="157" spans="1:20">
      <c r="A157" s="18" t="s">
        <v>1793</v>
      </c>
      <c r="D157" s="165" t="s">
        <v>5327</v>
      </c>
      <c r="E157" s="150" t="s">
        <v>5326</v>
      </c>
      <c r="R157" s="149">
        <f t="shared" si="9"/>
        <v>0</v>
      </c>
      <c r="T157" s="148">
        <v>40323</v>
      </c>
    </row>
    <row r="158" spans="1:20">
      <c r="A158" s="18" t="s">
        <v>1793</v>
      </c>
      <c r="D158" s="165"/>
      <c r="E158" s="150" t="s">
        <v>5325</v>
      </c>
      <c r="R158" s="149">
        <f t="shared" si="9"/>
        <v>0</v>
      </c>
      <c r="T158" s="148">
        <v>40326</v>
      </c>
    </row>
    <row r="159" spans="1:20">
      <c r="A159" s="18" t="s">
        <v>1793</v>
      </c>
      <c r="D159" s="165" t="s">
        <v>5324</v>
      </c>
      <c r="E159" s="150" t="s">
        <v>5323</v>
      </c>
      <c r="R159" s="149">
        <f t="shared" si="9"/>
        <v>0</v>
      </c>
      <c r="T159" s="148">
        <v>40311</v>
      </c>
    </row>
    <row r="160" spans="1:20">
      <c r="A160" s="18" t="s">
        <v>1793</v>
      </c>
      <c r="D160" s="165" t="s">
        <v>5322</v>
      </c>
      <c r="E160" s="150" t="s">
        <v>5321</v>
      </c>
      <c r="R160" s="149">
        <f t="shared" si="9"/>
        <v>0</v>
      </c>
      <c r="T160" s="148">
        <v>40290</v>
      </c>
    </row>
    <row r="161" spans="1:20">
      <c r="A161" s="18" t="s">
        <v>1793</v>
      </c>
      <c r="D161" s="165" t="s">
        <v>5320</v>
      </c>
      <c r="E161" s="150" t="s">
        <v>5319</v>
      </c>
      <c r="R161" s="149">
        <f t="shared" si="9"/>
        <v>0</v>
      </c>
      <c r="T161" s="148">
        <v>40317</v>
      </c>
    </row>
    <row r="162" spans="1:20">
      <c r="A162" s="18" t="s">
        <v>1793</v>
      </c>
      <c r="C162" s="18" t="s">
        <v>1802</v>
      </c>
      <c r="D162" s="165" t="s">
        <v>5318</v>
      </c>
      <c r="E162" s="150" t="s">
        <v>5317</v>
      </c>
      <c r="R162" s="149">
        <f t="shared" si="9"/>
        <v>0</v>
      </c>
      <c r="T162" s="148">
        <v>40319</v>
      </c>
    </row>
    <row r="163" spans="1:20">
      <c r="A163" s="18" t="s">
        <v>1793</v>
      </c>
      <c r="D163" s="165"/>
      <c r="E163" s="150" t="s">
        <v>5316</v>
      </c>
      <c r="R163" s="149">
        <f t="shared" si="9"/>
        <v>0</v>
      </c>
      <c r="T163" s="148">
        <v>40317</v>
      </c>
    </row>
    <row r="164" spans="1:20">
      <c r="A164" s="18" t="s">
        <v>1793</v>
      </c>
      <c r="D164" s="165" t="s">
        <v>5315</v>
      </c>
      <c r="E164" s="150" t="s">
        <v>5314</v>
      </c>
      <c r="R164" s="149">
        <f t="shared" si="9"/>
        <v>0</v>
      </c>
      <c r="T164" s="148">
        <v>40318</v>
      </c>
    </row>
    <row r="165" spans="1:20">
      <c r="A165" s="18" t="s">
        <v>1793</v>
      </c>
      <c r="D165" s="165" t="s">
        <v>5313</v>
      </c>
      <c r="E165" s="150" t="s">
        <v>5311</v>
      </c>
      <c r="R165" s="149">
        <f t="shared" si="9"/>
        <v>0</v>
      </c>
      <c r="T165" s="148">
        <v>40318</v>
      </c>
    </row>
    <row r="166" spans="1:20">
      <c r="A166" s="18" t="s">
        <v>1793</v>
      </c>
      <c r="D166" s="165" t="s">
        <v>5312</v>
      </c>
      <c r="E166" s="150" t="s">
        <v>5311</v>
      </c>
      <c r="R166" s="149">
        <f t="shared" si="9"/>
        <v>0</v>
      </c>
      <c r="T166" s="148">
        <v>40318</v>
      </c>
    </row>
    <row r="167" spans="1:20">
      <c r="A167" s="18" t="s">
        <v>1793</v>
      </c>
      <c r="D167" s="165" t="s">
        <v>5310</v>
      </c>
      <c r="E167" s="150" t="s">
        <v>5309</v>
      </c>
      <c r="R167" s="149">
        <f t="shared" si="9"/>
        <v>0</v>
      </c>
      <c r="T167" s="148">
        <v>40290</v>
      </c>
    </row>
    <row r="168" spans="1:20">
      <c r="A168" s="18" t="s">
        <v>1793</v>
      </c>
      <c r="D168" s="165" t="s">
        <v>5308</v>
      </c>
      <c r="E168" s="150" t="s">
        <v>5307</v>
      </c>
      <c r="R168" s="149">
        <f t="shared" si="9"/>
        <v>0</v>
      </c>
      <c r="T168" s="148">
        <v>40326</v>
      </c>
    </row>
    <row r="169" spans="1:20">
      <c r="A169" s="18" t="s">
        <v>1793</v>
      </c>
      <c r="D169" s="165" t="s">
        <v>5306</v>
      </c>
      <c r="E169" s="150" t="s">
        <v>5305</v>
      </c>
      <c r="R169" s="149">
        <f t="shared" si="9"/>
        <v>0</v>
      </c>
      <c r="T169" s="148">
        <v>40323</v>
      </c>
    </row>
    <row r="170" spans="1:20">
      <c r="A170" s="18" t="s">
        <v>1793</v>
      </c>
      <c r="D170" s="165"/>
      <c r="E170" s="150" t="s">
        <v>5304</v>
      </c>
      <c r="K170" s="150" t="s">
        <v>5303</v>
      </c>
      <c r="R170" s="149">
        <f t="shared" si="9"/>
        <v>0</v>
      </c>
      <c r="T170" s="148">
        <v>40317</v>
      </c>
    </row>
    <row r="171" spans="1:20">
      <c r="A171" s="18" t="s">
        <v>1793</v>
      </c>
      <c r="D171" s="165"/>
      <c r="E171" s="150" t="s">
        <v>5302</v>
      </c>
      <c r="K171" s="150" t="s">
        <v>5301</v>
      </c>
      <c r="R171" s="149">
        <f t="shared" si="9"/>
        <v>0</v>
      </c>
      <c r="T171" s="148">
        <v>40319</v>
      </c>
    </row>
    <row r="172" spans="1:20">
      <c r="A172" s="18" t="s">
        <v>1793</v>
      </c>
      <c r="D172" s="165"/>
      <c r="E172" s="150" t="s">
        <v>5300</v>
      </c>
      <c r="F172" s="20" t="s">
        <v>5299</v>
      </c>
      <c r="R172" s="149">
        <f t="shared" si="9"/>
        <v>0</v>
      </c>
      <c r="T172" s="148">
        <v>40311</v>
      </c>
    </row>
    <row r="173" spans="1:20">
      <c r="A173" s="18" t="s">
        <v>1793</v>
      </c>
      <c r="D173" s="165" t="s">
        <v>5298</v>
      </c>
      <c r="E173" s="150" t="s">
        <v>5297</v>
      </c>
      <c r="R173" s="149">
        <f t="shared" si="9"/>
        <v>0</v>
      </c>
      <c r="T173" s="148">
        <v>40318</v>
      </c>
    </row>
    <row r="174" spans="1:20">
      <c r="A174" s="18" t="s">
        <v>1793</v>
      </c>
      <c r="D174" s="165" t="s">
        <v>5296</v>
      </c>
      <c r="E174" s="150" t="s">
        <v>5295</v>
      </c>
      <c r="R174" s="149">
        <f t="shared" si="9"/>
        <v>0</v>
      </c>
      <c r="T174" s="148">
        <v>40317</v>
      </c>
    </row>
    <row r="175" spans="1:20" ht="15">
      <c r="A175" s="18" t="s">
        <v>1793</v>
      </c>
      <c r="D175" s="165"/>
      <c r="E175" s="150" t="s">
        <v>5294</v>
      </c>
      <c r="F175" s="20" t="s">
        <v>5293</v>
      </c>
      <c r="K175" s="174" t="s">
        <v>5292</v>
      </c>
      <c r="R175" s="149">
        <f t="shared" si="9"/>
        <v>0</v>
      </c>
      <c r="T175" s="148">
        <v>40311</v>
      </c>
    </row>
    <row r="176" spans="1:20">
      <c r="A176" s="18" t="s">
        <v>1793</v>
      </c>
      <c r="D176" s="165"/>
      <c r="E176" s="150" t="s">
        <v>5291</v>
      </c>
      <c r="R176" s="149">
        <f t="shared" si="9"/>
        <v>0</v>
      </c>
      <c r="T176" s="148">
        <v>40324</v>
      </c>
    </row>
    <row r="177" spans="1:20">
      <c r="A177" s="18" t="s">
        <v>1793</v>
      </c>
      <c r="D177" s="165"/>
      <c r="E177" s="150" t="s">
        <v>5290</v>
      </c>
      <c r="K177" s="150" t="s">
        <v>5289</v>
      </c>
      <c r="R177" s="149">
        <f t="shared" si="9"/>
        <v>0</v>
      </c>
      <c r="T177" s="148">
        <v>40322</v>
      </c>
    </row>
    <row r="178" spans="1:20">
      <c r="A178" s="18" t="s">
        <v>1793</v>
      </c>
      <c r="D178" s="165" t="s">
        <v>5288</v>
      </c>
      <c r="E178" s="150" t="s">
        <v>5287</v>
      </c>
      <c r="T178" s="148">
        <v>40331</v>
      </c>
    </row>
    <row r="179" spans="1:20">
      <c r="A179" s="18" t="s">
        <v>1793</v>
      </c>
      <c r="D179" s="165" t="s">
        <v>5286</v>
      </c>
      <c r="E179" s="150" t="s">
        <v>5285</v>
      </c>
      <c r="T179" s="148">
        <v>40331</v>
      </c>
    </row>
    <row r="180" spans="1:20">
      <c r="A180" s="18" t="s">
        <v>1793</v>
      </c>
      <c r="D180" s="165" t="s">
        <v>5284</v>
      </c>
      <c r="E180" s="150" t="s">
        <v>5283</v>
      </c>
      <c r="R180" s="149">
        <f>IF($P180=0,0,$P180/($P180+Q180))</f>
        <v>0</v>
      </c>
      <c r="T180" s="148">
        <v>40290</v>
      </c>
    </row>
    <row r="181" spans="1:20">
      <c r="A181" s="18" t="s">
        <v>1793</v>
      </c>
      <c r="D181" s="165" t="s">
        <v>5282</v>
      </c>
      <c r="E181" s="150" t="s">
        <v>5281</v>
      </c>
      <c r="R181" s="149">
        <f>IF($P181=0,0,$P181/($P181+Q181))</f>
        <v>0</v>
      </c>
      <c r="T181" s="148">
        <v>40324</v>
      </c>
    </row>
    <row r="182" spans="1:20">
      <c r="A182" s="18" t="s">
        <v>1793</v>
      </c>
      <c r="D182" s="165" t="s">
        <v>5280</v>
      </c>
      <c r="E182" s="150" t="s">
        <v>5279</v>
      </c>
      <c r="R182" s="149">
        <f>IF($P182=0,0,$P182/($P182+Q182))</f>
        <v>0</v>
      </c>
      <c r="T182" s="148">
        <v>40316</v>
      </c>
    </row>
    <row r="183" spans="1:20">
      <c r="A183" s="18" t="s">
        <v>1793</v>
      </c>
      <c r="D183" s="165" t="s">
        <v>5278</v>
      </c>
      <c r="E183" s="150" t="s">
        <v>5277</v>
      </c>
      <c r="T183" s="148">
        <v>40332</v>
      </c>
    </row>
    <row r="184" spans="1:20">
      <c r="A184" s="18" t="s">
        <v>1793</v>
      </c>
      <c r="D184" s="165" t="s">
        <v>5276</v>
      </c>
      <c r="E184" s="150" t="s">
        <v>5275</v>
      </c>
      <c r="R184" s="149">
        <f>IF($P184=0,0,$P184/($P184+Q184))</f>
        <v>0</v>
      </c>
      <c r="T184" s="148">
        <v>40324</v>
      </c>
    </row>
    <row r="185" spans="1:20">
      <c r="A185" s="18" t="s">
        <v>1793</v>
      </c>
      <c r="D185" s="165" t="s">
        <v>5274</v>
      </c>
      <c r="E185" s="150" t="s">
        <v>5273</v>
      </c>
      <c r="T185" s="148">
        <v>40332</v>
      </c>
    </row>
    <row r="186" spans="1:20">
      <c r="A186" s="18" t="s">
        <v>1793</v>
      </c>
      <c r="D186" s="165" t="s">
        <v>5272</v>
      </c>
      <c r="E186" s="150" t="s">
        <v>5271</v>
      </c>
      <c r="T186" s="148">
        <v>40331</v>
      </c>
    </row>
    <row r="187" spans="1:20">
      <c r="A187" s="18" t="s">
        <v>1793</v>
      </c>
      <c r="D187" s="165" t="s">
        <v>5270</v>
      </c>
      <c r="E187" s="150" t="s">
        <v>5269</v>
      </c>
      <c r="R187" s="149">
        <f t="shared" ref="R187:R195" si="10">IF($P187=0,0,$P187/($P187+Q187))</f>
        <v>0</v>
      </c>
      <c r="T187" s="148">
        <v>40290</v>
      </c>
    </row>
    <row r="188" spans="1:20">
      <c r="A188" s="18" t="s">
        <v>1793</v>
      </c>
      <c r="D188" s="165" t="s">
        <v>5268</v>
      </c>
      <c r="E188" s="150" t="s">
        <v>5267</v>
      </c>
      <c r="R188" s="149">
        <f t="shared" si="10"/>
        <v>0</v>
      </c>
      <c r="T188" s="148">
        <v>40323</v>
      </c>
    </row>
    <row r="189" spans="1:20">
      <c r="A189" s="18" t="s">
        <v>1793</v>
      </c>
      <c r="D189" s="165" t="s">
        <v>5266</v>
      </c>
      <c r="E189" s="150" t="s">
        <v>5265</v>
      </c>
      <c r="R189" s="149">
        <f t="shared" si="10"/>
        <v>0</v>
      </c>
      <c r="T189" s="148">
        <v>40319</v>
      </c>
    </row>
    <row r="190" spans="1:20">
      <c r="A190" s="18" t="s">
        <v>1793</v>
      </c>
      <c r="D190" s="165" t="s">
        <v>5264</v>
      </c>
      <c r="E190" s="150" t="s">
        <v>5263</v>
      </c>
      <c r="R190" s="149">
        <f t="shared" si="10"/>
        <v>0</v>
      </c>
      <c r="T190" s="148">
        <v>40319</v>
      </c>
    </row>
    <row r="191" spans="1:20">
      <c r="A191" s="18" t="s">
        <v>1793</v>
      </c>
      <c r="D191" s="150" t="s">
        <v>5262</v>
      </c>
      <c r="E191" s="20" t="s">
        <v>5261</v>
      </c>
      <c r="R191" s="149">
        <f t="shared" si="10"/>
        <v>0</v>
      </c>
      <c r="T191" s="148">
        <v>40284</v>
      </c>
    </row>
    <row r="192" spans="1:20">
      <c r="A192" s="18" t="s">
        <v>1793</v>
      </c>
      <c r="D192" s="165" t="s">
        <v>5260</v>
      </c>
      <c r="E192" s="150" t="s">
        <v>5259</v>
      </c>
      <c r="R192" s="149">
        <f t="shared" si="10"/>
        <v>0</v>
      </c>
      <c r="T192" s="148">
        <v>40324</v>
      </c>
    </row>
    <row r="193" spans="1:20">
      <c r="A193" s="18" t="s">
        <v>1793</v>
      </c>
      <c r="D193" s="165" t="s">
        <v>5258</v>
      </c>
      <c r="E193" s="150" t="s">
        <v>5257</v>
      </c>
      <c r="R193" s="149">
        <f t="shared" si="10"/>
        <v>0</v>
      </c>
      <c r="T193" s="148">
        <v>40331</v>
      </c>
    </row>
    <row r="194" spans="1:20">
      <c r="A194" s="18" t="s">
        <v>1793</v>
      </c>
      <c r="D194" s="165" t="s">
        <v>5256</v>
      </c>
      <c r="E194" s="150" t="s">
        <v>5255</v>
      </c>
      <c r="R194" s="149">
        <f t="shared" si="10"/>
        <v>0</v>
      </c>
      <c r="T194" s="148">
        <v>40319</v>
      </c>
    </row>
    <row r="195" spans="1:20">
      <c r="A195" s="18" t="s">
        <v>1793</v>
      </c>
      <c r="D195" s="165" t="s">
        <v>5254</v>
      </c>
      <c r="E195" s="150" t="s">
        <v>5253</v>
      </c>
      <c r="R195" s="149">
        <f t="shared" si="10"/>
        <v>0</v>
      </c>
      <c r="T195" s="148">
        <v>40324</v>
      </c>
    </row>
    <row r="196" spans="1:20">
      <c r="A196" s="18" t="s">
        <v>1793</v>
      </c>
      <c r="D196" s="165" t="s">
        <v>5252</v>
      </c>
      <c r="E196" s="150" t="s">
        <v>5251</v>
      </c>
      <c r="T196" s="148">
        <v>40332</v>
      </c>
    </row>
    <row r="197" spans="1:20">
      <c r="A197" s="18" t="s">
        <v>1793</v>
      </c>
      <c r="D197" s="165" t="s">
        <v>5250</v>
      </c>
      <c r="E197" s="150" t="s">
        <v>5249</v>
      </c>
      <c r="R197" s="149">
        <f t="shared" ref="R197:R260" si="11">IF($P197=0,0,$P197/($P197+Q197))</f>
        <v>0</v>
      </c>
      <c r="T197" s="148">
        <v>40323</v>
      </c>
    </row>
    <row r="198" spans="1:20">
      <c r="A198" s="18" t="s">
        <v>1793</v>
      </c>
      <c r="D198" s="165" t="s">
        <v>5248</v>
      </c>
      <c r="E198" s="150" t="s">
        <v>5247</v>
      </c>
      <c r="R198" s="149">
        <f t="shared" si="11"/>
        <v>0</v>
      </c>
      <c r="T198" s="148">
        <v>40326</v>
      </c>
    </row>
    <row r="199" spans="1:20">
      <c r="A199" s="18" t="s">
        <v>1793</v>
      </c>
      <c r="D199" s="165" t="s">
        <v>5246</v>
      </c>
      <c r="F199" s="20" t="s">
        <v>5245</v>
      </c>
      <c r="N199" s="20" t="s">
        <v>5244</v>
      </c>
      <c r="R199" s="149">
        <f t="shared" si="11"/>
        <v>0</v>
      </c>
      <c r="T199" s="148">
        <v>40316</v>
      </c>
    </row>
    <row r="200" spans="1:20">
      <c r="A200" s="18" t="s">
        <v>1793</v>
      </c>
      <c r="D200" s="165"/>
      <c r="F200" s="20" t="s">
        <v>5243</v>
      </c>
      <c r="H200" s="18" t="s">
        <v>5242</v>
      </c>
      <c r="R200" s="149">
        <f t="shared" si="11"/>
        <v>0</v>
      </c>
      <c r="T200" s="148">
        <v>40310</v>
      </c>
    </row>
    <row r="201" spans="1:20">
      <c r="A201" s="18" t="s">
        <v>1793</v>
      </c>
      <c r="D201" s="165"/>
      <c r="F201" s="20" t="s">
        <v>5241</v>
      </c>
      <c r="R201" s="149">
        <f t="shared" si="11"/>
        <v>0</v>
      </c>
      <c r="T201" s="148">
        <v>40284</v>
      </c>
    </row>
    <row r="202" spans="1:20">
      <c r="A202" s="18" t="s">
        <v>1793</v>
      </c>
      <c r="D202" s="165" t="s">
        <v>5240</v>
      </c>
      <c r="E202" s="150" t="s">
        <v>5239</v>
      </c>
      <c r="R202" s="149">
        <f t="shared" si="11"/>
        <v>0</v>
      </c>
      <c r="T202" s="148">
        <v>40333</v>
      </c>
    </row>
    <row r="203" spans="1:20">
      <c r="A203" s="18" t="s">
        <v>1793</v>
      </c>
      <c r="D203" s="165" t="s">
        <v>5238</v>
      </c>
      <c r="E203" s="150" t="s">
        <v>5237</v>
      </c>
      <c r="R203" s="149">
        <f t="shared" si="11"/>
        <v>0</v>
      </c>
      <c r="T203" s="148">
        <v>40333</v>
      </c>
    </row>
    <row r="204" spans="1:20">
      <c r="A204" s="18" t="s">
        <v>1793</v>
      </c>
      <c r="D204" s="165" t="s">
        <v>5236</v>
      </c>
      <c r="E204" s="150" t="s">
        <v>5235</v>
      </c>
      <c r="R204" s="149">
        <f t="shared" si="11"/>
        <v>0</v>
      </c>
      <c r="T204" s="148">
        <v>40333</v>
      </c>
    </row>
    <row r="205" spans="1:20">
      <c r="A205" s="18" t="s">
        <v>1793</v>
      </c>
      <c r="D205" s="165" t="s">
        <v>5234</v>
      </c>
      <c r="E205" s="150" t="s">
        <v>5233</v>
      </c>
      <c r="R205" s="149">
        <f t="shared" si="11"/>
        <v>0</v>
      </c>
      <c r="T205" s="148">
        <v>40333</v>
      </c>
    </row>
    <row r="206" spans="1:20">
      <c r="A206" s="18" t="s">
        <v>1793</v>
      </c>
      <c r="D206" s="165" t="s">
        <v>5232</v>
      </c>
      <c r="E206" s="150" t="s">
        <v>5231</v>
      </c>
      <c r="R206" s="149">
        <f t="shared" si="11"/>
        <v>0</v>
      </c>
      <c r="T206" s="148">
        <v>40333</v>
      </c>
    </row>
    <row r="207" spans="1:20">
      <c r="A207" s="18" t="s">
        <v>1793</v>
      </c>
      <c r="D207" s="165" t="s">
        <v>5230</v>
      </c>
      <c r="E207" s="150" t="s">
        <v>5229</v>
      </c>
      <c r="R207" s="149">
        <f t="shared" si="11"/>
        <v>0</v>
      </c>
      <c r="T207" s="148">
        <v>40333</v>
      </c>
    </row>
    <row r="208" spans="1:20">
      <c r="A208" s="18" t="s">
        <v>1793</v>
      </c>
      <c r="D208" s="165"/>
      <c r="E208" s="150" t="s">
        <v>5228</v>
      </c>
      <c r="R208" s="149">
        <f t="shared" si="11"/>
        <v>0</v>
      </c>
      <c r="T208" s="148">
        <v>40333</v>
      </c>
    </row>
    <row r="209" spans="1:20">
      <c r="A209" s="18" t="s">
        <v>1793</v>
      </c>
      <c r="D209" s="165" t="s">
        <v>5227</v>
      </c>
      <c r="E209" s="150" t="s">
        <v>5226</v>
      </c>
      <c r="R209" s="149">
        <f t="shared" si="11"/>
        <v>0</v>
      </c>
      <c r="T209" s="148">
        <v>40333</v>
      </c>
    </row>
    <row r="210" spans="1:20">
      <c r="A210" s="18" t="s">
        <v>1793</v>
      </c>
      <c r="D210" s="165"/>
      <c r="F210" s="20" t="s">
        <v>5225</v>
      </c>
      <c r="R210" s="149">
        <f t="shared" si="11"/>
        <v>0</v>
      </c>
      <c r="T210" s="19">
        <v>40333</v>
      </c>
    </row>
    <row r="211" spans="1:20">
      <c r="A211" s="18" t="s">
        <v>1793</v>
      </c>
      <c r="D211" s="165"/>
      <c r="E211" s="167" t="s">
        <v>5224</v>
      </c>
      <c r="R211" s="149">
        <f t="shared" si="11"/>
        <v>0</v>
      </c>
      <c r="T211" s="19">
        <v>40336</v>
      </c>
    </row>
    <row r="212" spans="1:20">
      <c r="A212" s="18" t="s">
        <v>1793</v>
      </c>
      <c r="D212" s="165"/>
      <c r="E212" s="150" t="s">
        <v>5223</v>
      </c>
      <c r="R212" s="149">
        <f t="shared" si="11"/>
        <v>0</v>
      </c>
      <c r="T212" s="19">
        <v>40336</v>
      </c>
    </row>
    <row r="213" spans="1:20">
      <c r="A213" s="18" t="s">
        <v>1793</v>
      </c>
      <c r="D213" s="165"/>
      <c r="E213" s="150" t="s">
        <v>5222</v>
      </c>
      <c r="R213" s="149">
        <f t="shared" si="11"/>
        <v>0</v>
      </c>
      <c r="T213" s="19">
        <v>40336</v>
      </c>
    </row>
    <row r="214" spans="1:20">
      <c r="A214" s="18" t="s">
        <v>1793</v>
      </c>
      <c r="D214" s="165"/>
      <c r="E214" s="150" t="s">
        <v>5221</v>
      </c>
      <c r="R214" s="149">
        <f t="shared" si="11"/>
        <v>0</v>
      </c>
      <c r="T214" s="19">
        <v>40347</v>
      </c>
    </row>
    <row r="215" spans="1:20">
      <c r="A215" s="18" t="s">
        <v>1793</v>
      </c>
      <c r="D215" s="165"/>
      <c r="E215" s="20" t="s">
        <v>5220</v>
      </c>
      <c r="G215" s="18" t="s">
        <v>5219</v>
      </c>
      <c r="R215" s="149">
        <f t="shared" si="11"/>
        <v>0</v>
      </c>
      <c r="T215" s="19">
        <v>40365</v>
      </c>
    </row>
    <row r="216" spans="1:20">
      <c r="A216" s="18" t="s">
        <v>1793</v>
      </c>
      <c r="D216" s="165" t="s">
        <v>5218</v>
      </c>
      <c r="E216" s="150" t="s">
        <v>5217</v>
      </c>
      <c r="R216" s="149">
        <f t="shared" si="11"/>
        <v>0</v>
      </c>
      <c r="T216" s="19">
        <v>40365</v>
      </c>
    </row>
    <row r="217" spans="1:20">
      <c r="A217" s="18" t="s">
        <v>1793</v>
      </c>
      <c r="D217" s="165"/>
      <c r="E217" s="150" t="s">
        <v>5216</v>
      </c>
      <c r="F217" s="20" t="s">
        <v>5215</v>
      </c>
      <c r="R217" s="149">
        <f t="shared" si="11"/>
        <v>0</v>
      </c>
      <c r="T217" s="19">
        <v>40371</v>
      </c>
    </row>
    <row r="218" spans="1:20">
      <c r="A218" s="18" t="s">
        <v>1793</v>
      </c>
      <c r="D218" s="165"/>
      <c r="E218" s="150" t="s">
        <v>5214</v>
      </c>
      <c r="R218" s="149">
        <f t="shared" si="11"/>
        <v>0</v>
      </c>
      <c r="T218" s="19">
        <v>40371</v>
      </c>
    </row>
    <row r="219" spans="1:20">
      <c r="A219" s="18" t="s">
        <v>1793</v>
      </c>
      <c r="D219" s="165" t="s">
        <v>5213</v>
      </c>
      <c r="E219" s="150" t="s">
        <v>5211</v>
      </c>
      <c r="R219" s="149">
        <f t="shared" si="11"/>
        <v>0</v>
      </c>
      <c r="T219" s="19">
        <v>40371</v>
      </c>
    </row>
    <row r="220" spans="1:20">
      <c r="A220" s="18" t="s">
        <v>1793</v>
      </c>
      <c r="D220" s="165" t="s">
        <v>5212</v>
      </c>
      <c r="E220" s="150" t="s">
        <v>5211</v>
      </c>
      <c r="R220" s="149">
        <f t="shared" si="11"/>
        <v>0</v>
      </c>
      <c r="T220" s="19">
        <v>40371</v>
      </c>
    </row>
    <row r="221" spans="1:20">
      <c r="A221" s="18" t="s">
        <v>1793</v>
      </c>
      <c r="D221" s="165" t="s">
        <v>5210</v>
      </c>
      <c r="E221" s="150" t="s">
        <v>5209</v>
      </c>
      <c r="R221" s="149">
        <f t="shared" si="11"/>
        <v>0</v>
      </c>
      <c r="T221" s="19">
        <v>40371</v>
      </c>
    </row>
    <row r="222" spans="1:20">
      <c r="A222" s="18" t="s">
        <v>1793</v>
      </c>
      <c r="D222" s="165" t="s">
        <v>5208</v>
      </c>
      <c r="E222" s="150" t="s">
        <v>5207</v>
      </c>
      <c r="R222" s="149">
        <f t="shared" si="11"/>
        <v>0</v>
      </c>
      <c r="T222" s="19">
        <v>40371</v>
      </c>
    </row>
    <row r="223" spans="1:20">
      <c r="A223" s="18" t="s">
        <v>1793</v>
      </c>
      <c r="D223" s="165" t="s">
        <v>5206</v>
      </c>
      <c r="E223" s="150" t="s">
        <v>5205</v>
      </c>
      <c r="R223" s="149">
        <f t="shared" si="11"/>
        <v>0</v>
      </c>
      <c r="T223" s="19">
        <v>40371</v>
      </c>
    </row>
    <row r="224" spans="1:20">
      <c r="A224" s="18" t="s">
        <v>1793</v>
      </c>
      <c r="D224" s="165"/>
      <c r="E224" s="150" t="s">
        <v>5204</v>
      </c>
      <c r="R224" s="149">
        <f t="shared" si="11"/>
        <v>0</v>
      </c>
      <c r="T224" s="19">
        <v>40371</v>
      </c>
    </row>
    <row r="225" spans="1:23">
      <c r="A225" s="18" t="s">
        <v>1793</v>
      </c>
      <c r="D225" s="165" t="s">
        <v>5203</v>
      </c>
      <c r="E225" s="150" t="s">
        <v>5202</v>
      </c>
      <c r="R225" s="149">
        <f t="shared" si="11"/>
        <v>0</v>
      </c>
      <c r="T225" s="19">
        <v>40371</v>
      </c>
    </row>
    <row r="226" spans="1:23">
      <c r="A226" s="18" t="s">
        <v>1793</v>
      </c>
      <c r="D226" s="165" t="s">
        <v>5201</v>
      </c>
      <c r="E226" s="150" t="s">
        <v>5200</v>
      </c>
      <c r="R226" s="149">
        <f t="shared" si="11"/>
        <v>0</v>
      </c>
      <c r="U226" s="19">
        <v>40371</v>
      </c>
      <c r="V226" s="19"/>
    </row>
    <row r="227" spans="1:23">
      <c r="A227" s="18" t="s">
        <v>1793</v>
      </c>
      <c r="D227" s="165" t="s">
        <v>5199</v>
      </c>
      <c r="E227" s="150" t="s">
        <v>5198</v>
      </c>
      <c r="R227" s="149">
        <f t="shared" si="11"/>
        <v>0</v>
      </c>
      <c r="U227" s="19">
        <v>40373</v>
      </c>
      <c r="V227" s="19"/>
    </row>
    <row r="228" spans="1:23">
      <c r="A228" s="18" t="s">
        <v>1793</v>
      </c>
      <c r="D228" s="165" t="s">
        <v>5197</v>
      </c>
      <c r="E228" s="150" t="s">
        <v>5196</v>
      </c>
      <c r="R228" s="149">
        <f t="shared" si="11"/>
        <v>0</v>
      </c>
      <c r="U228" s="19">
        <v>40373</v>
      </c>
      <c r="V228" s="19"/>
    </row>
    <row r="229" spans="1:23">
      <c r="A229" s="18" t="s">
        <v>1793</v>
      </c>
      <c r="D229" s="165" t="s">
        <v>5195</v>
      </c>
      <c r="E229" s="150" t="s">
        <v>5194</v>
      </c>
      <c r="R229" s="149">
        <f t="shared" si="11"/>
        <v>0</v>
      </c>
      <c r="U229" s="19">
        <v>40373</v>
      </c>
      <c r="V229" s="19"/>
    </row>
    <row r="230" spans="1:23">
      <c r="A230" s="18" t="s">
        <v>1793</v>
      </c>
      <c r="D230" s="165" t="s">
        <v>5193</v>
      </c>
      <c r="E230" s="150" t="s">
        <v>5192</v>
      </c>
      <c r="R230" s="149">
        <f t="shared" si="11"/>
        <v>0</v>
      </c>
      <c r="U230" s="19">
        <v>40373</v>
      </c>
      <c r="V230" s="19"/>
    </row>
    <row r="231" spans="1:23">
      <c r="A231" s="18" t="s">
        <v>1793</v>
      </c>
      <c r="D231" s="165" t="s">
        <v>5191</v>
      </c>
      <c r="E231" s="150" t="s">
        <v>5190</v>
      </c>
      <c r="R231" s="149">
        <f t="shared" si="11"/>
        <v>0</v>
      </c>
      <c r="U231" s="19">
        <v>40373</v>
      </c>
      <c r="V231" s="19"/>
    </row>
    <row r="232" spans="1:23">
      <c r="A232" s="18" t="s">
        <v>1793</v>
      </c>
      <c r="D232" s="165"/>
      <c r="R232" s="149">
        <f t="shared" si="11"/>
        <v>0</v>
      </c>
      <c r="U232" s="19">
        <v>40373</v>
      </c>
      <c r="V232" s="19"/>
    </row>
    <row r="233" spans="1:23">
      <c r="A233" s="18" t="s">
        <v>3661</v>
      </c>
      <c r="B233" s="18" t="s">
        <v>1785</v>
      </c>
      <c r="D233" s="165" t="s">
        <v>5189</v>
      </c>
      <c r="E233" s="150" t="s">
        <v>5188</v>
      </c>
      <c r="R233" s="149">
        <f t="shared" si="11"/>
        <v>0</v>
      </c>
      <c r="T233" s="148">
        <v>40282</v>
      </c>
    </row>
    <row r="234" spans="1:23" ht="28.5">
      <c r="A234" s="18" t="s">
        <v>3661</v>
      </c>
      <c r="B234" s="18" t="s">
        <v>5187</v>
      </c>
      <c r="D234" s="165"/>
      <c r="E234" s="150" t="s">
        <v>5186</v>
      </c>
      <c r="K234" s="150" t="s">
        <v>5185</v>
      </c>
      <c r="R234" s="149">
        <f t="shared" si="11"/>
        <v>0</v>
      </c>
      <c r="T234" s="148">
        <v>40282</v>
      </c>
    </row>
    <row r="235" spans="1:23" ht="28.5">
      <c r="A235" s="18" t="s">
        <v>3661</v>
      </c>
      <c r="B235" s="18" t="s">
        <v>1792</v>
      </c>
      <c r="D235" s="165"/>
      <c r="E235" s="150" t="s">
        <v>5184</v>
      </c>
      <c r="K235" s="150" t="s">
        <v>5183</v>
      </c>
      <c r="R235" s="149">
        <f t="shared" si="11"/>
        <v>0</v>
      </c>
      <c r="T235" s="148">
        <v>40282</v>
      </c>
    </row>
    <row r="236" spans="1:23">
      <c r="A236" s="18" t="s">
        <v>3662</v>
      </c>
      <c r="B236" s="18" t="s">
        <v>3243</v>
      </c>
      <c r="D236" s="150" t="s">
        <v>5182</v>
      </c>
      <c r="E236" s="150" t="s">
        <v>5181</v>
      </c>
      <c r="K236" s="150" t="s">
        <v>5180</v>
      </c>
      <c r="R236" s="149">
        <f t="shared" si="11"/>
        <v>0</v>
      </c>
      <c r="T236" s="148">
        <v>40274</v>
      </c>
    </row>
    <row r="237" spans="1:23">
      <c r="A237" s="18" t="s">
        <v>3662</v>
      </c>
      <c r="B237" s="18" t="s">
        <v>3243</v>
      </c>
      <c r="D237" s="150" t="s">
        <v>5179</v>
      </c>
      <c r="E237" s="150" t="s">
        <v>5178</v>
      </c>
      <c r="R237" s="149">
        <f t="shared" si="11"/>
        <v>0</v>
      </c>
      <c r="T237" s="148">
        <v>40274</v>
      </c>
    </row>
    <row r="238" spans="1:23">
      <c r="A238" s="18" t="s">
        <v>3662</v>
      </c>
      <c r="B238" s="18" t="s">
        <v>3243</v>
      </c>
      <c r="D238" s="165" t="s">
        <v>5177</v>
      </c>
      <c r="E238" s="150" t="s">
        <v>5176</v>
      </c>
      <c r="R238" s="149">
        <f t="shared" si="11"/>
        <v>0</v>
      </c>
      <c r="T238" s="148">
        <v>40274</v>
      </c>
      <c r="W238" s="19">
        <v>40333</v>
      </c>
    </row>
    <row r="239" spans="1:23">
      <c r="A239" s="18" t="s">
        <v>3662</v>
      </c>
      <c r="B239" s="18" t="s">
        <v>3243</v>
      </c>
      <c r="D239" s="150" t="s">
        <v>5175</v>
      </c>
      <c r="E239" s="150" t="s">
        <v>5174</v>
      </c>
      <c r="R239" s="149">
        <f t="shared" si="11"/>
        <v>0</v>
      </c>
      <c r="T239" s="148">
        <v>40274</v>
      </c>
    </row>
    <row r="240" spans="1:23">
      <c r="A240" s="18" t="s">
        <v>3662</v>
      </c>
      <c r="B240" s="18" t="s">
        <v>3243</v>
      </c>
      <c r="D240" s="165" t="s">
        <v>5173</v>
      </c>
      <c r="E240" s="150" t="s">
        <v>5172</v>
      </c>
      <c r="R240" s="149">
        <f t="shared" si="11"/>
        <v>0</v>
      </c>
      <c r="T240" s="148">
        <v>40274</v>
      </c>
    </row>
    <row r="241" spans="1:20">
      <c r="A241" s="18" t="s">
        <v>3662</v>
      </c>
      <c r="B241" s="18" t="s">
        <v>3243</v>
      </c>
      <c r="D241" s="165" t="s">
        <v>5171</v>
      </c>
      <c r="E241" s="150" t="s">
        <v>5170</v>
      </c>
      <c r="R241" s="149">
        <f t="shared" si="11"/>
        <v>0</v>
      </c>
      <c r="T241" s="148">
        <v>40274</v>
      </c>
    </row>
    <row r="242" spans="1:20">
      <c r="A242" s="18" t="s">
        <v>3662</v>
      </c>
      <c r="B242" s="18" t="s">
        <v>3243</v>
      </c>
      <c r="D242" s="165" t="s">
        <v>5169</v>
      </c>
      <c r="E242" s="150" t="s">
        <v>5168</v>
      </c>
      <c r="R242" s="149">
        <f t="shared" si="11"/>
        <v>0</v>
      </c>
      <c r="T242" s="148">
        <v>40274</v>
      </c>
    </row>
    <row r="243" spans="1:20">
      <c r="A243" s="18" t="s">
        <v>3662</v>
      </c>
      <c r="B243" s="18" t="s">
        <v>3243</v>
      </c>
      <c r="D243" s="165" t="s">
        <v>5167</v>
      </c>
      <c r="E243" s="150" t="s">
        <v>5166</v>
      </c>
      <c r="R243" s="149">
        <f t="shared" si="11"/>
        <v>0</v>
      </c>
      <c r="T243" s="148">
        <v>40274</v>
      </c>
    </row>
    <row r="244" spans="1:20">
      <c r="A244" s="18" t="s">
        <v>3662</v>
      </c>
      <c r="B244" s="18" t="s">
        <v>3243</v>
      </c>
      <c r="D244" s="165" t="s">
        <v>5165</v>
      </c>
      <c r="E244" s="150" t="s">
        <v>5164</v>
      </c>
      <c r="R244" s="149">
        <f t="shared" si="11"/>
        <v>0</v>
      </c>
      <c r="T244" s="148">
        <v>40274</v>
      </c>
    </row>
    <row r="245" spans="1:20">
      <c r="A245" s="18" t="s">
        <v>3662</v>
      </c>
      <c r="B245" s="18" t="s">
        <v>3243</v>
      </c>
      <c r="D245" s="165" t="s">
        <v>5163</v>
      </c>
      <c r="E245" s="150" t="s">
        <v>5162</v>
      </c>
      <c r="R245" s="149">
        <f t="shared" si="11"/>
        <v>0</v>
      </c>
      <c r="T245" s="148">
        <v>40274</v>
      </c>
    </row>
    <row r="246" spans="1:20">
      <c r="A246" s="18" t="s">
        <v>3662</v>
      </c>
      <c r="B246" s="18" t="s">
        <v>3243</v>
      </c>
      <c r="D246" s="165" t="s">
        <v>5161</v>
      </c>
      <c r="E246" s="150" t="s">
        <v>5160</v>
      </c>
      <c r="R246" s="149">
        <f t="shared" si="11"/>
        <v>0</v>
      </c>
      <c r="T246" s="148">
        <v>40274</v>
      </c>
    </row>
    <row r="247" spans="1:20">
      <c r="A247" s="18" t="s">
        <v>3662</v>
      </c>
      <c r="B247" s="18" t="s">
        <v>3243</v>
      </c>
      <c r="D247" s="165" t="s">
        <v>5159</v>
      </c>
      <c r="E247" s="150" t="s">
        <v>5158</v>
      </c>
      <c r="R247" s="149">
        <f t="shared" si="11"/>
        <v>0</v>
      </c>
      <c r="T247" s="148">
        <v>40274</v>
      </c>
    </row>
    <row r="248" spans="1:20">
      <c r="A248" s="18" t="s">
        <v>3662</v>
      </c>
      <c r="B248" s="18" t="s">
        <v>3243</v>
      </c>
      <c r="D248" s="165" t="s">
        <v>5157</v>
      </c>
      <c r="E248" s="150" t="s">
        <v>5156</v>
      </c>
      <c r="R248" s="149">
        <f t="shared" si="11"/>
        <v>0</v>
      </c>
      <c r="T248" s="148">
        <v>40274</v>
      </c>
    </row>
    <row r="249" spans="1:20">
      <c r="A249" s="18" t="s">
        <v>3662</v>
      </c>
      <c r="B249" s="18" t="s">
        <v>3243</v>
      </c>
      <c r="D249" s="165" t="s">
        <v>5155</v>
      </c>
      <c r="E249" s="150" t="s">
        <v>4412</v>
      </c>
      <c r="R249" s="149">
        <f t="shared" si="11"/>
        <v>0</v>
      </c>
      <c r="T249" s="148">
        <v>40274</v>
      </c>
    </row>
    <row r="250" spans="1:20">
      <c r="A250" s="18" t="s">
        <v>3662</v>
      </c>
      <c r="B250" s="18" t="s">
        <v>3243</v>
      </c>
      <c r="D250" s="165" t="s">
        <v>5154</v>
      </c>
      <c r="E250" s="150" t="s">
        <v>5153</v>
      </c>
      <c r="R250" s="149">
        <f t="shared" si="11"/>
        <v>0</v>
      </c>
      <c r="T250" s="148">
        <v>40274</v>
      </c>
    </row>
    <row r="251" spans="1:20">
      <c r="A251" s="18" t="s">
        <v>3662</v>
      </c>
      <c r="B251" s="18" t="s">
        <v>3243</v>
      </c>
      <c r="D251" s="165" t="s">
        <v>5151</v>
      </c>
      <c r="E251" s="150" t="s">
        <v>5152</v>
      </c>
      <c r="F251" s="20" t="s">
        <v>5151</v>
      </c>
      <c r="R251" s="149">
        <f t="shared" si="11"/>
        <v>0</v>
      </c>
      <c r="T251" s="148">
        <v>40274</v>
      </c>
    </row>
    <row r="252" spans="1:20">
      <c r="A252" s="18" t="s">
        <v>3662</v>
      </c>
      <c r="B252" s="18" t="s">
        <v>3243</v>
      </c>
      <c r="D252" s="150" t="s">
        <v>5150</v>
      </c>
      <c r="E252" s="150" t="s">
        <v>5149</v>
      </c>
      <c r="R252" s="149">
        <f t="shared" si="11"/>
        <v>0</v>
      </c>
      <c r="T252" s="148">
        <v>40274</v>
      </c>
    </row>
    <row r="253" spans="1:20">
      <c r="A253" s="18" t="s">
        <v>3662</v>
      </c>
      <c r="B253" s="18" t="s">
        <v>3243</v>
      </c>
      <c r="D253" s="150" t="s">
        <v>3023</v>
      </c>
      <c r="E253" s="150" t="s">
        <v>5148</v>
      </c>
      <c r="R253" s="149">
        <f t="shared" si="11"/>
        <v>0</v>
      </c>
      <c r="T253" s="148">
        <v>40274</v>
      </c>
    </row>
    <row r="254" spans="1:20">
      <c r="A254" s="18" t="s">
        <v>3662</v>
      </c>
      <c r="B254" s="18" t="s">
        <v>3243</v>
      </c>
      <c r="D254" s="150" t="s">
        <v>5147</v>
      </c>
      <c r="E254" s="150" t="s">
        <v>5146</v>
      </c>
      <c r="G254" s="73"/>
      <c r="H254" s="73"/>
      <c r="O254" s="73"/>
      <c r="P254" s="73"/>
      <c r="Q254" s="73"/>
      <c r="R254" s="149">
        <f t="shared" si="11"/>
        <v>0</v>
      </c>
      <c r="T254" s="148">
        <v>40274</v>
      </c>
    </row>
    <row r="255" spans="1:20">
      <c r="A255" s="18" t="s">
        <v>3662</v>
      </c>
      <c r="B255" s="18" t="s">
        <v>3243</v>
      </c>
      <c r="E255" s="165" t="s">
        <v>5145</v>
      </c>
      <c r="K255" s="150" t="s">
        <v>5144</v>
      </c>
      <c r="R255" s="149">
        <f t="shared" si="11"/>
        <v>0</v>
      </c>
      <c r="T255" s="148">
        <v>40274</v>
      </c>
    </row>
    <row r="256" spans="1:20">
      <c r="A256" s="18" t="s">
        <v>3662</v>
      </c>
      <c r="B256" s="18" t="s">
        <v>3243</v>
      </c>
      <c r="D256" s="165" t="s">
        <v>5143</v>
      </c>
      <c r="E256" s="150" t="s">
        <v>5142</v>
      </c>
      <c r="R256" s="149">
        <f t="shared" si="11"/>
        <v>0</v>
      </c>
      <c r="T256" s="148">
        <v>40274</v>
      </c>
    </row>
    <row r="257" spans="1:20">
      <c r="A257" s="18" t="s">
        <v>3662</v>
      </c>
      <c r="B257" s="18" t="s">
        <v>3243</v>
      </c>
      <c r="D257" s="165" t="s">
        <v>5141</v>
      </c>
      <c r="E257" s="150" t="s">
        <v>5140</v>
      </c>
      <c r="R257" s="149">
        <f t="shared" si="11"/>
        <v>0</v>
      </c>
      <c r="T257" s="148">
        <v>40274</v>
      </c>
    </row>
    <row r="258" spans="1:20">
      <c r="A258" s="18" t="s">
        <v>3662</v>
      </c>
      <c r="B258" s="18" t="s">
        <v>3243</v>
      </c>
      <c r="D258" s="165" t="s">
        <v>5139</v>
      </c>
      <c r="E258" s="150" t="s">
        <v>5138</v>
      </c>
      <c r="R258" s="149">
        <f t="shared" si="11"/>
        <v>0</v>
      </c>
      <c r="T258" s="148">
        <v>40274</v>
      </c>
    </row>
    <row r="259" spans="1:20">
      <c r="A259" s="18" t="s">
        <v>3662</v>
      </c>
      <c r="B259" s="18" t="s">
        <v>3243</v>
      </c>
      <c r="D259" s="165" t="s">
        <v>5137</v>
      </c>
      <c r="E259" s="150" t="s">
        <v>5136</v>
      </c>
      <c r="R259" s="149">
        <f t="shared" si="11"/>
        <v>0</v>
      </c>
      <c r="T259" s="148">
        <v>40274</v>
      </c>
    </row>
    <row r="260" spans="1:20">
      <c r="A260" s="18" t="s">
        <v>3662</v>
      </c>
      <c r="B260" s="18" t="s">
        <v>3243</v>
      </c>
      <c r="D260" s="165" t="s">
        <v>4029</v>
      </c>
      <c r="E260" s="150" t="s">
        <v>5135</v>
      </c>
      <c r="R260" s="149">
        <f t="shared" si="11"/>
        <v>0</v>
      </c>
      <c r="T260" s="148">
        <v>40274</v>
      </c>
    </row>
    <row r="261" spans="1:20">
      <c r="A261" s="18" t="s">
        <v>3662</v>
      </c>
      <c r="B261" s="18" t="s">
        <v>3243</v>
      </c>
      <c r="D261" s="150" t="s">
        <v>5134</v>
      </c>
      <c r="E261" s="150" t="s">
        <v>5133</v>
      </c>
      <c r="R261" s="149">
        <f t="shared" ref="R261:R324" si="12">IF($P261=0,0,$P261/($P261+Q261))</f>
        <v>0</v>
      </c>
      <c r="T261" s="148">
        <v>40274</v>
      </c>
    </row>
    <row r="262" spans="1:20">
      <c r="A262" s="18" t="s">
        <v>3662</v>
      </c>
      <c r="B262" s="18" t="s">
        <v>3243</v>
      </c>
      <c r="D262" s="150" t="s">
        <v>5132</v>
      </c>
      <c r="E262" s="150" t="s">
        <v>5131</v>
      </c>
      <c r="R262" s="149">
        <f t="shared" si="12"/>
        <v>0</v>
      </c>
      <c r="T262" s="148">
        <v>40274</v>
      </c>
    </row>
    <row r="263" spans="1:20">
      <c r="A263" s="18" t="s">
        <v>3662</v>
      </c>
      <c r="B263" s="18" t="s">
        <v>3243</v>
      </c>
      <c r="D263" s="165" t="s">
        <v>5130</v>
      </c>
      <c r="E263" s="150" t="s">
        <v>5129</v>
      </c>
      <c r="R263" s="149">
        <f t="shared" si="12"/>
        <v>0</v>
      </c>
      <c r="T263" s="148">
        <v>40274</v>
      </c>
    </row>
    <row r="264" spans="1:20">
      <c r="A264" s="18" t="s">
        <v>3662</v>
      </c>
      <c r="B264" s="18" t="s">
        <v>3243</v>
      </c>
      <c r="D264" s="165" t="s">
        <v>5128</v>
      </c>
      <c r="E264" s="150" t="s">
        <v>5127</v>
      </c>
      <c r="R264" s="149">
        <f t="shared" si="12"/>
        <v>0</v>
      </c>
      <c r="T264" s="148">
        <v>40274</v>
      </c>
    </row>
    <row r="265" spans="1:20">
      <c r="A265" s="18" t="s">
        <v>3662</v>
      </c>
      <c r="B265" s="18" t="s">
        <v>3243</v>
      </c>
      <c r="D265" s="165" t="s">
        <v>5126</v>
      </c>
      <c r="E265" s="150" t="s">
        <v>5125</v>
      </c>
      <c r="R265" s="149">
        <f t="shared" si="12"/>
        <v>0</v>
      </c>
      <c r="T265" s="148">
        <v>40274</v>
      </c>
    </row>
    <row r="266" spans="1:20">
      <c r="A266" s="18" t="s">
        <v>3662</v>
      </c>
      <c r="D266" s="165"/>
      <c r="E266" s="150" t="s">
        <v>5124</v>
      </c>
      <c r="R266" s="149">
        <f t="shared" si="12"/>
        <v>0</v>
      </c>
      <c r="T266" s="148">
        <v>40274</v>
      </c>
    </row>
    <row r="267" spans="1:20">
      <c r="A267" s="18" t="s">
        <v>3662</v>
      </c>
      <c r="D267" s="165"/>
      <c r="E267" s="150" t="s">
        <v>5123</v>
      </c>
      <c r="R267" s="149">
        <f t="shared" si="12"/>
        <v>0</v>
      </c>
      <c r="T267" s="148">
        <v>40274</v>
      </c>
    </row>
    <row r="268" spans="1:20">
      <c r="A268" s="18" t="s">
        <v>3662</v>
      </c>
      <c r="D268" s="165"/>
      <c r="E268" s="150" t="s">
        <v>5122</v>
      </c>
      <c r="R268" s="149">
        <f t="shared" si="12"/>
        <v>0</v>
      </c>
      <c r="T268" s="148">
        <v>40274</v>
      </c>
    </row>
    <row r="269" spans="1:20">
      <c r="A269" s="18" t="s">
        <v>3662</v>
      </c>
      <c r="D269" s="165"/>
      <c r="E269" s="150" t="s">
        <v>5121</v>
      </c>
      <c r="K269" s="150" t="s">
        <v>5120</v>
      </c>
      <c r="R269" s="149">
        <f t="shared" si="12"/>
        <v>0</v>
      </c>
      <c r="T269" s="148">
        <v>40274</v>
      </c>
    </row>
    <row r="270" spans="1:20">
      <c r="A270" s="18" t="s">
        <v>3662</v>
      </c>
      <c r="D270" s="165" t="s">
        <v>2941</v>
      </c>
      <c r="E270" s="150" t="s">
        <v>5119</v>
      </c>
      <c r="R270" s="149">
        <f t="shared" si="12"/>
        <v>0</v>
      </c>
      <c r="T270" s="148">
        <v>40274</v>
      </c>
    </row>
    <row r="271" spans="1:20">
      <c r="A271" s="18" t="s">
        <v>3662</v>
      </c>
      <c r="D271" s="165" t="s">
        <v>5118</v>
      </c>
      <c r="E271" s="150" t="s">
        <v>5117</v>
      </c>
      <c r="K271" s="150" t="s">
        <v>5116</v>
      </c>
      <c r="R271" s="149">
        <f t="shared" si="12"/>
        <v>0</v>
      </c>
      <c r="T271" s="148">
        <v>40274</v>
      </c>
    </row>
    <row r="272" spans="1:20">
      <c r="A272" s="18" t="s">
        <v>3662</v>
      </c>
      <c r="D272" s="165"/>
      <c r="E272" s="150" t="s">
        <v>5115</v>
      </c>
      <c r="F272" s="20" t="s">
        <v>5114</v>
      </c>
      <c r="R272" s="149">
        <f t="shared" si="12"/>
        <v>0</v>
      </c>
      <c r="T272" s="148">
        <v>40274</v>
      </c>
    </row>
    <row r="273" spans="1:20">
      <c r="A273" s="18" t="s">
        <v>3661</v>
      </c>
      <c r="D273" s="165"/>
      <c r="E273" s="150" t="s">
        <v>5113</v>
      </c>
      <c r="L273" s="150" t="s">
        <v>5112</v>
      </c>
      <c r="R273" s="149">
        <f t="shared" si="12"/>
        <v>0</v>
      </c>
      <c r="T273" s="148">
        <v>40282</v>
      </c>
    </row>
    <row r="274" spans="1:20">
      <c r="A274" s="18" t="s">
        <v>3662</v>
      </c>
      <c r="D274" s="165" t="s">
        <v>5111</v>
      </c>
      <c r="E274" s="150" t="s">
        <v>5110</v>
      </c>
      <c r="R274" s="149">
        <f t="shared" si="12"/>
        <v>0</v>
      </c>
      <c r="T274" s="148">
        <v>40274</v>
      </c>
    </row>
    <row r="275" spans="1:20">
      <c r="A275" s="18" t="s">
        <v>3662</v>
      </c>
      <c r="D275" s="165" t="s">
        <v>5109</v>
      </c>
      <c r="E275" s="150" t="s">
        <v>5108</v>
      </c>
      <c r="R275" s="149">
        <f t="shared" si="12"/>
        <v>0</v>
      </c>
      <c r="T275" s="148">
        <v>40274</v>
      </c>
    </row>
    <row r="276" spans="1:20">
      <c r="A276" s="18" t="s">
        <v>3662</v>
      </c>
      <c r="D276" s="165"/>
      <c r="E276" s="150" t="s">
        <v>5107</v>
      </c>
      <c r="F276" s="20" t="s">
        <v>5106</v>
      </c>
      <c r="K276" s="150" t="s">
        <v>5105</v>
      </c>
      <c r="R276" s="149">
        <f t="shared" si="12"/>
        <v>0</v>
      </c>
      <c r="T276" s="148">
        <v>40274</v>
      </c>
    </row>
    <row r="277" spans="1:20">
      <c r="A277" s="18" t="s">
        <v>3662</v>
      </c>
      <c r="D277" s="165" t="s">
        <v>5104</v>
      </c>
      <c r="E277" s="150" t="s">
        <v>5103</v>
      </c>
      <c r="R277" s="149">
        <f t="shared" si="12"/>
        <v>0</v>
      </c>
      <c r="T277" s="148">
        <v>40274</v>
      </c>
    </row>
    <row r="278" spans="1:20">
      <c r="A278" s="18" t="s">
        <v>3662</v>
      </c>
      <c r="D278" s="165" t="s">
        <v>2970</v>
      </c>
      <c r="E278" s="150" t="s">
        <v>5102</v>
      </c>
      <c r="R278" s="149">
        <f t="shared" si="12"/>
        <v>0</v>
      </c>
      <c r="T278" s="148">
        <v>40274</v>
      </c>
    </row>
    <row r="279" spans="1:20">
      <c r="A279" s="18" t="s">
        <v>3662</v>
      </c>
      <c r="E279" s="150" t="s">
        <v>5101</v>
      </c>
      <c r="F279" s="20" t="s">
        <v>5100</v>
      </c>
      <c r="G279" s="73"/>
      <c r="H279" s="73"/>
      <c r="O279" s="73"/>
      <c r="P279" s="73"/>
      <c r="Q279" s="73"/>
      <c r="R279" s="149">
        <f t="shared" si="12"/>
        <v>0</v>
      </c>
      <c r="T279" s="148">
        <v>40274</v>
      </c>
    </row>
    <row r="280" spans="1:20">
      <c r="A280" s="18" t="s">
        <v>3662</v>
      </c>
      <c r="D280" s="150" t="s">
        <v>5099</v>
      </c>
      <c r="E280" s="150" t="s">
        <v>5098</v>
      </c>
      <c r="G280" s="73"/>
      <c r="H280" s="73"/>
      <c r="K280" s="150" t="s">
        <v>5097</v>
      </c>
      <c r="O280" s="73"/>
      <c r="P280" s="73"/>
      <c r="Q280" s="73"/>
      <c r="R280" s="149">
        <f t="shared" si="12"/>
        <v>0</v>
      </c>
      <c r="T280" s="148">
        <v>40274</v>
      </c>
    </row>
    <row r="281" spans="1:20">
      <c r="A281" s="18" t="s">
        <v>3662</v>
      </c>
      <c r="D281" s="150" t="s">
        <v>5096</v>
      </c>
      <c r="E281" s="150" t="s">
        <v>5095</v>
      </c>
      <c r="G281" s="73"/>
      <c r="H281" s="73"/>
      <c r="K281" s="150" t="s">
        <v>5094</v>
      </c>
      <c r="O281" s="73"/>
      <c r="P281" s="73"/>
      <c r="Q281" s="73">
        <v>5</v>
      </c>
      <c r="R281" s="149">
        <f t="shared" si="12"/>
        <v>0</v>
      </c>
      <c r="T281" s="148">
        <v>40274</v>
      </c>
    </row>
    <row r="282" spans="1:20">
      <c r="A282" s="18" t="s">
        <v>3662</v>
      </c>
      <c r="D282" s="165" t="s">
        <v>5093</v>
      </c>
      <c r="E282" s="150" t="s">
        <v>5092</v>
      </c>
      <c r="R282" s="149">
        <f t="shared" si="12"/>
        <v>0</v>
      </c>
      <c r="T282" s="148">
        <v>40274</v>
      </c>
    </row>
    <row r="283" spans="1:20">
      <c r="A283" s="18" t="s">
        <v>3662</v>
      </c>
      <c r="E283" s="150" t="s">
        <v>5091</v>
      </c>
      <c r="F283" s="20" t="s">
        <v>5090</v>
      </c>
      <c r="G283" s="73"/>
      <c r="H283" s="73"/>
      <c r="O283" s="73"/>
      <c r="P283" s="73"/>
      <c r="Q283" s="73"/>
      <c r="R283" s="149">
        <f t="shared" si="12"/>
        <v>0</v>
      </c>
      <c r="T283" s="148">
        <v>40274</v>
      </c>
    </row>
    <row r="284" spans="1:20">
      <c r="A284" s="18" t="s">
        <v>3662</v>
      </c>
      <c r="E284" s="165" t="s">
        <v>5089</v>
      </c>
      <c r="R284" s="149">
        <f t="shared" si="12"/>
        <v>0</v>
      </c>
      <c r="T284" s="148">
        <v>40274</v>
      </c>
    </row>
    <row r="285" spans="1:20">
      <c r="A285" s="18" t="s">
        <v>3662</v>
      </c>
      <c r="D285" s="165"/>
      <c r="E285" s="150" t="s">
        <v>5088</v>
      </c>
      <c r="K285" s="150" t="s">
        <v>5087</v>
      </c>
      <c r="R285" s="149">
        <f t="shared" si="12"/>
        <v>0</v>
      </c>
      <c r="T285" s="148">
        <v>40274</v>
      </c>
    </row>
    <row r="286" spans="1:20">
      <c r="A286" s="18" t="s">
        <v>3662</v>
      </c>
      <c r="D286" s="165"/>
      <c r="E286" s="150" t="s">
        <v>5086</v>
      </c>
      <c r="R286" s="149">
        <f t="shared" si="12"/>
        <v>0</v>
      </c>
      <c r="T286" s="148">
        <v>40274</v>
      </c>
    </row>
    <row r="287" spans="1:20">
      <c r="A287" s="18" t="s">
        <v>3662</v>
      </c>
      <c r="D287" s="165"/>
      <c r="E287" s="150" t="s">
        <v>5085</v>
      </c>
      <c r="R287" s="149">
        <f t="shared" si="12"/>
        <v>0</v>
      </c>
      <c r="T287" s="148">
        <v>40274</v>
      </c>
    </row>
    <row r="288" spans="1:20">
      <c r="A288" s="18" t="s">
        <v>3662</v>
      </c>
      <c r="D288" s="150" t="s">
        <v>5084</v>
      </c>
      <c r="E288" s="150" t="s">
        <v>5083</v>
      </c>
      <c r="G288" s="73"/>
      <c r="H288" s="73"/>
      <c r="O288" s="73"/>
      <c r="P288" s="73"/>
      <c r="Q288" s="73"/>
      <c r="R288" s="149">
        <f t="shared" si="12"/>
        <v>0</v>
      </c>
      <c r="T288" s="148">
        <v>40274</v>
      </c>
    </row>
    <row r="289" spans="1:20">
      <c r="A289" s="18" t="s">
        <v>3662</v>
      </c>
      <c r="D289" s="150" t="s">
        <v>5082</v>
      </c>
      <c r="E289" s="150" t="s">
        <v>5081</v>
      </c>
      <c r="G289" s="73"/>
      <c r="H289" s="73"/>
      <c r="O289" s="73"/>
      <c r="P289" s="73"/>
      <c r="Q289" s="73"/>
      <c r="R289" s="149">
        <f t="shared" si="12"/>
        <v>0</v>
      </c>
      <c r="T289" s="148">
        <v>40274</v>
      </c>
    </row>
    <row r="290" spans="1:20">
      <c r="A290" s="18" t="s">
        <v>3662</v>
      </c>
      <c r="D290" s="165"/>
      <c r="E290" s="150" t="s">
        <v>5080</v>
      </c>
      <c r="R290" s="149">
        <f t="shared" si="12"/>
        <v>0</v>
      </c>
      <c r="T290" s="148">
        <v>40274</v>
      </c>
    </row>
    <row r="291" spans="1:20">
      <c r="A291" s="18" t="s">
        <v>3662</v>
      </c>
      <c r="D291" s="165" t="s">
        <v>5079</v>
      </c>
      <c r="E291" s="150" t="s">
        <v>5078</v>
      </c>
      <c r="H291" s="18" t="s">
        <v>5077</v>
      </c>
      <c r="R291" s="149">
        <f t="shared" si="12"/>
        <v>0</v>
      </c>
      <c r="T291" s="148">
        <v>40274</v>
      </c>
    </row>
    <row r="292" spans="1:20">
      <c r="A292" s="18" t="s">
        <v>3662</v>
      </c>
      <c r="D292" s="165" t="s">
        <v>5076</v>
      </c>
      <c r="E292" s="150" t="s">
        <v>5075</v>
      </c>
      <c r="K292" s="150" t="s">
        <v>5074</v>
      </c>
      <c r="R292" s="149">
        <f t="shared" si="12"/>
        <v>0</v>
      </c>
      <c r="T292" s="148">
        <v>40274</v>
      </c>
    </row>
    <row r="293" spans="1:20">
      <c r="A293" s="18" t="s">
        <v>3662</v>
      </c>
      <c r="D293" s="165"/>
      <c r="E293" s="150" t="s">
        <v>5073</v>
      </c>
      <c r="K293" s="150" t="s">
        <v>5072</v>
      </c>
      <c r="R293" s="149">
        <f t="shared" si="12"/>
        <v>0</v>
      </c>
      <c r="T293" s="148">
        <v>40274</v>
      </c>
    </row>
    <row r="294" spans="1:20">
      <c r="A294" s="18" t="s">
        <v>3662</v>
      </c>
      <c r="D294" s="165" t="s">
        <v>5071</v>
      </c>
      <c r="E294" s="150" t="s">
        <v>5070</v>
      </c>
      <c r="R294" s="149">
        <f t="shared" si="12"/>
        <v>0</v>
      </c>
      <c r="T294" s="148">
        <v>40274</v>
      </c>
    </row>
    <row r="295" spans="1:20">
      <c r="A295" s="18" t="s">
        <v>3661</v>
      </c>
      <c r="D295" s="165"/>
      <c r="E295" s="150" t="s">
        <v>5069</v>
      </c>
      <c r="K295" s="150" t="s">
        <v>5068</v>
      </c>
      <c r="R295" s="149">
        <f t="shared" si="12"/>
        <v>0</v>
      </c>
      <c r="T295" s="148">
        <v>40281</v>
      </c>
    </row>
    <row r="296" spans="1:20">
      <c r="A296" s="18" t="s">
        <v>3662</v>
      </c>
      <c r="D296" s="165" t="s">
        <v>5067</v>
      </c>
      <c r="E296" s="150" t="s">
        <v>5066</v>
      </c>
      <c r="R296" s="149">
        <f t="shared" si="12"/>
        <v>0</v>
      </c>
      <c r="T296" s="148">
        <v>40274</v>
      </c>
    </row>
    <row r="297" spans="1:20">
      <c r="A297" s="18" t="s">
        <v>3662</v>
      </c>
      <c r="D297" s="165"/>
      <c r="E297" s="150" t="s">
        <v>5065</v>
      </c>
      <c r="R297" s="149">
        <f t="shared" si="12"/>
        <v>0</v>
      </c>
      <c r="T297" s="148">
        <v>40274</v>
      </c>
    </row>
    <row r="298" spans="1:20" ht="57">
      <c r="A298" s="18" t="s">
        <v>3662</v>
      </c>
      <c r="D298" s="165" t="s">
        <v>5064</v>
      </c>
      <c r="E298" s="150" t="s">
        <v>5063</v>
      </c>
      <c r="L298" s="150" t="s">
        <v>5062</v>
      </c>
      <c r="R298" s="149">
        <f t="shared" si="12"/>
        <v>0</v>
      </c>
      <c r="T298" s="148">
        <v>40274</v>
      </c>
    </row>
    <row r="299" spans="1:20">
      <c r="A299" s="18" t="s">
        <v>3661</v>
      </c>
      <c r="D299" s="165"/>
      <c r="E299" s="150" t="s">
        <v>5061</v>
      </c>
      <c r="R299" s="149">
        <f t="shared" si="12"/>
        <v>0</v>
      </c>
      <c r="T299" s="148">
        <v>40281</v>
      </c>
    </row>
    <row r="300" spans="1:20">
      <c r="A300" s="18" t="s">
        <v>3662</v>
      </c>
      <c r="D300" s="165" t="s">
        <v>5060</v>
      </c>
      <c r="E300" s="150" t="s">
        <v>3231</v>
      </c>
      <c r="R300" s="149">
        <f t="shared" si="12"/>
        <v>0</v>
      </c>
      <c r="T300" s="148">
        <v>40274</v>
      </c>
    </row>
    <row r="301" spans="1:20">
      <c r="A301" s="18" t="s">
        <v>3662</v>
      </c>
      <c r="D301" s="165" t="s">
        <v>5059</v>
      </c>
      <c r="E301" s="150" t="s">
        <v>5058</v>
      </c>
      <c r="R301" s="149">
        <f t="shared" si="12"/>
        <v>0</v>
      </c>
      <c r="T301" s="148">
        <v>40274</v>
      </c>
    </row>
    <row r="302" spans="1:20">
      <c r="A302" s="18" t="s">
        <v>3662</v>
      </c>
      <c r="D302" s="165" t="s">
        <v>5057</v>
      </c>
      <c r="E302" s="150" t="s">
        <v>5056</v>
      </c>
      <c r="R302" s="149">
        <f t="shared" si="12"/>
        <v>0</v>
      </c>
      <c r="T302" s="148">
        <v>40274</v>
      </c>
    </row>
    <row r="303" spans="1:20">
      <c r="A303" s="18" t="s">
        <v>3662</v>
      </c>
      <c r="D303" s="165" t="s">
        <v>5055</v>
      </c>
      <c r="E303" s="150" t="s">
        <v>5054</v>
      </c>
      <c r="R303" s="149">
        <f t="shared" si="12"/>
        <v>0</v>
      </c>
      <c r="T303" s="148">
        <v>40274</v>
      </c>
    </row>
    <row r="304" spans="1:20">
      <c r="A304" s="18" t="s">
        <v>3662</v>
      </c>
      <c r="D304" s="150" t="s">
        <v>5053</v>
      </c>
      <c r="E304" s="150" t="s">
        <v>5052</v>
      </c>
      <c r="G304" s="73"/>
      <c r="H304" s="73"/>
      <c r="O304" s="73"/>
      <c r="P304" s="73"/>
      <c r="Q304" s="73"/>
      <c r="R304" s="149">
        <f t="shared" si="12"/>
        <v>0</v>
      </c>
      <c r="T304" s="148">
        <v>40274</v>
      </c>
    </row>
    <row r="305" spans="1:23">
      <c r="A305" s="18" t="s">
        <v>3662</v>
      </c>
      <c r="D305" s="165"/>
      <c r="E305" s="150" t="s">
        <v>5051</v>
      </c>
      <c r="R305" s="149">
        <f t="shared" si="12"/>
        <v>0</v>
      </c>
      <c r="T305" s="148">
        <v>40274</v>
      </c>
    </row>
    <row r="306" spans="1:23">
      <c r="A306" s="18" t="s">
        <v>3662</v>
      </c>
      <c r="D306" s="165" t="s">
        <v>5050</v>
      </c>
      <c r="E306" s="150" t="s">
        <v>5049</v>
      </c>
      <c r="R306" s="149">
        <f t="shared" si="12"/>
        <v>0</v>
      </c>
      <c r="T306" s="148">
        <v>40274</v>
      </c>
    </row>
    <row r="307" spans="1:23">
      <c r="A307" s="18" t="s">
        <v>3661</v>
      </c>
      <c r="D307" s="165" t="s">
        <v>5048</v>
      </c>
      <c r="E307" s="150" t="s">
        <v>5047</v>
      </c>
      <c r="R307" s="149">
        <f t="shared" si="12"/>
        <v>0</v>
      </c>
      <c r="T307" s="148">
        <v>40274</v>
      </c>
    </row>
    <row r="308" spans="1:23">
      <c r="A308" s="18" t="s">
        <v>3662</v>
      </c>
      <c r="D308" s="150" t="s">
        <v>5046</v>
      </c>
      <c r="E308" s="150" t="s">
        <v>5045</v>
      </c>
      <c r="G308" s="73"/>
      <c r="H308" s="73"/>
      <c r="K308" s="150" t="s">
        <v>5044</v>
      </c>
      <c r="O308" s="73"/>
      <c r="P308" s="73"/>
      <c r="Q308" s="73"/>
      <c r="R308" s="149">
        <f t="shared" si="12"/>
        <v>0</v>
      </c>
      <c r="T308" s="148">
        <v>40274</v>
      </c>
    </row>
    <row r="309" spans="1:23">
      <c r="A309" s="18" t="s">
        <v>3661</v>
      </c>
      <c r="D309" s="165" t="s">
        <v>5043</v>
      </c>
      <c r="E309" s="150" t="s">
        <v>5042</v>
      </c>
      <c r="R309" s="149">
        <f t="shared" si="12"/>
        <v>0</v>
      </c>
      <c r="T309" s="148">
        <v>40274</v>
      </c>
    </row>
    <row r="310" spans="1:23">
      <c r="A310" s="18" t="s">
        <v>3662</v>
      </c>
      <c r="D310" s="165" t="s">
        <v>5041</v>
      </c>
      <c r="E310" s="150" t="s">
        <v>5040</v>
      </c>
      <c r="R310" s="149">
        <f t="shared" si="12"/>
        <v>0</v>
      </c>
      <c r="T310" s="148">
        <v>40274</v>
      </c>
    </row>
    <row r="311" spans="1:23">
      <c r="A311" s="18" t="s">
        <v>3662</v>
      </c>
      <c r="D311" s="165" t="s">
        <v>5039</v>
      </c>
      <c r="E311" s="150" t="s">
        <v>5038</v>
      </c>
      <c r="R311" s="149">
        <f t="shared" si="12"/>
        <v>0</v>
      </c>
      <c r="T311" s="148">
        <v>40274</v>
      </c>
    </row>
    <row r="312" spans="1:23">
      <c r="A312" s="18" t="s">
        <v>3661</v>
      </c>
      <c r="D312" s="165" t="s">
        <v>5037</v>
      </c>
      <c r="E312" s="150" t="s">
        <v>5036</v>
      </c>
      <c r="R312" s="149">
        <f t="shared" si="12"/>
        <v>0</v>
      </c>
      <c r="T312" s="148">
        <v>40274</v>
      </c>
    </row>
    <row r="313" spans="1:23">
      <c r="A313" s="18" t="s">
        <v>3662</v>
      </c>
      <c r="D313" s="165" t="s">
        <v>5035</v>
      </c>
      <c r="E313" s="150" t="s">
        <v>5034</v>
      </c>
      <c r="R313" s="149">
        <f t="shared" si="12"/>
        <v>0</v>
      </c>
      <c r="T313" s="148">
        <v>40274</v>
      </c>
    </row>
    <row r="314" spans="1:23">
      <c r="A314" s="18" t="s">
        <v>3662</v>
      </c>
      <c r="D314" s="165"/>
      <c r="E314" s="150" t="s">
        <v>5033</v>
      </c>
      <c r="R314" s="149">
        <f t="shared" si="12"/>
        <v>0</v>
      </c>
      <c r="T314" s="148">
        <v>40274</v>
      </c>
      <c r="W314" s="19">
        <v>40333</v>
      </c>
    </row>
    <row r="315" spans="1:23">
      <c r="A315" s="18" t="s">
        <v>3661</v>
      </c>
      <c r="D315" s="165" t="s">
        <v>5032</v>
      </c>
      <c r="E315" s="150" t="s">
        <v>5031</v>
      </c>
      <c r="R315" s="149">
        <f t="shared" si="12"/>
        <v>0</v>
      </c>
      <c r="T315" s="148">
        <v>40281</v>
      </c>
    </row>
    <row r="316" spans="1:23">
      <c r="A316" s="18" t="s">
        <v>3662</v>
      </c>
      <c r="D316" s="165" t="s">
        <v>5030</v>
      </c>
      <c r="E316" s="150" t="s">
        <v>5029</v>
      </c>
      <c r="R316" s="149">
        <f t="shared" si="12"/>
        <v>0</v>
      </c>
      <c r="T316" s="148">
        <v>40274</v>
      </c>
      <c r="W316" s="19">
        <v>40333</v>
      </c>
    </row>
    <row r="317" spans="1:23">
      <c r="A317" s="18" t="s">
        <v>3662</v>
      </c>
      <c r="D317" s="165"/>
      <c r="E317" s="150" t="s">
        <v>5028</v>
      </c>
      <c r="R317" s="149">
        <f t="shared" si="12"/>
        <v>0</v>
      </c>
      <c r="T317" s="148">
        <v>40274</v>
      </c>
      <c r="W317" s="19">
        <v>40333</v>
      </c>
    </row>
    <row r="318" spans="1:23">
      <c r="A318" s="18" t="s">
        <v>3662</v>
      </c>
      <c r="E318" s="165" t="s">
        <v>5027</v>
      </c>
      <c r="R318" s="149">
        <f t="shared" si="12"/>
        <v>0</v>
      </c>
      <c r="T318" s="148">
        <v>40274</v>
      </c>
    </row>
    <row r="319" spans="1:23">
      <c r="A319" s="18" t="s">
        <v>3662</v>
      </c>
      <c r="E319" s="150" t="s">
        <v>5026</v>
      </c>
      <c r="K319" s="150" t="s">
        <v>5025</v>
      </c>
      <c r="R319" s="149">
        <f t="shared" si="12"/>
        <v>0</v>
      </c>
      <c r="T319" s="148">
        <v>40274</v>
      </c>
    </row>
    <row r="320" spans="1:23">
      <c r="A320" s="18" t="s">
        <v>3662</v>
      </c>
      <c r="E320" s="165" t="s">
        <v>5024</v>
      </c>
      <c r="R320" s="149">
        <f t="shared" si="12"/>
        <v>0</v>
      </c>
      <c r="T320" s="148">
        <v>40274</v>
      </c>
    </row>
    <row r="321" spans="1:20">
      <c r="A321" s="18" t="s">
        <v>3662</v>
      </c>
      <c r="E321" s="165" t="s">
        <v>5023</v>
      </c>
      <c r="R321" s="149">
        <f t="shared" si="12"/>
        <v>0</v>
      </c>
      <c r="T321" s="148">
        <v>40274</v>
      </c>
    </row>
    <row r="322" spans="1:20">
      <c r="A322" s="18" t="s">
        <v>3662</v>
      </c>
      <c r="E322" s="165" t="s">
        <v>5022</v>
      </c>
      <c r="K322" s="150" t="s">
        <v>5021</v>
      </c>
      <c r="R322" s="149">
        <f t="shared" si="12"/>
        <v>0</v>
      </c>
      <c r="T322" s="148">
        <v>40274</v>
      </c>
    </row>
    <row r="323" spans="1:20">
      <c r="A323" s="18" t="s">
        <v>3662</v>
      </c>
      <c r="D323" s="165"/>
      <c r="E323" s="150" t="s">
        <v>5020</v>
      </c>
      <c r="F323" s="20" t="s">
        <v>5019</v>
      </c>
      <c r="R323" s="149">
        <f t="shared" si="12"/>
        <v>0</v>
      </c>
      <c r="T323" s="148">
        <v>40274</v>
      </c>
    </row>
    <row r="324" spans="1:20">
      <c r="A324" s="18" t="s">
        <v>3662</v>
      </c>
      <c r="E324" s="165" t="s">
        <v>5018</v>
      </c>
      <c r="F324" s="20" t="s">
        <v>5017</v>
      </c>
      <c r="R324" s="149">
        <f t="shared" si="12"/>
        <v>0</v>
      </c>
      <c r="T324" s="148">
        <v>40274</v>
      </c>
    </row>
    <row r="325" spans="1:20">
      <c r="A325" s="18" t="s">
        <v>3662</v>
      </c>
      <c r="D325" s="150" t="s">
        <v>5016</v>
      </c>
      <c r="E325" s="150" t="s">
        <v>5015</v>
      </c>
      <c r="R325" s="149">
        <f t="shared" ref="R325:R388" si="13">IF($P325=0,0,$P325/($P325+Q325))</f>
        <v>0</v>
      </c>
      <c r="T325" s="148">
        <v>40274</v>
      </c>
    </row>
    <row r="326" spans="1:20">
      <c r="A326" s="18" t="s">
        <v>3662</v>
      </c>
      <c r="D326" s="165" t="s">
        <v>5014</v>
      </c>
      <c r="E326" s="150" t="s">
        <v>5013</v>
      </c>
      <c r="Q326" s="18">
        <v>1</v>
      </c>
      <c r="R326" s="149">
        <f t="shared" si="13"/>
        <v>0</v>
      </c>
      <c r="T326" s="148">
        <v>40274</v>
      </c>
    </row>
    <row r="327" spans="1:20">
      <c r="A327" s="18" t="s">
        <v>3662</v>
      </c>
      <c r="D327" s="150" t="s">
        <v>5012</v>
      </c>
      <c r="E327" s="150" t="s">
        <v>5011</v>
      </c>
      <c r="G327" s="73"/>
      <c r="H327" s="73"/>
      <c r="O327" s="73"/>
      <c r="P327" s="73"/>
      <c r="Q327" s="73"/>
      <c r="R327" s="149">
        <f t="shared" si="13"/>
        <v>0</v>
      </c>
      <c r="T327" s="148">
        <v>40274</v>
      </c>
    </row>
    <row r="328" spans="1:20">
      <c r="A328" s="18" t="s">
        <v>3662</v>
      </c>
      <c r="D328" s="165" t="s">
        <v>5010</v>
      </c>
      <c r="E328" s="150" t="s">
        <v>5009</v>
      </c>
      <c r="R328" s="149">
        <f t="shared" si="13"/>
        <v>0</v>
      </c>
      <c r="T328" s="148">
        <v>40274</v>
      </c>
    </row>
    <row r="329" spans="1:20">
      <c r="A329" s="18" t="s">
        <v>3662</v>
      </c>
      <c r="D329" s="165" t="s">
        <v>5008</v>
      </c>
      <c r="E329" s="150" t="s">
        <v>5007</v>
      </c>
      <c r="R329" s="149">
        <f t="shared" si="13"/>
        <v>0</v>
      </c>
      <c r="T329" s="148">
        <v>40274</v>
      </c>
    </row>
    <row r="330" spans="1:20">
      <c r="A330" s="18" t="s">
        <v>3662</v>
      </c>
      <c r="D330" s="165" t="s">
        <v>5006</v>
      </c>
      <c r="E330" s="150" t="s">
        <v>5005</v>
      </c>
      <c r="R330" s="149">
        <f t="shared" si="13"/>
        <v>0</v>
      </c>
      <c r="T330" s="148">
        <v>40274</v>
      </c>
    </row>
    <row r="331" spans="1:20">
      <c r="A331" s="18" t="s">
        <v>3662</v>
      </c>
      <c r="D331" s="165" t="s">
        <v>4493</v>
      </c>
      <c r="E331" s="150" t="s">
        <v>5004</v>
      </c>
      <c r="R331" s="149">
        <f t="shared" si="13"/>
        <v>0</v>
      </c>
      <c r="T331" s="148">
        <v>40274</v>
      </c>
    </row>
    <row r="332" spans="1:20">
      <c r="A332" s="18" t="s">
        <v>3662</v>
      </c>
      <c r="D332" s="165" t="s">
        <v>5003</v>
      </c>
      <c r="E332" s="150" t="s">
        <v>5002</v>
      </c>
      <c r="R332" s="149">
        <f t="shared" si="13"/>
        <v>0</v>
      </c>
      <c r="T332" s="148">
        <v>40274</v>
      </c>
    </row>
    <row r="333" spans="1:20">
      <c r="A333" s="18" t="s">
        <v>3662</v>
      </c>
      <c r="D333" s="20" t="s">
        <v>5001</v>
      </c>
      <c r="E333" s="150" t="s">
        <v>5000</v>
      </c>
      <c r="R333" s="149">
        <f t="shared" si="13"/>
        <v>0</v>
      </c>
      <c r="T333" s="148">
        <v>40274</v>
      </c>
    </row>
    <row r="334" spans="1:20">
      <c r="A334" s="18" t="s">
        <v>3662</v>
      </c>
      <c r="D334" s="165" t="s">
        <v>4999</v>
      </c>
      <c r="E334" s="150" t="s">
        <v>4998</v>
      </c>
      <c r="R334" s="149">
        <f t="shared" si="13"/>
        <v>0</v>
      </c>
      <c r="T334" s="148">
        <v>40274</v>
      </c>
    </row>
    <row r="335" spans="1:20">
      <c r="A335" s="18" t="s">
        <v>3662</v>
      </c>
      <c r="D335" s="165" t="s">
        <v>4997</v>
      </c>
      <c r="E335" s="150" t="s">
        <v>4996</v>
      </c>
      <c r="R335" s="149">
        <f t="shared" si="13"/>
        <v>0</v>
      </c>
      <c r="T335" s="148">
        <v>40274</v>
      </c>
    </row>
    <row r="336" spans="1:20">
      <c r="A336" s="18" t="s">
        <v>3662</v>
      </c>
      <c r="E336" s="150" t="s">
        <v>4995</v>
      </c>
      <c r="F336" s="20" t="s">
        <v>4994</v>
      </c>
      <c r="G336" s="73"/>
      <c r="H336" s="73"/>
      <c r="K336" s="150" t="s">
        <v>4993</v>
      </c>
      <c r="O336" s="73"/>
      <c r="P336" s="73"/>
      <c r="Q336" s="73"/>
      <c r="R336" s="149">
        <f t="shared" si="13"/>
        <v>0</v>
      </c>
      <c r="T336" s="148">
        <v>40274</v>
      </c>
    </row>
    <row r="337" spans="1:20">
      <c r="A337" s="18" t="s">
        <v>3662</v>
      </c>
      <c r="D337" s="165"/>
      <c r="E337" s="150" t="s">
        <v>4992</v>
      </c>
      <c r="K337" s="150" t="s">
        <v>4991</v>
      </c>
      <c r="R337" s="149">
        <f t="shared" si="13"/>
        <v>0</v>
      </c>
      <c r="T337" s="148">
        <v>40274</v>
      </c>
    </row>
    <row r="338" spans="1:20">
      <c r="A338" s="18" t="s">
        <v>3662</v>
      </c>
      <c r="D338" s="150" t="s">
        <v>4990</v>
      </c>
      <c r="E338" s="150" t="s">
        <v>4989</v>
      </c>
      <c r="G338" s="73"/>
      <c r="H338" s="73"/>
      <c r="K338" s="150" t="s">
        <v>4988</v>
      </c>
      <c r="O338" s="73"/>
      <c r="P338" s="73"/>
      <c r="Q338" s="73"/>
      <c r="R338" s="149">
        <f t="shared" si="13"/>
        <v>0</v>
      </c>
      <c r="T338" s="148">
        <v>40274</v>
      </c>
    </row>
    <row r="339" spans="1:20">
      <c r="A339" s="18" t="s">
        <v>3662</v>
      </c>
      <c r="D339" s="150" t="s">
        <v>4987</v>
      </c>
      <c r="E339" s="150" t="s">
        <v>4986</v>
      </c>
      <c r="G339" s="73"/>
      <c r="H339" s="73"/>
      <c r="K339" s="150" t="s">
        <v>4985</v>
      </c>
      <c r="O339" s="73"/>
      <c r="P339" s="73"/>
      <c r="Q339" s="73"/>
      <c r="R339" s="149">
        <f t="shared" si="13"/>
        <v>0</v>
      </c>
      <c r="T339" s="148">
        <v>40274</v>
      </c>
    </row>
    <row r="340" spans="1:20">
      <c r="A340" s="18" t="s">
        <v>3662</v>
      </c>
      <c r="D340" s="165" t="s">
        <v>4984</v>
      </c>
      <c r="E340" s="150" t="s">
        <v>4983</v>
      </c>
      <c r="R340" s="149">
        <f t="shared" si="13"/>
        <v>0</v>
      </c>
      <c r="T340" s="148">
        <v>40274</v>
      </c>
    </row>
    <row r="341" spans="1:20" ht="57">
      <c r="A341" s="18" t="s">
        <v>3661</v>
      </c>
      <c r="D341" s="165"/>
      <c r="E341" s="150" t="s">
        <v>4982</v>
      </c>
      <c r="K341" s="150" t="s">
        <v>4981</v>
      </c>
      <c r="R341" s="149">
        <f t="shared" si="13"/>
        <v>0</v>
      </c>
      <c r="T341" s="148">
        <v>40282</v>
      </c>
    </row>
    <row r="342" spans="1:20">
      <c r="A342" s="18" t="s">
        <v>3662</v>
      </c>
      <c r="D342" s="165" t="s">
        <v>4980</v>
      </c>
      <c r="E342" s="150" t="s">
        <v>4979</v>
      </c>
      <c r="R342" s="149">
        <f t="shared" si="13"/>
        <v>0</v>
      </c>
      <c r="T342" s="148">
        <v>40274</v>
      </c>
    </row>
    <row r="343" spans="1:20">
      <c r="A343" s="18" t="s">
        <v>3662</v>
      </c>
      <c r="D343" s="165" t="s">
        <v>4978</v>
      </c>
      <c r="E343" s="150" t="s">
        <v>4977</v>
      </c>
      <c r="K343" s="150" t="s">
        <v>4976</v>
      </c>
      <c r="R343" s="149">
        <f t="shared" si="13"/>
        <v>0</v>
      </c>
      <c r="T343" s="148">
        <v>40274</v>
      </c>
    </row>
    <row r="344" spans="1:20">
      <c r="A344" s="18" t="s">
        <v>3662</v>
      </c>
      <c r="D344" s="165" t="s">
        <v>4975</v>
      </c>
      <c r="E344" s="150" t="s">
        <v>4974</v>
      </c>
      <c r="R344" s="149">
        <f t="shared" si="13"/>
        <v>0</v>
      </c>
      <c r="T344" s="148">
        <v>40274</v>
      </c>
    </row>
    <row r="345" spans="1:20">
      <c r="A345" s="18" t="s">
        <v>3661</v>
      </c>
      <c r="D345" s="165" t="s">
        <v>4973</v>
      </c>
      <c r="E345" s="150" t="s">
        <v>4972</v>
      </c>
      <c r="K345" s="150" t="s">
        <v>4971</v>
      </c>
      <c r="R345" s="149">
        <f t="shared" si="13"/>
        <v>0</v>
      </c>
      <c r="T345" s="148">
        <v>40282</v>
      </c>
    </row>
    <row r="346" spans="1:20">
      <c r="A346" s="18" t="s">
        <v>3662</v>
      </c>
      <c r="D346" s="165"/>
      <c r="E346" s="150" t="s">
        <v>4970</v>
      </c>
      <c r="K346" s="150" t="s">
        <v>4969</v>
      </c>
      <c r="R346" s="149">
        <f t="shared" si="13"/>
        <v>0</v>
      </c>
      <c r="T346" s="148">
        <v>40274</v>
      </c>
    </row>
    <row r="347" spans="1:20">
      <c r="A347" s="18" t="s">
        <v>3662</v>
      </c>
      <c r="D347" s="165" t="s">
        <v>4968</v>
      </c>
      <c r="E347" s="150" t="s">
        <v>4967</v>
      </c>
      <c r="R347" s="149">
        <f t="shared" si="13"/>
        <v>0</v>
      </c>
      <c r="T347" s="148">
        <v>40274</v>
      </c>
    </row>
    <row r="348" spans="1:20">
      <c r="A348" s="18" t="s">
        <v>3662</v>
      </c>
      <c r="D348" s="165" t="s">
        <v>4966</v>
      </c>
      <c r="E348" s="150" t="s">
        <v>4965</v>
      </c>
      <c r="R348" s="149">
        <f t="shared" si="13"/>
        <v>0</v>
      </c>
      <c r="T348" s="148">
        <v>40274</v>
      </c>
    </row>
    <row r="349" spans="1:20">
      <c r="A349" s="18" t="s">
        <v>3662</v>
      </c>
      <c r="D349" s="165" t="s">
        <v>4964</v>
      </c>
      <c r="E349" s="150" t="s">
        <v>4963</v>
      </c>
      <c r="R349" s="149">
        <f t="shared" si="13"/>
        <v>0</v>
      </c>
      <c r="T349" s="148">
        <v>40274</v>
      </c>
    </row>
    <row r="350" spans="1:20">
      <c r="A350" s="18" t="s">
        <v>3662</v>
      </c>
      <c r="D350" s="165" t="s">
        <v>4962</v>
      </c>
      <c r="E350" s="150" t="s">
        <v>4961</v>
      </c>
      <c r="R350" s="149">
        <f t="shared" si="13"/>
        <v>0</v>
      </c>
      <c r="T350" s="148">
        <v>40274</v>
      </c>
    </row>
    <row r="351" spans="1:20">
      <c r="A351" s="18" t="s">
        <v>3661</v>
      </c>
      <c r="D351" s="165" t="s">
        <v>4960</v>
      </c>
      <c r="E351" s="150" t="s">
        <v>4959</v>
      </c>
      <c r="R351" s="149">
        <f t="shared" si="13"/>
        <v>0</v>
      </c>
      <c r="T351" s="148">
        <v>40274</v>
      </c>
    </row>
    <row r="352" spans="1:20">
      <c r="A352" s="18" t="s">
        <v>3662</v>
      </c>
      <c r="D352" s="165" t="s">
        <v>4958</v>
      </c>
      <c r="E352" s="150" t="s">
        <v>4957</v>
      </c>
      <c r="R352" s="149">
        <f t="shared" si="13"/>
        <v>0</v>
      </c>
      <c r="T352" s="148">
        <v>40274</v>
      </c>
    </row>
    <row r="353" spans="1:20">
      <c r="A353" s="18" t="s">
        <v>3662</v>
      </c>
      <c r="D353" s="165" t="s">
        <v>4956</v>
      </c>
      <c r="E353" s="150" t="s">
        <v>4955</v>
      </c>
      <c r="R353" s="149">
        <f t="shared" si="13"/>
        <v>0</v>
      </c>
      <c r="T353" s="148">
        <v>40274</v>
      </c>
    </row>
    <row r="354" spans="1:20">
      <c r="A354" s="18" t="s">
        <v>3662</v>
      </c>
      <c r="D354" s="165" t="s">
        <v>4954</v>
      </c>
      <c r="E354" s="150" t="s">
        <v>4953</v>
      </c>
      <c r="R354" s="149">
        <f t="shared" si="13"/>
        <v>0</v>
      </c>
      <c r="T354" s="148">
        <v>40274</v>
      </c>
    </row>
    <row r="355" spans="1:20">
      <c r="A355" s="18" t="s">
        <v>3661</v>
      </c>
      <c r="D355" s="165" t="s">
        <v>4952</v>
      </c>
      <c r="E355" s="150" t="s">
        <v>4951</v>
      </c>
      <c r="R355" s="149">
        <f t="shared" si="13"/>
        <v>0</v>
      </c>
      <c r="T355" s="148">
        <v>40281</v>
      </c>
    </row>
    <row r="356" spans="1:20">
      <c r="A356" s="18" t="s">
        <v>3662</v>
      </c>
      <c r="D356" s="165" t="s">
        <v>4950</v>
      </c>
      <c r="E356" s="150" t="s">
        <v>4949</v>
      </c>
      <c r="R356" s="149">
        <f t="shared" si="13"/>
        <v>0</v>
      </c>
      <c r="T356" s="148">
        <v>40274</v>
      </c>
    </row>
    <row r="357" spans="1:20">
      <c r="A357" s="18" t="s">
        <v>3662</v>
      </c>
      <c r="D357" s="165" t="s">
        <v>4948</v>
      </c>
      <c r="E357" s="150" t="s">
        <v>4947</v>
      </c>
      <c r="R357" s="149">
        <f t="shared" si="13"/>
        <v>0</v>
      </c>
      <c r="T357" s="148">
        <v>40274</v>
      </c>
    </row>
    <row r="358" spans="1:20">
      <c r="A358" s="18" t="s">
        <v>3662</v>
      </c>
      <c r="D358" s="150" t="s">
        <v>4946</v>
      </c>
      <c r="E358" s="150" t="s">
        <v>4945</v>
      </c>
      <c r="G358" s="73"/>
      <c r="H358" s="73"/>
      <c r="O358" s="73"/>
      <c r="P358" s="73"/>
      <c r="Q358" s="73"/>
      <c r="R358" s="149">
        <f t="shared" si="13"/>
        <v>0</v>
      </c>
      <c r="T358" s="148">
        <v>40274</v>
      </c>
    </row>
    <row r="359" spans="1:20">
      <c r="A359" s="18" t="s">
        <v>3662</v>
      </c>
      <c r="D359" s="165"/>
      <c r="E359" s="150" t="s">
        <v>4944</v>
      </c>
      <c r="F359" s="20" t="s">
        <v>4943</v>
      </c>
      <c r="K359" s="150" t="s">
        <v>4942</v>
      </c>
      <c r="R359" s="149">
        <f t="shared" si="13"/>
        <v>0</v>
      </c>
      <c r="T359" s="148">
        <v>40274</v>
      </c>
    </row>
    <row r="360" spans="1:20">
      <c r="A360" s="18" t="s">
        <v>3662</v>
      </c>
      <c r="D360" s="165" t="s">
        <v>4941</v>
      </c>
      <c r="E360" s="150" t="s">
        <v>4940</v>
      </c>
      <c r="R360" s="149">
        <f t="shared" si="13"/>
        <v>0</v>
      </c>
      <c r="T360" s="148">
        <v>40274</v>
      </c>
    </row>
    <row r="361" spans="1:20">
      <c r="A361" s="18" t="s">
        <v>3662</v>
      </c>
      <c r="D361" s="165" t="s">
        <v>4939</v>
      </c>
      <c r="E361" s="150" t="s">
        <v>4938</v>
      </c>
      <c r="R361" s="149">
        <f t="shared" si="13"/>
        <v>0</v>
      </c>
      <c r="T361" s="148">
        <v>40274</v>
      </c>
    </row>
    <row r="362" spans="1:20">
      <c r="A362" s="18" t="s">
        <v>3662</v>
      </c>
      <c r="D362" s="165"/>
      <c r="E362" s="150" t="s">
        <v>4937</v>
      </c>
      <c r="K362" s="150" t="s">
        <v>4936</v>
      </c>
      <c r="R362" s="149">
        <f t="shared" si="13"/>
        <v>0</v>
      </c>
      <c r="T362" s="148">
        <v>40274</v>
      </c>
    </row>
    <row r="363" spans="1:20">
      <c r="A363" s="18" t="s">
        <v>3662</v>
      </c>
      <c r="D363" s="150" t="s">
        <v>4935</v>
      </c>
      <c r="E363" s="150" t="s">
        <v>4934</v>
      </c>
      <c r="G363" s="73"/>
      <c r="H363" s="73"/>
      <c r="O363" s="73"/>
      <c r="P363" s="73"/>
      <c r="Q363" s="73"/>
      <c r="R363" s="149">
        <f t="shared" si="13"/>
        <v>0</v>
      </c>
      <c r="T363" s="148">
        <v>40274</v>
      </c>
    </row>
    <row r="364" spans="1:20">
      <c r="A364" s="18" t="s">
        <v>3662</v>
      </c>
      <c r="D364" s="165" t="s">
        <v>4933</v>
      </c>
      <c r="E364" s="150" t="s">
        <v>4932</v>
      </c>
      <c r="R364" s="149">
        <f t="shared" si="13"/>
        <v>0</v>
      </c>
      <c r="T364" s="148">
        <v>40274</v>
      </c>
    </row>
    <row r="365" spans="1:20">
      <c r="A365" s="18" t="s">
        <v>3662</v>
      </c>
      <c r="D365" s="165" t="s">
        <v>4931</v>
      </c>
      <c r="E365" s="150" t="s">
        <v>4930</v>
      </c>
      <c r="R365" s="149">
        <f t="shared" si="13"/>
        <v>0</v>
      </c>
      <c r="T365" s="148">
        <v>40274</v>
      </c>
    </row>
    <row r="366" spans="1:20">
      <c r="A366" s="18" t="s">
        <v>3662</v>
      </c>
      <c r="D366" s="165" t="s">
        <v>4929</v>
      </c>
      <c r="E366" s="150" t="s">
        <v>4928</v>
      </c>
      <c r="O366" s="73"/>
      <c r="P366" s="73"/>
      <c r="Q366" s="73"/>
      <c r="R366" s="149">
        <f t="shared" si="13"/>
        <v>0</v>
      </c>
      <c r="T366" s="148">
        <v>40274</v>
      </c>
    </row>
    <row r="367" spans="1:20">
      <c r="A367" s="18" t="s">
        <v>3662</v>
      </c>
      <c r="D367" s="150" t="s">
        <v>4927</v>
      </c>
      <c r="E367" s="150" t="s">
        <v>4926</v>
      </c>
      <c r="G367" s="73"/>
      <c r="H367" s="73"/>
      <c r="K367" s="150" t="s">
        <v>4925</v>
      </c>
      <c r="O367" s="73"/>
      <c r="P367" s="73"/>
      <c r="Q367" s="73"/>
      <c r="R367" s="149">
        <f t="shared" si="13"/>
        <v>0</v>
      </c>
      <c r="T367" s="148">
        <v>40274</v>
      </c>
    </row>
    <row r="368" spans="1:20">
      <c r="A368" s="18" t="s">
        <v>3661</v>
      </c>
      <c r="D368" s="165"/>
      <c r="E368" s="150" t="s">
        <v>4924</v>
      </c>
      <c r="R368" s="149">
        <f t="shared" si="13"/>
        <v>0</v>
      </c>
      <c r="T368" s="148">
        <v>40282</v>
      </c>
    </row>
    <row r="369" spans="1:20">
      <c r="A369" s="18" t="s">
        <v>3662</v>
      </c>
      <c r="D369" s="165"/>
      <c r="E369" s="150" t="s">
        <v>4923</v>
      </c>
      <c r="K369" s="150" t="s">
        <v>4922</v>
      </c>
      <c r="R369" s="149">
        <f t="shared" si="13"/>
        <v>0</v>
      </c>
      <c r="T369" s="148">
        <v>40274</v>
      </c>
    </row>
    <row r="370" spans="1:20">
      <c r="A370" s="18" t="s">
        <v>3662</v>
      </c>
      <c r="D370" s="165" t="s">
        <v>4921</v>
      </c>
      <c r="E370" s="150" t="s">
        <v>4920</v>
      </c>
      <c r="R370" s="149">
        <f t="shared" si="13"/>
        <v>0</v>
      </c>
      <c r="T370" s="148">
        <v>40274</v>
      </c>
    </row>
    <row r="371" spans="1:20">
      <c r="A371" s="18" t="s">
        <v>3662</v>
      </c>
      <c r="D371" s="165" t="s">
        <v>4919</v>
      </c>
      <c r="E371" s="150" t="s">
        <v>4918</v>
      </c>
      <c r="R371" s="149">
        <f t="shared" si="13"/>
        <v>0</v>
      </c>
      <c r="T371" s="148">
        <v>40274</v>
      </c>
    </row>
    <row r="372" spans="1:20">
      <c r="A372" s="18" t="s">
        <v>3662</v>
      </c>
      <c r="D372" s="165"/>
      <c r="E372" s="150" t="s">
        <v>4917</v>
      </c>
      <c r="R372" s="149">
        <f t="shared" si="13"/>
        <v>0</v>
      </c>
      <c r="T372" s="148">
        <v>40274</v>
      </c>
    </row>
    <row r="373" spans="1:20">
      <c r="A373" s="18" t="s">
        <v>3661</v>
      </c>
      <c r="D373" s="165" t="s">
        <v>4916</v>
      </c>
      <c r="E373" s="150" t="s">
        <v>4915</v>
      </c>
      <c r="K373" s="150" t="s">
        <v>4914</v>
      </c>
      <c r="R373" s="149">
        <f t="shared" si="13"/>
        <v>0</v>
      </c>
      <c r="T373" s="148">
        <v>40281</v>
      </c>
    </row>
    <row r="374" spans="1:20">
      <c r="A374" s="18" t="s">
        <v>3662</v>
      </c>
      <c r="D374" s="165" t="s">
        <v>4913</v>
      </c>
      <c r="E374" s="150" t="s">
        <v>4912</v>
      </c>
      <c r="R374" s="149">
        <f t="shared" si="13"/>
        <v>0</v>
      </c>
      <c r="T374" s="148">
        <v>40274</v>
      </c>
    </row>
    <row r="375" spans="1:20">
      <c r="A375" s="18" t="s">
        <v>3662</v>
      </c>
      <c r="D375" s="165" t="s">
        <v>4911</v>
      </c>
      <c r="E375" s="150" t="s">
        <v>4910</v>
      </c>
      <c r="K375" s="150" t="s">
        <v>4909</v>
      </c>
      <c r="R375" s="149">
        <f t="shared" si="13"/>
        <v>0</v>
      </c>
      <c r="T375" s="148">
        <v>40274</v>
      </c>
    </row>
    <row r="376" spans="1:20">
      <c r="A376" s="18" t="s">
        <v>3662</v>
      </c>
      <c r="D376" s="165" t="s">
        <v>4908</v>
      </c>
      <c r="E376" s="150" t="s">
        <v>4907</v>
      </c>
      <c r="R376" s="149">
        <f t="shared" si="13"/>
        <v>0</v>
      </c>
      <c r="T376" s="148">
        <v>40274</v>
      </c>
    </row>
    <row r="377" spans="1:20">
      <c r="A377" s="18" t="s">
        <v>3661</v>
      </c>
      <c r="D377" s="165" t="s">
        <v>4906</v>
      </c>
      <c r="E377" s="150" t="s">
        <v>4905</v>
      </c>
      <c r="R377" s="149">
        <f t="shared" si="13"/>
        <v>0</v>
      </c>
      <c r="T377" s="148">
        <v>40281</v>
      </c>
    </row>
    <row r="378" spans="1:20">
      <c r="A378" s="18" t="s">
        <v>3662</v>
      </c>
      <c r="D378" s="150" t="s">
        <v>4904</v>
      </c>
      <c r="E378" s="150" t="s">
        <v>4903</v>
      </c>
      <c r="G378" s="73"/>
      <c r="H378" s="73"/>
      <c r="K378" s="150" t="s">
        <v>4902</v>
      </c>
      <c r="O378" s="73"/>
      <c r="P378" s="73"/>
      <c r="Q378" s="73"/>
      <c r="R378" s="149">
        <f t="shared" si="13"/>
        <v>0</v>
      </c>
      <c r="T378" s="148">
        <v>40274</v>
      </c>
    </row>
    <row r="379" spans="1:20">
      <c r="A379" s="18" t="s">
        <v>3662</v>
      </c>
      <c r="D379" s="165" t="s">
        <v>4901</v>
      </c>
      <c r="E379" s="150" t="s">
        <v>4900</v>
      </c>
      <c r="R379" s="149">
        <f t="shared" si="13"/>
        <v>0</v>
      </c>
      <c r="T379" s="148">
        <v>40274</v>
      </c>
    </row>
    <row r="380" spans="1:20">
      <c r="A380" s="18" t="s">
        <v>3662</v>
      </c>
      <c r="D380" s="150" t="s">
        <v>4899</v>
      </c>
      <c r="E380" s="150" t="s">
        <v>4898</v>
      </c>
      <c r="G380" s="73"/>
      <c r="H380" s="73"/>
      <c r="O380" s="73"/>
      <c r="P380" s="73"/>
      <c r="Q380" s="73"/>
      <c r="R380" s="149">
        <f t="shared" si="13"/>
        <v>0</v>
      </c>
      <c r="T380" s="148">
        <v>40274</v>
      </c>
    </row>
    <row r="381" spans="1:20">
      <c r="A381" s="18" t="s">
        <v>3662</v>
      </c>
      <c r="D381" s="165" t="s">
        <v>4897</v>
      </c>
      <c r="E381" s="150" t="s">
        <v>4896</v>
      </c>
      <c r="R381" s="149">
        <f t="shared" si="13"/>
        <v>0</v>
      </c>
      <c r="T381" s="148">
        <v>40274</v>
      </c>
    </row>
    <row r="382" spans="1:20">
      <c r="A382" s="18" t="s">
        <v>3661</v>
      </c>
      <c r="D382" s="165" t="s">
        <v>4895</v>
      </c>
      <c r="E382" s="150" t="s">
        <v>4894</v>
      </c>
      <c r="R382" s="149">
        <f t="shared" si="13"/>
        <v>0</v>
      </c>
      <c r="T382" s="148">
        <v>40281</v>
      </c>
    </row>
    <row r="383" spans="1:20">
      <c r="A383" s="18" t="s">
        <v>3662</v>
      </c>
      <c r="D383" s="165" t="s">
        <v>4893</v>
      </c>
      <c r="E383" s="150" t="s">
        <v>4892</v>
      </c>
      <c r="R383" s="149">
        <f t="shared" si="13"/>
        <v>0</v>
      </c>
      <c r="T383" s="148">
        <v>40274</v>
      </c>
    </row>
    <row r="384" spans="1:20">
      <c r="A384" s="18" t="s">
        <v>3662</v>
      </c>
      <c r="D384" s="165" t="s">
        <v>4891</v>
      </c>
      <c r="E384" s="150" t="s">
        <v>4890</v>
      </c>
      <c r="R384" s="149">
        <f t="shared" si="13"/>
        <v>0</v>
      </c>
      <c r="T384" s="148">
        <v>40274</v>
      </c>
    </row>
    <row r="385" spans="1:20">
      <c r="A385" s="18" t="s">
        <v>3662</v>
      </c>
      <c r="D385" s="165" t="s">
        <v>4889</v>
      </c>
      <c r="E385" s="150" t="s">
        <v>4888</v>
      </c>
      <c r="R385" s="149">
        <f t="shared" si="13"/>
        <v>0</v>
      </c>
      <c r="T385" s="148">
        <v>40274</v>
      </c>
    </row>
    <row r="386" spans="1:20">
      <c r="A386" s="18" t="s">
        <v>3662</v>
      </c>
      <c r="D386" s="165" t="s">
        <v>4887</v>
      </c>
      <c r="E386" s="150" t="s">
        <v>4886</v>
      </c>
      <c r="R386" s="149">
        <f t="shared" si="13"/>
        <v>0</v>
      </c>
      <c r="T386" s="148">
        <v>40274</v>
      </c>
    </row>
    <row r="387" spans="1:20">
      <c r="A387" s="18" t="s">
        <v>3662</v>
      </c>
      <c r="D387" s="165" t="s">
        <v>4885</v>
      </c>
      <c r="E387" s="150" t="s">
        <v>4884</v>
      </c>
      <c r="R387" s="149">
        <f t="shared" si="13"/>
        <v>0</v>
      </c>
      <c r="T387" s="148">
        <v>40274</v>
      </c>
    </row>
    <row r="388" spans="1:20">
      <c r="A388" s="18" t="s">
        <v>3662</v>
      </c>
      <c r="D388" s="165" t="s">
        <v>4883</v>
      </c>
      <c r="E388" s="150" t="s">
        <v>4882</v>
      </c>
      <c r="R388" s="149">
        <f t="shared" si="13"/>
        <v>0</v>
      </c>
      <c r="T388" s="148">
        <v>40274</v>
      </c>
    </row>
    <row r="389" spans="1:20">
      <c r="A389" s="18" t="s">
        <v>3662</v>
      </c>
      <c r="E389" s="165" t="s">
        <v>4881</v>
      </c>
      <c r="R389" s="149">
        <f t="shared" ref="R389:R452" si="14">IF($P389=0,0,$P389/($P389+Q389))</f>
        <v>0</v>
      </c>
      <c r="T389" s="148">
        <v>40274</v>
      </c>
    </row>
    <row r="390" spans="1:20">
      <c r="A390" s="18" t="s">
        <v>3662</v>
      </c>
      <c r="D390" s="165" t="s">
        <v>4880</v>
      </c>
      <c r="E390" s="150" t="s">
        <v>4879</v>
      </c>
      <c r="R390" s="149">
        <f t="shared" si="14"/>
        <v>0</v>
      </c>
      <c r="T390" s="148">
        <v>40274</v>
      </c>
    </row>
    <row r="391" spans="1:20">
      <c r="A391" s="18" t="s">
        <v>3662</v>
      </c>
      <c r="D391" s="165" t="s">
        <v>4878</v>
      </c>
      <c r="E391" s="150" t="s">
        <v>4877</v>
      </c>
      <c r="R391" s="149">
        <f t="shared" si="14"/>
        <v>0</v>
      </c>
      <c r="T391" s="148">
        <v>40274</v>
      </c>
    </row>
    <row r="392" spans="1:20">
      <c r="A392" s="18" t="s">
        <v>3662</v>
      </c>
      <c r="D392" s="165" t="s">
        <v>4876</v>
      </c>
      <c r="E392" s="150" t="s">
        <v>4875</v>
      </c>
      <c r="R392" s="149">
        <f t="shared" si="14"/>
        <v>0</v>
      </c>
      <c r="T392" s="148">
        <v>40274</v>
      </c>
    </row>
    <row r="393" spans="1:20">
      <c r="A393" s="18" t="s">
        <v>3662</v>
      </c>
      <c r="D393" s="165" t="s">
        <v>4874</v>
      </c>
      <c r="E393" s="150" t="s">
        <v>4873</v>
      </c>
      <c r="R393" s="149">
        <f t="shared" si="14"/>
        <v>0</v>
      </c>
      <c r="T393" s="148">
        <v>40274</v>
      </c>
    </row>
    <row r="394" spans="1:20">
      <c r="A394" s="18" t="s">
        <v>3661</v>
      </c>
      <c r="D394" s="165" t="s">
        <v>4872</v>
      </c>
      <c r="E394" s="150" t="s">
        <v>4871</v>
      </c>
      <c r="R394" s="149">
        <f t="shared" si="14"/>
        <v>0</v>
      </c>
      <c r="T394" s="148">
        <v>40281</v>
      </c>
    </row>
    <row r="395" spans="1:20">
      <c r="A395" s="18" t="s">
        <v>3662</v>
      </c>
      <c r="D395" s="150" t="s">
        <v>4870</v>
      </c>
      <c r="E395" s="150" t="s">
        <v>4869</v>
      </c>
      <c r="G395" s="73"/>
      <c r="H395" s="73"/>
      <c r="K395" s="150" t="s">
        <v>4868</v>
      </c>
      <c r="O395" s="73"/>
      <c r="P395" s="73"/>
      <c r="Q395" s="73"/>
      <c r="R395" s="149">
        <f t="shared" si="14"/>
        <v>0</v>
      </c>
      <c r="T395" s="148">
        <v>40274</v>
      </c>
    </row>
    <row r="396" spans="1:20">
      <c r="A396" s="18" t="s">
        <v>3662</v>
      </c>
      <c r="D396" s="165" t="s">
        <v>4867</v>
      </c>
      <c r="E396" s="150" t="s">
        <v>4866</v>
      </c>
      <c r="R396" s="149">
        <f t="shared" si="14"/>
        <v>0</v>
      </c>
      <c r="T396" s="148">
        <v>40274</v>
      </c>
    </row>
    <row r="397" spans="1:20">
      <c r="A397" s="18" t="s">
        <v>3661</v>
      </c>
      <c r="D397" s="165" t="s">
        <v>4865</v>
      </c>
      <c r="E397" s="150" t="s">
        <v>4864</v>
      </c>
      <c r="H397" s="18" t="s">
        <v>4863</v>
      </c>
      <c r="R397" s="149">
        <f t="shared" si="14"/>
        <v>0</v>
      </c>
      <c r="T397" s="148">
        <v>40282</v>
      </c>
    </row>
    <row r="398" spans="1:20">
      <c r="A398" s="18" t="s">
        <v>3662</v>
      </c>
      <c r="D398" s="165" t="s">
        <v>4862</v>
      </c>
      <c r="E398" s="150" t="s">
        <v>4861</v>
      </c>
      <c r="R398" s="149">
        <f t="shared" si="14"/>
        <v>0</v>
      </c>
      <c r="T398" s="148">
        <v>40274</v>
      </c>
    </row>
    <row r="399" spans="1:20">
      <c r="A399" s="18" t="s">
        <v>3662</v>
      </c>
      <c r="D399" s="165" t="s">
        <v>4860</v>
      </c>
      <c r="E399" s="150" t="s">
        <v>4859</v>
      </c>
      <c r="R399" s="149">
        <f t="shared" si="14"/>
        <v>0</v>
      </c>
      <c r="T399" s="148">
        <v>40274</v>
      </c>
    </row>
    <row r="400" spans="1:20">
      <c r="A400" s="18" t="s">
        <v>3662</v>
      </c>
      <c r="D400" s="165" t="s">
        <v>4858</v>
      </c>
      <c r="E400" s="150" t="s">
        <v>4857</v>
      </c>
      <c r="R400" s="149">
        <f t="shared" si="14"/>
        <v>0</v>
      </c>
      <c r="T400" s="148">
        <v>40274</v>
      </c>
    </row>
    <row r="401" spans="1:20">
      <c r="A401" s="18" t="s">
        <v>3662</v>
      </c>
      <c r="D401" s="165" t="s">
        <v>4856</v>
      </c>
      <c r="E401" s="150" t="s">
        <v>4855</v>
      </c>
      <c r="R401" s="149">
        <f t="shared" si="14"/>
        <v>0</v>
      </c>
      <c r="T401" s="148">
        <v>40274</v>
      </c>
    </row>
    <row r="402" spans="1:20">
      <c r="A402" s="18" t="s">
        <v>3662</v>
      </c>
      <c r="D402" s="165" t="s">
        <v>4854</v>
      </c>
      <c r="E402" s="150" t="s">
        <v>4853</v>
      </c>
      <c r="K402" s="150" t="s">
        <v>4852</v>
      </c>
      <c r="R402" s="149">
        <f t="shared" si="14"/>
        <v>0</v>
      </c>
      <c r="T402" s="148">
        <v>40274</v>
      </c>
    </row>
    <row r="403" spans="1:20">
      <c r="A403" s="18" t="s">
        <v>3662</v>
      </c>
      <c r="D403" s="165" t="s">
        <v>4851</v>
      </c>
      <c r="E403" s="150" t="s">
        <v>4850</v>
      </c>
      <c r="R403" s="149">
        <f t="shared" si="14"/>
        <v>0</v>
      </c>
      <c r="T403" s="148">
        <v>40274</v>
      </c>
    </row>
    <row r="404" spans="1:20">
      <c r="A404" s="18" t="s">
        <v>3662</v>
      </c>
      <c r="D404" s="150" t="s">
        <v>4849</v>
      </c>
      <c r="E404" s="150" t="s">
        <v>4848</v>
      </c>
      <c r="G404" s="73"/>
      <c r="H404" s="73"/>
      <c r="K404" s="150" t="s">
        <v>4847</v>
      </c>
      <c r="O404" s="73"/>
      <c r="P404" s="73"/>
      <c r="Q404" s="73"/>
      <c r="R404" s="149">
        <f t="shared" si="14"/>
        <v>0</v>
      </c>
      <c r="T404" s="148">
        <v>40274</v>
      </c>
    </row>
    <row r="405" spans="1:20">
      <c r="A405" s="18" t="s">
        <v>3662</v>
      </c>
      <c r="D405" s="165"/>
      <c r="E405" s="150" t="s">
        <v>4846</v>
      </c>
      <c r="R405" s="149">
        <f t="shared" si="14"/>
        <v>0</v>
      </c>
      <c r="T405" s="148">
        <v>40274</v>
      </c>
    </row>
    <row r="406" spans="1:20">
      <c r="A406" s="18" t="s">
        <v>3662</v>
      </c>
      <c r="D406" s="165"/>
      <c r="E406" s="150" t="s">
        <v>4845</v>
      </c>
      <c r="R406" s="149">
        <f t="shared" si="14"/>
        <v>0</v>
      </c>
      <c r="T406" s="148">
        <v>40274</v>
      </c>
    </row>
    <row r="407" spans="1:20">
      <c r="A407" s="18" t="s">
        <v>3661</v>
      </c>
      <c r="D407" s="165"/>
      <c r="E407" s="150" t="s">
        <v>4844</v>
      </c>
      <c r="F407" s="20" t="s">
        <v>4843</v>
      </c>
      <c r="K407" s="150" t="s">
        <v>4842</v>
      </c>
      <c r="R407" s="149">
        <f t="shared" si="14"/>
        <v>0</v>
      </c>
      <c r="T407" s="148">
        <v>40281</v>
      </c>
    </row>
    <row r="408" spans="1:20">
      <c r="A408" s="18" t="s">
        <v>3661</v>
      </c>
      <c r="D408" s="165"/>
      <c r="E408" s="150" t="s">
        <v>4841</v>
      </c>
      <c r="F408" s="20" t="s">
        <v>4840</v>
      </c>
      <c r="K408" s="150" t="s">
        <v>4839</v>
      </c>
      <c r="R408" s="149">
        <f t="shared" si="14"/>
        <v>0</v>
      </c>
      <c r="T408" s="148">
        <v>40281</v>
      </c>
    </row>
    <row r="409" spans="1:20">
      <c r="A409" s="18" t="s">
        <v>3662</v>
      </c>
      <c r="D409" s="165" t="s">
        <v>4838</v>
      </c>
      <c r="E409" s="150" t="s">
        <v>4837</v>
      </c>
      <c r="R409" s="149">
        <f t="shared" si="14"/>
        <v>0</v>
      </c>
      <c r="T409" s="148">
        <v>40274</v>
      </c>
    </row>
    <row r="410" spans="1:20">
      <c r="A410" s="18" t="s">
        <v>3662</v>
      </c>
      <c r="D410" s="165" t="s">
        <v>4836</v>
      </c>
      <c r="E410" s="150" t="s">
        <v>4835</v>
      </c>
      <c r="R410" s="149">
        <f t="shared" si="14"/>
        <v>0</v>
      </c>
      <c r="T410" s="148">
        <v>40274</v>
      </c>
    </row>
    <row r="411" spans="1:20">
      <c r="A411" s="18" t="s">
        <v>3662</v>
      </c>
      <c r="D411" s="165" t="s">
        <v>4834</v>
      </c>
      <c r="E411" s="150" t="s">
        <v>4833</v>
      </c>
      <c r="R411" s="149">
        <f t="shared" si="14"/>
        <v>0</v>
      </c>
      <c r="T411" s="148">
        <v>40274</v>
      </c>
    </row>
    <row r="412" spans="1:20">
      <c r="A412" s="18" t="s">
        <v>3662</v>
      </c>
      <c r="D412" s="150" t="s">
        <v>4832</v>
      </c>
      <c r="E412" s="150" t="s">
        <v>4831</v>
      </c>
      <c r="G412" s="73"/>
      <c r="H412" s="73"/>
      <c r="K412" s="150" t="s">
        <v>4830</v>
      </c>
      <c r="O412" s="73"/>
      <c r="P412" s="73"/>
      <c r="Q412" s="73"/>
      <c r="R412" s="149">
        <f t="shared" si="14"/>
        <v>0</v>
      </c>
      <c r="T412" s="148">
        <v>40274</v>
      </c>
    </row>
    <row r="413" spans="1:20">
      <c r="A413" s="18" t="s">
        <v>3662</v>
      </c>
      <c r="D413" s="165" t="s">
        <v>4829</v>
      </c>
      <c r="E413" s="150" t="s">
        <v>4828</v>
      </c>
      <c r="R413" s="149">
        <f t="shared" si="14"/>
        <v>0</v>
      </c>
      <c r="T413" s="148">
        <v>40274</v>
      </c>
    </row>
    <row r="414" spans="1:20">
      <c r="A414" s="18" t="s">
        <v>3662</v>
      </c>
      <c r="D414" s="165" t="s">
        <v>4827</v>
      </c>
      <c r="E414" s="150" t="s">
        <v>4826</v>
      </c>
      <c r="R414" s="149">
        <f t="shared" si="14"/>
        <v>0</v>
      </c>
      <c r="T414" s="148">
        <v>40274</v>
      </c>
    </row>
    <row r="415" spans="1:20">
      <c r="A415" s="18" t="s">
        <v>3662</v>
      </c>
      <c r="D415" s="165" t="s">
        <v>4825</v>
      </c>
      <c r="E415" s="150" t="s">
        <v>4824</v>
      </c>
      <c r="R415" s="149">
        <f t="shared" si="14"/>
        <v>0</v>
      </c>
      <c r="T415" s="148">
        <v>40274</v>
      </c>
    </row>
    <row r="416" spans="1:20">
      <c r="A416" s="18" t="s">
        <v>3662</v>
      </c>
      <c r="D416" s="165" t="s">
        <v>4823</v>
      </c>
      <c r="E416" s="150" t="s">
        <v>4822</v>
      </c>
      <c r="R416" s="149">
        <f t="shared" si="14"/>
        <v>0</v>
      </c>
      <c r="T416" s="148">
        <v>40274</v>
      </c>
    </row>
    <row r="417" spans="1:20">
      <c r="A417" s="18" t="s">
        <v>3662</v>
      </c>
      <c r="D417" s="165" t="s">
        <v>4821</v>
      </c>
      <c r="E417" s="150" t="s">
        <v>4820</v>
      </c>
      <c r="R417" s="149">
        <f t="shared" si="14"/>
        <v>0</v>
      </c>
      <c r="T417" s="148">
        <v>40274</v>
      </c>
    </row>
    <row r="418" spans="1:20">
      <c r="A418" s="18" t="s">
        <v>3662</v>
      </c>
      <c r="D418" s="165"/>
      <c r="E418" s="150" t="s">
        <v>4819</v>
      </c>
      <c r="K418" s="150" t="s">
        <v>4818</v>
      </c>
      <c r="R418" s="149">
        <f t="shared" si="14"/>
        <v>0</v>
      </c>
      <c r="T418" s="148">
        <v>40274</v>
      </c>
    </row>
    <row r="419" spans="1:20">
      <c r="A419" s="18" t="s">
        <v>3662</v>
      </c>
      <c r="D419" s="165" t="s">
        <v>4817</v>
      </c>
      <c r="E419" s="150" t="s">
        <v>4816</v>
      </c>
      <c r="R419" s="149">
        <f t="shared" si="14"/>
        <v>0</v>
      </c>
      <c r="T419" s="148">
        <v>40274</v>
      </c>
    </row>
    <row r="420" spans="1:20">
      <c r="A420" s="18" t="s">
        <v>3662</v>
      </c>
      <c r="D420" s="165" t="s">
        <v>4815</v>
      </c>
      <c r="E420" s="150" t="s">
        <v>4814</v>
      </c>
      <c r="R420" s="149">
        <f t="shared" si="14"/>
        <v>0</v>
      </c>
      <c r="T420" s="148">
        <v>40274</v>
      </c>
    </row>
    <row r="421" spans="1:20">
      <c r="A421" s="18" t="s">
        <v>3662</v>
      </c>
      <c r="D421" s="165" t="s">
        <v>4813</v>
      </c>
      <c r="E421" s="150" t="s">
        <v>4812</v>
      </c>
      <c r="R421" s="149">
        <f t="shared" si="14"/>
        <v>0</v>
      </c>
      <c r="T421" s="148">
        <v>40274</v>
      </c>
    </row>
    <row r="422" spans="1:20">
      <c r="A422" s="18" t="s">
        <v>3662</v>
      </c>
      <c r="D422" s="165" t="s">
        <v>4811</v>
      </c>
      <c r="E422" s="150" t="s">
        <v>4810</v>
      </c>
      <c r="R422" s="149">
        <f t="shared" si="14"/>
        <v>0</v>
      </c>
      <c r="T422" s="148">
        <v>40274</v>
      </c>
    </row>
    <row r="423" spans="1:20">
      <c r="A423" s="18" t="s">
        <v>3662</v>
      </c>
      <c r="D423" s="150" t="s">
        <v>4809</v>
      </c>
      <c r="E423" s="150" t="s">
        <v>4808</v>
      </c>
      <c r="G423" s="73"/>
      <c r="H423" s="73"/>
      <c r="K423" s="150" t="s">
        <v>4807</v>
      </c>
      <c r="O423" s="73"/>
      <c r="P423" s="73"/>
      <c r="Q423" s="73"/>
      <c r="R423" s="149">
        <f t="shared" si="14"/>
        <v>0</v>
      </c>
      <c r="T423" s="148">
        <v>40274</v>
      </c>
    </row>
    <row r="424" spans="1:20">
      <c r="A424" s="18" t="s">
        <v>3662</v>
      </c>
      <c r="D424" s="165" t="s">
        <v>4806</v>
      </c>
      <c r="E424" s="150" t="s">
        <v>4805</v>
      </c>
      <c r="R424" s="149">
        <f t="shared" si="14"/>
        <v>0</v>
      </c>
      <c r="T424" s="148">
        <v>40274</v>
      </c>
    </row>
    <row r="425" spans="1:20">
      <c r="A425" s="18" t="s">
        <v>3662</v>
      </c>
      <c r="D425" s="165" t="s">
        <v>4804</v>
      </c>
      <c r="E425" s="150" t="s">
        <v>4803</v>
      </c>
      <c r="R425" s="149">
        <f t="shared" si="14"/>
        <v>0</v>
      </c>
      <c r="T425" s="148">
        <v>40274</v>
      </c>
    </row>
    <row r="426" spans="1:20">
      <c r="A426" s="18" t="s">
        <v>3662</v>
      </c>
      <c r="D426" s="150" t="s">
        <v>4802</v>
      </c>
      <c r="E426" s="150" t="s">
        <v>4801</v>
      </c>
      <c r="G426" s="73"/>
      <c r="H426" s="73"/>
      <c r="O426" s="73"/>
      <c r="P426" s="73"/>
      <c r="Q426" s="73"/>
      <c r="R426" s="149">
        <f t="shared" si="14"/>
        <v>0</v>
      </c>
      <c r="T426" s="148">
        <v>40274</v>
      </c>
    </row>
    <row r="427" spans="1:20">
      <c r="A427" s="18" t="s">
        <v>3662</v>
      </c>
      <c r="D427" s="165"/>
      <c r="E427" s="150" t="s">
        <v>4800</v>
      </c>
      <c r="R427" s="149">
        <f t="shared" si="14"/>
        <v>0</v>
      </c>
      <c r="T427" s="148">
        <v>40274</v>
      </c>
    </row>
    <row r="428" spans="1:20">
      <c r="A428" s="18" t="s">
        <v>3662</v>
      </c>
      <c r="D428" s="165" t="s">
        <v>4311</v>
      </c>
      <c r="E428" s="150" t="s">
        <v>4799</v>
      </c>
      <c r="J428" s="20" t="s">
        <v>4313</v>
      </c>
      <c r="R428" s="149">
        <f t="shared" si="14"/>
        <v>0</v>
      </c>
      <c r="T428" s="148">
        <v>40274</v>
      </c>
    </row>
    <row r="429" spans="1:20">
      <c r="A429" s="18" t="s">
        <v>3661</v>
      </c>
      <c r="D429" s="165"/>
      <c r="E429" s="150" t="s">
        <v>4798</v>
      </c>
      <c r="K429" s="150" t="s">
        <v>4797</v>
      </c>
      <c r="R429" s="149">
        <f t="shared" si="14"/>
        <v>0</v>
      </c>
      <c r="T429" s="148">
        <v>40281</v>
      </c>
    </row>
    <row r="430" spans="1:20">
      <c r="A430" s="18" t="s">
        <v>3662</v>
      </c>
      <c r="D430" s="165" t="s">
        <v>4796</v>
      </c>
      <c r="E430" s="150" t="s">
        <v>4795</v>
      </c>
      <c r="R430" s="149">
        <f t="shared" si="14"/>
        <v>0</v>
      </c>
      <c r="T430" s="148">
        <v>40274</v>
      </c>
    </row>
    <row r="431" spans="1:20">
      <c r="A431" s="18" t="s">
        <v>3662</v>
      </c>
      <c r="D431" s="165" t="s">
        <v>4794</v>
      </c>
      <c r="E431" s="150" t="s">
        <v>4793</v>
      </c>
      <c r="R431" s="149">
        <f t="shared" si="14"/>
        <v>0</v>
      </c>
      <c r="T431" s="148">
        <v>40274</v>
      </c>
    </row>
    <row r="432" spans="1:20">
      <c r="A432" s="18" t="s">
        <v>3662</v>
      </c>
      <c r="E432" s="165" t="s">
        <v>4792</v>
      </c>
      <c r="K432" s="150" t="s">
        <v>4791</v>
      </c>
      <c r="R432" s="149">
        <f t="shared" si="14"/>
        <v>0</v>
      </c>
      <c r="T432" s="148">
        <v>40274</v>
      </c>
    </row>
    <row r="433" spans="1:20">
      <c r="A433" s="18" t="s">
        <v>3662</v>
      </c>
      <c r="D433" s="150" t="s">
        <v>4790</v>
      </c>
      <c r="E433" s="150" t="s">
        <v>4789</v>
      </c>
      <c r="G433" s="73"/>
      <c r="H433" s="73"/>
      <c r="O433" s="73"/>
      <c r="P433" s="73"/>
      <c r="Q433" s="73"/>
      <c r="R433" s="149">
        <f t="shared" si="14"/>
        <v>0</v>
      </c>
      <c r="T433" s="148">
        <v>40274</v>
      </c>
    </row>
    <row r="434" spans="1:20">
      <c r="A434" s="18" t="s">
        <v>3662</v>
      </c>
      <c r="E434" s="165" t="s">
        <v>4788</v>
      </c>
      <c r="R434" s="149">
        <f t="shared" si="14"/>
        <v>0</v>
      </c>
      <c r="T434" s="148">
        <v>40274</v>
      </c>
    </row>
    <row r="435" spans="1:20">
      <c r="A435" s="18" t="s">
        <v>3662</v>
      </c>
      <c r="E435" s="165" t="s">
        <v>4787</v>
      </c>
      <c r="R435" s="149">
        <f t="shared" si="14"/>
        <v>0</v>
      </c>
      <c r="T435" s="148">
        <v>40274</v>
      </c>
    </row>
    <row r="436" spans="1:20">
      <c r="A436" s="18" t="s">
        <v>3661</v>
      </c>
      <c r="D436" s="165"/>
      <c r="E436" s="150" t="s">
        <v>4786</v>
      </c>
      <c r="K436" s="150" t="s">
        <v>4785</v>
      </c>
      <c r="R436" s="149">
        <f t="shared" si="14"/>
        <v>0</v>
      </c>
      <c r="T436" s="148">
        <v>40281</v>
      </c>
    </row>
    <row r="437" spans="1:20">
      <c r="A437" s="18" t="s">
        <v>3662</v>
      </c>
      <c r="D437" s="165" t="s">
        <v>4784</v>
      </c>
      <c r="E437" s="150" t="s">
        <v>4783</v>
      </c>
      <c r="R437" s="149">
        <f t="shared" si="14"/>
        <v>0</v>
      </c>
      <c r="T437" s="148">
        <v>40274</v>
      </c>
    </row>
    <row r="438" spans="1:20">
      <c r="A438" s="18" t="s">
        <v>3662</v>
      </c>
      <c r="D438" s="165" t="s">
        <v>4782</v>
      </c>
      <c r="E438" s="150" t="s">
        <v>4781</v>
      </c>
      <c r="R438" s="149">
        <f t="shared" si="14"/>
        <v>0</v>
      </c>
      <c r="T438" s="148">
        <v>40274</v>
      </c>
    </row>
    <row r="439" spans="1:20">
      <c r="A439" s="18" t="s">
        <v>3662</v>
      </c>
      <c r="D439" s="150" t="s">
        <v>4780</v>
      </c>
      <c r="E439" s="150" t="s">
        <v>4779</v>
      </c>
      <c r="G439" s="73"/>
      <c r="H439" s="73"/>
      <c r="K439" s="150" t="s">
        <v>4778</v>
      </c>
      <c r="O439" s="73"/>
      <c r="P439" s="73"/>
      <c r="Q439" s="73"/>
      <c r="R439" s="149">
        <f t="shared" si="14"/>
        <v>0</v>
      </c>
      <c r="T439" s="148">
        <v>40274</v>
      </c>
    </row>
    <row r="440" spans="1:20">
      <c r="A440" s="18" t="s">
        <v>3662</v>
      </c>
      <c r="D440" s="165" t="s">
        <v>4777</v>
      </c>
      <c r="E440" s="150" t="s">
        <v>4776</v>
      </c>
      <c r="R440" s="149">
        <f t="shared" si="14"/>
        <v>0</v>
      </c>
      <c r="T440" s="148">
        <v>40274</v>
      </c>
    </row>
    <row r="441" spans="1:20">
      <c r="A441" s="18" t="s">
        <v>3662</v>
      </c>
      <c r="D441" s="165" t="s">
        <v>4775</v>
      </c>
      <c r="E441" s="150" t="s">
        <v>4774</v>
      </c>
      <c r="R441" s="149">
        <f t="shared" si="14"/>
        <v>0</v>
      </c>
      <c r="T441" s="148">
        <v>40274</v>
      </c>
    </row>
    <row r="442" spans="1:20">
      <c r="A442" s="18" t="s">
        <v>3662</v>
      </c>
      <c r="D442" s="165"/>
      <c r="E442" s="150" t="s">
        <v>4773</v>
      </c>
      <c r="K442" s="150" t="s">
        <v>4772</v>
      </c>
      <c r="R442" s="149">
        <f t="shared" si="14"/>
        <v>0</v>
      </c>
      <c r="T442" s="148">
        <v>40274</v>
      </c>
    </row>
    <row r="443" spans="1:20" ht="71.25">
      <c r="A443" s="18" t="s">
        <v>3661</v>
      </c>
      <c r="D443" s="165"/>
      <c r="E443" s="150" t="s">
        <v>4771</v>
      </c>
      <c r="F443" s="20" t="s">
        <v>4770</v>
      </c>
      <c r="K443" s="150" t="s">
        <v>4769</v>
      </c>
      <c r="R443" s="149">
        <f t="shared" si="14"/>
        <v>0</v>
      </c>
      <c r="T443" s="148">
        <v>40282</v>
      </c>
    </row>
    <row r="444" spans="1:20">
      <c r="A444" s="18" t="s">
        <v>3662</v>
      </c>
      <c r="D444" s="165" t="s">
        <v>4768</v>
      </c>
      <c r="E444" s="150" t="s">
        <v>4767</v>
      </c>
      <c r="R444" s="149">
        <f t="shared" si="14"/>
        <v>0</v>
      </c>
      <c r="T444" s="148">
        <v>40274</v>
      </c>
    </row>
    <row r="445" spans="1:20">
      <c r="A445" s="18" t="s">
        <v>3662</v>
      </c>
      <c r="D445" s="150" t="s">
        <v>4766</v>
      </c>
      <c r="E445" s="150" t="s">
        <v>4765</v>
      </c>
      <c r="G445" s="73"/>
      <c r="H445" s="73"/>
      <c r="K445" s="150" t="s">
        <v>4764</v>
      </c>
      <c r="O445" s="73"/>
      <c r="P445" s="73"/>
      <c r="Q445" s="73"/>
      <c r="R445" s="149">
        <f t="shared" si="14"/>
        <v>0</v>
      </c>
      <c r="T445" s="148">
        <v>40274</v>
      </c>
    </row>
    <row r="446" spans="1:20">
      <c r="A446" s="18" t="s">
        <v>3662</v>
      </c>
      <c r="D446" s="165" t="s">
        <v>4763</v>
      </c>
      <c r="E446" s="150" t="s">
        <v>4762</v>
      </c>
      <c r="K446" s="150" t="s">
        <v>4761</v>
      </c>
      <c r="R446" s="149">
        <f t="shared" si="14"/>
        <v>0</v>
      </c>
      <c r="T446" s="148">
        <v>40274</v>
      </c>
    </row>
    <row r="447" spans="1:20">
      <c r="A447" s="18" t="s">
        <v>3662</v>
      </c>
      <c r="D447" s="150" t="s">
        <v>4760</v>
      </c>
      <c r="E447" s="150" t="s">
        <v>4759</v>
      </c>
      <c r="G447" s="73"/>
      <c r="H447" s="73"/>
      <c r="O447" s="73"/>
      <c r="P447" s="73"/>
      <c r="Q447" s="73"/>
      <c r="R447" s="149">
        <f t="shared" si="14"/>
        <v>0</v>
      </c>
      <c r="T447" s="148">
        <v>40274</v>
      </c>
    </row>
    <row r="448" spans="1:20">
      <c r="A448" s="18" t="s">
        <v>3662</v>
      </c>
      <c r="D448" s="165" t="s">
        <v>4758</v>
      </c>
      <c r="E448" s="150" t="s">
        <v>4757</v>
      </c>
      <c r="R448" s="149">
        <f t="shared" si="14"/>
        <v>0</v>
      </c>
      <c r="T448" s="148">
        <v>40274</v>
      </c>
    </row>
    <row r="449" spans="1:20">
      <c r="A449" s="18" t="s">
        <v>3662</v>
      </c>
      <c r="D449" s="150" t="s">
        <v>4756</v>
      </c>
      <c r="E449" s="150" t="s">
        <v>4755</v>
      </c>
      <c r="G449" s="73"/>
      <c r="H449" s="73"/>
      <c r="O449" s="73"/>
      <c r="P449" s="73"/>
      <c r="Q449" s="73"/>
      <c r="R449" s="149">
        <f t="shared" si="14"/>
        <v>0</v>
      </c>
      <c r="T449" s="148">
        <v>40274</v>
      </c>
    </row>
    <row r="450" spans="1:20">
      <c r="A450" s="18" t="s">
        <v>3662</v>
      </c>
      <c r="D450" s="165" t="s">
        <v>4754</v>
      </c>
      <c r="E450" s="150" t="s">
        <v>4753</v>
      </c>
      <c r="R450" s="149">
        <f t="shared" si="14"/>
        <v>0</v>
      </c>
      <c r="T450" s="148">
        <v>40274</v>
      </c>
    </row>
    <row r="451" spans="1:20">
      <c r="A451" s="18" t="s">
        <v>3662</v>
      </c>
      <c r="D451" s="165" t="s">
        <v>4752</v>
      </c>
      <c r="E451" s="150" t="s">
        <v>4751</v>
      </c>
      <c r="R451" s="149">
        <f t="shared" si="14"/>
        <v>0</v>
      </c>
      <c r="T451" s="148">
        <v>40274</v>
      </c>
    </row>
    <row r="452" spans="1:20">
      <c r="A452" s="18" t="s">
        <v>3662</v>
      </c>
      <c r="D452" s="165" t="s">
        <v>4750</v>
      </c>
      <c r="E452" s="150" t="s">
        <v>4749</v>
      </c>
      <c r="R452" s="149">
        <f t="shared" si="14"/>
        <v>0</v>
      </c>
      <c r="T452" s="148">
        <v>40274</v>
      </c>
    </row>
    <row r="453" spans="1:20">
      <c r="A453" s="18" t="s">
        <v>3661</v>
      </c>
      <c r="D453" s="165" t="s">
        <v>4748</v>
      </c>
      <c r="E453" s="150" t="s">
        <v>4747</v>
      </c>
      <c r="H453" s="18" t="s">
        <v>4746</v>
      </c>
      <c r="R453" s="149">
        <f t="shared" ref="R453:R516" si="15">IF($P453=0,0,$P453/($P453+Q453))</f>
        <v>0</v>
      </c>
      <c r="T453" s="148">
        <v>40281</v>
      </c>
    </row>
    <row r="454" spans="1:20">
      <c r="A454" s="18" t="s">
        <v>3662</v>
      </c>
      <c r="D454" s="150" t="s">
        <v>4745</v>
      </c>
      <c r="E454" s="150" t="s">
        <v>4744</v>
      </c>
      <c r="G454" s="73"/>
      <c r="H454" s="73"/>
      <c r="K454" s="150" t="s">
        <v>4743</v>
      </c>
      <c r="O454" s="73"/>
      <c r="P454" s="73"/>
      <c r="Q454" s="73"/>
      <c r="R454" s="149">
        <f t="shared" si="15"/>
        <v>0</v>
      </c>
      <c r="T454" s="148">
        <v>40274</v>
      </c>
    </row>
    <row r="455" spans="1:20">
      <c r="A455" s="18" t="s">
        <v>3662</v>
      </c>
      <c r="D455" s="150" t="s">
        <v>4742</v>
      </c>
      <c r="E455" s="150" t="s">
        <v>4741</v>
      </c>
      <c r="G455" s="73"/>
      <c r="H455" s="73"/>
      <c r="O455" s="73"/>
      <c r="P455" s="73"/>
      <c r="Q455" s="73"/>
      <c r="R455" s="149">
        <f t="shared" si="15"/>
        <v>0</v>
      </c>
      <c r="T455" s="148">
        <v>40274</v>
      </c>
    </row>
    <row r="456" spans="1:20">
      <c r="A456" s="18" t="s">
        <v>3661</v>
      </c>
      <c r="D456" s="165" t="s">
        <v>4740</v>
      </c>
      <c r="E456" s="150" t="s">
        <v>4739</v>
      </c>
      <c r="R456" s="149">
        <f t="shared" si="15"/>
        <v>0</v>
      </c>
      <c r="T456" s="148">
        <v>40281</v>
      </c>
    </row>
    <row r="457" spans="1:20">
      <c r="A457" s="18" t="s">
        <v>3662</v>
      </c>
      <c r="D457" s="165" t="s">
        <v>4738</v>
      </c>
      <c r="E457" s="150" t="s">
        <v>4737</v>
      </c>
      <c r="R457" s="149">
        <f t="shared" si="15"/>
        <v>0</v>
      </c>
      <c r="T457" s="148">
        <v>40274</v>
      </c>
    </row>
    <row r="458" spans="1:20" ht="42.75">
      <c r="A458" s="18" t="s">
        <v>3662</v>
      </c>
      <c r="D458" s="165" t="s">
        <v>4736</v>
      </c>
      <c r="E458" s="150" t="s">
        <v>4735</v>
      </c>
      <c r="L458" s="150" t="s">
        <v>4734</v>
      </c>
      <c r="R458" s="149">
        <f t="shared" si="15"/>
        <v>0</v>
      </c>
      <c r="T458" s="148">
        <v>40274</v>
      </c>
    </row>
    <row r="459" spans="1:20">
      <c r="A459" s="18" t="s">
        <v>3662</v>
      </c>
      <c r="D459" s="165" t="s">
        <v>4733</v>
      </c>
      <c r="E459" s="150" t="s">
        <v>4732</v>
      </c>
      <c r="R459" s="149">
        <f t="shared" si="15"/>
        <v>0</v>
      </c>
      <c r="T459" s="148">
        <v>40274</v>
      </c>
    </row>
    <row r="460" spans="1:20">
      <c r="A460" s="18" t="s">
        <v>3662</v>
      </c>
      <c r="D460" s="165" t="s">
        <v>4731</v>
      </c>
      <c r="E460" s="150" t="s">
        <v>3141</v>
      </c>
      <c r="R460" s="149">
        <f t="shared" si="15"/>
        <v>0</v>
      </c>
      <c r="T460" s="148">
        <v>40274</v>
      </c>
    </row>
    <row r="461" spans="1:20">
      <c r="A461" s="18" t="s">
        <v>3662</v>
      </c>
      <c r="D461" s="165" t="s">
        <v>4730</v>
      </c>
      <c r="E461" s="150" t="s">
        <v>4729</v>
      </c>
      <c r="R461" s="149">
        <f t="shared" si="15"/>
        <v>0</v>
      </c>
      <c r="T461" s="148">
        <v>40274</v>
      </c>
    </row>
    <row r="462" spans="1:20">
      <c r="A462" s="18" t="s">
        <v>3662</v>
      </c>
      <c r="D462" s="165" t="s">
        <v>4728</v>
      </c>
      <c r="E462" s="150" t="s">
        <v>4727</v>
      </c>
      <c r="R462" s="149">
        <f t="shared" si="15"/>
        <v>0</v>
      </c>
      <c r="T462" s="148">
        <v>40274</v>
      </c>
    </row>
    <row r="463" spans="1:20">
      <c r="A463" s="18" t="s">
        <v>3662</v>
      </c>
      <c r="D463" s="165" t="s">
        <v>4726</v>
      </c>
      <c r="E463" s="150" t="s">
        <v>4725</v>
      </c>
      <c r="R463" s="149">
        <f t="shared" si="15"/>
        <v>0</v>
      </c>
      <c r="T463" s="148">
        <v>40274</v>
      </c>
    </row>
    <row r="464" spans="1:20">
      <c r="A464" s="18" t="s">
        <v>3662</v>
      </c>
      <c r="D464" s="165" t="s">
        <v>4724</v>
      </c>
      <c r="E464" s="150" t="s">
        <v>2154</v>
      </c>
      <c r="R464" s="149">
        <f t="shared" si="15"/>
        <v>0</v>
      </c>
      <c r="T464" s="148">
        <v>40274</v>
      </c>
    </row>
    <row r="465" spans="1:20">
      <c r="A465" s="18" t="s">
        <v>3662</v>
      </c>
      <c r="D465" s="165" t="s">
        <v>4723</v>
      </c>
      <c r="E465" s="150" t="s">
        <v>4721</v>
      </c>
      <c r="R465" s="149">
        <f t="shared" si="15"/>
        <v>0</v>
      </c>
      <c r="T465" s="148">
        <v>40274</v>
      </c>
    </row>
    <row r="466" spans="1:20">
      <c r="A466" s="18" t="s">
        <v>3662</v>
      </c>
      <c r="D466" s="165" t="s">
        <v>4722</v>
      </c>
      <c r="E466" s="150" t="s">
        <v>4721</v>
      </c>
      <c r="R466" s="149">
        <f t="shared" si="15"/>
        <v>0</v>
      </c>
      <c r="T466" s="148">
        <v>40274</v>
      </c>
    </row>
    <row r="467" spans="1:20">
      <c r="A467" s="18" t="s">
        <v>3662</v>
      </c>
      <c r="D467" s="165" t="s">
        <v>4720</v>
      </c>
      <c r="E467" s="150" t="s">
        <v>4719</v>
      </c>
      <c r="R467" s="149">
        <f t="shared" si="15"/>
        <v>0</v>
      </c>
      <c r="T467" s="148">
        <v>40274</v>
      </c>
    </row>
    <row r="468" spans="1:20">
      <c r="A468" s="18" t="s">
        <v>3662</v>
      </c>
      <c r="D468" s="165" t="s">
        <v>4718</v>
      </c>
      <c r="E468" s="150" t="s">
        <v>4717</v>
      </c>
      <c r="K468" s="150" t="s">
        <v>4716</v>
      </c>
      <c r="R468" s="149">
        <f t="shared" si="15"/>
        <v>0</v>
      </c>
      <c r="T468" s="148">
        <v>40274</v>
      </c>
    </row>
    <row r="469" spans="1:20">
      <c r="A469" s="18" t="s">
        <v>3662</v>
      </c>
      <c r="D469" s="165" t="s">
        <v>4715</v>
      </c>
      <c r="E469" s="150" t="s">
        <v>4714</v>
      </c>
      <c r="R469" s="149">
        <f t="shared" si="15"/>
        <v>0</v>
      </c>
      <c r="T469" s="148">
        <v>40274</v>
      </c>
    </row>
    <row r="470" spans="1:20">
      <c r="A470" s="18" t="s">
        <v>3662</v>
      </c>
      <c r="D470" s="165" t="s">
        <v>4713</v>
      </c>
      <c r="E470" s="150" t="s">
        <v>4712</v>
      </c>
      <c r="R470" s="149">
        <f t="shared" si="15"/>
        <v>0</v>
      </c>
      <c r="T470" s="148">
        <v>40274</v>
      </c>
    </row>
    <row r="471" spans="1:20">
      <c r="A471" s="18" t="s">
        <v>3662</v>
      </c>
      <c r="E471" s="150" t="s">
        <v>4711</v>
      </c>
      <c r="G471" s="73"/>
      <c r="H471" s="73"/>
      <c r="O471" s="73"/>
      <c r="P471" s="73"/>
      <c r="Q471" s="73"/>
      <c r="R471" s="149">
        <f t="shared" si="15"/>
        <v>0</v>
      </c>
      <c r="T471" s="148">
        <v>40274</v>
      </c>
    </row>
    <row r="472" spans="1:20">
      <c r="A472" s="18" t="s">
        <v>3662</v>
      </c>
      <c r="D472" s="165"/>
      <c r="E472" s="150" t="s">
        <v>4710</v>
      </c>
      <c r="F472" s="20" t="s">
        <v>4709</v>
      </c>
      <c r="K472" s="150" t="s">
        <v>4708</v>
      </c>
      <c r="R472" s="149">
        <f t="shared" si="15"/>
        <v>0</v>
      </c>
      <c r="T472" s="148">
        <v>40274</v>
      </c>
    </row>
    <row r="473" spans="1:20">
      <c r="A473" s="18" t="s">
        <v>3662</v>
      </c>
      <c r="D473" s="165" t="s">
        <v>4707</v>
      </c>
      <c r="E473" s="150" t="s">
        <v>4706</v>
      </c>
      <c r="R473" s="149">
        <f t="shared" si="15"/>
        <v>0</v>
      </c>
      <c r="T473" s="148">
        <v>40274</v>
      </c>
    </row>
    <row r="474" spans="1:20">
      <c r="A474" s="18" t="s">
        <v>3662</v>
      </c>
      <c r="D474" s="165" t="s">
        <v>4705</v>
      </c>
      <c r="E474" s="150" t="s">
        <v>4704</v>
      </c>
      <c r="R474" s="149">
        <f t="shared" si="15"/>
        <v>0</v>
      </c>
      <c r="T474" s="148">
        <v>40274</v>
      </c>
    </row>
    <row r="475" spans="1:20">
      <c r="A475" s="18" t="s">
        <v>3661</v>
      </c>
      <c r="D475" s="165" t="s">
        <v>4703</v>
      </c>
      <c r="E475" s="150" t="s">
        <v>4702</v>
      </c>
      <c r="R475" s="149">
        <f t="shared" si="15"/>
        <v>0</v>
      </c>
      <c r="T475" s="148">
        <v>40281</v>
      </c>
    </row>
    <row r="476" spans="1:20">
      <c r="A476" s="18" t="s">
        <v>3662</v>
      </c>
      <c r="D476" s="165" t="s">
        <v>4701</v>
      </c>
      <c r="E476" s="150" t="s">
        <v>4700</v>
      </c>
      <c r="R476" s="149">
        <f t="shared" si="15"/>
        <v>0</v>
      </c>
      <c r="T476" s="148">
        <v>40274</v>
      </c>
    </row>
    <row r="477" spans="1:20">
      <c r="A477" s="18" t="s">
        <v>3662</v>
      </c>
      <c r="D477" s="165" t="s">
        <v>4699</v>
      </c>
      <c r="E477" s="150" t="s">
        <v>4698</v>
      </c>
      <c r="R477" s="149">
        <f t="shared" si="15"/>
        <v>0</v>
      </c>
      <c r="T477" s="148">
        <v>40274</v>
      </c>
    </row>
    <row r="478" spans="1:20">
      <c r="A478" s="18" t="s">
        <v>3662</v>
      </c>
      <c r="D478" s="165" t="s">
        <v>4697</v>
      </c>
      <c r="E478" s="150" t="s">
        <v>4696</v>
      </c>
      <c r="R478" s="149">
        <f t="shared" si="15"/>
        <v>0</v>
      </c>
      <c r="T478" s="148">
        <v>40274</v>
      </c>
    </row>
    <row r="479" spans="1:20">
      <c r="A479" s="18" t="s">
        <v>3662</v>
      </c>
      <c r="D479" s="165" t="s">
        <v>4695</v>
      </c>
      <c r="E479" s="150" t="s">
        <v>4694</v>
      </c>
      <c r="R479" s="149">
        <f t="shared" si="15"/>
        <v>0</v>
      </c>
      <c r="T479" s="148">
        <v>40274</v>
      </c>
    </row>
    <row r="480" spans="1:20">
      <c r="A480" s="18" t="s">
        <v>3662</v>
      </c>
      <c r="D480" s="165" t="s">
        <v>4693</v>
      </c>
      <c r="E480" s="150" t="s">
        <v>4692</v>
      </c>
      <c r="R480" s="149">
        <f t="shared" si="15"/>
        <v>0</v>
      </c>
      <c r="T480" s="148">
        <v>40274</v>
      </c>
    </row>
    <row r="481" spans="1:20">
      <c r="A481" s="18" t="s">
        <v>3662</v>
      </c>
      <c r="D481" s="165" t="s">
        <v>4691</v>
      </c>
      <c r="E481" s="150" t="s">
        <v>4690</v>
      </c>
      <c r="R481" s="149">
        <f t="shared" si="15"/>
        <v>0</v>
      </c>
      <c r="T481" s="148">
        <v>40274</v>
      </c>
    </row>
    <row r="482" spans="1:20">
      <c r="A482" s="18" t="s">
        <v>3662</v>
      </c>
      <c r="D482" s="165" t="s">
        <v>4689</v>
      </c>
      <c r="E482" s="150" t="s">
        <v>4688</v>
      </c>
      <c r="R482" s="149">
        <f t="shared" si="15"/>
        <v>0</v>
      </c>
      <c r="T482" s="148">
        <v>40274</v>
      </c>
    </row>
    <row r="483" spans="1:20">
      <c r="A483" s="18" t="s">
        <v>3662</v>
      </c>
      <c r="D483" s="165" t="s">
        <v>4687</v>
      </c>
      <c r="E483" s="150" t="s">
        <v>4686</v>
      </c>
      <c r="R483" s="149">
        <f t="shared" si="15"/>
        <v>0</v>
      </c>
      <c r="T483" s="148">
        <v>40274</v>
      </c>
    </row>
    <row r="484" spans="1:20">
      <c r="A484" s="18" t="s">
        <v>3662</v>
      </c>
      <c r="D484" s="165" t="s">
        <v>4685</v>
      </c>
      <c r="E484" s="150" t="s">
        <v>4684</v>
      </c>
      <c r="R484" s="149">
        <f t="shared" si="15"/>
        <v>0</v>
      </c>
      <c r="T484" s="148">
        <v>40274</v>
      </c>
    </row>
    <row r="485" spans="1:20">
      <c r="A485" s="18" t="s">
        <v>3662</v>
      </c>
      <c r="D485" s="165" t="s">
        <v>4683</v>
      </c>
      <c r="E485" s="150" t="s">
        <v>4682</v>
      </c>
      <c r="K485" s="150" t="s">
        <v>4681</v>
      </c>
      <c r="R485" s="149">
        <f t="shared" si="15"/>
        <v>0</v>
      </c>
      <c r="T485" s="148">
        <v>40274</v>
      </c>
    </row>
    <row r="486" spans="1:20">
      <c r="A486" s="18" t="s">
        <v>3662</v>
      </c>
      <c r="D486" s="165" t="s">
        <v>4680</v>
      </c>
      <c r="E486" s="150" t="s">
        <v>4679</v>
      </c>
      <c r="R486" s="149">
        <f t="shared" si="15"/>
        <v>0</v>
      </c>
      <c r="T486" s="148">
        <v>40274</v>
      </c>
    </row>
    <row r="487" spans="1:20">
      <c r="A487" s="18" t="s">
        <v>3662</v>
      </c>
      <c r="E487" s="150" t="s">
        <v>4678</v>
      </c>
      <c r="G487" s="73"/>
      <c r="H487" s="73"/>
      <c r="K487" s="150" t="s">
        <v>4677</v>
      </c>
      <c r="O487" s="73"/>
      <c r="P487" s="73"/>
      <c r="Q487" s="73"/>
      <c r="R487" s="149">
        <f t="shared" si="15"/>
        <v>0</v>
      </c>
      <c r="T487" s="148">
        <v>40274</v>
      </c>
    </row>
    <row r="488" spans="1:20">
      <c r="A488" s="18" t="s">
        <v>3662</v>
      </c>
      <c r="D488" s="165" t="s">
        <v>4676</v>
      </c>
      <c r="E488" s="150" t="s">
        <v>4675</v>
      </c>
      <c r="R488" s="149">
        <f t="shared" si="15"/>
        <v>0</v>
      </c>
      <c r="T488" s="148">
        <v>40274</v>
      </c>
    </row>
    <row r="489" spans="1:20">
      <c r="A489" s="18" t="s">
        <v>3662</v>
      </c>
      <c r="E489" s="150" t="s">
        <v>4674</v>
      </c>
      <c r="G489" s="73"/>
      <c r="H489" s="73"/>
      <c r="K489" s="150" t="s">
        <v>4673</v>
      </c>
      <c r="O489" s="73"/>
      <c r="P489" s="73"/>
      <c r="Q489" s="73"/>
      <c r="R489" s="149">
        <f t="shared" si="15"/>
        <v>0</v>
      </c>
      <c r="T489" s="148">
        <v>40274</v>
      </c>
    </row>
    <row r="490" spans="1:20">
      <c r="A490" s="18" t="s">
        <v>3662</v>
      </c>
      <c r="D490" s="165" t="s">
        <v>4672</v>
      </c>
      <c r="E490" s="150" t="s">
        <v>4671</v>
      </c>
      <c r="R490" s="149">
        <f t="shared" si="15"/>
        <v>0</v>
      </c>
      <c r="T490" s="148">
        <v>40274</v>
      </c>
    </row>
    <row r="491" spans="1:20">
      <c r="A491" s="18" t="s">
        <v>3662</v>
      </c>
      <c r="D491" s="165" t="s">
        <v>4670</v>
      </c>
      <c r="E491" s="150" t="s">
        <v>4669</v>
      </c>
      <c r="K491" s="150" t="s">
        <v>4668</v>
      </c>
      <c r="R491" s="149">
        <f t="shared" si="15"/>
        <v>0</v>
      </c>
      <c r="T491" s="148">
        <v>40274</v>
      </c>
    </row>
    <row r="492" spans="1:20">
      <c r="A492" s="18" t="s">
        <v>3662</v>
      </c>
      <c r="D492" s="165"/>
      <c r="E492" s="150" t="s">
        <v>4667</v>
      </c>
      <c r="F492" s="20" t="s">
        <v>4666</v>
      </c>
      <c r="H492" s="18" t="s">
        <v>4665</v>
      </c>
      <c r="R492" s="149">
        <f t="shared" si="15"/>
        <v>0</v>
      </c>
      <c r="T492" s="148">
        <v>40280</v>
      </c>
    </row>
    <row r="493" spans="1:20">
      <c r="A493" s="18" t="s">
        <v>3662</v>
      </c>
      <c r="D493" s="165" t="s">
        <v>4664</v>
      </c>
      <c r="E493" s="150" t="s">
        <v>4663</v>
      </c>
      <c r="R493" s="149">
        <f t="shared" si="15"/>
        <v>0</v>
      </c>
      <c r="T493" s="148">
        <v>40274</v>
      </c>
    </row>
    <row r="494" spans="1:20">
      <c r="A494" s="18" t="s">
        <v>3662</v>
      </c>
      <c r="D494" s="165" t="s">
        <v>4662</v>
      </c>
      <c r="E494" s="150" t="s">
        <v>4661</v>
      </c>
      <c r="R494" s="149">
        <f t="shared" si="15"/>
        <v>0</v>
      </c>
      <c r="T494" s="148">
        <v>40274</v>
      </c>
    </row>
    <row r="495" spans="1:20">
      <c r="A495" s="18" t="s">
        <v>3662</v>
      </c>
      <c r="D495" s="165" t="s">
        <v>4660</v>
      </c>
      <c r="E495" s="150" t="s">
        <v>4659</v>
      </c>
      <c r="R495" s="149">
        <f t="shared" si="15"/>
        <v>0</v>
      </c>
      <c r="T495" s="148">
        <v>40274</v>
      </c>
    </row>
    <row r="496" spans="1:20">
      <c r="A496" s="18" t="s">
        <v>3662</v>
      </c>
      <c r="E496" s="150" t="s">
        <v>4658</v>
      </c>
      <c r="G496" s="73"/>
      <c r="H496" s="73"/>
      <c r="O496" s="73"/>
      <c r="P496" s="73"/>
      <c r="Q496" s="73"/>
      <c r="R496" s="149">
        <f t="shared" si="15"/>
        <v>0</v>
      </c>
      <c r="T496" s="148">
        <v>40274</v>
      </c>
    </row>
    <row r="497" spans="1:20">
      <c r="A497" s="18" t="s">
        <v>3662</v>
      </c>
      <c r="E497" s="150" t="s">
        <v>4657</v>
      </c>
      <c r="G497" s="73"/>
      <c r="H497" s="73"/>
      <c r="O497" s="73"/>
      <c r="P497" s="73"/>
      <c r="Q497" s="73"/>
      <c r="R497" s="149">
        <f t="shared" si="15"/>
        <v>0</v>
      </c>
      <c r="T497" s="148">
        <v>40274</v>
      </c>
    </row>
    <row r="498" spans="1:20">
      <c r="A498" s="18" t="s">
        <v>3662</v>
      </c>
      <c r="D498" s="165"/>
      <c r="E498" s="165" t="s">
        <v>4656</v>
      </c>
      <c r="F498" s="20" t="s">
        <v>4655</v>
      </c>
      <c r="R498" s="149">
        <f t="shared" si="15"/>
        <v>0</v>
      </c>
      <c r="T498" s="148">
        <v>40274</v>
      </c>
    </row>
    <row r="499" spans="1:20">
      <c r="A499" s="18" t="s">
        <v>3662</v>
      </c>
      <c r="D499" s="165" t="s">
        <v>4654</v>
      </c>
      <c r="E499" s="150" t="s">
        <v>4653</v>
      </c>
      <c r="R499" s="149">
        <f t="shared" si="15"/>
        <v>0</v>
      </c>
      <c r="T499" s="148">
        <v>40274</v>
      </c>
    </row>
    <row r="500" spans="1:20">
      <c r="A500" s="18" t="s">
        <v>3662</v>
      </c>
      <c r="D500" s="165"/>
      <c r="E500" s="150" t="s">
        <v>4652</v>
      </c>
      <c r="K500" s="150" t="s">
        <v>4651</v>
      </c>
      <c r="R500" s="149">
        <f t="shared" si="15"/>
        <v>0</v>
      </c>
      <c r="T500" s="148">
        <v>40274</v>
      </c>
    </row>
    <row r="501" spans="1:20">
      <c r="A501" s="18" t="s">
        <v>3662</v>
      </c>
      <c r="D501" s="150" t="s">
        <v>4650</v>
      </c>
      <c r="E501" s="175" t="s">
        <v>4649</v>
      </c>
      <c r="R501" s="149">
        <f t="shared" si="15"/>
        <v>0</v>
      </c>
      <c r="T501" s="148">
        <v>40274</v>
      </c>
    </row>
    <row r="502" spans="1:20">
      <c r="A502" s="18" t="s">
        <v>3662</v>
      </c>
      <c r="D502" s="165" t="s">
        <v>4648</v>
      </c>
      <c r="E502" s="150" t="s">
        <v>4647</v>
      </c>
      <c r="R502" s="149">
        <f t="shared" si="15"/>
        <v>0</v>
      </c>
      <c r="T502" s="148">
        <v>40274</v>
      </c>
    </row>
    <row r="503" spans="1:20">
      <c r="A503" s="18" t="s">
        <v>3662</v>
      </c>
      <c r="D503" s="165" t="s">
        <v>4646</v>
      </c>
      <c r="E503" s="150" t="s">
        <v>4645</v>
      </c>
      <c r="R503" s="149">
        <f t="shared" si="15"/>
        <v>0</v>
      </c>
      <c r="T503" s="148">
        <v>40274</v>
      </c>
    </row>
    <row r="504" spans="1:20">
      <c r="A504" s="18" t="s">
        <v>3662</v>
      </c>
      <c r="D504" s="165" t="s">
        <v>4644</v>
      </c>
      <c r="E504" s="150" t="s">
        <v>4643</v>
      </c>
      <c r="R504" s="149">
        <f t="shared" si="15"/>
        <v>0</v>
      </c>
      <c r="T504" s="148">
        <v>40274</v>
      </c>
    </row>
    <row r="505" spans="1:20">
      <c r="A505" s="18" t="s">
        <v>3662</v>
      </c>
      <c r="E505" s="150" t="s">
        <v>4642</v>
      </c>
      <c r="F505" s="20" t="s">
        <v>4641</v>
      </c>
      <c r="G505" s="73"/>
      <c r="H505" s="73"/>
      <c r="O505" s="73"/>
      <c r="P505" s="73"/>
      <c r="Q505" s="73"/>
      <c r="R505" s="149">
        <f t="shared" si="15"/>
        <v>0</v>
      </c>
      <c r="T505" s="148">
        <v>40274</v>
      </c>
    </row>
    <row r="506" spans="1:20">
      <c r="A506" s="18" t="s">
        <v>3662</v>
      </c>
      <c r="D506" s="165" t="s">
        <v>4640</v>
      </c>
      <c r="E506" s="150" t="s">
        <v>4639</v>
      </c>
      <c r="P506" s="18">
        <v>1</v>
      </c>
      <c r="R506" s="149">
        <f t="shared" si="15"/>
        <v>1</v>
      </c>
      <c r="T506" s="148">
        <v>40274</v>
      </c>
    </row>
    <row r="507" spans="1:20">
      <c r="A507" s="18" t="s">
        <v>3662</v>
      </c>
      <c r="D507" s="165" t="s">
        <v>4638</v>
      </c>
      <c r="E507" s="150" t="s">
        <v>4637</v>
      </c>
      <c r="R507" s="149">
        <f t="shared" si="15"/>
        <v>0</v>
      </c>
      <c r="T507" s="148">
        <v>40274</v>
      </c>
    </row>
    <row r="508" spans="1:20">
      <c r="A508" s="18" t="s">
        <v>3662</v>
      </c>
      <c r="D508" s="165" t="s">
        <v>4636</v>
      </c>
      <c r="E508" s="150" t="s">
        <v>4635</v>
      </c>
      <c r="R508" s="149">
        <f t="shared" si="15"/>
        <v>0</v>
      </c>
      <c r="T508" s="148">
        <v>40274</v>
      </c>
    </row>
    <row r="509" spans="1:20">
      <c r="A509" s="18" t="s">
        <v>3662</v>
      </c>
      <c r="D509" s="165" t="s">
        <v>4634</v>
      </c>
      <c r="E509" s="150" t="s">
        <v>4633</v>
      </c>
      <c r="R509" s="149">
        <f t="shared" si="15"/>
        <v>0</v>
      </c>
      <c r="T509" s="148">
        <v>40274</v>
      </c>
    </row>
    <row r="510" spans="1:20">
      <c r="A510" s="18" t="s">
        <v>3662</v>
      </c>
      <c r="D510" s="165" t="s">
        <v>4632</v>
      </c>
      <c r="E510" s="150" t="s">
        <v>4631</v>
      </c>
      <c r="R510" s="149">
        <f t="shared" si="15"/>
        <v>0</v>
      </c>
      <c r="T510" s="148">
        <v>40274</v>
      </c>
    </row>
    <row r="511" spans="1:20">
      <c r="A511" s="18" t="s">
        <v>3662</v>
      </c>
      <c r="D511" s="165" t="s">
        <v>4630</v>
      </c>
      <c r="E511" s="150" t="s">
        <v>4629</v>
      </c>
      <c r="R511" s="149">
        <f t="shared" si="15"/>
        <v>0</v>
      </c>
      <c r="T511" s="148">
        <v>40274</v>
      </c>
    </row>
    <row r="512" spans="1:20">
      <c r="A512" s="18" t="s">
        <v>3662</v>
      </c>
      <c r="D512" s="150" t="s">
        <v>4628</v>
      </c>
      <c r="E512" s="150" t="s">
        <v>4627</v>
      </c>
      <c r="G512" s="73"/>
      <c r="H512" s="73"/>
      <c r="K512" s="150" t="s">
        <v>4626</v>
      </c>
      <c r="O512" s="73"/>
      <c r="P512" s="73"/>
      <c r="Q512" s="73"/>
      <c r="R512" s="149">
        <f t="shared" si="15"/>
        <v>0</v>
      </c>
      <c r="T512" s="148">
        <v>40274</v>
      </c>
    </row>
    <row r="513" spans="1:20">
      <c r="A513" s="18" t="s">
        <v>3662</v>
      </c>
      <c r="D513" s="165" t="s">
        <v>4625</v>
      </c>
      <c r="E513" s="150" t="s">
        <v>4624</v>
      </c>
      <c r="R513" s="149">
        <f t="shared" si="15"/>
        <v>0</v>
      </c>
      <c r="T513" s="148">
        <v>40274</v>
      </c>
    </row>
    <row r="514" spans="1:20">
      <c r="A514" s="18" t="s">
        <v>3662</v>
      </c>
      <c r="D514" s="165" t="s">
        <v>4623</v>
      </c>
      <c r="E514" s="150" t="s">
        <v>4622</v>
      </c>
      <c r="K514" s="150" t="s">
        <v>4621</v>
      </c>
      <c r="R514" s="149">
        <f t="shared" si="15"/>
        <v>0</v>
      </c>
      <c r="T514" s="148">
        <v>40274</v>
      </c>
    </row>
    <row r="515" spans="1:20">
      <c r="A515" s="18" t="s">
        <v>3662</v>
      </c>
      <c r="D515" s="165" t="s">
        <v>4620</v>
      </c>
      <c r="E515" s="150" t="s">
        <v>4619</v>
      </c>
      <c r="Q515" s="18">
        <v>1</v>
      </c>
      <c r="R515" s="149">
        <f t="shared" si="15"/>
        <v>0</v>
      </c>
      <c r="T515" s="148">
        <v>40274</v>
      </c>
    </row>
    <row r="516" spans="1:20">
      <c r="A516" s="18" t="s">
        <v>3662</v>
      </c>
      <c r="D516" s="165"/>
      <c r="E516" s="150" t="s">
        <v>4618</v>
      </c>
      <c r="K516" s="150" t="s">
        <v>4617</v>
      </c>
      <c r="R516" s="149">
        <f t="shared" si="15"/>
        <v>0</v>
      </c>
      <c r="T516" s="148">
        <v>40274</v>
      </c>
    </row>
    <row r="517" spans="1:20">
      <c r="A517" s="18" t="s">
        <v>3662</v>
      </c>
      <c r="D517" s="165" t="s">
        <v>4616</v>
      </c>
      <c r="E517" s="150" t="s">
        <v>4615</v>
      </c>
      <c r="R517" s="149">
        <f t="shared" ref="R517:R580" si="16">IF($P517=0,0,$P517/($P517+Q517))</f>
        <v>0</v>
      </c>
      <c r="T517" s="148">
        <v>40274</v>
      </c>
    </row>
    <row r="518" spans="1:20">
      <c r="A518" s="18" t="s">
        <v>3662</v>
      </c>
      <c r="D518" s="165" t="s">
        <v>4614</v>
      </c>
      <c r="E518" s="150" t="s">
        <v>4613</v>
      </c>
      <c r="R518" s="149">
        <f t="shared" si="16"/>
        <v>0</v>
      </c>
      <c r="T518" s="148">
        <v>40274</v>
      </c>
    </row>
    <row r="519" spans="1:20">
      <c r="A519" s="18" t="s">
        <v>3662</v>
      </c>
      <c r="D519" s="165"/>
      <c r="E519" s="150" t="s">
        <v>4612</v>
      </c>
      <c r="K519" s="150" t="s">
        <v>4611</v>
      </c>
      <c r="R519" s="149">
        <f t="shared" si="16"/>
        <v>0</v>
      </c>
      <c r="T519" s="148">
        <v>40274</v>
      </c>
    </row>
    <row r="520" spans="1:20">
      <c r="A520" s="18" t="s">
        <v>3661</v>
      </c>
      <c r="D520" s="165" t="s">
        <v>4610</v>
      </c>
      <c r="E520" s="150" t="s">
        <v>4609</v>
      </c>
      <c r="R520" s="149">
        <f t="shared" si="16"/>
        <v>0</v>
      </c>
      <c r="T520" s="148">
        <v>40281</v>
      </c>
    </row>
    <row r="521" spans="1:20">
      <c r="A521" s="18" t="s">
        <v>3662</v>
      </c>
      <c r="D521" s="165"/>
      <c r="E521" s="150" t="s">
        <v>4608</v>
      </c>
      <c r="K521" s="150" t="s">
        <v>4607</v>
      </c>
      <c r="R521" s="149">
        <f t="shared" si="16"/>
        <v>0</v>
      </c>
      <c r="T521" s="148">
        <v>40274</v>
      </c>
    </row>
    <row r="522" spans="1:20">
      <c r="A522" s="18" t="s">
        <v>3662</v>
      </c>
      <c r="D522" s="165" t="s">
        <v>4606</v>
      </c>
      <c r="E522" s="150" t="s">
        <v>4605</v>
      </c>
      <c r="R522" s="149">
        <f t="shared" si="16"/>
        <v>0</v>
      </c>
      <c r="T522" s="148">
        <v>40274</v>
      </c>
    </row>
    <row r="523" spans="1:20">
      <c r="A523" s="18" t="s">
        <v>3662</v>
      </c>
      <c r="D523" s="150" t="s">
        <v>4604</v>
      </c>
      <c r="E523" s="150" t="s">
        <v>4603</v>
      </c>
      <c r="G523" s="73"/>
      <c r="H523" s="73"/>
      <c r="O523" s="73"/>
      <c r="P523" s="73"/>
      <c r="Q523" s="73"/>
      <c r="R523" s="149">
        <f t="shared" si="16"/>
        <v>0</v>
      </c>
      <c r="T523" s="148">
        <v>40274</v>
      </c>
    </row>
    <row r="524" spans="1:20">
      <c r="A524" s="18" t="s">
        <v>3662</v>
      </c>
      <c r="D524" s="165" t="s">
        <v>4602</v>
      </c>
      <c r="E524" s="150" t="s">
        <v>4601</v>
      </c>
      <c r="R524" s="149">
        <f t="shared" si="16"/>
        <v>0</v>
      </c>
      <c r="T524" s="148">
        <v>40274</v>
      </c>
    </row>
    <row r="525" spans="1:20">
      <c r="A525" s="18" t="s">
        <v>3662</v>
      </c>
      <c r="D525" s="165" t="s">
        <v>4600</v>
      </c>
      <c r="E525" s="150" t="s">
        <v>4599</v>
      </c>
      <c r="R525" s="149">
        <f t="shared" si="16"/>
        <v>0</v>
      </c>
      <c r="T525" s="148">
        <v>40274</v>
      </c>
    </row>
    <row r="526" spans="1:20" ht="85.5">
      <c r="A526" s="18" t="s">
        <v>3661</v>
      </c>
      <c r="D526" s="165" t="s">
        <v>4598</v>
      </c>
      <c r="E526" s="150" t="s">
        <v>4597</v>
      </c>
      <c r="K526" s="150" t="s">
        <v>4596</v>
      </c>
      <c r="R526" s="149">
        <f t="shared" si="16"/>
        <v>0</v>
      </c>
      <c r="T526" s="148">
        <v>40282</v>
      </c>
    </row>
    <row r="527" spans="1:20">
      <c r="A527" s="18" t="s">
        <v>3662</v>
      </c>
      <c r="D527" s="165" t="s">
        <v>4595</v>
      </c>
      <c r="E527" s="150" t="s">
        <v>4594</v>
      </c>
      <c r="R527" s="149">
        <f t="shared" si="16"/>
        <v>0</v>
      </c>
      <c r="T527" s="148">
        <v>40274</v>
      </c>
    </row>
    <row r="528" spans="1:20">
      <c r="A528" s="18" t="s">
        <v>3662</v>
      </c>
      <c r="D528" s="165" t="s">
        <v>4593</v>
      </c>
      <c r="E528" s="150" t="s">
        <v>4592</v>
      </c>
      <c r="R528" s="149">
        <f t="shared" si="16"/>
        <v>0</v>
      </c>
      <c r="T528" s="148">
        <v>40274</v>
      </c>
    </row>
    <row r="529" spans="1:20">
      <c r="A529" s="18" t="s">
        <v>3662</v>
      </c>
      <c r="D529" s="165" t="s">
        <v>4591</v>
      </c>
      <c r="E529" s="150" t="s">
        <v>4590</v>
      </c>
      <c r="R529" s="149">
        <f t="shared" si="16"/>
        <v>0</v>
      </c>
      <c r="T529" s="148">
        <v>40274</v>
      </c>
    </row>
    <row r="530" spans="1:20">
      <c r="A530" s="18" t="s">
        <v>3662</v>
      </c>
      <c r="D530" s="165" t="s">
        <v>4589</v>
      </c>
      <c r="E530" s="150" t="s">
        <v>4588</v>
      </c>
      <c r="R530" s="149">
        <f t="shared" si="16"/>
        <v>0</v>
      </c>
      <c r="T530" s="148">
        <v>40274</v>
      </c>
    </row>
    <row r="531" spans="1:20">
      <c r="A531" s="18" t="s">
        <v>3661</v>
      </c>
      <c r="D531" s="165" t="s">
        <v>4587</v>
      </c>
      <c r="E531" s="150" t="s">
        <v>4586</v>
      </c>
      <c r="L531" s="150" t="s">
        <v>4585</v>
      </c>
      <c r="R531" s="149">
        <f t="shared" si="16"/>
        <v>0</v>
      </c>
      <c r="T531" s="148">
        <v>40282</v>
      </c>
    </row>
    <row r="532" spans="1:20">
      <c r="A532" s="18" t="s">
        <v>3662</v>
      </c>
      <c r="D532" s="165" t="s">
        <v>4584</v>
      </c>
      <c r="E532" s="150" t="s">
        <v>4583</v>
      </c>
      <c r="R532" s="149">
        <f t="shared" si="16"/>
        <v>0</v>
      </c>
      <c r="T532" s="148">
        <v>40274</v>
      </c>
    </row>
    <row r="533" spans="1:20">
      <c r="A533" s="18" t="s">
        <v>3662</v>
      </c>
      <c r="D533" s="150" t="s">
        <v>4582</v>
      </c>
      <c r="E533" s="150" t="s">
        <v>4581</v>
      </c>
      <c r="G533" s="73"/>
      <c r="H533" s="73"/>
      <c r="O533" s="73"/>
      <c r="P533" s="73"/>
      <c r="Q533" s="73"/>
      <c r="R533" s="149">
        <f t="shared" si="16"/>
        <v>0</v>
      </c>
      <c r="T533" s="148">
        <v>40274</v>
      </c>
    </row>
    <row r="534" spans="1:20">
      <c r="A534" s="18" t="s">
        <v>3662</v>
      </c>
      <c r="D534" s="165" t="s">
        <v>4580</v>
      </c>
      <c r="E534" s="150" t="s">
        <v>4579</v>
      </c>
      <c r="R534" s="149">
        <f t="shared" si="16"/>
        <v>0</v>
      </c>
      <c r="T534" s="148">
        <v>40274</v>
      </c>
    </row>
    <row r="535" spans="1:20">
      <c r="A535" s="18" t="s">
        <v>3662</v>
      </c>
      <c r="D535" s="165" t="s">
        <v>4578</v>
      </c>
      <c r="E535" s="150" t="s">
        <v>4577</v>
      </c>
      <c r="K535" s="150" t="s">
        <v>4576</v>
      </c>
      <c r="R535" s="149">
        <f t="shared" si="16"/>
        <v>0</v>
      </c>
      <c r="T535" s="148">
        <v>40274</v>
      </c>
    </row>
    <row r="536" spans="1:20">
      <c r="A536" s="18" t="s">
        <v>3662</v>
      </c>
      <c r="D536" s="165" t="s">
        <v>4575</v>
      </c>
      <c r="E536" s="150" t="s">
        <v>4574</v>
      </c>
      <c r="R536" s="149">
        <f t="shared" si="16"/>
        <v>0</v>
      </c>
      <c r="T536" s="148">
        <v>40274</v>
      </c>
    </row>
    <row r="537" spans="1:20">
      <c r="A537" s="18" t="s">
        <v>3662</v>
      </c>
      <c r="D537" s="165" t="s">
        <v>4573</v>
      </c>
      <c r="E537" s="150" t="s">
        <v>4572</v>
      </c>
      <c r="R537" s="149">
        <f t="shared" si="16"/>
        <v>0</v>
      </c>
      <c r="T537" s="148">
        <v>40274</v>
      </c>
    </row>
    <row r="538" spans="1:20">
      <c r="A538" s="18" t="s">
        <v>3662</v>
      </c>
      <c r="D538" s="165" t="s">
        <v>4571</v>
      </c>
      <c r="E538" s="150" t="s">
        <v>4570</v>
      </c>
      <c r="R538" s="149">
        <f t="shared" si="16"/>
        <v>0</v>
      </c>
      <c r="T538" s="148">
        <v>40274</v>
      </c>
    </row>
    <row r="539" spans="1:20">
      <c r="A539" s="18" t="s">
        <v>3662</v>
      </c>
      <c r="D539" s="165" t="s">
        <v>4569</v>
      </c>
      <c r="E539" s="150" t="s">
        <v>4568</v>
      </c>
      <c r="R539" s="149">
        <f t="shared" si="16"/>
        <v>0</v>
      </c>
      <c r="T539" s="148">
        <v>40274</v>
      </c>
    </row>
    <row r="540" spans="1:20">
      <c r="A540" s="18" t="s">
        <v>3662</v>
      </c>
      <c r="D540" s="165" t="s">
        <v>4567</v>
      </c>
      <c r="E540" s="150" t="s">
        <v>4566</v>
      </c>
      <c r="R540" s="149">
        <f t="shared" si="16"/>
        <v>0</v>
      </c>
      <c r="T540" s="148">
        <v>40274</v>
      </c>
    </row>
    <row r="541" spans="1:20">
      <c r="A541" s="18" t="s">
        <v>3662</v>
      </c>
      <c r="D541" s="165" t="s">
        <v>4565</v>
      </c>
      <c r="E541" s="150" t="s">
        <v>4564</v>
      </c>
      <c r="R541" s="149">
        <f t="shared" si="16"/>
        <v>0</v>
      </c>
      <c r="T541" s="148">
        <v>40274</v>
      </c>
    </row>
    <row r="542" spans="1:20">
      <c r="A542" s="18" t="s">
        <v>3661</v>
      </c>
      <c r="D542" s="165" t="s">
        <v>4563</v>
      </c>
      <c r="E542" s="150" t="s">
        <v>4562</v>
      </c>
      <c r="R542" s="149">
        <f t="shared" si="16"/>
        <v>0</v>
      </c>
      <c r="T542" s="148">
        <v>40277</v>
      </c>
    </row>
    <row r="543" spans="1:20">
      <c r="A543" s="18" t="s">
        <v>3662</v>
      </c>
      <c r="D543" s="165" t="s">
        <v>4561</v>
      </c>
      <c r="E543" s="150" t="s">
        <v>2664</v>
      </c>
      <c r="R543" s="149">
        <f t="shared" si="16"/>
        <v>0</v>
      </c>
      <c r="T543" s="148">
        <v>40274</v>
      </c>
    </row>
    <row r="544" spans="1:20">
      <c r="A544" s="18" t="s">
        <v>3662</v>
      </c>
      <c r="D544" s="165" t="s">
        <v>4560</v>
      </c>
      <c r="E544" s="150" t="s">
        <v>4559</v>
      </c>
      <c r="R544" s="149">
        <f t="shared" si="16"/>
        <v>0</v>
      </c>
      <c r="T544" s="148">
        <v>40274</v>
      </c>
    </row>
    <row r="545" spans="1:22">
      <c r="A545" s="18" t="s">
        <v>3662</v>
      </c>
      <c r="D545" s="165" t="s">
        <v>4558</v>
      </c>
      <c r="E545" s="150" t="s">
        <v>4557</v>
      </c>
      <c r="R545" s="149">
        <f t="shared" si="16"/>
        <v>0</v>
      </c>
      <c r="T545" s="148">
        <v>40274</v>
      </c>
    </row>
    <row r="546" spans="1:22">
      <c r="A546" s="18" t="s">
        <v>3662</v>
      </c>
      <c r="D546" s="165" t="s">
        <v>4556</v>
      </c>
      <c r="E546" s="150" t="s">
        <v>4555</v>
      </c>
      <c r="R546" s="149">
        <f t="shared" si="16"/>
        <v>0</v>
      </c>
      <c r="T546" s="148">
        <v>40274</v>
      </c>
    </row>
    <row r="547" spans="1:22">
      <c r="A547" s="18" t="s">
        <v>3662</v>
      </c>
      <c r="D547" s="165" t="s">
        <v>4554</v>
      </c>
      <c r="E547" s="150" t="s">
        <v>4553</v>
      </c>
      <c r="R547" s="149">
        <f t="shared" si="16"/>
        <v>0</v>
      </c>
      <c r="T547" s="148">
        <v>40274</v>
      </c>
    </row>
    <row r="548" spans="1:22">
      <c r="A548" s="18" t="s">
        <v>3662</v>
      </c>
      <c r="D548" s="165" t="s">
        <v>4552</v>
      </c>
      <c r="E548" s="150" t="s">
        <v>4551</v>
      </c>
      <c r="R548" s="149">
        <f t="shared" si="16"/>
        <v>0</v>
      </c>
      <c r="T548" s="148">
        <v>40274</v>
      </c>
    </row>
    <row r="549" spans="1:22">
      <c r="A549" s="18" t="s">
        <v>3662</v>
      </c>
      <c r="D549" s="165" t="s">
        <v>4550</v>
      </c>
      <c r="E549" s="150" t="s">
        <v>4549</v>
      </c>
      <c r="R549" s="149">
        <f t="shared" si="16"/>
        <v>0</v>
      </c>
      <c r="T549" s="148">
        <v>40274</v>
      </c>
    </row>
    <row r="550" spans="1:22">
      <c r="A550" s="18" t="s">
        <v>3662</v>
      </c>
      <c r="D550" s="165" t="s">
        <v>4548</v>
      </c>
      <c r="E550" s="150" t="s">
        <v>4547</v>
      </c>
      <c r="R550" s="149">
        <f t="shared" si="16"/>
        <v>0</v>
      </c>
      <c r="T550" s="148">
        <v>40274</v>
      </c>
    </row>
    <row r="551" spans="1:22">
      <c r="A551" s="18" t="s">
        <v>3662</v>
      </c>
      <c r="D551" s="150" t="s">
        <v>4546</v>
      </c>
      <c r="E551" s="150" t="s">
        <v>4545</v>
      </c>
      <c r="G551" s="73"/>
      <c r="H551" s="73"/>
      <c r="O551" s="73"/>
      <c r="P551" s="73"/>
      <c r="Q551" s="73"/>
      <c r="R551" s="149">
        <f t="shared" si="16"/>
        <v>0</v>
      </c>
      <c r="T551" s="148">
        <v>40274</v>
      </c>
    </row>
    <row r="552" spans="1:22">
      <c r="A552" s="18" t="s">
        <v>3662</v>
      </c>
      <c r="D552" s="165" t="s">
        <v>4544</v>
      </c>
      <c r="E552" s="150" t="s">
        <v>4543</v>
      </c>
      <c r="R552" s="149">
        <f t="shared" si="16"/>
        <v>0</v>
      </c>
      <c r="T552" s="148">
        <v>40274</v>
      </c>
    </row>
    <row r="553" spans="1:22">
      <c r="A553" s="18" t="s">
        <v>3662</v>
      </c>
      <c r="D553" s="150" t="s">
        <v>4542</v>
      </c>
      <c r="E553" s="150" t="s">
        <v>4541</v>
      </c>
      <c r="G553" s="73"/>
      <c r="H553" s="73"/>
      <c r="O553" s="73"/>
      <c r="P553" s="73"/>
      <c r="Q553" s="73"/>
      <c r="R553" s="149">
        <f t="shared" si="16"/>
        <v>0</v>
      </c>
      <c r="T553" s="148">
        <v>40274</v>
      </c>
    </row>
    <row r="554" spans="1:22">
      <c r="A554" s="18" t="s">
        <v>3662</v>
      </c>
      <c r="D554" s="165" t="s">
        <v>3729</v>
      </c>
      <c r="E554" s="150" t="s">
        <v>4540</v>
      </c>
      <c r="R554" s="149">
        <f t="shared" si="16"/>
        <v>0</v>
      </c>
      <c r="T554" s="148">
        <v>40274</v>
      </c>
    </row>
    <row r="555" spans="1:22">
      <c r="A555" s="18" t="s">
        <v>3662</v>
      </c>
      <c r="D555" s="150" t="s">
        <v>4539</v>
      </c>
      <c r="E555" s="150" t="s">
        <v>4538</v>
      </c>
      <c r="R555" s="149">
        <f t="shared" si="16"/>
        <v>0</v>
      </c>
      <c r="T555" s="148">
        <v>40274</v>
      </c>
    </row>
    <row r="556" spans="1:22">
      <c r="A556" s="18" t="s">
        <v>3662</v>
      </c>
      <c r="D556" s="165" t="s">
        <v>4537</v>
      </c>
      <c r="E556" s="150" t="s">
        <v>4536</v>
      </c>
      <c r="R556" s="149">
        <f t="shared" si="16"/>
        <v>0</v>
      </c>
      <c r="T556" s="148">
        <v>40274</v>
      </c>
    </row>
    <row r="557" spans="1:22">
      <c r="A557" s="18" t="s">
        <v>3661</v>
      </c>
      <c r="D557" s="165" t="s">
        <v>4535</v>
      </c>
      <c r="E557" s="150" t="s">
        <v>4534</v>
      </c>
      <c r="R557" s="149">
        <f t="shared" si="16"/>
        <v>0</v>
      </c>
      <c r="T557" s="148">
        <v>40281</v>
      </c>
    </row>
    <row r="558" spans="1:22">
      <c r="A558" s="18" t="s">
        <v>3662</v>
      </c>
      <c r="D558" s="165" t="s">
        <v>4533</v>
      </c>
      <c r="E558" s="150" t="s">
        <v>4532</v>
      </c>
      <c r="R558" s="149">
        <f t="shared" si="16"/>
        <v>0</v>
      </c>
      <c r="T558" s="148">
        <v>40274</v>
      </c>
      <c r="U558" s="171"/>
      <c r="V558" s="171"/>
    </row>
    <row r="559" spans="1:22">
      <c r="A559" s="18" t="s">
        <v>3662</v>
      </c>
      <c r="D559" s="150" t="s">
        <v>4531</v>
      </c>
      <c r="E559" s="150" t="s">
        <v>4530</v>
      </c>
      <c r="G559" s="73"/>
      <c r="H559" s="73"/>
      <c r="O559" s="73"/>
      <c r="P559" s="73"/>
      <c r="Q559" s="73"/>
      <c r="R559" s="149">
        <f t="shared" si="16"/>
        <v>0</v>
      </c>
      <c r="T559" s="148">
        <v>40274</v>
      </c>
    </row>
    <row r="560" spans="1:22">
      <c r="A560" s="18" t="s">
        <v>3662</v>
      </c>
      <c r="D560" s="165" t="s">
        <v>4529</v>
      </c>
      <c r="E560" s="150" t="s">
        <v>4528</v>
      </c>
      <c r="R560" s="149">
        <f t="shared" si="16"/>
        <v>0</v>
      </c>
      <c r="T560" s="148">
        <v>40274</v>
      </c>
    </row>
    <row r="561" spans="1:20">
      <c r="A561" s="18" t="s">
        <v>3662</v>
      </c>
      <c r="D561" s="165" t="s">
        <v>4527</v>
      </c>
      <c r="E561" s="150" t="s">
        <v>4526</v>
      </c>
      <c r="R561" s="149">
        <f t="shared" si="16"/>
        <v>0</v>
      </c>
      <c r="T561" s="148">
        <v>40274</v>
      </c>
    </row>
    <row r="562" spans="1:20">
      <c r="A562" s="18" t="s">
        <v>3662</v>
      </c>
      <c r="D562" s="165" t="s">
        <v>4525</v>
      </c>
      <c r="E562" s="150" t="s">
        <v>4524</v>
      </c>
      <c r="R562" s="149">
        <f t="shared" si="16"/>
        <v>0</v>
      </c>
      <c r="T562" s="148">
        <v>40274</v>
      </c>
    </row>
    <row r="563" spans="1:20">
      <c r="A563" s="18" t="s">
        <v>3662</v>
      </c>
      <c r="D563" s="165" t="s">
        <v>4523</v>
      </c>
      <c r="E563" s="150" t="s">
        <v>4522</v>
      </c>
      <c r="R563" s="149">
        <f t="shared" si="16"/>
        <v>0</v>
      </c>
      <c r="T563" s="148">
        <v>40274</v>
      </c>
    </row>
    <row r="564" spans="1:20">
      <c r="A564" s="18" t="s">
        <v>3662</v>
      </c>
      <c r="D564" s="150" t="s">
        <v>4521</v>
      </c>
      <c r="E564" s="150" t="s">
        <v>4520</v>
      </c>
      <c r="G564" s="73"/>
      <c r="H564" s="73"/>
      <c r="O564" s="73"/>
      <c r="P564" s="73"/>
      <c r="Q564" s="73"/>
      <c r="R564" s="149">
        <f t="shared" si="16"/>
        <v>0</v>
      </c>
      <c r="T564" s="148">
        <v>40274</v>
      </c>
    </row>
    <row r="565" spans="1:20">
      <c r="A565" s="18" t="s">
        <v>3662</v>
      </c>
      <c r="D565" s="165" t="s">
        <v>4519</v>
      </c>
      <c r="E565" s="150" t="s">
        <v>4518</v>
      </c>
      <c r="R565" s="149">
        <f t="shared" si="16"/>
        <v>0</v>
      </c>
      <c r="T565" s="148">
        <v>40274</v>
      </c>
    </row>
    <row r="566" spans="1:20">
      <c r="A566" s="18" t="s">
        <v>3662</v>
      </c>
      <c r="D566" s="165" t="s">
        <v>2630</v>
      </c>
      <c r="E566" s="150" t="s">
        <v>4517</v>
      </c>
      <c r="J566" s="20" t="s">
        <v>2632</v>
      </c>
      <c r="R566" s="149">
        <f t="shared" si="16"/>
        <v>0</v>
      </c>
      <c r="T566" s="148">
        <v>40274</v>
      </c>
    </row>
    <row r="567" spans="1:20">
      <c r="A567" s="18" t="s">
        <v>3662</v>
      </c>
      <c r="D567" s="165" t="s">
        <v>4516</v>
      </c>
      <c r="E567" s="150" t="s">
        <v>4515</v>
      </c>
      <c r="R567" s="149">
        <f t="shared" si="16"/>
        <v>0</v>
      </c>
      <c r="T567" s="148">
        <v>40274</v>
      </c>
    </row>
    <row r="568" spans="1:20">
      <c r="A568" s="18" t="s">
        <v>3662</v>
      </c>
      <c r="D568" s="165" t="s">
        <v>4514</v>
      </c>
      <c r="E568" s="150" t="s">
        <v>4513</v>
      </c>
      <c r="R568" s="149">
        <f t="shared" si="16"/>
        <v>0</v>
      </c>
      <c r="T568" s="148">
        <v>40274</v>
      </c>
    </row>
    <row r="569" spans="1:20">
      <c r="A569" s="18" t="s">
        <v>3662</v>
      </c>
      <c r="D569" s="150" t="s">
        <v>4512</v>
      </c>
      <c r="E569" s="150" t="s">
        <v>4511</v>
      </c>
      <c r="G569" s="73"/>
      <c r="H569" s="73"/>
      <c r="O569" s="73"/>
      <c r="P569" s="73"/>
      <c r="Q569" s="73"/>
      <c r="R569" s="149">
        <f t="shared" si="16"/>
        <v>0</v>
      </c>
      <c r="T569" s="148">
        <v>40274</v>
      </c>
    </row>
    <row r="570" spans="1:20">
      <c r="A570" s="18" t="s">
        <v>3662</v>
      </c>
      <c r="D570" s="165" t="s">
        <v>4510</v>
      </c>
      <c r="E570" s="150" t="s">
        <v>4509</v>
      </c>
      <c r="R570" s="149">
        <f t="shared" si="16"/>
        <v>0</v>
      </c>
      <c r="T570" s="148">
        <v>40274</v>
      </c>
    </row>
    <row r="571" spans="1:20">
      <c r="A571" s="18" t="s">
        <v>3662</v>
      </c>
      <c r="D571" s="165" t="s">
        <v>4508</v>
      </c>
      <c r="E571" s="150" t="s">
        <v>4506</v>
      </c>
      <c r="R571" s="149">
        <f t="shared" si="16"/>
        <v>0</v>
      </c>
      <c r="T571" s="148">
        <v>40274</v>
      </c>
    </row>
    <row r="572" spans="1:20">
      <c r="A572" s="18" t="s">
        <v>3662</v>
      </c>
      <c r="D572" s="165" t="s">
        <v>4507</v>
      </c>
      <c r="E572" s="150" t="s">
        <v>4506</v>
      </c>
      <c r="R572" s="149">
        <f t="shared" si="16"/>
        <v>0</v>
      </c>
      <c r="T572" s="148">
        <v>40274</v>
      </c>
    </row>
    <row r="573" spans="1:20">
      <c r="A573" s="18" t="s">
        <v>3662</v>
      </c>
      <c r="D573" s="165" t="s">
        <v>4505</v>
      </c>
      <c r="E573" s="150" t="s">
        <v>4504</v>
      </c>
      <c r="R573" s="149">
        <f t="shared" si="16"/>
        <v>0</v>
      </c>
      <c r="T573" s="148">
        <v>40274</v>
      </c>
    </row>
    <row r="574" spans="1:20">
      <c r="A574" s="18" t="s">
        <v>3662</v>
      </c>
      <c r="D574" s="150" t="s">
        <v>4503</v>
      </c>
      <c r="E574" s="150" t="s">
        <v>4502</v>
      </c>
      <c r="G574" s="73"/>
      <c r="H574" s="73"/>
      <c r="O574" s="73"/>
      <c r="P574" s="73"/>
      <c r="Q574" s="73"/>
      <c r="R574" s="149">
        <f t="shared" si="16"/>
        <v>0</v>
      </c>
      <c r="T574" s="148">
        <v>40274</v>
      </c>
    </row>
    <row r="575" spans="1:20">
      <c r="A575" s="18" t="s">
        <v>3662</v>
      </c>
      <c r="D575" s="165" t="s">
        <v>4501</v>
      </c>
      <c r="E575" s="150" t="s">
        <v>4500</v>
      </c>
      <c r="R575" s="149">
        <f t="shared" si="16"/>
        <v>0</v>
      </c>
      <c r="T575" s="148">
        <v>40274</v>
      </c>
    </row>
    <row r="576" spans="1:20">
      <c r="A576" s="18" t="s">
        <v>3662</v>
      </c>
      <c r="E576" s="150" t="s">
        <v>4499</v>
      </c>
      <c r="G576" s="73"/>
      <c r="H576" s="73"/>
      <c r="K576" s="150" t="s">
        <v>4498</v>
      </c>
      <c r="O576" s="73"/>
      <c r="P576" s="73"/>
      <c r="Q576" s="73"/>
      <c r="R576" s="149">
        <f t="shared" si="16"/>
        <v>0</v>
      </c>
      <c r="T576" s="148">
        <v>40274</v>
      </c>
    </row>
    <row r="577" spans="1:20">
      <c r="A577" s="18" t="s">
        <v>3662</v>
      </c>
      <c r="D577" s="165" t="s">
        <v>4497</v>
      </c>
      <c r="E577" s="150" t="s">
        <v>4496</v>
      </c>
      <c r="R577" s="149">
        <f t="shared" si="16"/>
        <v>0</v>
      </c>
      <c r="T577" s="148">
        <v>40274</v>
      </c>
    </row>
    <row r="578" spans="1:20">
      <c r="A578" s="18" t="s">
        <v>3662</v>
      </c>
      <c r="D578" s="165" t="s">
        <v>4495</v>
      </c>
      <c r="E578" s="150" t="s">
        <v>4494</v>
      </c>
      <c r="R578" s="149">
        <f t="shared" si="16"/>
        <v>0</v>
      </c>
      <c r="T578" s="148">
        <v>40274</v>
      </c>
    </row>
    <row r="579" spans="1:20">
      <c r="A579" s="18" t="s">
        <v>3662</v>
      </c>
      <c r="D579" s="165" t="s">
        <v>4493</v>
      </c>
      <c r="E579" s="150" t="s">
        <v>4492</v>
      </c>
      <c r="R579" s="149">
        <f t="shared" si="16"/>
        <v>0</v>
      </c>
      <c r="T579" s="148">
        <v>40274</v>
      </c>
    </row>
    <row r="580" spans="1:20">
      <c r="A580" s="18" t="s">
        <v>3662</v>
      </c>
      <c r="D580" s="168" t="s">
        <v>4491</v>
      </c>
      <c r="E580" s="168" t="s">
        <v>4490</v>
      </c>
      <c r="G580" s="73"/>
      <c r="H580" s="73"/>
      <c r="O580" s="73"/>
      <c r="P580" s="73"/>
      <c r="Q580" s="73"/>
      <c r="R580" s="149">
        <f t="shared" si="16"/>
        <v>0</v>
      </c>
      <c r="T580" s="148">
        <v>40274</v>
      </c>
    </row>
    <row r="581" spans="1:20">
      <c r="A581" s="18" t="s">
        <v>3662</v>
      </c>
      <c r="D581" s="150" t="s">
        <v>4489</v>
      </c>
      <c r="E581" s="150" t="s">
        <v>4488</v>
      </c>
      <c r="G581" s="73"/>
      <c r="H581" s="73"/>
      <c r="K581" s="150" t="s">
        <v>4487</v>
      </c>
      <c r="O581" s="73"/>
      <c r="P581" s="73"/>
      <c r="Q581" s="73"/>
      <c r="R581" s="149">
        <f t="shared" ref="R581:R644" si="17">IF($P581=0,0,$P581/($P581+Q581))</f>
        <v>0</v>
      </c>
      <c r="T581" s="148">
        <v>40274</v>
      </c>
    </row>
    <row r="582" spans="1:20">
      <c r="A582" s="18" t="s">
        <v>3662</v>
      </c>
      <c r="D582" s="165" t="s">
        <v>4486</v>
      </c>
      <c r="E582" s="150" t="s">
        <v>4485</v>
      </c>
      <c r="R582" s="149">
        <f t="shared" si="17"/>
        <v>0</v>
      </c>
      <c r="T582" s="148">
        <v>40274</v>
      </c>
    </row>
    <row r="583" spans="1:20">
      <c r="A583" s="18" t="s">
        <v>3662</v>
      </c>
      <c r="D583" s="165" t="s">
        <v>4484</v>
      </c>
      <c r="E583" s="150" t="s">
        <v>4483</v>
      </c>
      <c r="R583" s="149">
        <f t="shared" si="17"/>
        <v>0</v>
      </c>
      <c r="T583" s="148">
        <v>40274</v>
      </c>
    </row>
    <row r="584" spans="1:20">
      <c r="A584" s="18" t="s">
        <v>3662</v>
      </c>
      <c r="D584" s="165" t="s">
        <v>4284</v>
      </c>
      <c r="E584" s="150" t="s">
        <v>4482</v>
      </c>
      <c r="R584" s="149">
        <f t="shared" si="17"/>
        <v>0</v>
      </c>
      <c r="T584" s="148">
        <v>40274</v>
      </c>
    </row>
    <row r="585" spans="1:20">
      <c r="A585" s="18" t="s">
        <v>3662</v>
      </c>
      <c r="D585" s="165" t="s">
        <v>4481</v>
      </c>
      <c r="E585" s="150" t="s">
        <v>4480</v>
      </c>
      <c r="R585" s="149">
        <f t="shared" si="17"/>
        <v>0</v>
      </c>
      <c r="T585" s="148">
        <v>40274</v>
      </c>
    </row>
    <row r="586" spans="1:20">
      <c r="A586" s="18" t="s">
        <v>3662</v>
      </c>
      <c r="D586" s="165" t="s">
        <v>4479</v>
      </c>
      <c r="E586" s="150" t="s">
        <v>4477</v>
      </c>
      <c r="R586" s="149">
        <f t="shared" si="17"/>
        <v>0</v>
      </c>
      <c r="T586" s="148">
        <v>40274</v>
      </c>
    </row>
    <row r="587" spans="1:20">
      <c r="A587" s="18" t="s">
        <v>3662</v>
      </c>
      <c r="D587" s="165" t="s">
        <v>4478</v>
      </c>
      <c r="E587" s="150" t="s">
        <v>4477</v>
      </c>
      <c r="R587" s="149">
        <f t="shared" si="17"/>
        <v>0</v>
      </c>
      <c r="T587" s="148">
        <v>40274</v>
      </c>
    </row>
    <row r="588" spans="1:20">
      <c r="A588" s="18" t="s">
        <v>3662</v>
      </c>
      <c r="D588" s="165" t="s">
        <v>4476</v>
      </c>
      <c r="E588" s="150" t="s">
        <v>4475</v>
      </c>
      <c r="R588" s="149">
        <f t="shared" si="17"/>
        <v>0</v>
      </c>
      <c r="T588" s="148">
        <v>40274</v>
      </c>
    </row>
    <row r="589" spans="1:20">
      <c r="A589" s="18" t="s">
        <v>3662</v>
      </c>
      <c r="D589" s="165" t="s">
        <v>4474</v>
      </c>
      <c r="E589" s="150" t="s">
        <v>4473</v>
      </c>
      <c r="R589" s="149">
        <f t="shared" si="17"/>
        <v>0</v>
      </c>
      <c r="T589" s="148">
        <v>40274</v>
      </c>
    </row>
    <row r="590" spans="1:20">
      <c r="A590" s="18" t="s">
        <v>3662</v>
      </c>
      <c r="D590" s="165"/>
      <c r="E590" s="150" t="s">
        <v>4472</v>
      </c>
      <c r="R590" s="149">
        <f t="shared" si="17"/>
        <v>0</v>
      </c>
      <c r="T590" s="148">
        <v>40274</v>
      </c>
    </row>
    <row r="591" spans="1:20">
      <c r="A591" s="18" t="s">
        <v>3662</v>
      </c>
      <c r="E591" s="150" t="s">
        <v>4471</v>
      </c>
      <c r="G591" s="73"/>
      <c r="H591" s="73"/>
      <c r="K591" s="150" t="s">
        <v>4470</v>
      </c>
      <c r="O591" s="73"/>
      <c r="P591" s="73"/>
      <c r="Q591" s="73"/>
      <c r="R591" s="149">
        <f t="shared" si="17"/>
        <v>0</v>
      </c>
      <c r="T591" s="148">
        <v>40274</v>
      </c>
    </row>
    <row r="592" spans="1:20">
      <c r="A592" s="18" t="s">
        <v>3662</v>
      </c>
      <c r="D592" s="165" t="s">
        <v>4469</v>
      </c>
      <c r="E592" s="150" t="s">
        <v>4468</v>
      </c>
      <c r="R592" s="149">
        <f t="shared" si="17"/>
        <v>0</v>
      </c>
      <c r="T592" s="148">
        <v>40274</v>
      </c>
    </row>
    <row r="593" spans="1:20">
      <c r="A593" s="18" t="s">
        <v>3662</v>
      </c>
      <c r="D593" s="165"/>
      <c r="E593" s="150" t="s">
        <v>4467</v>
      </c>
      <c r="F593" s="20" t="s">
        <v>4466</v>
      </c>
      <c r="K593" s="150" t="s">
        <v>4465</v>
      </c>
      <c r="R593" s="149">
        <f t="shared" si="17"/>
        <v>0</v>
      </c>
      <c r="T593" s="148">
        <v>40274</v>
      </c>
    </row>
    <row r="594" spans="1:20">
      <c r="A594" s="18" t="s">
        <v>3662</v>
      </c>
      <c r="D594" s="165" t="s">
        <v>4464</v>
      </c>
      <c r="E594" s="150" t="s">
        <v>4463</v>
      </c>
      <c r="R594" s="149">
        <f t="shared" si="17"/>
        <v>0</v>
      </c>
      <c r="T594" s="148">
        <v>40274</v>
      </c>
    </row>
    <row r="595" spans="1:20">
      <c r="A595" s="18" t="s">
        <v>3662</v>
      </c>
      <c r="D595" s="165"/>
      <c r="E595" s="150" t="s">
        <v>4462</v>
      </c>
      <c r="R595" s="149">
        <f t="shared" si="17"/>
        <v>0</v>
      </c>
      <c r="T595" s="148">
        <v>40274</v>
      </c>
    </row>
    <row r="596" spans="1:20">
      <c r="A596" s="18" t="s">
        <v>3662</v>
      </c>
      <c r="D596" s="165"/>
      <c r="E596" s="150" t="s">
        <v>4461</v>
      </c>
      <c r="F596" s="20" t="s">
        <v>4460</v>
      </c>
      <c r="R596" s="149">
        <f t="shared" si="17"/>
        <v>0</v>
      </c>
      <c r="T596" s="148">
        <v>40274</v>
      </c>
    </row>
    <row r="597" spans="1:20" ht="57">
      <c r="A597" s="18" t="s">
        <v>3661</v>
      </c>
      <c r="D597" s="165"/>
      <c r="E597" s="150" t="s">
        <v>4459</v>
      </c>
      <c r="K597" s="150" t="s">
        <v>4458</v>
      </c>
      <c r="R597" s="149">
        <f t="shared" si="17"/>
        <v>0</v>
      </c>
      <c r="T597" s="148">
        <v>40281</v>
      </c>
    </row>
    <row r="598" spans="1:20">
      <c r="A598" s="18" t="s">
        <v>3662</v>
      </c>
      <c r="D598" s="165"/>
      <c r="E598" s="150" t="s">
        <v>4457</v>
      </c>
      <c r="R598" s="149">
        <f t="shared" si="17"/>
        <v>0</v>
      </c>
      <c r="T598" s="148">
        <v>40274</v>
      </c>
    </row>
    <row r="599" spans="1:20">
      <c r="A599" s="18" t="s">
        <v>3662</v>
      </c>
      <c r="D599" s="150" t="s">
        <v>4456</v>
      </c>
      <c r="E599" s="150" t="s">
        <v>4455</v>
      </c>
      <c r="G599" s="73"/>
      <c r="H599" s="73"/>
      <c r="K599" s="150" t="s">
        <v>4454</v>
      </c>
      <c r="O599" s="73"/>
      <c r="P599" s="73"/>
      <c r="Q599" s="73"/>
      <c r="R599" s="149">
        <f t="shared" si="17"/>
        <v>0</v>
      </c>
      <c r="T599" s="148">
        <v>40274</v>
      </c>
    </row>
    <row r="600" spans="1:20">
      <c r="A600" s="18" t="s">
        <v>3662</v>
      </c>
      <c r="E600" s="165" t="s">
        <v>4453</v>
      </c>
      <c r="R600" s="149">
        <f t="shared" si="17"/>
        <v>0</v>
      </c>
      <c r="T600" s="148">
        <v>40274</v>
      </c>
    </row>
    <row r="601" spans="1:20">
      <c r="A601" s="18" t="s">
        <v>3662</v>
      </c>
      <c r="D601" s="165" t="s">
        <v>4452</v>
      </c>
      <c r="E601" s="150" t="s">
        <v>4451</v>
      </c>
      <c r="R601" s="149">
        <f t="shared" si="17"/>
        <v>0</v>
      </c>
      <c r="T601" s="148">
        <v>40274</v>
      </c>
    </row>
    <row r="602" spans="1:20">
      <c r="A602" s="18" t="s">
        <v>3662</v>
      </c>
      <c r="D602" s="165" t="s">
        <v>4450</v>
      </c>
      <c r="E602" s="150" t="s">
        <v>4449</v>
      </c>
      <c r="R602" s="149">
        <f t="shared" si="17"/>
        <v>0</v>
      </c>
      <c r="T602" s="148">
        <v>40274</v>
      </c>
    </row>
    <row r="603" spans="1:20">
      <c r="A603" s="18" t="s">
        <v>3662</v>
      </c>
      <c r="D603" s="165" t="s">
        <v>4448</v>
      </c>
      <c r="E603" s="150" t="s">
        <v>4446</v>
      </c>
      <c r="R603" s="149">
        <f t="shared" si="17"/>
        <v>0</v>
      </c>
      <c r="T603" s="148">
        <v>40274</v>
      </c>
    </row>
    <row r="604" spans="1:20">
      <c r="A604" s="18" t="s">
        <v>3662</v>
      </c>
      <c r="D604" s="165" t="s">
        <v>4447</v>
      </c>
      <c r="E604" s="150" t="s">
        <v>4446</v>
      </c>
      <c r="R604" s="149">
        <f t="shared" si="17"/>
        <v>0</v>
      </c>
      <c r="T604" s="148">
        <v>40274</v>
      </c>
    </row>
    <row r="605" spans="1:20">
      <c r="A605" s="18" t="s">
        <v>3662</v>
      </c>
      <c r="D605" s="165" t="s">
        <v>4445</v>
      </c>
      <c r="E605" s="150" t="s">
        <v>4444</v>
      </c>
      <c r="R605" s="149">
        <f t="shared" si="17"/>
        <v>0</v>
      </c>
      <c r="T605" s="148">
        <v>40274</v>
      </c>
    </row>
    <row r="606" spans="1:20">
      <c r="A606" s="18" t="s">
        <v>3662</v>
      </c>
      <c r="D606" s="150" t="s">
        <v>4443</v>
      </c>
      <c r="E606" s="150" t="s">
        <v>4442</v>
      </c>
      <c r="G606" s="73"/>
      <c r="H606" s="73"/>
      <c r="O606" s="73"/>
      <c r="P606" s="73"/>
      <c r="Q606" s="73"/>
      <c r="R606" s="149">
        <f t="shared" si="17"/>
        <v>0</v>
      </c>
      <c r="T606" s="148">
        <v>40274</v>
      </c>
    </row>
    <row r="607" spans="1:20">
      <c r="A607" s="18" t="s">
        <v>3662</v>
      </c>
      <c r="D607" s="165" t="s">
        <v>4441</v>
      </c>
      <c r="E607" s="150" t="s">
        <v>4440</v>
      </c>
      <c r="R607" s="149">
        <f t="shared" si="17"/>
        <v>0</v>
      </c>
      <c r="T607" s="148">
        <v>40274</v>
      </c>
    </row>
    <row r="608" spans="1:20">
      <c r="A608" s="18" t="s">
        <v>3662</v>
      </c>
      <c r="D608" s="165" t="s">
        <v>4439</v>
      </c>
      <c r="E608" s="150" t="s">
        <v>4438</v>
      </c>
      <c r="R608" s="149">
        <f t="shared" si="17"/>
        <v>0</v>
      </c>
      <c r="T608" s="148">
        <v>40274</v>
      </c>
    </row>
    <row r="609" spans="1:20">
      <c r="A609" s="18" t="s">
        <v>3662</v>
      </c>
      <c r="D609" s="165"/>
      <c r="E609" s="150" t="s">
        <v>4437</v>
      </c>
      <c r="R609" s="149">
        <f t="shared" si="17"/>
        <v>0</v>
      </c>
      <c r="T609" s="148">
        <v>40274</v>
      </c>
    </row>
    <row r="610" spans="1:20">
      <c r="A610" s="18" t="s">
        <v>3662</v>
      </c>
      <c r="D610" s="150" t="s">
        <v>4436</v>
      </c>
      <c r="E610" s="150" t="s">
        <v>4435</v>
      </c>
      <c r="G610" s="73"/>
      <c r="H610" s="73"/>
      <c r="I610" s="73"/>
      <c r="J610" s="73"/>
      <c r="K610" s="104"/>
      <c r="L610" s="104"/>
      <c r="M610" s="104"/>
      <c r="N610" s="73"/>
      <c r="O610" s="73"/>
      <c r="P610" s="73"/>
      <c r="Q610" s="73"/>
      <c r="R610" s="149">
        <f t="shared" si="17"/>
        <v>0</v>
      </c>
      <c r="T610" s="148">
        <v>40274</v>
      </c>
    </row>
    <row r="611" spans="1:20">
      <c r="A611" s="18" t="s">
        <v>3662</v>
      </c>
      <c r="D611" s="165" t="s">
        <v>4434</v>
      </c>
      <c r="E611" s="150" t="s">
        <v>4433</v>
      </c>
      <c r="K611" s="150" t="s">
        <v>4432</v>
      </c>
      <c r="R611" s="149">
        <f t="shared" si="17"/>
        <v>0</v>
      </c>
      <c r="T611" s="148">
        <v>40274</v>
      </c>
    </row>
    <row r="612" spans="1:20">
      <c r="A612" s="18" t="s">
        <v>3662</v>
      </c>
      <c r="D612" s="165" t="s">
        <v>4431</v>
      </c>
      <c r="E612" s="150" t="s">
        <v>4430</v>
      </c>
      <c r="R612" s="149">
        <f t="shared" si="17"/>
        <v>0</v>
      </c>
      <c r="T612" s="148">
        <v>40274</v>
      </c>
    </row>
    <row r="613" spans="1:20">
      <c r="A613" s="18" t="s">
        <v>3662</v>
      </c>
      <c r="D613" s="165" t="s">
        <v>4429</v>
      </c>
      <c r="E613" s="150" t="s">
        <v>4428</v>
      </c>
      <c r="R613" s="149">
        <f t="shared" si="17"/>
        <v>0</v>
      </c>
      <c r="T613" s="148">
        <v>40274</v>
      </c>
    </row>
    <row r="614" spans="1:20">
      <c r="A614" s="18" t="s">
        <v>3662</v>
      </c>
      <c r="D614" s="165" t="s">
        <v>4427</v>
      </c>
      <c r="E614" s="150" t="s">
        <v>4426</v>
      </c>
      <c r="R614" s="149">
        <f t="shared" si="17"/>
        <v>0</v>
      </c>
      <c r="T614" s="148">
        <v>40274</v>
      </c>
    </row>
    <row r="615" spans="1:20">
      <c r="A615" s="18" t="s">
        <v>3662</v>
      </c>
      <c r="D615" s="165" t="s">
        <v>4425</v>
      </c>
      <c r="E615" s="150" t="s">
        <v>4424</v>
      </c>
      <c r="R615" s="149">
        <f t="shared" si="17"/>
        <v>0</v>
      </c>
      <c r="T615" s="148">
        <v>40274</v>
      </c>
    </row>
    <row r="616" spans="1:20">
      <c r="A616" s="18" t="s">
        <v>3662</v>
      </c>
      <c r="D616" s="165" t="s">
        <v>4423</v>
      </c>
      <c r="E616" s="150" t="s">
        <v>4422</v>
      </c>
      <c r="R616" s="149">
        <f t="shared" si="17"/>
        <v>0</v>
      </c>
      <c r="T616" s="148">
        <v>40274</v>
      </c>
    </row>
    <row r="617" spans="1:20">
      <c r="A617" s="18" t="s">
        <v>3662</v>
      </c>
      <c r="D617" s="165" t="s">
        <v>4421</v>
      </c>
      <c r="E617" s="150" t="s">
        <v>4420</v>
      </c>
      <c r="R617" s="149">
        <f t="shared" si="17"/>
        <v>0</v>
      </c>
      <c r="T617" s="148">
        <v>40274</v>
      </c>
    </row>
    <row r="618" spans="1:20">
      <c r="A618" s="18" t="s">
        <v>3662</v>
      </c>
      <c r="E618" s="165" t="s">
        <v>4419</v>
      </c>
      <c r="R618" s="149">
        <f t="shared" si="17"/>
        <v>0</v>
      </c>
      <c r="T618" s="148">
        <v>40274</v>
      </c>
    </row>
    <row r="619" spans="1:20">
      <c r="A619" s="18" t="s">
        <v>3662</v>
      </c>
      <c r="D619" s="165" t="s">
        <v>4418</v>
      </c>
      <c r="E619" s="150" t="s">
        <v>4417</v>
      </c>
      <c r="R619" s="149">
        <f t="shared" si="17"/>
        <v>0</v>
      </c>
      <c r="T619" s="148">
        <v>40274</v>
      </c>
    </row>
    <row r="620" spans="1:20">
      <c r="A620" s="18" t="s">
        <v>3662</v>
      </c>
      <c r="D620" s="165" t="s">
        <v>4416</v>
      </c>
      <c r="E620" s="150" t="s">
        <v>4415</v>
      </c>
      <c r="K620" s="150" t="s">
        <v>4414</v>
      </c>
      <c r="R620" s="149">
        <f t="shared" si="17"/>
        <v>0</v>
      </c>
      <c r="T620" s="148">
        <v>40274</v>
      </c>
    </row>
    <row r="621" spans="1:20">
      <c r="A621" s="18" t="s">
        <v>3662</v>
      </c>
      <c r="D621" s="165" t="s">
        <v>4413</v>
      </c>
      <c r="E621" s="150" t="s">
        <v>4412</v>
      </c>
      <c r="R621" s="149">
        <f t="shared" si="17"/>
        <v>0</v>
      </c>
      <c r="T621" s="148">
        <v>40274</v>
      </c>
    </row>
    <row r="622" spans="1:20">
      <c r="A622" s="18" t="s">
        <v>3662</v>
      </c>
      <c r="D622" s="165" t="s">
        <v>4411</v>
      </c>
      <c r="E622" s="150" t="s">
        <v>4410</v>
      </c>
      <c r="R622" s="149">
        <f t="shared" si="17"/>
        <v>0</v>
      </c>
      <c r="T622" s="148">
        <v>40274</v>
      </c>
    </row>
    <row r="623" spans="1:20">
      <c r="A623" s="18" t="s">
        <v>3662</v>
      </c>
      <c r="D623" s="165" t="s">
        <v>4409</v>
      </c>
      <c r="E623" s="150" t="s">
        <v>4407</v>
      </c>
      <c r="R623" s="149">
        <f t="shared" si="17"/>
        <v>0</v>
      </c>
      <c r="T623" s="148">
        <v>40274</v>
      </c>
    </row>
    <row r="624" spans="1:20">
      <c r="A624" s="18" t="s">
        <v>3662</v>
      </c>
      <c r="D624" s="165" t="s">
        <v>4408</v>
      </c>
      <c r="E624" s="150" t="s">
        <v>4407</v>
      </c>
      <c r="R624" s="149">
        <f t="shared" si="17"/>
        <v>0</v>
      </c>
      <c r="T624" s="148">
        <v>40274</v>
      </c>
    </row>
    <row r="625" spans="1:20">
      <c r="A625" s="18" t="s">
        <v>3662</v>
      </c>
      <c r="D625" s="165" t="s">
        <v>4406</v>
      </c>
      <c r="E625" s="150" t="s">
        <v>4405</v>
      </c>
      <c r="R625" s="149">
        <f t="shared" si="17"/>
        <v>0</v>
      </c>
      <c r="T625" s="148">
        <v>40274</v>
      </c>
    </row>
    <row r="626" spans="1:20">
      <c r="A626" s="18" t="s">
        <v>3662</v>
      </c>
      <c r="D626" s="165" t="s">
        <v>4404</v>
      </c>
      <c r="E626" s="150" t="s">
        <v>4403</v>
      </c>
      <c r="R626" s="149">
        <f t="shared" si="17"/>
        <v>0</v>
      </c>
      <c r="T626" s="148">
        <v>40274</v>
      </c>
    </row>
    <row r="627" spans="1:20">
      <c r="A627" s="18" t="s">
        <v>3662</v>
      </c>
      <c r="D627" s="165" t="s">
        <v>4402</v>
      </c>
      <c r="E627" s="150" t="s">
        <v>4401</v>
      </c>
      <c r="R627" s="149">
        <f t="shared" si="17"/>
        <v>0</v>
      </c>
      <c r="T627" s="148">
        <v>40274</v>
      </c>
    </row>
    <row r="628" spans="1:20">
      <c r="A628" s="18" t="s">
        <v>3661</v>
      </c>
      <c r="D628" s="165" t="s">
        <v>4400</v>
      </c>
      <c r="E628" s="150" t="s">
        <v>4399</v>
      </c>
      <c r="R628" s="149">
        <f t="shared" si="17"/>
        <v>0</v>
      </c>
      <c r="T628" s="148">
        <v>40281</v>
      </c>
    </row>
    <row r="629" spans="1:20">
      <c r="A629" s="18" t="s">
        <v>3662</v>
      </c>
      <c r="D629" s="165" t="s">
        <v>4398</v>
      </c>
      <c r="E629" s="150" t="s">
        <v>4397</v>
      </c>
      <c r="R629" s="149">
        <f t="shared" si="17"/>
        <v>0</v>
      </c>
      <c r="T629" s="148">
        <v>40274</v>
      </c>
    </row>
    <row r="630" spans="1:20">
      <c r="A630" s="18" t="s">
        <v>3662</v>
      </c>
      <c r="D630" s="165" t="s">
        <v>4396</v>
      </c>
      <c r="E630" s="150" t="s">
        <v>4395</v>
      </c>
      <c r="R630" s="149">
        <f t="shared" si="17"/>
        <v>0</v>
      </c>
      <c r="T630" s="148">
        <v>40274</v>
      </c>
    </row>
    <row r="631" spans="1:20">
      <c r="A631" s="18" t="s">
        <v>3662</v>
      </c>
      <c r="D631" s="165" t="s">
        <v>4394</v>
      </c>
      <c r="E631" s="150" t="s">
        <v>4393</v>
      </c>
      <c r="R631" s="149">
        <f t="shared" si="17"/>
        <v>0</v>
      </c>
      <c r="T631" s="148">
        <v>40274</v>
      </c>
    </row>
    <row r="632" spans="1:20">
      <c r="A632" s="18" t="s">
        <v>3662</v>
      </c>
      <c r="D632" s="165" t="s">
        <v>4392</v>
      </c>
      <c r="E632" s="150" t="s">
        <v>4391</v>
      </c>
      <c r="R632" s="149">
        <f t="shared" si="17"/>
        <v>0</v>
      </c>
      <c r="T632" s="148">
        <v>40274</v>
      </c>
    </row>
    <row r="633" spans="1:20">
      <c r="A633" s="18" t="s">
        <v>3662</v>
      </c>
      <c r="D633" s="165" t="s">
        <v>3594</v>
      </c>
      <c r="E633" s="150" t="s">
        <v>4390</v>
      </c>
      <c r="R633" s="149">
        <f t="shared" si="17"/>
        <v>0</v>
      </c>
      <c r="T633" s="148">
        <v>40274</v>
      </c>
    </row>
    <row r="634" spans="1:20">
      <c r="A634" s="18" t="s">
        <v>3662</v>
      </c>
      <c r="D634" s="165" t="s">
        <v>4389</v>
      </c>
      <c r="E634" s="150" t="s">
        <v>4388</v>
      </c>
      <c r="R634" s="149">
        <f t="shared" si="17"/>
        <v>0</v>
      </c>
      <c r="T634" s="148">
        <v>40274</v>
      </c>
    </row>
    <row r="635" spans="1:20">
      <c r="A635" s="18" t="s">
        <v>3662</v>
      </c>
      <c r="D635" s="150" t="s">
        <v>4387</v>
      </c>
      <c r="E635" s="150" t="s">
        <v>4386</v>
      </c>
      <c r="G635" s="73"/>
      <c r="H635" s="73"/>
      <c r="K635" s="150" t="s">
        <v>4385</v>
      </c>
      <c r="O635" s="73"/>
      <c r="P635" s="73"/>
      <c r="Q635" s="73"/>
      <c r="R635" s="149">
        <f t="shared" si="17"/>
        <v>0</v>
      </c>
      <c r="T635" s="148">
        <v>40274</v>
      </c>
    </row>
    <row r="636" spans="1:20">
      <c r="A636" s="18" t="s">
        <v>3662</v>
      </c>
      <c r="D636" s="165"/>
      <c r="E636" s="150" t="s">
        <v>4384</v>
      </c>
      <c r="K636" s="150" t="s">
        <v>4383</v>
      </c>
      <c r="R636" s="149">
        <f t="shared" si="17"/>
        <v>0</v>
      </c>
      <c r="T636" s="148">
        <v>40274</v>
      </c>
    </row>
    <row r="637" spans="1:20">
      <c r="A637" s="18" t="s">
        <v>3662</v>
      </c>
      <c r="E637" s="150" t="s">
        <v>4382</v>
      </c>
      <c r="G637" s="73"/>
      <c r="H637" s="73"/>
      <c r="O637" s="73"/>
      <c r="P637" s="73"/>
      <c r="Q637" s="73"/>
      <c r="R637" s="149">
        <f t="shared" si="17"/>
        <v>0</v>
      </c>
      <c r="T637" s="148">
        <v>40274</v>
      </c>
    </row>
    <row r="638" spans="1:20">
      <c r="A638" s="18" t="s">
        <v>3661</v>
      </c>
      <c r="D638" s="165" t="s">
        <v>4381</v>
      </c>
      <c r="E638" s="150" t="s">
        <v>4380</v>
      </c>
      <c r="R638" s="149">
        <f t="shared" si="17"/>
        <v>0</v>
      </c>
      <c r="T638" s="148">
        <v>40283</v>
      </c>
    </row>
    <row r="639" spans="1:20">
      <c r="A639" s="18" t="s">
        <v>3662</v>
      </c>
      <c r="D639" s="165" t="s">
        <v>4379</v>
      </c>
      <c r="E639" s="150" t="s">
        <v>4378</v>
      </c>
      <c r="R639" s="149">
        <f t="shared" si="17"/>
        <v>0</v>
      </c>
      <c r="T639" s="148">
        <v>40274</v>
      </c>
    </row>
    <row r="640" spans="1:20">
      <c r="A640" s="18" t="s">
        <v>3661</v>
      </c>
      <c r="D640" s="165"/>
      <c r="E640" s="150" t="s">
        <v>4377</v>
      </c>
      <c r="K640" s="150" t="s">
        <v>4376</v>
      </c>
      <c r="R640" s="149">
        <f t="shared" si="17"/>
        <v>0</v>
      </c>
      <c r="T640" s="148">
        <v>40281</v>
      </c>
    </row>
    <row r="641" spans="1:20">
      <c r="A641" s="18" t="s">
        <v>3662</v>
      </c>
      <c r="D641" s="165" t="s">
        <v>4375</v>
      </c>
      <c r="E641" s="150" t="s">
        <v>4374</v>
      </c>
      <c r="R641" s="149">
        <f t="shared" si="17"/>
        <v>0</v>
      </c>
      <c r="T641" s="148">
        <v>40274</v>
      </c>
    </row>
    <row r="642" spans="1:20">
      <c r="A642" s="18" t="s">
        <v>3662</v>
      </c>
      <c r="D642" s="165"/>
      <c r="E642" s="150" t="s">
        <v>4373</v>
      </c>
      <c r="H642" s="18" t="s">
        <v>4372</v>
      </c>
      <c r="R642" s="149">
        <f t="shared" si="17"/>
        <v>0</v>
      </c>
      <c r="T642" s="148">
        <v>40274</v>
      </c>
    </row>
    <row r="643" spans="1:20">
      <c r="A643" s="18" t="s">
        <v>3662</v>
      </c>
      <c r="D643" s="165" t="s">
        <v>4371</v>
      </c>
      <c r="E643" s="150" t="s">
        <v>4370</v>
      </c>
      <c r="R643" s="149">
        <f t="shared" si="17"/>
        <v>0</v>
      </c>
      <c r="T643" s="148">
        <v>40274</v>
      </c>
    </row>
    <row r="644" spans="1:20">
      <c r="A644" s="18" t="s">
        <v>3662</v>
      </c>
      <c r="D644" s="165" t="s">
        <v>4369</v>
      </c>
      <c r="E644" s="150" t="s">
        <v>4368</v>
      </c>
      <c r="R644" s="149">
        <f t="shared" si="17"/>
        <v>0</v>
      </c>
      <c r="T644" s="148">
        <v>40274</v>
      </c>
    </row>
    <row r="645" spans="1:20">
      <c r="A645" s="18" t="s">
        <v>3662</v>
      </c>
      <c r="D645" s="165" t="s">
        <v>4367</v>
      </c>
      <c r="E645" s="150" t="s">
        <v>4366</v>
      </c>
      <c r="R645" s="149">
        <f t="shared" ref="R645:R708" si="18">IF($P645=0,0,$P645/($P645+Q645))</f>
        <v>0</v>
      </c>
      <c r="T645" s="148">
        <v>40274</v>
      </c>
    </row>
    <row r="646" spans="1:20">
      <c r="A646" s="18" t="s">
        <v>3662</v>
      </c>
      <c r="D646" s="165" t="s">
        <v>4365</v>
      </c>
      <c r="E646" s="150" t="s">
        <v>4364</v>
      </c>
      <c r="R646" s="149">
        <f t="shared" si="18"/>
        <v>0</v>
      </c>
      <c r="T646" s="148">
        <v>40274</v>
      </c>
    </row>
    <row r="647" spans="1:20">
      <c r="A647" s="18" t="s">
        <v>3662</v>
      </c>
      <c r="D647" s="165" t="s">
        <v>4363</v>
      </c>
      <c r="E647" s="150" t="s">
        <v>4361</v>
      </c>
      <c r="R647" s="149">
        <f t="shared" si="18"/>
        <v>0</v>
      </c>
      <c r="T647" s="148">
        <v>40274</v>
      </c>
    </row>
    <row r="648" spans="1:20">
      <c r="A648" s="18" t="s">
        <v>3662</v>
      </c>
      <c r="D648" s="165" t="s">
        <v>4362</v>
      </c>
      <c r="E648" s="150" t="s">
        <v>4361</v>
      </c>
      <c r="R648" s="149">
        <f t="shared" si="18"/>
        <v>0</v>
      </c>
      <c r="T648" s="148">
        <v>40274</v>
      </c>
    </row>
    <row r="649" spans="1:20">
      <c r="A649" s="18" t="s">
        <v>3662</v>
      </c>
      <c r="D649" s="165" t="s">
        <v>4360</v>
      </c>
      <c r="E649" s="150" t="s">
        <v>4359</v>
      </c>
      <c r="R649" s="149">
        <f t="shared" si="18"/>
        <v>0</v>
      </c>
      <c r="T649" s="148">
        <v>40274</v>
      </c>
    </row>
    <row r="650" spans="1:20">
      <c r="A650" s="18" t="s">
        <v>3662</v>
      </c>
      <c r="D650" s="165" t="s">
        <v>4358</v>
      </c>
      <c r="E650" s="150" t="s">
        <v>4357</v>
      </c>
      <c r="R650" s="149">
        <f t="shared" si="18"/>
        <v>0</v>
      </c>
      <c r="T650" s="148">
        <v>40274</v>
      </c>
    </row>
    <row r="651" spans="1:20">
      <c r="A651" s="18" t="s">
        <v>3662</v>
      </c>
      <c r="D651" s="165" t="s">
        <v>4356</v>
      </c>
      <c r="E651" s="150" t="s">
        <v>4355</v>
      </c>
      <c r="R651" s="149">
        <f t="shared" si="18"/>
        <v>0</v>
      </c>
      <c r="T651" s="148">
        <v>40274</v>
      </c>
    </row>
    <row r="652" spans="1:20">
      <c r="A652" s="18" t="s">
        <v>3662</v>
      </c>
      <c r="D652" s="165" t="s">
        <v>4354</v>
      </c>
      <c r="E652" s="150" t="s">
        <v>4352</v>
      </c>
      <c r="R652" s="149">
        <f t="shared" si="18"/>
        <v>0</v>
      </c>
      <c r="T652" s="148">
        <v>40274</v>
      </c>
    </row>
    <row r="653" spans="1:20">
      <c r="A653" s="18" t="s">
        <v>3662</v>
      </c>
      <c r="D653" s="165" t="s">
        <v>4353</v>
      </c>
      <c r="E653" s="150" t="s">
        <v>4352</v>
      </c>
      <c r="R653" s="149">
        <f t="shared" si="18"/>
        <v>0</v>
      </c>
      <c r="T653" s="148">
        <v>40274</v>
      </c>
    </row>
    <row r="654" spans="1:20">
      <c r="A654" s="18" t="s">
        <v>3662</v>
      </c>
      <c r="E654" s="165" t="s">
        <v>4351</v>
      </c>
      <c r="K654" s="150" t="s">
        <v>4350</v>
      </c>
      <c r="R654" s="149">
        <f t="shared" si="18"/>
        <v>0</v>
      </c>
      <c r="T654" s="148">
        <v>40274</v>
      </c>
    </row>
    <row r="655" spans="1:20">
      <c r="A655" s="18" t="s">
        <v>3662</v>
      </c>
      <c r="D655" s="165" t="s">
        <v>4349</v>
      </c>
      <c r="E655" s="150" t="s">
        <v>4348</v>
      </c>
      <c r="R655" s="149">
        <f t="shared" si="18"/>
        <v>0</v>
      </c>
      <c r="T655" s="148">
        <v>40274</v>
      </c>
    </row>
    <row r="656" spans="1:20">
      <c r="A656" s="18" t="s">
        <v>3662</v>
      </c>
      <c r="E656" s="165" t="s">
        <v>4347</v>
      </c>
      <c r="R656" s="149">
        <f t="shared" si="18"/>
        <v>0</v>
      </c>
      <c r="T656" s="148">
        <v>40274</v>
      </c>
    </row>
    <row r="657" spans="1:20">
      <c r="A657" s="18" t="s">
        <v>3662</v>
      </c>
      <c r="D657" s="150" t="s">
        <v>4346</v>
      </c>
      <c r="E657" s="150" t="s">
        <v>4345</v>
      </c>
      <c r="G657" s="73"/>
      <c r="H657" s="73"/>
      <c r="K657" s="150" t="s">
        <v>4344</v>
      </c>
      <c r="O657" s="73"/>
      <c r="P657" s="73"/>
      <c r="Q657" s="73"/>
      <c r="R657" s="149">
        <f t="shared" si="18"/>
        <v>0</v>
      </c>
      <c r="T657" s="148">
        <v>40274</v>
      </c>
    </row>
    <row r="658" spans="1:20">
      <c r="A658" s="18" t="s">
        <v>3662</v>
      </c>
      <c r="D658" s="165"/>
      <c r="E658" s="150" t="s">
        <v>4343</v>
      </c>
      <c r="R658" s="149">
        <f t="shared" si="18"/>
        <v>0</v>
      </c>
      <c r="T658" s="148">
        <v>40274</v>
      </c>
    </row>
    <row r="659" spans="1:20">
      <c r="A659" s="18" t="s">
        <v>3662</v>
      </c>
      <c r="D659" s="165"/>
      <c r="E659" s="150" t="s">
        <v>4342</v>
      </c>
      <c r="R659" s="149">
        <f t="shared" si="18"/>
        <v>0</v>
      </c>
      <c r="T659" s="148">
        <v>40274</v>
      </c>
    </row>
    <row r="660" spans="1:20">
      <c r="A660" s="18" t="s">
        <v>3662</v>
      </c>
      <c r="D660" s="165" t="s">
        <v>4341</v>
      </c>
      <c r="E660" s="150" t="s">
        <v>3047</v>
      </c>
      <c r="R660" s="149">
        <f t="shared" si="18"/>
        <v>0</v>
      </c>
      <c r="T660" s="148">
        <v>40274</v>
      </c>
    </row>
    <row r="661" spans="1:20">
      <c r="A661" s="18" t="s">
        <v>3662</v>
      </c>
      <c r="D661" s="165"/>
      <c r="E661" s="150" t="s">
        <v>4340</v>
      </c>
      <c r="R661" s="149">
        <f t="shared" si="18"/>
        <v>0</v>
      </c>
      <c r="T661" s="148">
        <v>40274</v>
      </c>
    </row>
    <row r="662" spans="1:20">
      <c r="A662" s="18" t="s">
        <v>3662</v>
      </c>
      <c r="D662" s="165"/>
      <c r="E662" s="150" t="s">
        <v>4339</v>
      </c>
      <c r="K662" s="150" t="s">
        <v>4338</v>
      </c>
      <c r="R662" s="149">
        <f t="shared" si="18"/>
        <v>0</v>
      </c>
      <c r="T662" s="148">
        <v>40274</v>
      </c>
    </row>
    <row r="663" spans="1:20">
      <c r="A663" s="18" t="s">
        <v>3662</v>
      </c>
      <c r="D663" s="165"/>
      <c r="E663" s="150" t="s">
        <v>4337</v>
      </c>
      <c r="R663" s="149">
        <f t="shared" si="18"/>
        <v>0</v>
      </c>
      <c r="T663" s="148">
        <v>40274</v>
      </c>
    </row>
    <row r="664" spans="1:20">
      <c r="A664" s="18" t="s">
        <v>3662</v>
      </c>
      <c r="D664" s="150" t="s">
        <v>4336</v>
      </c>
      <c r="E664" s="150" t="s">
        <v>4335</v>
      </c>
      <c r="G664" s="73"/>
      <c r="H664" s="73"/>
      <c r="O664" s="73"/>
      <c r="P664" s="73"/>
      <c r="Q664" s="73"/>
      <c r="R664" s="149">
        <f t="shared" si="18"/>
        <v>0</v>
      </c>
      <c r="T664" s="148">
        <v>40274</v>
      </c>
    </row>
    <row r="665" spans="1:20">
      <c r="A665" s="18" t="s">
        <v>3662</v>
      </c>
      <c r="D665" s="165" t="s">
        <v>4334</v>
      </c>
      <c r="E665" s="150" t="s">
        <v>4333</v>
      </c>
      <c r="R665" s="149">
        <f t="shared" si="18"/>
        <v>0</v>
      </c>
      <c r="T665" s="148">
        <v>40274</v>
      </c>
    </row>
    <row r="666" spans="1:20">
      <c r="A666" s="18" t="s">
        <v>3662</v>
      </c>
      <c r="D666" s="165" t="s">
        <v>4332</v>
      </c>
      <c r="E666" s="150" t="s">
        <v>4331</v>
      </c>
      <c r="R666" s="149">
        <f t="shared" si="18"/>
        <v>0</v>
      </c>
      <c r="T666" s="148">
        <v>40274</v>
      </c>
    </row>
    <row r="667" spans="1:20">
      <c r="A667" s="18" t="s">
        <v>3662</v>
      </c>
      <c r="D667" s="165" t="s">
        <v>4330</v>
      </c>
      <c r="E667" s="150" t="s">
        <v>4329</v>
      </c>
      <c r="R667" s="149">
        <f t="shared" si="18"/>
        <v>0</v>
      </c>
      <c r="T667" s="148">
        <v>40274</v>
      </c>
    </row>
    <row r="668" spans="1:20">
      <c r="A668" s="18" t="s">
        <v>3662</v>
      </c>
      <c r="D668" s="165" t="s">
        <v>4328</v>
      </c>
      <c r="E668" s="150" t="s">
        <v>4327</v>
      </c>
      <c r="R668" s="149">
        <f t="shared" si="18"/>
        <v>0</v>
      </c>
      <c r="T668" s="148">
        <v>40274</v>
      </c>
    </row>
    <row r="669" spans="1:20">
      <c r="A669" s="18" t="s">
        <v>3662</v>
      </c>
      <c r="D669" s="165" t="s">
        <v>4326</v>
      </c>
      <c r="E669" s="150" t="s">
        <v>4325</v>
      </c>
      <c r="R669" s="149">
        <f t="shared" si="18"/>
        <v>0</v>
      </c>
      <c r="T669" s="148">
        <v>40274</v>
      </c>
    </row>
    <row r="670" spans="1:20">
      <c r="A670" s="18" t="s">
        <v>3662</v>
      </c>
      <c r="E670" s="165" t="s">
        <v>4324</v>
      </c>
      <c r="F670" s="20" t="s">
        <v>4323</v>
      </c>
      <c r="K670" s="150" t="s">
        <v>4322</v>
      </c>
      <c r="R670" s="149">
        <f t="shared" si="18"/>
        <v>0</v>
      </c>
      <c r="T670" s="148">
        <v>40274</v>
      </c>
    </row>
    <row r="671" spans="1:20">
      <c r="A671" s="18" t="s">
        <v>3662</v>
      </c>
      <c r="D671" s="165" t="s">
        <v>4321</v>
      </c>
      <c r="E671" s="150" t="s">
        <v>4320</v>
      </c>
      <c r="R671" s="149">
        <f t="shared" si="18"/>
        <v>0</v>
      </c>
      <c r="T671" s="148">
        <v>40274</v>
      </c>
    </row>
    <row r="672" spans="1:20">
      <c r="A672" s="18" t="s">
        <v>3662</v>
      </c>
      <c r="D672" s="165" t="s">
        <v>4319</v>
      </c>
      <c r="E672" s="150" t="s">
        <v>4318</v>
      </c>
      <c r="R672" s="149">
        <f t="shared" si="18"/>
        <v>0</v>
      </c>
      <c r="T672" s="148">
        <v>40274</v>
      </c>
    </row>
    <row r="673" spans="1:20">
      <c r="A673" s="18" t="s">
        <v>3662</v>
      </c>
      <c r="D673" s="165" t="s">
        <v>4317</v>
      </c>
      <c r="E673" s="150" t="s">
        <v>4316</v>
      </c>
      <c r="R673" s="149">
        <f t="shared" si="18"/>
        <v>0</v>
      </c>
      <c r="T673" s="148">
        <v>40274</v>
      </c>
    </row>
    <row r="674" spans="1:20">
      <c r="A674" s="18" t="s">
        <v>3662</v>
      </c>
      <c r="D674" s="165" t="s">
        <v>4315</v>
      </c>
      <c r="E674" s="150" t="s">
        <v>4314</v>
      </c>
      <c r="R674" s="149">
        <f t="shared" si="18"/>
        <v>0</v>
      </c>
      <c r="T674" s="148">
        <v>40274</v>
      </c>
    </row>
    <row r="675" spans="1:20">
      <c r="A675" s="18" t="s">
        <v>3662</v>
      </c>
      <c r="D675" s="165" t="s">
        <v>4313</v>
      </c>
      <c r="E675" s="150" t="s">
        <v>4312</v>
      </c>
      <c r="J675" s="20" t="s">
        <v>4311</v>
      </c>
      <c r="R675" s="149">
        <f t="shared" si="18"/>
        <v>0</v>
      </c>
      <c r="T675" s="148">
        <v>40274</v>
      </c>
    </row>
    <row r="676" spans="1:20">
      <c r="A676" s="18" t="s">
        <v>3661</v>
      </c>
      <c r="D676" s="165"/>
      <c r="E676" s="150" t="s">
        <v>4310</v>
      </c>
      <c r="K676" s="150" t="s">
        <v>4309</v>
      </c>
      <c r="R676" s="149">
        <f t="shared" si="18"/>
        <v>0</v>
      </c>
      <c r="T676" s="148">
        <v>40282</v>
      </c>
    </row>
    <row r="677" spans="1:20">
      <c r="A677" s="18" t="s">
        <v>3662</v>
      </c>
      <c r="D677" s="150" t="s">
        <v>4308</v>
      </c>
      <c r="E677" s="150" t="s">
        <v>4307</v>
      </c>
      <c r="F677" s="20" t="s">
        <v>3940</v>
      </c>
      <c r="G677" s="73"/>
      <c r="H677" s="73"/>
      <c r="K677" s="150" t="s">
        <v>4306</v>
      </c>
      <c r="O677" s="73"/>
      <c r="P677" s="73"/>
      <c r="Q677" s="73"/>
      <c r="R677" s="149">
        <f t="shared" si="18"/>
        <v>0</v>
      </c>
      <c r="T677" s="148">
        <v>40274</v>
      </c>
    </row>
    <row r="678" spans="1:20">
      <c r="A678" s="18" t="s">
        <v>3662</v>
      </c>
      <c r="D678" s="165" t="s">
        <v>4305</v>
      </c>
      <c r="E678" s="150" t="s">
        <v>4304</v>
      </c>
      <c r="R678" s="149">
        <f t="shared" si="18"/>
        <v>0</v>
      </c>
      <c r="T678" s="148">
        <v>40274</v>
      </c>
    </row>
    <row r="679" spans="1:20">
      <c r="A679" s="18" t="s">
        <v>3662</v>
      </c>
      <c r="D679" s="165" t="s">
        <v>4303</v>
      </c>
      <c r="E679" s="150" t="s">
        <v>4302</v>
      </c>
      <c r="R679" s="149">
        <f t="shared" si="18"/>
        <v>0</v>
      </c>
      <c r="T679" s="148">
        <v>40274</v>
      </c>
    </row>
    <row r="680" spans="1:20">
      <c r="A680" s="18" t="s">
        <v>3662</v>
      </c>
      <c r="D680" s="165" t="s">
        <v>4301</v>
      </c>
      <c r="E680" s="150" t="s">
        <v>4300</v>
      </c>
      <c r="R680" s="149">
        <f t="shared" si="18"/>
        <v>0</v>
      </c>
      <c r="T680" s="148">
        <v>40274</v>
      </c>
    </row>
    <row r="681" spans="1:20">
      <c r="A681" s="18" t="s">
        <v>3662</v>
      </c>
      <c r="D681" s="165" t="s">
        <v>4299</v>
      </c>
      <c r="E681" s="150" t="s">
        <v>4298</v>
      </c>
      <c r="R681" s="149">
        <f t="shared" si="18"/>
        <v>0</v>
      </c>
      <c r="T681" s="148">
        <v>40274</v>
      </c>
    </row>
    <row r="682" spans="1:20">
      <c r="A682" s="18" t="s">
        <v>3662</v>
      </c>
      <c r="D682" s="165" t="s">
        <v>4297</v>
      </c>
      <c r="E682" s="150" t="s">
        <v>4296</v>
      </c>
      <c r="R682" s="149">
        <f t="shared" si="18"/>
        <v>0</v>
      </c>
      <c r="T682" s="148">
        <v>40274</v>
      </c>
    </row>
    <row r="683" spans="1:20" ht="42.75">
      <c r="A683" s="18" t="s">
        <v>3661</v>
      </c>
      <c r="D683" s="165" t="s">
        <v>4295</v>
      </c>
      <c r="E683" s="150" t="s">
        <v>4294</v>
      </c>
      <c r="K683" s="150" t="s">
        <v>4293</v>
      </c>
      <c r="R683" s="149">
        <f t="shared" si="18"/>
        <v>0</v>
      </c>
      <c r="T683" s="148">
        <v>40281</v>
      </c>
    </row>
    <row r="684" spans="1:20">
      <c r="A684" s="18" t="s">
        <v>3662</v>
      </c>
      <c r="D684" s="150" t="s">
        <v>4292</v>
      </c>
      <c r="E684" s="150" t="s">
        <v>4291</v>
      </c>
      <c r="G684" s="73"/>
      <c r="H684" s="73"/>
      <c r="K684" s="150" t="s">
        <v>4290</v>
      </c>
      <c r="O684" s="73"/>
      <c r="P684" s="73"/>
      <c r="Q684" s="73"/>
      <c r="R684" s="149">
        <f t="shared" si="18"/>
        <v>0</v>
      </c>
      <c r="T684" s="148">
        <v>40274</v>
      </c>
    </row>
    <row r="685" spans="1:20">
      <c r="A685" s="18" t="s">
        <v>3662</v>
      </c>
      <c r="D685" s="165" t="s">
        <v>4252</v>
      </c>
      <c r="E685" s="150" t="s">
        <v>4289</v>
      </c>
      <c r="R685" s="149">
        <f t="shared" si="18"/>
        <v>0</v>
      </c>
      <c r="T685" s="148">
        <v>40274</v>
      </c>
    </row>
    <row r="686" spans="1:20">
      <c r="A686" s="18" t="s">
        <v>3662</v>
      </c>
      <c r="D686" s="150" t="s">
        <v>4288</v>
      </c>
      <c r="E686" s="150" t="s">
        <v>4287</v>
      </c>
      <c r="G686" s="73"/>
      <c r="H686" s="73"/>
      <c r="O686" s="73"/>
      <c r="P686" s="73"/>
      <c r="Q686" s="73"/>
      <c r="R686" s="149">
        <f t="shared" si="18"/>
        <v>0</v>
      </c>
      <c r="T686" s="148">
        <v>40274</v>
      </c>
    </row>
    <row r="687" spans="1:20">
      <c r="A687" s="18" t="s">
        <v>3662</v>
      </c>
      <c r="D687" s="165" t="s">
        <v>4286</v>
      </c>
      <c r="E687" s="150" t="s">
        <v>4285</v>
      </c>
      <c r="R687" s="149">
        <f t="shared" si="18"/>
        <v>0</v>
      </c>
      <c r="T687" s="148">
        <v>40274</v>
      </c>
    </row>
    <row r="688" spans="1:20">
      <c r="A688" s="18" t="s">
        <v>3662</v>
      </c>
      <c r="D688" s="165" t="s">
        <v>4284</v>
      </c>
      <c r="E688" s="150" t="s">
        <v>4283</v>
      </c>
      <c r="R688" s="149">
        <f t="shared" si="18"/>
        <v>0</v>
      </c>
      <c r="T688" s="148">
        <v>40274</v>
      </c>
    </row>
    <row r="689" spans="1:20">
      <c r="A689" s="18" t="s">
        <v>3662</v>
      </c>
      <c r="D689" s="165" t="s">
        <v>4282</v>
      </c>
      <c r="E689" s="150" t="s">
        <v>4281</v>
      </c>
      <c r="R689" s="149">
        <f t="shared" si="18"/>
        <v>0</v>
      </c>
      <c r="T689" s="148">
        <v>40274</v>
      </c>
    </row>
    <row r="690" spans="1:20">
      <c r="A690" s="18" t="s">
        <v>3662</v>
      </c>
      <c r="D690" s="150" t="s">
        <v>4280</v>
      </c>
      <c r="E690" s="150" t="s">
        <v>4279</v>
      </c>
      <c r="G690" s="73"/>
      <c r="H690" s="73"/>
      <c r="O690" s="73"/>
      <c r="P690" s="73"/>
      <c r="Q690" s="73"/>
      <c r="R690" s="149">
        <f t="shared" si="18"/>
        <v>0</v>
      </c>
      <c r="T690" s="148">
        <v>40274</v>
      </c>
    </row>
    <row r="691" spans="1:20">
      <c r="A691" s="18" t="s">
        <v>3662</v>
      </c>
      <c r="D691" s="165" t="s">
        <v>4278</v>
      </c>
      <c r="E691" s="150" t="s">
        <v>4277</v>
      </c>
      <c r="R691" s="149">
        <f t="shared" si="18"/>
        <v>0</v>
      </c>
      <c r="T691" s="148">
        <v>40274</v>
      </c>
    </row>
    <row r="692" spans="1:20">
      <c r="A692" s="18" t="s">
        <v>3662</v>
      </c>
      <c r="D692" s="165" t="s">
        <v>4276</v>
      </c>
      <c r="E692" s="150" t="s">
        <v>4275</v>
      </c>
      <c r="R692" s="149">
        <f t="shared" si="18"/>
        <v>0</v>
      </c>
      <c r="T692" s="148">
        <v>40274</v>
      </c>
    </row>
    <row r="693" spans="1:20">
      <c r="A693" s="18" t="s">
        <v>3662</v>
      </c>
      <c r="D693" s="165" t="s">
        <v>4274</v>
      </c>
      <c r="E693" s="150" t="s">
        <v>4273</v>
      </c>
      <c r="R693" s="149">
        <f t="shared" si="18"/>
        <v>0</v>
      </c>
      <c r="T693" s="148">
        <v>40274</v>
      </c>
    </row>
    <row r="694" spans="1:20">
      <c r="A694" s="18" t="s">
        <v>3662</v>
      </c>
      <c r="E694" s="150" t="s">
        <v>4272</v>
      </c>
      <c r="F694" s="20" t="s">
        <v>4271</v>
      </c>
      <c r="G694" s="73"/>
      <c r="H694" s="73"/>
      <c r="K694" s="150" t="s">
        <v>4270</v>
      </c>
      <c r="O694" s="73"/>
      <c r="P694" s="73"/>
      <c r="Q694" s="73"/>
      <c r="R694" s="149">
        <f t="shared" si="18"/>
        <v>0</v>
      </c>
      <c r="T694" s="148">
        <v>40274</v>
      </c>
    </row>
    <row r="695" spans="1:20">
      <c r="A695" s="18" t="s">
        <v>3662</v>
      </c>
      <c r="D695" s="150" t="s">
        <v>4269</v>
      </c>
      <c r="E695" s="150" t="s">
        <v>4268</v>
      </c>
      <c r="K695" s="150" t="s">
        <v>4267</v>
      </c>
      <c r="R695" s="149">
        <f t="shared" si="18"/>
        <v>0</v>
      </c>
      <c r="T695" s="148">
        <v>40274</v>
      </c>
    </row>
    <row r="696" spans="1:20">
      <c r="A696" s="18" t="s">
        <v>3662</v>
      </c>
      <c r="D696" s="165" t="s">
        <v>4266</v>
      </c>
      <c r="E696" s="150" t="s">
        <v>4265</v>
      </c>
      <c r="R696" s="149">
        <f t="shared" si="18"/>
        <v>0</v>
      </c>
      <c r="T696" s="148">
        <v>40274</v>
      </c>
    </row>
    <row r="697" spans="1:20">
      <c r="A697" s="18" t="s">
        <v>3662</v>
      </c>
      <c r="D697" s="165" t="s">
        <v>4264</v>
      </c>
      <c r="E697" s="150" t="s">
        <v>4263</v>
      </c>
      <c r="R697" s="149">
        <f t="shared" si="18"/>
        <v>0</v>
      </c>
      <c r="T697" s="148">
        <v>40274</v>
      </c>
    </row>
    <row r="698" spans="1:20">
      <c r="A698" s="18" t="s">
        <v>3662</v>
      </c>
      <c r="E698" s="150" t="s">
        <v>4262</v>
      </c>
      <c r="G698" s="73"/>
      <c r="H698" s="73"/>
      <c r="O698" s="73"/>
      <c r="P698" s="73"/>
      <c r="Q698" s="73"/>
      <c r="R698" s="149">
        <f t="shared" si="18"/>
        <v>0</v>
      </c>
      <c r="T698" s="148">
        <v>40274</v>
      </c>
    </row>
    <row r="699" spans="1:20">
      <c r="A699" s="18" t="s">
        <v>3662</v>
      </c>
      <c r="E699" s="150" t="s">
        <v>4261</v>
      </c>
      <c r="F699" s="20" t="s">
        <v>4260</v>
      </c>
      <c r="G699" s="73"/>
      <c r="H699" s="73"/>
      <c r="K699" s="150" t="s">
        <v>4259</v>
      </c>
      <c r="O699" s="73"/>
      <c r="P699" s="73"/>
      <c r="Q699" s="73"/>
      <c r="R699" s="149">
        <f t="shared" si="18"/>
        <v>0</v>
      </c>
      <c r="T699" s="148">
        <v>40274</v>
      </c>
    </row>
    <row r="700" spans="1:20">
      <c r="A700" s="18" t="s">
        <v>3662</v>
      </c>
      <c r="E700" s="150" t="s">
        <v>4258</v>
      </c>
      <c r="G700" s="73"/>
      <c r="H700" s="73"/>
      <c r="K700" s="150" t="s">
        <v>4257</v>
      </c>
      <c r="O700" s="73"/>
      <c r="P700" s="73"/>
      <c r="Q700" s="73"/>
      <c r="R700" s="149">
        <f t="shared" si="18"/>
        <v>0</v>
      </c>
      <c r="T700" s="148">
        <v>40274</v>
      </c>
    </row>
    <row r="701" spans="1:20">
      <c r="A701" s="18" t="s">
        <v>3662</v>
      </c>
      <c r="D701" s="165"/>
      <c r="E701" s="150" t="s">
        <v>4256</v>
      </c>
      <c r="K701" s="150" t="s">
        <v>4255</v>
      </c>
      <c r="R701" s="149">
        <f t="shared" si="18"/>
        <v>0</v>
      </c>
      <c r="T701" s="148">
        <v>40274</v>
      </c>
    </row>
    <row r="702" spans="1:20">
      <c r="A702" s="18" t="s">
        <v>3662</v>
      </c>
      <c r="D702" s="165" t="s">
        <v>4254</v>
      </c>
      <c r="E702" s="150" t="s">
        <v>4253</v>
      </c>
      <c r="R702" s="149">
        <f t="shared" si="18"/>
        <v>0</v>
      </c>
      <c r="T702" s="148">
        <v>40274</v>
      </c>
    </row>
    <row r="703" spans="1:20">
      <c r="A703" s="18" t="s">
        <v>3662</v>
      </c>
      <c r="D703" s="165" t="s">
        <v>4252</v>
      </c>
      <c r="E703" s="150" t="s">
        <v>4251</v>
      </c>
      <c r="R703" s="149">
        <f t="shared" si="18"/>
        <v>0</v>
      </c>
      <c r="T703" s="148">
        <v>40274</v>
      </c>
    </row>
    <row r="704" spans="1:20">
      <c r="A704" s="18" t="s">
        <v>3662</v>
      </c>
      <c r="D704" s="150" t="s">
        <v>4250</v>
      </c>
      <c r="E704" s="150" t="s">
        <v>4249</v>
      </c>
      <c r="G704" s="73"/>
      <c r="H704" s="73"/>
      <c r="K704" s="150" t="s">
        <v>4248</v>
      </c>
      <c r="O704" s="73"/>
      <c r="P704" s="73"/>
      <c r="Q704" s="73"/>
      <c r="R704" s="149">
        <f t="shared" si="18"/>
        <v>0</v>
      </c>
      <c r="T704" s="148">
        <v>40274</v>
      </c>
    </row>
    <row r="705" spans="1:20">
      <c r="A705" s="18" t="s">
        <v>3662</v>
      </c>
      <c r="E705" s="150" t="s">
        <v>4247</v>
      </c>
      <c r="F705" s="20" t="s">
        <v>4246</v>
      </c>
      <c r="G705" s="73"/>
      <c r="H705" s="73"/>
      <c r="O705" s="73"/>
      <c r="P705" s="73"/>
      <c r="Q705" s="73"/>
      <c r="R705" s="149">
        <f t="shared" si="18"/>
        <v>0</v>
      </c>
      <c r="T705" s="148">
        <v>40274</v>
      </c>
    </row>
    <row r="706" spans="1:20">
      <c r="A706" s="18" t="s">
        <v>3662</v>
      </c>
      <c r="D706" s="165" t="s">
        <v>4245</v>
      </c>
      <c r="E706" s="150" t="s">
        <v>4244</v>
      </c>
      <c r="P706" s="18">
        <v>1</v>
      </c>
      <c r="R706" s="149">
        <f t="shared" si="18"/>
        <v>1</v>
      </c>
      <c r="T706" s="148">
        <v>40274</v>
      </c>
    </row>
    <row r="707" spans="1:20">
      <c r="A707" s="18" t="s">
        <v>3662</v>
      </c>
      <c r="D707" s="165" t="s">
        <v>4243</v>
      </c>
      <c r="E707" s="150" t="s">
        <v>4242</v>
      </c>
      <c r="R707" s="149">
        <f t="shared" si="18"/>
        <v>0</v>
      </c>
      <c r="T707" s="148">
        <v>40274</v>
      </c>
    </row>
    <row r="708" spans="1:20">
      <c r="A708" s="18" t="s">
        <v>3662</v>
      </c>
      <c r="D708" s="150" t="s">
        <v>4241</v>
      </c>
      <c r="E708" s="150" t="s">
        <v>4240</v>
      </c>
      <c r="G708" s="73"/>
      <c r="H708" s="73"/>
      <c r="O708" s="73"/>
      <c r="P708" s="73"/>
      <c r="Q708" s="73"/>
      <c r="R708" s="149">
        <f t="shared" si="18"/>
        <v>0</v>
      </c>
      <c r="T708" s="148">
        <v>40274</v>
      </c>
    </row>
    <row r="709" spans="1:20">
      <c r="A709" s="18" t="s">
        <v>3662</v>
      </c>
      <c r="D709" s="165" t="s">
        <v>4239</v>
      </c>
      <c r="E709" s="150" t="s">
        <v>4238</v>
      </c>
      <c r="R709" s="149">
        <f t="shared" ref="R709:R772" si="19">IF($P709=0,0,$P709/($P709+Q709))</f>
        <v>0</v>
      </c>
      <c r="T709" s="148">
        <v>40274</v>
      </c>
    </row>
    <row r="710" spans="1:20">
      <c r="A710" s="18" t="s">
        <v>3662</v>
      </c>
      <c r="D710" s="165" t="s">
        <v>4237</v>
      </c>
      <c r="E710" s="150" t="s">
        <v>4236</v>
      </c>
      <c r="R710" s="149">
        <f t="shared" si="19"/>
        <v>0</v>
      </c>
      <c r="T710" s="148">
        <v>40274</v>
      </c>
    </row>
    <row r="711" spans="1:20">
      <c r="A711" s="18" t="s">
        <v>3662</v>
      </c>
      <c r="D711" s="165" t="s">
        <v>4235</v>
      </c>
      <c r="E711" s="150" t="s">
        <v>4234</v>
      </c>
      <c r="R711" s="149">
        <f t="shared" si="19"/>
        <v>0</v>
      </c>
      <c r="T711" s="148">
        <v>40274</v>
      </c>
    </row>
    <row r="712" spans="1:20">
      <c r="A712" s="18" t="s">
        <v>3662</v>
      </c>
      <c r="D712" s="165" t="s">
        <v>4233</v>
      </c>
      <c r="E712" s="150" t="s">
        <v>4232</v>
      </c>
      <c r="R712" s="149">
        <f t="shared" si="19"/>
        <v>0</v>
      </c>
      <c r="T712" s="148">
        <v>40274</v>
      </c>
    </row>
    <row r="713" spans="1:20">
      <c r="A713" s="18" t="s">
        <v>3662</v>
      </c>
      <c r="D713" s="165" t="s">
        <v>4231</v>
      </c>
      <c r="E713" s="150" t="s">
        <v>4230</v>
      </c>
      <c r="R713" s="149">
        <f t="shared" si="19"/>
        <v>0</v>
      </c>
      <c r="T713" s="148">
        <v>40274</v>
      </c>
    </row>
    <row r="714" spans="1:20">
      <c r="A714" s="18" t="s">
        <v>3662</v>
      </c>
      <c r="D714" s="165" t="s">
        <v>4229</v>
      </c>
      <c r="E714" s="150" t="s">
        <v>4228</v>
      </c>
      <c r="R714" s="149">
        <f t="shared" si="19"/>
        <v>0</v>
      </c>
      <c r="T714" s="148">
        <v>40274</v>
      </c>
    </row>
    <row r="715" spans="1:20" ht="28.5">
      <c r="A715" s="18" t="s">
        <v>3661</v>
      </c>
      <c r="D715" s="165" t="s">
        <v>4227</v>
      </c>
      <c r="E715" s="150" t="s">
        <v>4226</v>
      </c>
      <c r="L715" s="150" t="s">
        <v>4225</v>
      </c>
      <c r="R715" s="149">
        <f t="shared" si="19"/>
        <v>0</v>
      </c>
      <c r="T715" s="148">
        <v>40282</v>
      </c>
    </row>
    <row r="716" spans="1:20">
      <c r="A716" s="18" t="s">
        <v>3662</v>
      </c>
      <c r="D716" s="165"/>
      <c r="E716" s="150" t="s">
        <v>4224</v>
      </c>
      <c r="R716" s="149">
        <f t="shared" si="19"/>
        <v>0</v>
      </c>
      <c r="T716" s="148">
        <v>40274</v>
      </c>
    </row>
    <row r="717" spans="1:20">
      <c r="A717" s="18" t="s">
        <v>3662</v>
      </c>
      <c r="D717" s="165"/>
      <c r="E717" s="150" t="s">
        <v>4223</v>
      </c>
      <c r="R717" s="149">
        <f t="shared" si="19"/>
        <v>0</v>
      </c>
      <c r="T717" s="148">
        <v>40274</v>
      </c>
    </row>
    <row r="718" spans="1:20">
      <c r="A718" s="18" t="s">
        <v>3661</v>
      </c>
      <c r="D718" s="165" t="s">
        <v>4222</v>
      </c>
      <c r="E718" s="150" t="s">
        <v>4221</v>
      </c>
      <c r="R718" s="149">
        <f t="shared" si="19"/>
        <v>0</v>
      </c>
      <c r="T718" s="148">
        <v>40282</v>
      </c>
    </row>
    <row r="719" spans="1:20">
      <c r="A719" s="18" t="s">
        <v>3662</v>
      </c>
      <c r="E719" s="150" t="s">
        <v>4220</v>
      </c>
      <c r="G719" s="73"/>
      <c r="H719" s="73"/>
      <c r="K719" s="150" t="s">
        <v>4219</v>
      </c>
      <c r="O719" s="73"/>
      <c r="P719" s="73"/>
      <c r="Q719" s="73"/>
      <c r="R719" s="149">
        <f t="shared" si="19"/>
        <v>0</v>
      </c>
      <c r="T719" s="148">
        <v>40274</v>
      </c>
    </row>
    <row r="720" spans="1:20">
      <c r="A720" s="18" t="s">
        <v>3662</v>
      </c>
      <c r="D720" s="165" t="s">
        <v>4218</v>
      </c>
      <c r="E720" s="150" t="s">
        <v>4217</v>
      </c>
      <c r="R720" s="149">
        <f t="shared" si="19"/>
        <v>0</v>
      </c>
      <c r="T720" s="148">
        <v>40274</v>
      </c>
    </row>
    <row r="721" spans="1:20">
      <c r="A721" s="18" t="s">
        <v>3662</v>
      </c>
      <c r="D721" s="165"/>
      <c r="E721" s="150" t="s">
        <v>4216</v>
      </c>
      <c r="F721" s="20" t="s">
        <v>4215</v>
      </c>
      <c r="K721" s="150" t="s">
        <v>4214</v>
      </c>
      <c r="R721" s="149">
        <f t="shared" si="19"/>
        <v>0</v>
      </c>
      <c r="T721" s="148">
        <v>40274</v>
      </c>
    </row>
    <row r="722" spans="1:20" ht="57">
      <c r="A722" s="18" t="s">
        <v>3662</v>
      </c>
      <c r="D722" s="165"/>
      <c r="E722" s="150" t="s">
        <v>4213</v>
      </c>
      <c r="F722" s="20" t="s">
        <v>4212</v>
      </c>
      <c r="K722" s="150" t="s">
        <v>4211</v>
      </c>
      <c r="R722" s="149">
        <f t="shared" si="19"/>
        <v>0</v>
      </c>
      <c r="T722" s="148">
        <v>40274</v>
      </c>
    </row>
    <row r="723" spans="1:20">
      <c r="A723" s="18" t="s">
        <v>3662</v>
      </c>
      <c r="E723" s="150" t="s">
        <v>4210</v>
      </c>
      <c r="G723" s="73"/>
      <c r="H723" s="73"/>
      <c r="O723" s="73"/>
      <c r="P723" s="73"/>
      <c r="Q723" s="73"/>
      <c r="R723" s="149">
        <f t="shared" si="19"/>
        <v>0</v>
      </c>
      <c r="T723" s="148">
        <v>40274</v>
      </c>
    </row>
    <row r="724" spans="1:20">
      <c r="A724" s="18" t="s">
        <v>3662</v>
      </c>
      <c r="D724" s="165"/>
      <c r="E724" s="150" t="s">
        <v>4209</v>
      </c>
      <c r="F724" s="20" t="s">
        <v>4208</v>
      </c>
      <c r="R724" s="149">
        <f t="shared" si="19"/>
        <v>0</v>
      </c>
      <c r="T724" s="148">
        <v>40274</v>
      </c>
    </row>
    <row r="725" spans="1:20">
      <c r="A725" s="18" t="s">
        <v>3661</v>
      </c>
      <c r="D725" s="165"/>
      <c r="E725" s="150" t="s">
        <v>4207</v>
      </c>
      <c r="K725" s="150" t="s">
        <v>4206</v>
      </c>
      <c r="R725" s="149">
        <f t="shared" si="19"/>
        <v>0</v>
      </c>
      <c r="T725" s="148">
        <v>40281</v>
      </c>
    </row>
    <row r="726" spans="1:20" ht="27.75">
      <c r="A726" s="18" t="s">
        <v>3661</v>
      </c>
      <c r="D726" s="165"/>
      <c r="E726" s="150" t="s">
        <v>4205</v>
      </c>
      <c r="F726" s="20" t="s">
        <v>4204</v>
      </c>
      <c r="K726" s="150" t="s">
        <v>4203</v>
      </c>
      <c r="R726" s="149">
        <f t="shared" si="19"/>
        <v>0</v>
      </c>
      <c r="T726" s="148">
        <v>40281</v>
      </c>
    </row>
    <row r="727" spans="1:20">
      <c r="A727" s="18" t="s">
        <v>3662</v>
      </c>
      <c r="D727" s="165" t="s">
        <v>4202</v>
      </c>
      <c r="E727" s="150" t="s">
        <v>4201</v>
      </c>
      <c r="R727" s="149">
        <f t="shared" si="19"/>
        <v>0</v>
      </c>
      <c r="T727" s="148">
        <v>40274</v>
      </c>
    </row>
    <row r="728" spans="1:20">
      <c r="A728" s="18" t="s">
        <v>3662</v>
      </c>
      <c r="D728" s="165" t="s">
        <v>4200</v>
      </c>
      <c r="E728" s="150" t="s">
        <v>4199</v>
      </c>
      <c r="R728" s="149">
        <f t="shared" si="19"/>
        <v>0</v>
      </c>
      <c r="T728" s="148">
        <v>40274</v>
      </c>
    </row>
    <row r="729" spans="1:20">
      <c r="A729" s="18" t="s">
        <v>3662</v>
      </c>
      <c r="D729" s="165" t="s">
        <v>4198</v>
      </c>
      <c r="E729" s="150" t="s">
        <v>4197</v>
      </c>
      <c r="R729" s="149">
        <f t="shared" si="19"/>
        <v>0</v>
      </c>
      <c r="T729" s="148">
        <v>40274</v>
      </c>
    </row>
    <row r="730" spans="1:20">
      <c r="A730" s="18" t="s">
        <v>3662</v>
      </c>
      <c r="D730" s="165"/>
      <c r="E730" s="150" t="s">
        <v>4196</v>
      </c>
      <c r="K730" s="150" t="s">
        <v>4195</v>
      </c>
      <c r="R730" s="149">
        <f t="shared" si="19"/>
        <v>0</v>
      </c>
      <c r="T730" s="148">
        <v>40274</v>
      </c>
    </row>
    <row r="731" spans="1:20">
      <c r="A731" s="18" t="s">
        <v>3662</v>
      </c>
      <c r="D731" s="165" t="s">
        <v>4194</v>
      </c>
      <c r="E731" s="150" t="s">
        <v>4193</v>
      </c>
      <c r="R731" s="149">
        <f t="shared" si="19"/>
        <v>0</v>
      </c>
      <c r="T731" s="148">
        <v>40274</v>
      </c>
    </row>
    <row r="732" spans="1:20">
      <c r="A732" s="18" t="s">
        <v>3662</v>
      </c>
      <c r="D732" s="165" t="s">
        <v>4192</v>
      </c>
      <c r="E732" s="150" t="s">
        <v>4191</v>
      </c>
      <c r="R732" s="149">
        <f t="shared" si="19"/>
        <v>0</v>
      </c>
      <c r="T732" s="148">
        <v>40274</v>
      </c>
    </row>
    <row r="733" spans="1:20">
      <c r="A733" s="18" t="s">
        <v>3662</v>
      </c>
      <c r="D733" s="165" t="s">
        <v>4190</v>
      </c>
      <c r="E733" s="150" t="s">
        <v>4189</v>
      </c>
      <c r="R733" s="149">
        <f t="shared" si="19"/>
        <v>0</v>
      </c>
      <c r="T733" s="148">
        <v>40274</v>
      </c>
    </row>
    <row r="734" spans="1:20">
      <c r="A734" s="18" t="s">
        <v>3661</v>
      </c>
      <c r="D734" s="165" t="s">
        <v>4188</v>
      </c>
      <c r="E734" s="150" t="s">
        <v>4187</v>
      </c>
      <c r="K734" s="150" t="s">
        <v>4186</v>
      </c>
      <c r="R734" s="149">
        <f t="shared" si="19"/>
        <v>0</v>
      </c>
      <c r="T734" s="148">
        <v>40277</v>
      </c>
    </row>
    <row r="735" spans="1:20">
      <c r="A735" s="18" t="s">
        <v>3662</v>
      </c>
      <c r="D735" s="165"/>
      <c r="E735" s="150" t="s">
        <v>4185</v>
      </c>
      <c r="K735" s="150" t="s">
        <v>4184</v>
      </c>
      <c r="R735" s="149">
        <f t="shared" si="19"/>
        <v>0</v>
      </c>
      <c r="T735" s="148">
        <v>40274</v>
      </c>
    </row>
    <row r="736" spans="1:20">
      <c r="A736" s="18" t="s">
        <v>3662</v>
      </c>
      <c r="D736" s="165" t="s">
        <v>4183</v>
      </c>
      <c r="E736" s="150" t="s">
        <v>4182</v>
      </c>
      <c r="R736" s="149">
        <f t="shared" si="19"/>
        <v>0</v>
      </c>
      <c r="T736" s="148">
        <v>40274</v>
      </c>
    </row>
    <row r="737" spans="1:20">
      <c r="A737" s="18" t="s">
        <v>3662</v>
      </c>
      <c r="D737" s="165" t="s">
        <v>4181</v>
      </c>
      <c r="E737" s="150" t="s">
        <v>4180</v>
      </c>
      <c r="R737" s="149">
        <f t="shared" si="19"/>
        <v>0</v>
      </c>
      <c r="T737" s="148">
        <v>40274</v>
      </c>
    </row>
    <row r="738" spans="1:20">
      <c r="A738" s="18" t="s">
        <v>3662</v>
      </c>
      <c r="D738" s="165" t="s">
        <v>4179</v>
      </c>
      <c r="E738" s="150" t="s">
        <v>4178</v>
      </c>
      <c r="R738" s="149">
        <f t="shared" si="19"/>
        <v>0</v>
      </c>
      <c r="T738" s="148">
        <v>40274</v>
      </c>
    </row>
    <row r="739" spans="1:20">
      <c r="A739" s="18" t="s">
        <v>3662</v>
      </c>
      <c r="D739" s="165" t="s">
        <v>4177</v>
      </c>
      <c r="E739" s="150" t="s">
        <v>4176</v>
      </c>
      <c r="R739" s="149">
        <f t="shared" si="19"/>
        <v>0</v>
      </c>
      <c r="T739" s="148">
        <v>40274</v>
      </c>
    </row>
    <row r="740" spans="1:20">
      <c r="A740" s="18" t="s">
        <v>3662</v>
      </c>
      <c r="D740" s="165" t="s">
        <v>4175</v>
      </c>
      <c r="E740" s="150" t="s">
        <v>4174</v>
      </c>
      <c r="R740" s="149">
        <f t="shared" si="19"/>
        <v>0</v>
      </c>
      <c r="T740" s="148">
        <v>40274</v>
      </c>
    </row>
    <row r="741" spans="1:20">
      <c r="A741" s="18" t="s">
        <v>3662</v>
      </c>
      <c r="D741" s="165" t="s">
        <v>4173</v>
      </c>
      <c r="E741" s="150" t="s">
        <v>4172</v>
      </c>
      <c r="R741" s="149">
        <f t="shared" si="19"/>
        <v>0</v>
      </c>
      <c r="T741" s="148">
        <v>40274</v>
      </c>
    </row>
    <row r="742" spans="1:20">
      <c r="A742" s="18" t="s">
        <v>3662</v>
      </c>
      <c r="E742" s="165" t="s">
        <v>4171</v>
      </c>
      <c r="K742" s="150" t="s">
        <v>4170</v>
      </c>
      <c r="R742" s="149">
        <f t="shared" si="19"/>
        <v>0</v>
      </c>
      <c r="T742" s="148">
        <v>40274</v>
      </c>
    </row>
    <row r="743" spans="1:20">
      <c r="A743" s="18" t="s">
        <v>3662</v>
      </c>
      <c r="D743" s="165"/>
      <c r="E743" s="150" t="s">
        <v>4169</v>
      </c>
      <c r="F743" s="20" t="s">
        <v>4168</v>
      </c>
      <c r="K743" s="150" t="s">
        <v>4167</v>
      </c>
      <c r="R743" s="149">
        <f t="shared" si="19"/>
        <v>0</v>
      </c>
      <c r="T743" s="148">
        <v>40274</v>
      </c>
    </row>
    <row r="744" spans="1:20">
      <c r="A744" s="18" t="s">
        <v>3662</v>
      </c>
      <c r="E744" s="165" t="s">
        <v>4166</v>
      </c>
      <c r="R744" s="149">
        <f t="shared" si="19"/>
        <v>0</v>
      </c>
      <c r="T744" s="148">
        <v>40274</v>
      </c>
    </row>
    <row r="745" spans="1:20">
      <c r="A745" s="18" t="s">
        <v>3662</v>
      </c>
      <c r="D745" s="165" t="s">
        <v>4165</v>
      </c>
      <c r="E745" s="150" t="s">
        <v>4164</v>
      </c>
      <c r="R745" s="149">
        <f t="shared" si="19"/>
        <v>0</v>
      </c>
      <c r="T745" s="148">
        <v>40274</v>
      </c>
    </row>
    <row r="746" spans="1:20">
      <c r="A746" s="18" t="s">
        <v>3662</v>
      </c>
      <c r="E746" s="150" t="s">
        <v>4163</v>
      </c>
      <c r="G746" s="73"/>
      <c r="H746" s="73"/>
      <c r="O746" s="73"/>
      <c r="P746" s="73"/>
      <c r="Q746" s="73"/>
      <c r="R746" s="149">
        <f t="shared" si="19"/>
        <v>0</v>
      </c>
      <c r="T746" s="148">
        <v>40274</v>
      </c>
    </row>
    <row r="747" spans="1:20">
      <c r="A747" s="18" t="s">
        <v>3662</v>
      </c>
      <c r="D747" s="165"/>
      <c r="E747" s="150" t="s">
        <v>4162</v>
      </c>
      <c r="R747" s="149">
        <f t="shared" si="19"/>
        <v>0</v>
      </c>
      <c r="T747" s="148">
        <v>40274</v>
      </c>
    </row>
    <row r="748" spans="1:20">
      <c r="A748" s="18" t="s">
        <v>3662</v>
      </c>
      <c r="D748" s="165" t="s">
        <v>4161</v>
      </c>
      <c r="E748" s="150" t="s">
        <v>4160</v>
      </c>
      <c r="R748" s="149">
        <f t="shared" si="19"/>
        <v>0</v>
      </c>
      <c r="T748" s="148">
        <v>40274</v>
      </c>
    </row>
    <row r="749" spans="1:20">
      <c r="A749" s="18" t="s">
        <v>3662</v>
      </c>
      <c r="D749" s="165" t="s">
        <v>4159</v>
      </c>
      <c r="E749" s="150" t="s">
        <v>4158</v>
      </c>
      <c r="R749" s="149">
        <f t="shared" si="19"/>
        <v>0</v>
      </c>
      <c r="T749" s="148">
        <v>40274</v>
      </c>
    </row>
    <row r="750" spans="1:20">
      <c r="A750" s="18" t="s">
        <v>3662</v>
      </c>
      <c r="D750" s="165" t="s">
        <v>4157</v>
      </c>
      <c r="E750" s="150" t="s">
        <v>4156</v>
      </c>
      <c r="R750" s="149">
        <f t="shared" si="19"/>
        <v>0</v>
      </c>
      <c r="T750" s="148">
        <v>40274</v>
      </c>
    </row>
    <row r="751" spans="1:20">
      <c r="A751" s="18" t="s">
        <v>3662</v>
      </c>
      <c r="D751" s="165" t="s">
        <v>4155</v>
      </c>
      <c r="E751" s="150" t="s">
        <v>4154</v>
      </c>
      <c r="R751" s="149">
        <f t="shared" si="19"/>
        <v>0</v>
      </c>
      <c r="T751" s="148">
        <v>40274</v>
      </c>
    </row>
    <row r="752" spans="1:20">
      <c r="A752" s="18" t="s">
        <v>3662</v>
      </c>
      <c r="D752" s="165" t="s">
        <v>4153</v>
      </c>
      <c r="E752" s="150" t="s">
        <v>4152</v>
      </c>
      <c r="R752" s="149">
        <f t="shared" si="19"/>
        <v>0</v>
      </c>
      <c r="T752" s="148">
        <v>40274</v>
      </c>
    </row>
    <row r="753" spans="1:22">
      <c r="A753" s="18" t="s">
        <v>3662</v>
      </c>
      <c r="E753" s="165" t="s">
        <v>4151</v>
      </c>
      <c r="K753" s="150" t="s">
        <v>4150</v>
      </c>
      <c r="R753" s="149">
        <f t="shared" si="19"/>
        <v>0</v>
      </c>
      <c r="T753" s="148">
        <v>40274</v>
      </c>
    </row>
    <row r="754" spans="1:22" ht="28.5">
      <c r="A754" s="18" t="s">
        <v>3662</v>
      </c>
      <c r="D754" s="165"/>
      <c r="E754" s="150" t="s">
        <v>4149</v>
      </c>
      <c r="F754" s="20" t="s">
        <v>4148</v>
      </c>
      <c r="K754" s="150" t="s">
        <v>4147</v>
      </c>
      <c r="R754" s="149">
        <f t="shared" si="19"/>
        <v>0</v>
      </c>
      <c r="T754" s="148">
        <v>40274</v>
      </c>
    </row>
    <row r="755" spans="1:22">
      <c r="A755" s="18" t="s">
        <v>3662</v>
      </c>
      <c r="D755" s="165"/>
      <c r="E755" s="150" t="s">
        <v>4146</v>
      </c>
      <c r="K755" s="150" t="s">
        <v>4145</v>
      </c>
      <c r="O755" s="73"/>
      <c r="P755" s="73"/>
      <c r="Q755" s="73"/>
      <c r="R755" s="149">
        <f t="shared" si="19"/>
        <v>0</v>
      </c>
      <c r="T755" s="148">
        <v>40274</v>
      </c>
    </row>
    <row r="756" spans="1:22">
      <c r="A756" s="18" t="s">
        <v>3662</v>
      </c>
      <c r="D756" s="165" t="s">
        <v>4144</v>
      </c>
      <c r="E756" s="150" t="s">
        <v>4143</v>
      </c>
      <c r="R756" s="149">
        <f t="shared" si="19"/>
        <v>0</v>
      </c>
      <c r="T756" s="148">
        <v>40274</v>
      </c>
    </row>
    <row r="757" spans="1:22">
      <c r="A757" s="18" t="s">
        <v>3662</v>
      </c>
      <c r="D757" s="165" t="s">
        <v>4142</v>
      </c>
      <c r="E757" s="150" t="s">
        <v>4141</v>
      </c>
      <c r="R757" s="149">
        <f t="shared" si="19"/>
        <v>0</v>
      </c>
      <c r="T757" s="148">
        <v>40274</v>
      </c>
    </row>
    <row r="758" spans="1:22">
      <c r="A758" s="18" t="s">
        <v>3662</v>
      </c>
      <c r="E758" s="150" t="s">
        <v>4140</v>
      </c>
      <c r="F758" s="20" t="s">
        <v>4139</v>
      </c>
      <c r="G758" s="73"/>
      <c r="H758" s="73"/>
      <c r="K758" s="150" t="s">
        <v>4138</v>
      </c>
      <c r="O758" s="73"/>
      <c r="P758" s="73"/>
      <c r="Q758" s="73"/>
      <c r="R758" s="149">
        <f t="shared" si="19"/>
        <v>0</v>
      </c>
      <c r="T758" s="148">
        <v>40274</v>
      </c>
    </row>
    <row r="759" spans="1:22">
      <c r="A759" s="18" t="s">
        <v>3662</v>
      </c>
      <c r="D759" s="165" t="s">
        <v>4137</v>
      </c>
      <c r="E759" s="150" t="s">
        <v>4136</v>
      </c>
      <c r="R759" s="149">
        <f t="shared" si="19"/>
        <v>0</v>
      </c>
      <c r="T759" s="148">
        <v>40274</v>
      </c>
    </row>
    <row r="760" spans="1:22">
      <c r="A760" s="18" t="s">
        <v>3662</v>
      </c>
      <c r="D760" s="165" t="s">
        <v>4135</v>
      </c>
      <c r="E760" s="150" t="s">
        <v>4134</v>
      </c>
      <c r="K760" s="150" t="s">
        <v>4133</v>
      </c>
      <c r="R760" s="149">
        <f t="shared" si="19"/>
        <v>0</v>
      </c>
      <c r="T760" s="148">
        <v>40274</v>
      </c>
    </row>
    <row r="761" spans="1:22">
      <c r="A761" s="18" t="s">
        <v>3662</v>
      </c>
      <c r="D761" s="150" t="s">
        <v>4132</v>
      </c>
      <c r="E761" s="150" t="s">
        <v>4131</v>
      </c>
      <c r="G761" s="73"/>
      <c r="H761" s="73"/>
      <c r="O761" s="73"/>
      <c r="P761" s="73"/>
      <c r="Q761" s="73"/>
      <c r="R761" s="149">
        <f t="shared" si="19"/>
        <v>0</v>
      </c>
      <c r="T761" s="148">
        <v>40274</v>
      </c>
    </row>
    <row r="762" spans="1:22">
      <c r="A762" s="18" t="s">
        <v>3662</v>
      </c>
      <c r="D762" s="150" t="s">
        <v>4130</v>
      </c>
      <c r="E762" s="150" t="s">
        <v>4129</v>
      </c>
      <c r="G762" s="73"/>
      <c r="H762" s="73"/>
      <c r="O762" s="73"/>
      <c r="P762" s="73"/>
      <c r="Q762" s="73"/>
      <c r="R762" s="149">
        <f t="shared" si="19"/>
        <v>0</v>
      </c>
      <c r="T762" s="148">
        <v>40274</v>
      </c>
    </row>
    <row r="763" spans="1:22">
      <c r="A763" s="18" t="s">
        <v>3662</v>
      </c>
      <c r="D763" s="150" t="s">
        <v>4128</v>
      </c>
      <c r="E763" s="150" t="s">
        <v>4127</v>
      </c>
      <c r="R763" s="149">
        <f t="shared" si="19"/>
        <v>0</v>
      </c>
      <c r="T763" s="148">
        <v>40274</v>
      </c>
    </row>
    <row r="764" spans="1:22">
      <c r="A764" s="18" t="s">
        <v>3662</v>
      </c>
      <c r="D764" s="165"/>
      <c r="E764" s="150" t="s">
        <v>4126</v>
      </c>
      <c r="R764" s="149">
        <f t="shared" si="19"/>
        <v>0</v>
      </c>
      <c r="T764" s="148">
        <v>40274</v>
      </c>
    </row>
    <row r="765" spans="1:22" ht="28.5">
      <c r="A765" s="18" t="s">
        <v>3662</v>
      </c>
      <c r="E765" s="150" t="s">
        <v>4125</v>
      </c>
      <c r="F765" s="20" t="s">
        <v>4124</v>
      </c>
      <c r="G765" s="73"/>
      <c r="H765" s="73" t="s">
        <v>4123</v>
      </c>
      <c r="K765" s="150" t="s">
        <v>4122</v>
      </c>
      <c r="O765" s="73"/>
      <c r="P765" s="73"/>
      <c r="Q765" s="73"/>
      <c r="R765" s="149">
        <f t="shared" si="19"/>
        <v>0</v>
      </c>
      <c r="T765" s="148">
        <v>40274</v>
      </c>
      <c r="U765" s="19">
        <v>40430</v>
      </c>
      <c r="V765" s="19"/>
    </row>
    <row r="766" spans="1:22">
      <c r="A766" s="18" t="s">
        <v>3662</v>
      </c>
      <c r="D766" s="165"/>
      <c r="E766" s="150" t="s">
        <v>4121</v>
      </c>
      <c r="R766" s="149">
        <f t="shared" si="19"/>
        <v>0</v>
      </c>
      <c r="T766" s="148">
        <v>40274</v>
      </c>
    </row>
    <row r="767" spans="1:22">
      <c r="A767" s="18" t="s">
        <v>3662</v>
      </c>
      <c r="D767" s="165" t="s">
        <v>4120</v>
      </c>
      <c r="E767" s="150" t="s">
        <v>4119</v>
      </c>
      <c r="R767" s="149">
        <f t="shared" si="19"/>
        <v>0</v>
      </c>
      <c r="T767" s="148">
        <v>40274</v>
      </c>
    </row>
    <row r="768" spans="1:22" ht="15">
      <c r="A768" s="18" t="s">
        <v>3661</v>
      </c>
      <c r="D768" s="165"/>
      <c r="E768" s="174" t="s">
        <v>4118</v>
      </c>
      <c r="F768" s="20" t="s">
        <v>4117</v>
      </c>
      <c r="K768" s="150" t="s">
        <v>4116</v>
      </c>
      <c r="R768" s="149">
        <f t="shared" si="19"/>
        <v>0</v>
      </c>
      <c r="T768" s="148">
        <v>40280</v>
      </c>
    </row>
    <row r="769" spans="1:20" ht="28.5">
      <c r="A769" s="18" t="s">
        <v>3662</v>
      </c>
      <c r="E769" s="165" t="s">
        <v>4115</v>
      </c>
      <c r="K769" s="150" t="s">
        <v>4114</v>
      </c>
      <c r="M769" s="150" t="s">
        <v>4113</v>
      </c>
      <c r="R769" s="149">
        <f t="shared" si="19"/>
        <v>0</v>
      </c>
      <c r="T769" s="148">
        <v>40274</v>
      </c>
    </row>
    <row r="770" spans="1:20">
      <c r="A770" s="18" t="s">
        <v>3662</v>
      </c>
      <c r="D770" s="150" t="s">
        <v>4112</v>
      </c>
      <c r="E770" s="150" t="s">
        <v>4111</v>
      </c>
      <c r="F770" s="20" t="s">
        <v>4110</v>
      </c>
      <c r="G770" s="73"/>
      <c r="H770" s="73"/>
      <c r="K770" s="150" t="s">
        <v>4109</v>
      </c>
      <c r="O770" s="73"/>
      <c r="P770" s="73">
        <v>1</v>
      </c>
      <c r="Q770" s="73"/>
      <c r="R770" s="149">
        <f t="shared" si="19"/>
        <v>1</v>
      </c>
      <c r="T770" s="148">
        <v>40274</v>
      </c>
    </row>
    <row r="771" spans="1:20">
      <c r="A771" s="18" t="s">
        <v>3662</v>
      </c>
      <c r="E771" s="150" t="s">
        <v>4108</v>
      </c>
      <c r="G771" s="73"/>
      <c r="H771" s="73"/>
      <c r="K771" s="150" t="s">
        <v>4107</v>
      </c>
      <c r="O771" s="73"/>
      <c r="P771" s="73"/>
      <c r="Q771" s="73"/>
      <c r="R771" s="149">
        <f t="shared" si="19"/>
        <v>0</v>
      </c>
      <c r="T771" s="148">
        <v>40274</v>
      </c>
    </row>
    <row r="772" spans="1:20">
      <c r="A772" s="18" t="s">
        <v>3662</v>
      </c>
      <c r="D772" s="165" t="s">
        <v>4106</v>
      </c>
      <c r="E772" s="150" t="s">
        <v>4105</v>
      </c>
      <c r="Q772" s="18">
        <v>1</v>
      </c>
      <c r="R772" s="149">
        <f t="shared" si="19"/>
        <v>0</v>
      </c>
      <c r="T772" s="148">
        <v>40274</v>
      </c>
    </row>
    <row r="773" spans="1:20">
      <c r="A773" s="18" t="s">
        <v>3662</v>
      </c>
      <c r="D773" s="165" t="s">
        <v>4104</v>
      </c>
      <c r="E773" s="150" t="s">
        <v>4103</v>
      </c>
      <c r="R773" s="149">
        <f t="shared" ref="R773:R836" si="20">IF($P773=0,0,$P773/($P773+Q773))</f>
        <v>0</v>
      </c>
      <c r="T773" s="148">
        <v>40274</v>
      </c>
    </row>
    <row r="774" spans="1:20">
      <c r="A774" s="18" t="s">
        <v>3662</v>
      </c>
      <c r="D774" s="165"/>
      <c r="E774" s="150" t="s">
        <v>4102</v>
      </c>
      <c r="R774" s="149">
        <f t="shared" si="20"/>
        <v>0</v>
      </c>
      <c r="T774" s="148">
        <v>40274</v>
      </c>
    </row>
    <row r="775" spans="1:20">
      <c r="A775" s="18" t="s">
        <v>3662</v>
      </c>
      <c r="D775" s="165" t="s">
        <v>4101</v>
      </c>
      <c r="E775" s="150" t="s">
        <v>4100</v>
      </c>
      <c r="R775" s="149">
        <f t="shared" si="20"/>
        <v>0</v>
      </c>
      <c r="T775" s="148">
        <v>40274</v>
      </c>
    </row>
    <row r="776" spans="1:20">
      <c r="A776" s="18" t="s">
        <v>3662</v>
      </c>
      <c r="D776" s="165" t="s">
        <v>4099</v>
      </c>
      <c r="E776" s="150" t="s">
        <v>4098</v>
      </c>
      <c r="R776" s="149">
        <f t="shared" si="20"/>
        <v>0</v>
      </c>
      <c r="T776" s="148">
        <v>40274</v>
      </c>
    </row>
    <row r="777" spans="1:20">
      <c r="A777" s="18" t="s">
        <v>3661</v>
      </c>
      <c r="D777" s="165" t="s">
        <v>4097</v>
      </c>
      <c r="E777" s="150" t="s">
        <v>4096</v>
      </c>
      <c r="K777" s="150" t="s">
        <v>4095</v>
      </c>
      <c r="R777" s="149">
        <f t="shared" si="20"/>
        <v>0</v>
      </c>
      <c r="T777" s="148">
        <v>40282</v>
      </c>
    </row>
    <row r="778" spans="1:20">
      <c r="A778" s="18" t="s">
        <v>3662</v>
      </c>
      <c r="D778" s="150" t="s">
        <v>4094</v>
      </c>
      <c r="E778" s="150" t="s">
        <v>4093</v>
      </c>
      <c r="G778" s="73"/>
      <c r="H778" s="73"/>
      <c r="O778" s="73"/>
      <c r="P778" s="73"/>
      <c r="Q778" s="73"/>
      <c r="R778" s="149">
        <f t="shared" si="20"/>
        <v>0</v>
      </c>
      <c r="T778" s="148">
        <v>40274</v>
      </c>
    </row>
    <row r="779" spans="1:20">
      <c r="A779" s="18" t="s">
        <v>3662</v>
      </c>
      <c r="D779" s="165"/>
      <c r="E779" s="150" t="s">
        <v>4092</v>
      </c>
      <c r="K779" s="150" t="s">
        <v>4091</v>
      </c>
      <c r="R779" s="149">
        <f t="shared" si="20"/>
        <v>0</v>
      </c>
      <c r="T779" s="148">
        <v>40274</v>
      </c>
    </row>
    <row r="780" spans="1:20">
      <c r="A780" s="18" t="s">
        <v>3662</v>
      </c>
      <c r="E780" s="150" t="s">
        <v>4090</v>
      </c>
      <c r="G780" s="73"/>
      <c r="H780" s="73"/>
      <c r="K780" s="150" t="s">
        <v>4089</v>
      </c>
      <c r="O780" s="73"/>
      <c r="P780" s="73"/>
      <c r="Q780" s="73"/>
      <c r="R780" s="149">
        <f t="shared" si="20"/>
        <v>0</v>
      </c>
      <c r="T780" s="148">
        <v>40274</v>
      </c>
    </row>
    <row r="781" spans="1:20">
      <c r="A781" s="18" t="s">
        <v>3662</v>
      </c>
      <c r="D781" s="165" t="s">
        <v>4088</v>
      </c>
      <c r="E781" s="150" t="s">
        <v>4087</v>
      </c>
      <c r="R781" s="149">
        <f t="shared" si="20"/>
        <v>0</v>
      </c>
      <c r="T781" s="148">
        <v>40274</v>
      </c>
    </row>
    <row r="782" spans="1:20">
      <c r="A782" s="18" t="s">
        <v>3662</v>
      </c>
      <c r="D782" s="165"/>
      <c r="E782" s="150" t="s">
        <v>4086</v>
      </c>
      <c r="R782" s="149">
        <f t="shared" si="20"/>
        <v>0</v>
      </c>
      <c r="T782" s="148">
        <v>40274</v>
      </c>
    </row>
    <row r="783" spans="1:20">
      <c r="A783" s="18" t="s">
        <v>3662</v>
      </c>
      <c r="D783" s="165" t="s">
        <v>4085</v>
      </c>
      <c r="E783" s="150" t="s">
        <v>4084</v>
      </c>
      <c r="R783" s="149">
        <f t="shared" si="20"/>
        <v>0</v>
      </c>
      <c r="T783" s="148">
        <v>40274</v>
      </c>
    </row>
    <row r="784" spans="1:20">
      <c r="A784" s="18" t="s">
        <v>3662</v>
      </c>
      <c r="D784" s="165" t="s">
        <v>4083</v>
      </c>
      <c r="E784" s="150" t="s">
        <v>4082</v>
      </c>
      <c r="R784" s="149">
        <f t="shared" si="20"/>
        <v>0</v>
      </c>
      <c r="T784" s="148">
        <v>40274</v>
      </c>
    </row>
    <row r="785" spans="1:20">
      <c r="A785" s="18" t="s">
        <v>3662</v>
      </c>
      <c r="D785" s="165"/>
      <c r="E785" s="150" t="s">
        <v>4081</v>
      </c>
      <c r="R785" s="149">
        <f t="shared" si="20"/>
        <v>0</v>
      </c>
      <c r="T785" s="148">
        <v>40274</v>
      </c>
    </row>
    <row r="786" spans="1:20">
      <c r="A786" s="18" t="s">
        <v>3662</v>
      </c>
      <c r="D786" s="165" t="s">
        <v>4080</v>
      </c>
      <c r="E786" s="150" t="s">
        <v>4079</v>
      </c>
      <c r="R786" s="149">
        <f t="shared" si="20"/>
        <v>0</v>
      </c>
      <c r="T786" s="148">
        <v>40274</v>
      </c>
    </row>
    <row r="787" spans="1:20">
      <c r="A787" s="18" t="s">
        <v>3662</v>
      </c>
      <c r="D787" s="165" t="s">
        <v>4078</v>
      </c>
      <c r="E787" s="150" t="s">
        <v>4077</v>
      </c>
      <c r="R787" s="149">
        <f t="shared" si="20"/>
        <v>0</v>
      </c>
      <c r="T787" s="148">
        <v>40274</v>
      </c>
    </row>
    <row r="788" spans="1:20">
      <c r="A788" s="18" t="s">
        <v>3662</v>
      </c>
      <c r="D788" s="165" t="s">
        <v>4076</v>
      </c>
      <c r="E788" s="150" t="s">
        <v>4075</v>
      </c>
      <c r="R788" s="149">
        <f t="shared" si="20"/>
        <v>0</v>
      </c>
      <c r="T788" s="148">
        <v>40274</v>
      </c>
    </row>
    <row r="789" spans="1:20">
      <c r="A789" s="18" t="s">
        <v>3662</v>
      </c>
      <c r="D789" s="165" t="s">
        <v>4074</v>
      </c>
      <c r="E789" s="150" t="s">
        <v>4073</v>
      </c>
      <c r="R789" s="149">
        <f t="shared" si="20"/>
        <v>0</v>
      </c>
      <c r="T789" s="148">
        <v>40274</v>
      </c>
    </row>
    <row r="790" spans="1:20">
      <c r="A790" s="18" t="s">
        <v>3662</v>
      </c>
      <c r="D790" s="165" t="s">
        <v>4072</v>
      </c>
      <c r="E790" s="150" t="s">
        <v>4071</v>
      </c>
      <c r="R790" s="149">
        <f t="shared" si="20"/>
        <v>0</v>
      </c>
      <c r="T790" s="148">
        <v>40274</v>
      </c>
    </row>
    <row r="791" spans="1:20">
      <c r="A791" s="18" t="s">
        <v>3662</v>
      </c>
      <c r="D791" s="165" t="s">
        <v>4070</v>
      </c>
      <c r="E791" s="150" t="s">
        <v>4069</v>
      </c>
      <c r="R791" s="149">
        <f t="shared" si="20"/>
        <v>0</v>
      </c>
      <c r="T791" s="148">
        <v>40274</v>
      </c>
    </row>
    <row r="792" spans="1:20">
      <c r="A792" s="18" t="s">
        <v>3662</v>
      </c>
      <c r="D792" s="165" t="s">
        <v>4068</v>
      </c>
      <c r="E792" s="150" t="s">
        <v>4067</v>
      </c>
      <c r="R792" s="149">
        <f t="shared" si="20"/>
        <v>0</v>
      </c>
      <c r="T792" s="148">
        <v>40274</v>
      </c>
    </row>
    <row r="793" spans="1:20">
      <c r="A793" s="18" t="s">
        <v>3662</v>
      </c>
      <c r="D793" s="165" t="s">
        <v>4066</v>
      </c>
      <c r="E793" s="150" t="s">
        <v>4065</v>
      </c>
      <c r="R793" s="149">
        <f t="shared" si="20"/>
        <v>0</v>
      </c>
      <c r="T793" s="148">
        <v>40274</v>
      </c>
    </row>
    <row r="794" spans="1:20">
      <c r="A794" s="18" t="s">
        <v>3662</v>
      </c>
      <c r="D794" s="165" t="s">
        <v>4064</v>
      </c>
      <c r="E794" s="150" t="s">
        <v>4063</v>
      </c>
      <c r="R794" s="149">
        <f t="shared" si="20"/>
        <v>0</v>
      </c>
      <c r="T794" s="148">
        <v>40274</v>
      </c>
    </row>
    <row r="795" spans="1:20">
      <c r="A795" s="18" t="s">
        <v>3662</v>
      </c>
      <c r="B795" s="18" t="s">
        <v>1785</v>
      </c>
      <c r="D795" s="165"/>
      <c r="E795" s="150" t="s">
        <v>4062</v>
      </c>
      <c r="F795" s="20" t="s">
        <v>4061</v>
      </c>
      <c r="H795" s="18" t="s">
        <v>4060</v>
      </c>
      <c r="K795" s="150" t="s">
        <v>4059</v>
      </c>
      <c r="R795" s="149">
        <f t="shared" si="20"/>
        <v>0</v>
      </c>
      <c r="T795" s="148">
        <v>40274</v>
      </c>
    </row>
    <row r="796" spans="1:20">
      <c r="A796" s="18" t="s">
        <v>3662</v>
      </c>
      <c r="B796" s="18" t="s">
        <v>1785</v>
      </c>
      <c r="E796" s="150" t="s">
        <v>4058</v>
      </c>
      <c r="F796" s="20" t="s">
        <v>4057</v>
      </c>
      <c r="K796" s="150" t="s">
        <v>4056</v>
      </c>
      <c r="R796" s="149">
        <f t="shared" si="20"/>
        <v>0</v>
      </c>
      <c r="T796" s="148">
        <v>40274</v>
      </c>
    </row>
    <row r="797" spans="1:20" ht="114">
      <c r="A797" s="18" t="s">
        <v>3662</v>
      </c>
      <c r="D797" s="165"/>
      <c r="E797" s="150" t="s">
        <v>4055</v>
      </c>
      <c r="F797" s="20" t="s">
        <v>4054</v>
      </c>
      <c r="K797" s="150" t="s">
        <v>4053</v>
      </c>
      <c r="R797" s="149">
        <f t="shared" si="20"/>
        <v>0</v>
      </c>
      <c r="T797" s="148">
        <v>40274</v>
      </c>
    </row>
    <row r="798" spans="1:20">
      <c r="A798" s="18" t="s">
        <v>3662</v>
      </c>
      <c r="D798" s="165" t="s">
        <v>4052</v>
      </c>
      <c r="E798" s="150" t="s">
        <v>4051</v>
      </c>
      <c r="R798" s="149">
        <f t="shared" si="20"/>
        <v>0</v>
      </c>
      <c r="T798" s="148">
        <v>40274</v>
      </c>
    </row>
    <row r="799" spans="1:20">
      <c r="A799" s="18" t="s">
        <v>3661</v>
      </c>
      <c r="D799" s="165"/>
      <c r="E799" s="150" t="s">
        <v>4050</v>
      </c>
      <c r="R799" s="149">
        <f t="shared" si="20"/>
        <v>0</v>
      </c>
      <c r="T799" s="148">
        <v>40281</v>
      </c>
    </row>
    <row r="800" spans="1:20">
      <c r="A800" s="18" t="s">
        <v>3662</v>
      </c>
      <c r="D800" s="150" t="s">
        <v>4049</v>
      </c>
      <c r="E800" s="150" t="s">
        <v>4048</v>
      </c>
      <c r="G800" s="73"/>
      <c r="H800" s="73"/>
      <c r="K800" s="150" t="s">
        <v>4047</v>
      </c>
      <c r="O800" s="73"/>
      <c r="P800" s="73"/>
      <c r="Q800" s="73"/>
      <c r="R800" s="149">
        <f t="shared" si="20"/>
        <v>0</v>
      </c>
      <c r="T800" s="148">
        <v>40274</v>
      </c>
    </row>
    <row r="801" spans="1:22">
      <c r="A801" s="18" t="s">
        <v>3662</v>
      </c>
      <c r="D801" s="165" t="s">
        <v>4046</v>
      </c>
      <c r="E801" s="150" t="s">
        <v>4045</v>
      </c>
      <c r="R801" s="149">
        <f t="shared" si="20"/>
        <v>0</v>
      </c>
      <c r="T801" s="148">
        <v>40274</v>
      </c>
    </row>
    <row r="802" spans="1:22">
      <c r="A802" s="18" t="s">
        <v>3662</v>
      </c>
      <c r="D802" s="165" t="s">
        <v>4044</v>
      </c>
      <c r="E802" s="150" t="s">
        <v>4043</v>
      </c>
      <c r="R802" s="149">
        <f t="shared" si="20"/>
        <v>0</v>
      </c>
      <c r="T802" s="148">
        <v>40274</v>
      </c>
    </row>
    <row r="803" spans="1:22">
      <c r="A803" s="18" t="s">
        <v>3662</v>
      </c>
      <c r="D803" s="165" t="s">
        <v>4042</v>
      </c>
      <c r="E803" s="150" t="s">
        <v>4041</v>
      </c>
      <c r="R803" s="149">
        <f t="shared" si="20"/>
        <v>0</v>
      </c>
      <c r="T803" s="148">
        <v>40274</v>
      </c>
    </row>
    <row r="804" spans="1:22" ht="28.5">
      <c r="A804" s="18" t="s">
        <v>3661</v>
      </c>
      <c r="D804" s="165" t="s">
        <v>4040</v>
      </c>
      <c r="E804" s="150" t="s">
        <v>4039</v>
      </c>
      <c r="L804" s="150" t="s">
        <v>4038</v>
      </c>
      <c r="R804" s="149">
        <f t="shared" si="20"/>
        <v>0</v>
      </c>
      <c r="T804" s="148">
        <v>40282</v>
      </c>
    </row>
    <row r="805" spans="1:22">
      <c r="A805" s="18" t="s">
        <v>3661</v>
      </c>
      <c r="D805" s="165" t="s">
        <v>4037</v>
      </c>
      <c r="E805" s="150" t="s">
        <v>4036</v>
      </c>
      <c r="R805" s="149">
        <f t="shared" si="20"/>
        <v>0</v>
      </c>
      <c r="T805" s="148">
        <v>40281</v>
      </c>
    </row>
    <row r="806" spans="1:22">
      <c r="A806" s="18" t="s">
        <v>3662</v>
      </c>
      <c r="D806" s="165" t="s">
        <v>4035</v>
      </c>
      <c r="E806" s="150" t="s">
        <v>4034</v>
      </c>
      <c r="R806" s="149">
        <f t="shared" si="20"/>
        <v>0</v>
      </c>
      <c r="T806" s="148">
        <v>40274</v>
      </c>
    </row>
    <row r="807" spans="1:22">
      <c r="A807" s="18" t="s">
        <v>3662</v>
      </c>
      <c r="D807" s="165" t="s">
        <v>4033</v>
      </c>
      <c r="E807" s="150" t="s">
        <v>4032</v>
      </c>
      <c r="R807" s="149">
        <f t="shared" si="20"/>
        <v>0</v>
      </c>
      <c r="T807" s="148">
        <v>40274</v>
      </c>
    </row>
    <row r="808" spans="1:22">
      <c r="A808" s="18" t="s">
        <v>3662</v>
      </c>
      <c r="D808" s="165" t="s">
        <v>4031</v>
      </c>
      <c r="E808" s="150" t="s">
        <v>4030</v>
      </c>
      <c r="R808" s="149">
        <f t="shared" si="20"/>
        <v>0</v>
      </c>
      <c r="T808" s="148">
        <v>40274</v>
      </c>
    </row>
    <row r="809" spans="1:22">
      <c r="A809" s="18" t="s">
        <v>3662</v>
      </c>
      <c r="D809" s="165" t="s">
        <v>4029</v>
      </c>
      <c r="E809" s="150" t="s">
        <v>4028</v>
      </c>
      <c r="R809" s="149">
        <f t="shared" si="20"/>
        <v>0</v>
      </c>
      <c r="T809" s="148">
        <v>40274</v>
      </c>
    </row>
    <row r="810" spans="1:22">
      <c r="A810" s="18" t="s">
        <v>3662</v>
      </c>
      <c r="D810" s="165" t="s">
        <v>4027</v>
      </c>
      <c r="E810" s="150" t="s">
        <v>4026</v>
      </c>
      <c r="R810" s="149">
        <f t="shared" si="20"/>
        <v>0</v>
      </c>
      <c r="T810" s="148">
        <v>40274</v>
      </c>
    </row>
    <row r="811" spans="1:22">
      <c r="A811" s="18" t="s">
        <v>3662</v>
      </c>
      <c r="D811" s="165"/>
      <c r="E811" s="150" t="s">
        <v>4025</v>
      </c>
      <c r="F811" s="20" t="s">
        <v>4024</v>
      </c>
      <c r="K811" s="150" t="s">
        <v>4023</v>
      </c>
      <c r="O811" s="73"/>
      <c r="P811" s="73"/>
      <c r="Q811" s="73"/>
      <c r="R811" s="149">
        <f t="shared" si="20"/>
        <v>0</v>
      </c>
      <c r="T811" s="148">
        <v>40274</v>
      </c>
    </row>
    <row r="812" spans="1:22">
      <c r="A812" s="18" t="s">
        <v>3662</v>
      </c>
      <c r="D812" s="165"/>
      <c r="E812" s="150" t="s">
        <v>4022</v>
      </c>
      <c r="F812" s="20" t="s">
        <v>4021</v>
      </c>
      <c r="R812" s="149">
        <f t="shared" si="20"/>
        <v>0</v>
      </c>
      <c r="T812" s="148">
        <v>40274</v>
      </c>
    </row>
    <row r="813" spans="1:22">
      <c r="A813" s="18" t="s">
        <v>3662</v>
      </c>
      <c r="D813" s="165"/>
      <c r="E813" s="150" t="s">
        <v>4020</v>
      </c>
      <c r="K813" s="150" t="s">
        <v>4019</v>
      </c>
      <c r="R813" s="149">
        <f t="shared" si="20"/>
        <v>0</v>
      </c>
      <c r="T813" s="148">
        <v>40274</v>
      </c>
    </row>
    <row r="814" spans="1:22">
      <c r="A814" s="18" t="s">
        <v>3662</v>
      </c>
      <c r="D814" s="165"/>
      <c r="E814" s="150" t="s">
        <v>4018</v>
      </c>
      <c r="F814" s="20" t="s">
        <v>4017</v>
      </c>
      <c r="K814" s="150" t="s">
        <v>4016</v>
      </c>
      <c r="R814" s="149">
        <f t="shared" si="20"/>
        <v>0</v>
      </c>
      <c r="T814" s="148">
        <v>40274</v>
      </c>
      <c r="U814" s="171"/>
      <c r="V814" s="171"/>
    </row>
    <row r="815" spans="1:22">
      <c r="A815" s="18" t="s">
        <v>3662</v>
      </c>
      <c r="D815" s="165"/>
      <c r="E815" s="150" t="s">
        <v>4015</v>
      </c>
      <c r="F815" s="20" t="s">
        <v>4014</v>
      </c>
      <c r="K815" s="150" t="s">
        <v>4013</v>
      </c>
      <c r="R815" s="149">
        <f t="shared" si="20"/>
        <v>0</v>
      </c>
      <c r="T815" s="148">
        <v>40274</v>
      </c>
    </row>
    <row r="816" spans="1:22" ht="28.5">
      <c r="A816" s="18" t="s">
        <v>3662</v>
      </c>
      <c r="D816" s="165"/>
      <c r="E816" s="150" t="s">
        <v>4012</v>
      </c>
      <c r="R816" s="149">
        <f t="shared" si="20"/>
        <v>0</v>
      </c>
      <c r="T816" s="148">
        <v>40274</v>
      </c>
    </row>
    <row r="817" spans="1:20">
      <c r="A817" s="18" t="s">
        <v>3662</v>
      </c>
      <c r="D817" s="165"/>
      <c r="E817" s="150" t="s">
        <v>4011</v>
      </c>
      <c r="R817" s="149">
        <f t="shared" si="20"/>
        <v>0</v>
      </c>
      <c r="T817" s="148">
        <v>40274</v>
      </c>
    </row>
    <row r="818" spans="1:20">
      <c r="A818" s="18" t="s">
        <v>3662</v>
      </c>
      <c r="D818" s="165"/>
      <c r="E818" s="150" t="s">
        <v>4010</v>
      </c>
      <c r="R818" s="149">
        <f t="shared" si="20"/>
        <v>0</v>
      </c>
      <c r="T818" s="148">
        <v>40274</v>
      </c>
    </row>
    <row r="819" spans="1:20">
      <c r="A819" s="18" t="s">
        <v>3662</v>
      </c>
      <c r="D819" s="150" t="s">
        <v>4009</v>
      </c>
      <c r="E819" s="150" t="s">
        <v>4008</v>
      </c>
      <c r="G819" s="73"/>
      <c r="H819" s="73"/>
      <c r="O819" s="73"/>
      <c r="P819" s="73"/>
      <c r="Q819" s="73">
        <v>5</v>
      </c>
      <c r="R819" s="149">
        <f t="shared" si="20"/>
        <v>0</v>
      </c>
      <c r="T819" s="148">
        <v>40274</v>
      </c>
    </row>
    <row r="820" spans="1:20">
      <c r="A820" s="18" t="s">
        <v>3662</v>
      </c>
      <c r="D820" s="165" t="s">
        <v>4007</v>
      </c>
      <c r="E820" s="150" t="s">
        <v>4006</v>
      </c>
      <c r="R820" s="149">
        <f t="shared" si="20"/>
        <v>0</v>
      </c>
      <c r="T820" s="148">
        <v>40274</v>
      </c>
    </row>
    <row r="821" spans="1:20">
      <c r="A821" s="18" t="s">
        <v>3662</v>
      </c>
      <c r="D821" s="165"/>
      <c r="E821" s="150" t="s">
        <v>4005</v>
      </c>
      <c r="K821" s="150" t="s">
        <v>4004</v>
      </c>
      <c r="R821" s="149">
        <f t="shared" si="20"/>
        <v>0</v>
      </c>
      <c r="T821" s="148">
        <v>40274</v>
      </c>
    </row>
    <row r="822" spans="1:20" ht="141">
      <c r="A822" s="18" t="s">
        <v>3662</v>
      </c>
      <c r="D822" s="165"/>
      <c r="E822" s="150" t="s">
        <v>4003</v>
      </c>
      <c r="F822" s="20" t="s">
        <v>4002</v>
      </c>
      <c r="L822" s="150" t="s">
        <v>4001</v>
      </c>
      <c r="R822" s="149">
        <f t="shared" si="20"/>
        <v>0</v>
      </c>
      <c r="S822" s="171"/>
      <c r="T822" s="148">
        <v>40274</v>
      </c>
    </row>
    <row r="823" spans="1:20">
      <c r="A823" s="18" t="s">
        <v>3662</v>
      </c>
      <c r="D823" s="165"/>
      <c r="E823" s="150" t="s">
        <v>4000</v>
      </c>
      <c r="K823" s="150" t="s">
        <v>3999</v>
      </c>
      <c r="R823" s="149">
        <f t="shared" si="20"/>
        <v>0</v>
      </c>
      <c r="T823" s="148">
        <v>40274</v>
      </c>
    </row>
    <row r="824" spans="1:20">
      <c r="A824" s="18" t="s">
        <v>3662</v>
      </c>
      <c r="D824" s="165" t="s">
        <v>3998</v>
      </c>
      <c r="E824" s="150" t="s">
        <v>3997</v>
      </c>
      <c r="R824" s="149">
        <f t="shared" si="20"/>
        <v>0</v>
      </c>
      <c r="T824" s="148">
        <v>40274</v>
      </c>
    </row>
    <row r="825" spans="1:20" ht="28.5">
      <c r="A825" s="18" t="s">
        <v>3661</v>
      </c>
      <c r="D825" s="165" t="s">
        <v>3996</v>
      </c>
      <c r="E825" s="150" t="s">
        <v>3995</v>
      </c>
      <c r="L825" s="150" t="s">
        <v>3994</v>
      </c>
      <c r="R825" s="149">
        <f t="shared" si="20"/>
        <v>0</v>
      </c>
      <c r="T825" s="148">
        <v>40282</v>
      </c>
    </row>
    <row r="826" spans="1:20">
      <c r="A826" s="18" t="s">
        <v>3662</v>
      </c>
      <c r="D826" s="165" t="s">
        <v>3993</v>
      </c>
      <c r="E826" s="150" t="s">
        <v>3992</v>
      </c>
      <c r="R826" s="149">
        <f t="shared" si="20"/>
        <v>0</v>
      </c>
      <c r="T826" s="148">
        <v>40274</v>
      </c>
    </row>
    <row r="827" spans="1:20">
      <c r="A827" s="18" t="s">
        <v>3662</v>
      </c>
      <c r="E827" s="165" t="s">
        <v>3991</v>
      </c>
      <c r="R827" s="149">
        <f t="shared" si="20"/>
        <v>0</v>
      </c>
      <c r="T827" s="148">
        <v>40274</v>
      </c>
    </row>
    <row r="828" spans="1:20">
      <c r="A828" s="18" t="s">
        <v>3662</v>
      </c>
      <c r="D828" s="165" t="s">
        <v>3990</v>
      </c>
      <c r="E828" s="150" t="s">
        <v>3989</v>
      </c>
      <c r="R828" s="149">
        <f t="shared" si="20"/>
        <v>0</v>
      </c>
      <c r="T828" s="148">
        <v>40274</v>
      </c>
    </row>
    <row r="829" spans="1:20">
      <c r="A829" s="18" t="s">
        <v>3662</v>
      </c>
      <c r="D829" s="165"/>
      <c r="E829" s="150" t="s">
        <v>3988</v>
      </c>
      <c r="R829" s="149">
        <f t="shared" si="20"/>
        <v>0</v>
      </c>
      <c r="T829" s="148">
        <v>40274</v>
      </c>
    </row>
    <row r="830" spans="1:20">
      <c r="A830" s="18" t="s">
        <v>3662</v>
      </c>
      <c r="D830" s="165"/>
      <c r="E830" s="150" t="s">
        <v>3987</v>
      </c>
      <c r="F830" s="20" t="s">
        <v>3986</v>
      </c>
      <c r="K830" s="150" t="s">
        <v>3985</v>
      </c>
      <c r="R830" s="149">
        <f t="shared" si="20"/>
        <v>0</v>
      </c>
      <c r="T830" s="148">
        <v>40274</v>
      </c>
    </row>
    <row r="831" spans="1:20">
      <c r="A831" s="18" t="s">
        <v>3661</v>
      </c>
      <c r="E831" s="150" t="s">
        <v>3984</v>
      </c>
      <c r="F831" s="20" t="s">
        <v>3983</v>
      </c>
      <c r="G831" s="73"/>
      <c r="H831" s="73"/>
      <c r="K831" s="150" t="s">
        <v>3982</v>
      </c>
      <c r="O831" s="73"/>
      <c r="P831" s="73"/>
      <c r="Q831" s="73"/>
      <c r="R831" s="149">
        <f t="shared" si="20"/>
        <v>0</v>
      </c>
      <c r="T831" s="148">
        <v>40280</v>
      </c>
    </row>
    <row r="832" spans="1:20">
      <c r="A832" s="18" t="s">
        <v>3662</v>
      </c>
      <c r="D832" s="165"/>
      <c r="E832" s="150" t="s">
        <v>3981</v>
      </c>
      <c r="K832" s="150" t="s">
        <v>3980</v>
      </c>
      <c r="R832" s="149">
        <f t="shared" si="20"/>
        <v>0</v>
      </c>
      <c r="T832" s="148">
        <v>40274</v>
      </c>
    </row>
    <row r="833" spans="1:20">
      <c r="A833" s="18" t="s">
        <v>3662</v>
      </c>
      <c r="D833" s="165" t="s">
        <v>3979</v>
      </c>
      <c r="E833" s="150" t="s">
        <v>3978</v>
      </c>
      <c r="K833" s="150" t="s">
        <v>3977</v>
      </c>
      <c r="R833" s="149">
        <f t="shared" si="20"/>
        <v>0</v>
      </c>
      <c r="T833" s="148">
        <v>40274</v>
      </c>
    </row>
    <row r="834" spans="1:20">
      <c r="A834" s="18" t="s">
        <v>3661</v>
      </c>
      <c r="D834" s="165"/>
      <c r="E834" s="150" t="s">
        <v>3976</v>
      </c>
      <c r="R834" s="149">
        <f t="shared" si="20"/>
        <v>0</v>
      </c>
      <c r="T834" s="148">
        <v>40282</v>
      </c>
    </row>
    <row r="835" spans="1:20">
      <c r="A835" s="18" t="s">
        <v>3662</v>
      </c>
      <c r="D835" s="165"/>
      <c r="E835" s="150" t="s">
        <v>3975</v>
      </c>
      <c r="F835" s="20" t="s">
        <v>3974</v>
      </c>
      <c r="K835" s="150" t="s">
        <v>3973</v>
      </c>
      <c r="R835" s="149">
        <f t="shared" si="20"/>
        <v>0</v>
      </c>
      <c r="T835" s="148">
        <v>40274</v>
      </c>
    </row>
    <row r="836" spans="1:20">
      <c r="A836" s="18" t="s">
        <v>3662</v>
      </c>
      <c r="D836" s="165"/>
      <c r="E836" s="150" t="s">
        <v>3972</v>
      </c>
      <c r="R836" s="149">
        <f t="shared" si="20"/>
        <v>0</v>
      </c>
      <c r="T836" s="148">
        <v>40274</v>
      </c>
    </row>
    <row r="837" spans="1:20">
      <c r="A837" s="18" t="s">
        <v>3662</v>
      </c>
      <c r="D837" s="150" t="s">
        <v>3971</v>
      </c>
      <c r="E837" s="150" t="s">
        <v>3970</v>
      </c>
      <c r="G837" s="73"/>
      <c r="H837" s="73"/>
      <c r="K837" s="150" t="s">
        <v>3969</v>
      </c>
      <c r="O837" s="73"/>
      <c r="P837" s="73"/>
      <c r="Q837" s="73"/>
      <c r="R837" s="149">
        <f t="shared" ref="R837:R900" si="21">IF($P837=0,0,$P837/($P837+Q837))</f>
        <v>0</v>
      </c>
      <c r="T837" s="148">
        <v>40274</v>
      </c>
    </row>
    <row r="838" spans="1:20" ht="159" customHeight="1">
      <c r="A838" s="18" t="s">
        <v>3662</v>
      </c>
      <c r="D838" s="165" t="s">
        <v>3968</v>
      </c>
      <c r="E838" s="150" t="s">
        <v>3967</v>
      </c>
      <c r="R838" s="149">
        <f t="shared" si="21"/>
        <v>0</v>
      </c>
      <c r="T838" s="148">
        <v>40274</v>
      </c>
    </row>
    <row r="839" spans="1:20">
      <c r="A839" s="18" t="s">
        <v>3662</v>
      </c>
      <c r="D839" s="165"/>
      <c r="E839" s="150" t="s">
        <v>3966</v>
      </c>
      <c r="R839" s="149">
        <f t="shared" si="21"/>
        <v>0</v>
      </c>
      <c r="T839" s="148">
        <v>40274</v>
      </c>
    </row>
    <row r="840" spans="1:20" ht="28.5">
      <c r="A840" s="18" t="s">
        <v>3661</v>
      </c>
      <c r="D840" s="165"/>
      <c r="E840" s="150" t="s">
        <v>3965</v>
      </c>
      <c r="F840" s="20" t="s">
        <v>3964</v>
      </c>
      <c r="K840" s="150" t="s">
        <v>3963</v>
      </c>
      <c r="R840" s="149">
        <f t="shared" si="21"/>
        <v>0</v>
      </c>
      <c r="T840" s="148">
        <v>40281</v>
      </c>
    </row>
    <row r="841" spans="1:20">
      <c r="A841" s="18" t="s">
        <v>3662</v>
      </c>
      <c r="D841" s="165"/>
      <c r="E841" s="150" t="s">
        <v>3962</v>
      </c>
      <c r="F841" s="20" t="s">
        <v>3961</v>
      </c>
      <c r="K841" s="150" t="s">
        <v>3960</v>
      </c>
      <c r="R841" s="149">
        <f t="shared" si="21"/>
        <v>0</v>
      </c>
      <c r="T841" s="148">
        <v>40274</v>
      </c>
    </row>
    <row r="842" spans="1:20">
      <c r="A842" s="18" t="s">
        <v>3662</v>
      </c>
      <c r="D842" s="165" t="s">
        <v>3959</v>
      </c>
      <c r="E842" s="150" t="s">
        <v>3958</v>
      </c>
      <c r="O842" s="73"/>
      <c r="P842" s="73"/>
      <c r="Q842" s="73"/>
      <c r="R842" s="149">
        <f t="shared" si="21"/>
        <v>0</v>
      </c>
      <c r="T842" s="148">
        <v>40274</v>
      </c>
    </row>
    <row r="843" spans="1:20">
      <c r="A843" s="18" t="s">
        <v>3662</v>
      </c>
      <c r="D843" s="165" t="s">
        <v>3957</v>
      </c>
      <c r="E843" s="150" t="s">
        <v>3956</v>
      </c>
      <c r="R843" s="149">
        <f t="shared" si="21"/>
        <v>0</v>
      </c>
      <c r="T843" s="148">
        <v>40274</v>
      </c>
    </row>
    <row r="844" spans="1:20">
      <c r="A844" s="18" t="s">
        <v>3662</v>
      </c>
      <c r="E844" s="165" t="s">
        <v>3955</v>
      </c>
      <c r="K844" s="150" t="s">
        <v>3954</v>
      </c>
      <c r="R844" s="149">
        <f t="shared" si="21"/>
        <v>0</v>
      </c>
      <c r="T844" s="148">
        <v>40274</v>
      </c>
    </row>
    <row r="845" spans="1:20">
      <c r="A845" s="18" t="s">
        <v>3662</v>
      </c>
      <c r="D845" s="165" t="s">
        <v>3953</v>
      </c>
      <c r="E845" s="150" t="s">
        <v>3952</v>
      </c>
      <c r="R845" s="149">
        <f t="shared" si="21"/>
        <v>0</v>
      </c>
      <c r="T845" s="148">
        <v>40274</v>
      </c>
    </row>
    <row r="846" spans="1:20">
      <c r="A846" s="18" t="s">
        <v>3662</v>
      </c>
      <c r="D846" s="150" t="s">
        <v>3951</v>
      </c>
      <c r="E846" s="150" t="s">
        <v>3950</v>
      </c>
      <c r="G846" s="73"/>
      <c r="H846" s="73"/>
      <c r="O846" s="73"/>
      <c r="P846" s="73"/>
      <c r="Q846" s="73"/>
      <c r="R846" s="149">
        <f t="shared" si="21"/>
        <v>0</v>
      </c>
      <c r="T846" s="148">
        <v>40274</v>
      </c>
    </row>
    <row r="847" spans="1:20" ht="27.75">
      <c r="A847" s="18" t="s">
        <v>3661</v>
      </c>
      <c r="D847" s="165" t="s">
        <v>3949</v>
      </c>
      <c r="E847" s="150" t="s">
        <v>3948</v>
      </c>
      <c r="K847" s="150" t="s">
        <v>3947</v>
      </c>
      <c r="R847" s="149">
        <f t="shared" si="21"/>
        <v>0</v>
      </c>
      <c r="T847" s="148">
        <v>40282</v>
      </c>
    </row>
    <row r="848" spans="1:20">
      <c r="A848" s="18" t="s">
        <v>3662</v>
      </c>
      <c r="D848" s="150" t="s">
        <v>3946</v>
      </c>
      <c r="E848" s="150" t="s">
        <v>3945</v>
      </c>
      <c r="G848" s="73"/>
      <c r="H848" s="73"/>
      <c r="O848" s="73"/>
      <c r="P848" s="73"/>
      <c r="Q848" s="73"/>
      <c r="R848" s="149">
        <f t="shared" si="21"/>
        <v>0</v>
      </c>
      <c r="T848" s="148">
        <v>40274</v>
      </c>
    </row>
    <row r="849" spans="1:20">
      <c r="A849" s="18" t="s">
        <v>3662</v>
      </c>
      <c r="D849" s="165" t="s">
        <v>3944</v>
      </c>
      <c r="E849" s="150" t="s">
        <v>3943</v>
      </c>
      <c r="R849" s="149">
        <f t="shared" si="21"/>
        <v>0</v>
      </c>
      <c r="T849" s="148">
        <v>40274</v>
      </c>
    </row>
    <row r="850" spans="1:20">
      <c r="A850" s="18" t="s">
        <v>3662</v>
      </c>
      <c r="D850" s="150" t="s">
        <v>3942</v>
      </c>
      <c r="E850" s="150" t="s">
        <v>3941</v>
      </c>
      <c r="F850" s="20" t="s">
        <v>3940</v>
      </c>
      <c r="G850" s="73"/>
      <c r="H850" s="73"/>
      <c r="K850" s="150" t="s">
        <v>3939</v>
      </c>
      <c r="O850" s="73"/>
      <c r="P850" s="73"/>
      <c r="Q850" s="73"/>
      <c r="R850" s="149">
        <f t="shared" si="21"/>
        <v>0</v>
      </c>
      <c r="T850" s="148">
        <v>40274</v>
      </c>
    </row>
    <row r="851" spans="1:20">
      <c r="A851" s="18" t="s">
        <v>3662</v>
      </c>
      <c r="D851" s="165" t="s">
        <v>3938</v>
      </c>
      <c r="E851" s="150" t="s">
        <v>3937</v>
      </c>
      <c r="R851" s="149">
        <f t="shared" si="21"/>
        <v>0</v>
      </c>
      <c r="T851" s="148">
        <v>40274</v>
      </c>
    </row>
    <row r="852" spans="1:20">
      <c r="A852" s="18" t="s">
        <v>3662</v>
      </c>
      <c r="D852" s="165" t="s">
        <v>3936</v>
      </c>
      <c r="E852" s="150" t="s">
        <v>3935</v>
      </c>
      <c r="R852" s="149">
        <f t="shared" si="21"/>
        <v>0</v>
      </c>
      <c r="T852" s="148">
        <v>40274</v>
      </c>
    </row>
    <row r="853" spans="1:20">
      <c r="A853" s="18" t="s">
        <v>3662</v>
      </c>
      <c r="D853" s="165" t="s">
        <v>3934</v>
      </c>
      <c r="E853" s="150" t="s">
        <v>3933</v>
      </c>
      <c r="R853" s="149">
        <f t="shared" si="21"/>
        <v>0</v>
      </c>
      <c r="T853" s="148">
        <v>40274</v>
      </c>
    </row>
    <row r="854" spans="1:20">
      <c r="A854" s="18" t="s">
        <v>3662</v>
      </c>
      <c r="D854" s="165" t="s">
        <v>3932</v>
      </c>
      <c r="E854" s="150" t="s">
        <v>3931</v>
      </c>
      <c r="R854" s="149">
        <f t="shared" si="21"/>
        <v>0</v>
      </c>
      <c r="T854" s="148">
        <v>40274</v>
      </c>
    </row>
    <row r="855" spans="1:20">
      <c r="A855" s="18" t="s">
        <v>3662</v>
      </c>
      <c r="D855" s="165" t="s">
        <v>3930</v>
      </c>
      <c r="E855" s="150" t="s">
        <v>3929</v>
      </c>
      <c r="R855" s="149">
        <f t="shared" si="21"/>
        <v>0</v>
      </c>
      <c r="T855" s="148">
        <v>40274</v>
      </c>
    </row>
    <row r="856" spans="1:20">
      <c r="A856" s="18" t="s">
        <v>3662</v>
      </c>
      <c r="D856" s="165" t="s">
        <v>3928</v>
      </c>
      <c r="E856" s="150" t="s">
        <v>3927</v>
      </c>
      <c r="R856" s="149">
        <f t="shared" si="21"/>
        <v>0</v>
      </c>
      <c r="T856" s="148">
        <v>40274</v>
      </c>
    </row>
    <row r="857" spans="1:20">
      <c r="A857" s="18" t="s">
        <v>3662</v>
      </c>
      <c r="D857" s="165" t="s">
        <v>3926</v>
      </c>
      <c r="E857" s="150" t="s">
        <v>3925</v>
      </c>
      <c r="R857" s="149">
        <f t="shared" si="21"/>
        <v>0</v>
      </c>
      <c r="T857" s="148">
        <v>40274</v>
      </c>
    </row>
    <row r="858" spans="1:20">
      <c r="A858" s="18" t="s">
        <v>3662</v>
      </c>
      <c r="D858" s="165" t="s">
        <v>3924</v>
      </c>
      <c r="E858" s="150" t="s">
        <v>3923</v>
      </c>
      <c r="R858" s="149">
        <f t="shared" si="21"/>
        <v>0</v>
      </c>
      <c r="T858" s="148">
        <v>40274</v>
      </c>
    </row>
    <row r="859" spans="1:20">
      <c r="A859" s="18" t="s">
        <v>3662</v>
      </c>
      <c r="D859" s="165" t="s">
        <v>3922</v>
      </c>
      <c r="E859" s="150" t="s">
        <v>3921</v>
      </c>
      <c r="R859" s="149">
        <f t="shared" si="21"/>
        <v>0</v>
      </c>
      <c r="T859" s="148">
        <v>40274</v>
      </c>
    </row>
    <row r="860" spans="1:20">
      <c r="A860" s="18" t="s">
        <v>3662</v>
      </c>
      <c r="D860" s="165" t="s">
        <v>3920</v>
      </c>
      <c r="E860" s="150" t="s">
        <v>3919</v>
      </c>
      <c r="R860" s="149">
        <f t="shared" si="21"/>
        <v>0</v>
      </c>
      <c r="T860" s="148">
        <v>40274</v>
      </c>
    </row>
    <row r="861" spans="1:20">
      <c r="A861" s="18" t="s">
        <v>3661</v>
      </c>
      <c r="D861" s="165" t="s">
        <v>3918</v>
      </c>
      <c r="E861" s="150" t="s">
        <v>3917</v>
      </c>
      <c r="R861" s="149">
        <f t="shared" si="21"/>
        <v>0</v>
      </c>
      <c r="T861" s="148">
        <v>40281</v>
      </c>
    </row>
    <row r="862" spans="1:20">
      <c r="A862" s="18" t="s">
        <v>3662</v>
      </c>
      <c r="D862" s="165" t="s">
        <v>3916</v>
      </c>
      <c r="E862" s="150" t="s">
        <v>3915</v>
      </c>
      <c r="R862" s="149">
        <f t="shared" si="21"/>
        <v>0</v>
      </c>
      <c r="T862" s="148">
        <v>40274</v>
      </c>
    </row>
    <row r="863" spans="1:20">
      <c r="A863" s="18" t="s">
        <v>3662</v>
      </c>
      <c r="D863" s="165" t="s">
        <v>3914</v>
      </c>
      <c r="E863" s="150" t="s">
        <v>3913</v>
      </c>
      <c r="K863" s="150" t="s">
        <v>3912</v>
      </c>
      <c r="R863" s="149">
        <f t="shared" si="21"/>
        <v>0</v>
      </c>
      <c r="T863" s="148">
        <v>40274</v>
      </c>
    </row>
    <row r="864" spans="1:20">
      <c r="A864" s="18" t="s">
        <v>3662</v>
      </c>
      <c r="D864" s="165" t="s">
        <v>3911</v>
      </c>
      <c r="E864" s="150" t="s">
        <v>3910</v>
      </c>
      <c r="R864" s="149">
        <f t="shared" si="21"/>
        <v>0</v>
      </c>
      <c r="T864" s="148">
        <v>40274</v>
      </c>
    </row>
    <row r="865" spans="1:20">
      <c r="A865" s="18" t="s">
        <v>3662</v>
      </c>
      <c r="E865" s="150" t="s">
        <v>3909</v>
      </c>
      <c r="F865" s="20" t="s">
        <v>3908</v>
      </c>
      <c r="G865" s="73"/>
      <c r="H865" s="73"/>
      <c r="K865" s="150" t="s">
        <v>3907</v>
      </c>
      <c r="O865" s="73"/>
      <c r="P865" s="73"/>
      <c r="Q865" s="73"/>
      <c r="R865" s="149">
        <f t="shared" si="21"/>
        <v>0</v>
      </c>
      <c r="T865" s="148">
        <v>40275</v>
      </c>
    </row>
    <row r="866" spans="1:20">
      <c r="A866" s="18" t="s">
        <v>3662</v>
      </c>
      <c r="D866" s="150" t="s">
        <v>3906</v>
      </c>
      <c r="E866" s="150" t="s">
        <v>3905</v>
      </c>
      <c r="G866" s="73"/>
      <c r="H866" s="73"/>
      <c r="O866" s="73"/>
      <c r="P866" s="73"/>
      <c r="Q866" s="73"/>
      <c r="R866" s="149">
        <f t="shared" si="21"/>
        <v>0</v>
      </c>
      <c r="T866" s="148">
        <v>40274</v>
      </c>
    </row>
    <row r="867" spans="1:20">
      <c r="A867" s="18" t="s">
        <v>3662</v>
      </c>
      <c r="D867" s="165" t="s">
        <v>3904</v>
      </c>
      <c r="E867" s="150" t="s">
        <v>3903</v>
      </c>
      <c r="R867" s="149">
        <f t="shared" si="21"/>
        <v>0</v>
      </c>
      <c r="T867" s="148">
        <v>40274</v>
      </c>
    </row>
    <row r="868" spans="1:20">
      <c r="A868" s="18" t="s">
        <v>3662</v>
      </c>
      <c r="D868" s="165" t="s">
        <v>3902</v>
      </c>
      <c r="E868" s="150" t="s">
        <v>3901</v>
      </c>
      <c r="R868" s="149">
        <f t="shared" si="21"/>
        <v>0</v>
      </c>
      <c r="T868" s="148">
        <v>40274</v>
      </c>
    </row>
    <row r="869" spans="1:20">
      <c r="A869" s="18" t="s">
        <v>3662</v>
      </c>
      <c r="D869" s="165" t="s">
        <v>3900</v>
      </c>
      <c r="E869" s="150" t="s">
        <v>3899</v>
      </c>
      <c r="O869" s="73"/>
      <c r="P869" s="73"/>
      <c r="Q869" s="73"/>
      <c r="R869" s="149">
        <f t="shared" si="21"/>
        <v>0</v>
      </c>
      <c r="T869" s="148">
        <v>40274</v>
      </c>
    </row>
    <row r="870" spans="1:20">
      <c r="A870" s="18" t="s">
        <v>3662</v>
      </c>
      <c r="D870" s="165"/>
      <c r="E870" s="150" t="s">
        <v>3898</v>
      </c>
      <c r="F870" s="20" t="s">
        <v>3897</v>
      </c>
      <c r="K870" s="150" t="s">
        <v>3896</v>
      </c>
      <c r="R870" s="149">
        <f t="shared" si="21"/>
        <v>0</v>
      </c>
      <c r="T870" s="148">
        <v>40274</v>
      </c>
    </row>
    <row r="871" spans="1:20">
      <c r="A871" s="18" t="s">
        <v>3662</v>
      </c>
      <c r="E871" s="165" t="s">
        <v>3895</v>
      </c>
      <c r="K871" s="150" t="s">
        <v>3894</v>
      </c>
      <c r="R871" s="149">
        <f t="shared" si="21"/>
        <v>0</v>
      </c>
      <c r="T871" s="148">
        <v>40274</v>
      </c>
    </row>
    <row r="872" spans="1:20">
      <c r="A872" s="18" t="s">
        <v>3662</v>
      </c>
      <c r="D872" s="165" t="s">
        <v>3893</v>
      </c>
      <c r="E872" s="150" t="s">
        <v>3892</v>
      </c>
      <c r="K872" s="150" t="s">
        <v>3891</v>
      </c>
      <c r="R872" s="149">
        <f t="shared" si="21"/>
        <v>0</v>
      </c>
      <c r="T872" s="148">
        <v>40274</v>
      </c>
    </row>
    <row r="873" spans="1:20">
      <c r="A873" s="18" t="s">
        <v>3662</v>
      </c>
      <c r="D873" s="168" t="s">
        <v>3890</v>
      </c>
      <c r="E873" s="168" t="s">
        <v>3889</v>
      </c>
      <c r="G873" s="73"/>
      <c r="H873" s="73"/>
      <c r="O873" s="73"/>
      <c r="P873" s="73"/>
      <c r="Q873" s="73"/>
      <c r="R873" s="149">
        <f t="shared" si="21"/>
        <v>0</v>
      </c>
      <c r="T873" s="148">
        <v>40274</v>
      </c>
    </row>
    <row r="874" spans="1:20">
      <c r="A874" s="18" t="s">
        <v>3662</v>
      </c>
      <c r="D874" s="165" t="s">
        <v>3888</v>
      </c>
      <c r="E874" s="150" t="s">
        <v>3887</v>
      </c>
      <c r="R874" s="149">
        <f t="shared" si="21"/>
        <v>0</v>
      </c>
      <c r="T874" s="148">
        <v>40274</v>
      </c>
    </row>
    <row r="875" spans="1:20">
      <c r="A875" s="18" t="s">
        <v>3662</v>
      </c>
      <c r="E875" s="150" t="s">
        <v>3886</v>
      </c>
      <c r="G875" s="73"/>
      <c r="H875" s="73"/>
      <c r="O875" s="73"/>
      <c r="P875" s="73"/>
      <c r="Q875" s="73"/>
      <c r="R875" s="149">
        <f t="shared" si="21"/>
        <v>0</v>
      </c>
      <c r="T875" s="148">
        <v>40274</v>
      </c>
    </row>
    <row r="876" spans="1:20">
      <c r="A876" s="18" t="s">
        <v>3662</v>
      </c>
      <c r="D876" s="165"/>
      <c r="E876" s="150" t="s">
        <v>3885</v>
      </c>
      <c r="F876" s="20" t="s">
        <v>3884</v>
      </c>
      <c r="K876" s="150" t="s">
        <v>3883</v>
      </c>
      <c r="R876" s="149">
        <f t="shared" si="21"/>
        <v>0</v>
      </c>
      <c r="T876" s="148">
        <v>40274</v>
      </c>
    </row>
    <row r="877" spans="1:20">
      <c r="A877" s="18" t="s">
        <v>3662</v>
      </c>
      <c r="D877" s="165" t="s">
        <v>3882</v>
      </c>
      <c r="E877" s="150" t="s">
        <v>3881</v>
      </c>
      <c r="R877" s="149">
        <f t="shared" si="21"/>
        <v>0</v>
      </c>
      <c r="T877" s="148">
        <v>40274</v>
      </c>
    </row>
    <row r="878" spans="1:20">
      <c r="A878" s="18" t="s">
        <v>3662</v>
      </c>
      <c r="D878" s="165" t="s">
        <v>3880</v>
      </c>
      <c r="E878" s="150" t="s">
        <v>3879</v>
      </c>
      <c r="R878" s="149">
        <f t="shared" si="21"/>
        <v>0</v>
      </c>
      <c r="T878" s="148">
        <v>40274</v>
      </c>
    </row>
    <row r="879" spans="1:20">
      <c r="A879" s="18" t="s">
        <v>3662</v>
      </c>
      <c r="D879" s="165" t="s">
        <v>3878</v>
      </c>
      <c r="E879" s="150" t="s">
        <v>3877</v>
      </c>
      <c r="R879" s="149">
        <f t="shared" si="21"/>
        <v>0</v>
      </c>
      <c r="T879" s="148">
        <v>40274</v>
      </c>
    </row>
    <row r="880" spans="1:20">
      <c r="A880" s="18" t="s">
        <v>3662</v>
      </c>
      <c r="D880" s="150" t="s">
        <v>3876</v>
      </c>
      <c r="E880" s="150" t="s">
        <v>3875</v>
      </c>
      <c r="G880" s="73"/>
      <c r="H880" s="73"/>
      <c r="K880" s="150" t="s">
        <v>3874</v>
      </c>
      <c r="O880" s="73"/>
      <c r="P880" s="73"/>
      <c r="Q880" s="73"/>
      <c r="R880" s="149">
        <f t="shared" si="21"/>
        <v>0</v>
      </c>
      <c r="T880" s="148">
        <v>40274</v>
      </c>
    </row>
    <row r="881" spans="1:20">
      <c r="A881" s="18" t="s">
        <v>3662</v>
      </c>
      <c r="D881" s="165" t="s">
        <v>3873</v>
      </c>
      <c r="E881" s="150" t="s">
        <v>3872</v>
      </c>
      <c r="R881" s="149">
        <f t="shared" si="21"/>
        <v>0</v>
      </c>
      <c r="T881" s="148">
        <v>40274</v>
      </c>
    </row>
    <row r="882" spans="1:20">
      <c r="A882" s="18" t="s">
        <v>3662</v>
      </c>
      <c r="D882" s="150" t="s">
        <v>3871</v>
      </c>
      <c r="E882" s="150" t="s">
        <v>3870</v>
      </c>
      <c r="G882" s="73"/>
      <c r="H882" s="73"/>
      <c r="K882" s="150" t="s">
        <v>3869</v>
      </c>
      <c r="O882" s="73"/>
      <c r="P882" s="73"/>
      <c r="Q882" s="73"/>
      <c r="R882" s="149">
        <f t="shared" si="21"/>
        <v>0</v>
      </c>
      <c r="T882" s="148">
        <v>40274</v>
      </c>
    </row>
    <row r="883" spans="1:20">
      <c r="A883" s="18" t="s">
        <v>3662</v>
      </c>
      <c r="D883" s="165" t="s">
        <v>3868</v>
      </c>
      <c r="E883" s="150" t="s">
        <v>3867</v>
      </c>
      <c r="R883" s="149">
        <f t="shared" si="21"/>
        <v>0</v>
      </c>
      <c r="T883" s="148">
        <v>40274</v>
      </c>
    </row>
    <row r="884" spans="1:20">
      <c r="A884" s="18" t="s">
        <v>3662</v>
      </c>
      <c r="D884" s="150" t="s">
        <v>3866</v>
      </c>
      <c r="E884" s="150" t="s">
        <v>3865</v>
      </c>
      <c r="G884" s="73"/>
      <c r="H884" s="73"/>
      <c r="O884" s="73"/>
      <c r="P884" s="73"/>
      <c r="Q884" s="73"/>
      <c r="R884" s="149">
        <f t="shared" si="21"/>
        <v>0</v>
      </c>
      <c r="T884" s="148">
        <v>40274</v>
      </c>
    </row>
    <row r="885" spans="1:20">
      <c r="A885" s="18" t="s">
        <v>3662</v>
      </c>
      <c r="D885" s="165" t="s">
        <v>3864</v>
      </c>
      <c r="E885" s="150" t="s">
        <v>3863</v>
      </c>
      <c r="R885" s="149">
        <f t="shared" si="21"/>
        <v>0</v>
      </c>
      <c r="T885" s="148">
        <v>40274</v>
      </c>
    </row>
    <row r="886" spans="1:20">
      <c r="A886" s="18" t="s">
        <v>3662</v>
      </c>
      <c r="D886" s="165" t="s">
        <v>3862</v>
      </c>
      <c r="E886" s="150" t="s">
        <v>3861</v>
      </c>
      <c r="R886" s="149">
        <f t="shared" si="21"/>
        <v>0</v>
      </c>
      <c r="T886" s="148">
        <v>40274</v>
      </c>
    </row>
    <row r="887" spans="1:20">
      <c r="A887" s="18" t="s">
        <v>3662</v>
      </c>
      <c r="D887" s="165" t="s">
        <v>3860</v>
      </c>
      <c r="E887" s="150" t="s">
        <v>3859</v>
      </c>
      <c r="R887" s="149">
        <f t="shared" si="21"/>
        <v>0</v>
      </c>
      <c r="T887" s="148">
        <v>40274</v>
      </c>
    </row>
    <row r="888" spans="1:20">
      <c r="A888" s="18" t="s">
        <v>3662</v>
      </c>
      <c r="D888" s="165" t="s">
        <v>3858</v>
      </c>
      <c r="E888" s="150" t="s">
        <v>3857</v>
      </c>
      <c r="R888" s="149">
        <f t="shared" si="21"/>
        <v>0</v>
      </c>
      <c r="T888" s="148">
        <v>40274</v>
      </c>
    </row>
    <row r="889" spans="1:20">
      <c r="A889" s="18" t="s">
        <v>3662</v>
      </c>
      <c r="D889" s="150" t="s">
        <v>3856</v>
      </c>
      <c r="E889" s="150" t="s">
        <v>3855</v>
      </c>
      <c r="G889" s="73"/>
      <c r="H889" s="73"/>
      <c r="K889" s="150" t="s">
        <v>3854</v>
      </c>
      <c r="O889" s="73"/>
      <c r="P889" s="73"/>
      <c r="Q889" s="73"/>
      <c r="R889" s="149">
        <f t="shared" si="21"/>
        <v>0</v>
      </c>
      <c r="T889" s="148">
        <v>40274</v>
      </c>
    </row>
    <row r="890" spans="1:20">
      <c r="A890" s="18" t="s">
        <v>3662</v>
      </c>
      <c r="D890" s="165" t="s">
        <v>3853</v>
      </c>
      <c r="E890" s="150" t="s">
        <v>3852</v>
      </c>
      <c r="R890" s="149">
        <f t="shared" si="21"/>
        <v>0</v>
      </c>
      <c r="T890" s="148">
        <v>40274</v>
      </c>
    </row>
    <row r="891" spans="1:20">
      <c r="A891" s="18" t="s">
        <v>3662</v>
      </c>
      <c r="D891" s="150" t="s">
        <v>3851</v>
      </c>
      <c r="E891" s="150" t="s">
        <v>3850</v>
      </c>
      <c r="G891" s="73"/>
      <c r="H891" s="73"/>
      <c r="K891" s="150" t="s">
        <v>3849</v>
      </c>
      <c r="O891" s="73"/>
      <c r="P891" s="73"/>
      <c r="Q891" s="73"/>
      <c r="R891" s="149">
        <f t="shared" si="21"/>
        <v>0</v>
      </c>
      <c r="T891" s="148">
        <v>40274</v>
      </c>
    </row>
    <row r="892" spans="1:20">
      <c r="A892" s="18" t="s">
        <v>3662</v>
      </c>
      <c r="D892" s="165"/>
      <c r="E892" s="150" t="s">
        <v>3848</v>
      </c>
      <c r="K892" s="150" t="s">
        <v>3847</v>
      </c>
      <c r="R892" s="149">
        <f t="shared" si="21"/>
        <v>0</v>
      </c>
      <c r="T892" s="148">
        <v>40274</v>
      </c>
    </row>
    <row r="893" spans="1:20">
      <c r="A893" s="18" t="s">
        <v>3662</v>
      </c>
      <c r="D893" s="165" t="s">
        <v>3846</v>
      </c>
      <c r="E893" s="150" t="s">
        <v>3845</v>
      </c>
      <c r="R893" s="149">
        <f t="shared" si="21"/>
        <v>0</v>
      </c>
      <c r="T893" s="148">
        <v>40274</v>
      </c>
    </row>
    <row r="894" spans="1:20">
      <c r="A894" s="18" t="s">
        <v>3662</v>
      </c>
      <c r="D894" s="165" t="s">
        <v>3844</v>
      </c>
      <c r="E894" s="150" t="s">
        <v>3843</v>
      </c>
      <c r="R894" s="149">
        <f t="shared" si="21"/>
        <v>0</v>
      </c>
      <c r="T894" s="148">
        <v>40274</v>
      </c>
    </row>
    <row r="895" spans="1:20">
      <c r="A895" s="18" t="s">
        <v>3662</v>
      </c>
      <c r="D895" s="150" t="s">
        <v>3842</v>
      </c>
      <c r="E895" s="150" t="s">
        <v>3841</v>
      </c>
      <c r="G895" s="73"/>
      <c r="H895" s="73"/>
      <c r="K895" s="150" t="s">
        <v>3840</v>
      </c>
      <c r="O895" s="73"/>
      <c r="P895" s="73"/>
      <c r="Q895" s="73"/>
      <c r="R895" s="149">
        <f t="shared" si="21"/>
        <v>0</v>
      </c>
      <c r="T895" s="148">
        <v>40274</v>
      </c>
    </row>
    <row r="896" spans="1:20">
      <c r="A896" s="18" t="s">
        <v>3662</v>
      </c>
      <c r="D896" s="150" t="s">
        <v>3839</v>
      </c>
      <c r="E896" s="150" t="s">
        <v>3838</v>
      </c>
      <c r="G896" s="73"/>
      <c r="H896" s="73"/>
      <c r="K896" s="150" t="s">
        <v>3837</v>
      </c>
      <c r="O896" s="73"/>
      <c r="P896" s="73"/>
      <c r="Q896" s="73"/>
      <c r="R896" s="149">
        <f t="shared" si="21"/>
        <v>0</v>
      </c>
      <c r="T896" s="148">
        <v>40274</v>
      </c>
    </row>
    <row r="897" spans="1:20">
      <c r="A897" s="18" t="s">
        <v>3662</v>
      </c>
      <c r="E897" s="150" t="s">
        <v>3836</v>
      </c>
      <c r="G897" s="73"/>
      <c r="H897" s="73"/>
      <c r="O897" s="73"/>
      <c r="P897" s="73"/>
      <c r="Q897" s="73">
        <v>1</v>
      </c>
      <c r="R897" s="149">
        <f t="shared" si="21"/>
        <v>0</v>
      </c>
      <c r="T897" s="148">
        <v>40274</v>
      </c>
    </row>
    <row r="898" spans="1:20">
      <c r="A898" s="18" t="s">
        <v>3662</v>
      </c>
      <c r="D898" s="165"/>
      <c r="E898" s="150" t="s">
        <v>3835</v>
      </c>
      <c r="R898" s="149">
        <f t="shared" si="21"/>
        <v>0</v>
      </c>
      <c r="T898" s="148">
        <v>40274</v>
      </c>
    </row>
    <row r="899" spans="1:20">
      <c r="A899" s="18" t="s">
        <v>3662</v>
      </c>
      <c r="D899" s="165" t="s">
        <v>3834</v>
      </c>
      <c r="E899" s="150" t="s">
        <v>3833</v>
      </c>
      <c r="R899" s="149">
        <f t="shared" si="21"/>
        <v>0</v>
      </c>
      <c r="T899" s="148">
        <v>40274</v>
      </c>
    </row>
    <row r="900" spans="1:20">
      <c r="A900" s="18" t="s">
        <v>3662</v>
      </c>
      <c r="D900" s="165"/>
      <c r="E900" s="150" t="s">
        <v>3832</v>
      </c>
      <c r="F900" s="20" t="s">
        <v>3831</v>
      </c>
      <c r="K900" s="150" t="s">
        <v>3830</v>
      </c>
      <c r="R900" s="149">
        <f t="shared" si="21"/>
        <v>0</v>
      </c>
      <c r="T900" s="148">
        <v>40274</v>
      </c>
    </row>
    <row r="901" spans="1:20">
      <c r="A901" s="18" t="s">
        <v>3662</v>
      </c>
      <c r="E901" s="150" t="s">
        <v>3829</v>
      </c>
      <c r="F901" s="20" t="s">
        <v>3828</v>
      </c>
      <c r="G901" s="73"/>
      <c r="H901" s="73"/>
      <c r="K901" s="150" t="s">
        <v>3827</v>
      </c>
      <c r="O901" s="73"/>
      <c r="P901" s="73"/>
      <c r="Q901" s="73"/>
      <c r="R901" s="149">
        <f t="shared" ref="R901:R964" si="22">IF($P901=0,0,$P901/($P901+Q901))</f>
        <v>0</v>
      </c>
      <c r="T901" s="148">
        <v>40274</v>
      </c>
    </row>
    <row r="902" spans="1:20">
      <c r="A902" s="18" t="s">
        <v>3662</v>
      </c>
      <c r="D902" s="165" t="s">
        <v>3826</v>
      </c>
      <c r="E902" s="150" t="s">
        <v>3825</v>
      </c>
      <c r="R902" s="149">
        <f t="shared" si="22"/>
        <v>0</v>
      </c>
      <c r="T902" s="148">
        <v>40274</v>
      </c>
    </row>
    <row r="903" spans="1:20">
      <c r="A903" s="18" t="s">
        <v>3662</v>
      </c>
      <c r="D903" s="165" t="s">
        <v>3824</v>
      </c>
      <c r="E903" s="150" t="s">
        <v>3823</v>
      </c>
      <c r="R903" s="149">
        <f t="shared" si="22"/>
        <v>0</v>
      </c>
      <c r="T903" s="148">
        <v>40274</v>
      </c>
    </row>
    <row r="904" spans="1:20">
      <c r="A904" s="18" t="s">
        <v>3662</v>
      </c>
      <c r="D904" s="165" t="s">
        <v>3822</v>
      </c>
      <c r="E904" s="150" t="s">
        <v>3821</v>
      </c>
      <c r="R904" s="149">
        <f t="shared" si="22"/>
        <v>0</v>
      </c>
      <c r="T904" s="148">
        <v>40274</v>
      </c>
    </row>
    <row r="905" spans="1:20">
      <c r="A905" s="18" t="s">
        <v>3662</v>
      </c>
      <c r="D905" s="165" t="s">
        <v>3820</v>
      </c>
      <c r="E905" s="150" t="s">
        <v>3819</v>
      </c>
      <c r="R905" s="149">
        <f t="shared" si="22"/>
        <v>0</v>
      </c>
      <c r="T905" s="148">
        <v>40274</v>
      </c>
    </row>
    <row r="906" spans="1:20">
      <c r="A906" s="18" t="s">
        <v>3662</v>
      </c>
      <c r="D906" s="150" t="s">
        <v>3818</v>
      </c>
      <c r="E906" s="150" t="s">
        <v>3817</v>
      </c>
      <c r="G906" s="73"/>
      <c r="H906" s="73"/>
      <c r="K906" s="150" t="s">
        <v>3816</v>
      </c>
      <c r="O906" s="73"/>
      <c r="P906" s="73"/>
      <c r="Q906" s="73"/>
      <c r="R906" s="149">
        <f t="shared" si="22"/>
        <v>0</v>
      </c>
      <c r="T906" s="148">
        <v>40274</v>
      </c>
    </row>
    <row r="907" spans="1:20">
      <c r="A907" s="18" t="s">
        <v>3662</v>
      </c>
      <c r="D907" s="165"/>
      <c r="E907" s="150" t="s">
        <v>3815</v>
      </c>
      <c r="K907" s="150" t="s">
        <v>3814</v>
      </c>
      <c r="R907" s="149">
        <f t="shared" si="22"/>
        <v>0</v>
      </c>
      <c r="T907" s="148">
        <v>40274</v>
      </c>
    </row>
    <row r="908" spans="1:20">
      <c r="A908" s="18" t="s">
        <v>3662</v>
      </c>
      <c r="D908" s="165" t="s">
        <v>3813</v>
      </c>
      <c r="E908" s="150" t="s">
        <v>3812</v>
      </c>
      <c r="R908" s="149">
        <f t="shared" si="22"/>
        <v>0</v>
      </c>
      <c r="T908" s="148">
        <v>40274</v>
      </c>
    </row>
    <row r="909" spans="1:20">
      <c r="A909" s="18" t="s">
        <v>3662</v>
      </c>
      <c r="D909" s="150" t="s">
        <v>3811</v>
      </c>
      <c r="E909" s="150" t="s">
        <v>3810</v>
      </c>
      <c r="G909" s="73"/>
      <c r="H909" s="73"/>
      <c r="O909" s="73"/>
      <c r="P909" s="73"/>
      <c r="Q909" s="73"/>
      <c r="R909" s="149">
        <f t="shared" si="22"/>
        <v>0</v>
      </c>
      <c r="T909" s="148">
        <v>40274</v>
      </c>
    </row>
    <row r="910" spans="1:20">
      <c r="A910" s="18" t="s">
        <v>3662</v>
      </c>
      <c r="D910" s="165"/>
      <c r="E910" s="150" t="s">
        <v>3809</v>
      </c>
      <c r="R910" s="149">
        <f t="shared" si="22"/>
        <v>0</v>
      </c>
      <c r="T910" s="148">
        <v>40274</v>
      </c>
    </row>
    <row r="911" spans="1:20">
      <c r="A911" s="18" t="s">
        <v>3662</v>
      </c>
      <c r="D911" s="150" t="s">
        <v>3808</v>
      </c>
      <c r="E911" s="150" t="s">
        <v>3807</v>
      </c>
      <c r="G911" s="73"/>
      <c r="H911" s="73"/>
      <c r="O911" s="73"/>
      <c r="P911" s="73"/>
      <c r="Q911" s="73"/>
      <c r="R911" s="149">
        <f t="shared" si="22"/>
        <v>0</v>
      </c>
      <c r="T911" s="148">
        <v>40274</v>
      </c>
    </row>
    <row r="912" spans="1:20">
      <c r="A912" s="18" t="s">
        <v>3662</v>
      </c>
      <c r="D912" s="165" t="s">
        <v>3806</v>
      </c>
      <c r="E912" s="150" t="s">
        <v>3805</v>
      </c>
      <c r="R912" s="149">
        <f t="shared" si="22"/>
        <v>0</v>
      </c>
      <c r="T912" s="148">
        <v>40274</v>
      </c>
    </row>
    <row r="913" spans="1:20">
      <c r="A913" s="18" t="s">
        <v>3662</v>
      </c>
      <c r="E913" s="150" t="s">
        <v>3804</v>
      </c>
      <c r="G913" s="73"/>
      <c r="H913" s="73"/>
      <c r="K913" s="150" t="s">
        <v>3803</v>
      </c>
      <c r="O913" s="73"/>
      <c r="P913" s="73"/>
      <c r="Q913" s="73"/>
      <c r="R913" s="149">
        <f t="shared" si="22"/>
        <v>0</v>
      </c>
      <c r="T913" s="148">
        <v>40274</v>
      </c>
    </row>
    <row r="914" spans="1:20">
      <c r="A914" s="18" t="s">
        <v>3662</v>
      </c>
      <c r="E914" s="150" t="s">
        <v>3802</v>
      </c>
      <c r="G914" s="73"/>
      <c r="H914" s="73"/>
      <c r="K914" s="150" t="s">
        <v>3801</v>
      </c>
      <c r="O914" s="73"/>
      <c r="P914" s="73"/>
      <c r="Q914" s="73"/>
      <c r="R914" s="149">
        <f t="shared" si="22"/>
        <v>0</v>
      </c>
      <c r="T914" s="148">
        <v>40274</v>
      </c>
    </row>
    <row r="915" spans="1:20">
      <c r="A915" s="18" t="s">
        <v>3662</v>
      </c>
      <c r="D915" s="165" t="s">
        <v>3800</v>
      </c>
      <c r="E915" s="150" t="s">
        <v>3799</v>
      </c>
      <c r="R915" s="149">
        <f t="shared" si="22"/>
        <v>0</v>
      </c>
      <c r="T915" s="148">
        <v>40274</v>
      </c>
    </row>
    <row r="916" spans="1:20">
      <c r="A916" s="18" t="s">
        <v>3662</v>
      </c>
      <c r="D916" s="165" t="s">
        <v>3798</v>
      </c>
      <c r="E916" s="150" t="s">
        <v>3797</v>
      </c>
      <c r="R916" s="149">
        <f t="shared" si="22"/>
        <v>0</v>
      </c>
      <c r="T916" s="148">
        <v>40274</v>
      </c>
    </row>
    <row r="917" spans="1:20">
      <c r="A917" s="18" t="s">
        <v>3662</v>
      </c>
      <c r="D917" s="165" t="s">
        <v>3796</v>
      </c>
      <c r="E917" s="150" t="s">
        <v>3795</v>
      </c>
      <c r="R917" s="149">
        <f t="shared" si="22"/>
        <v>0</v>
      </c>
      <c r="T917" s="148">
        <v>40274</v>
      </c>
    </row>
    <row r="918" spans="1:20">
      <c r="A918" s="18" t="s">
        <v>3661</v>
      </c>
      <c r="D918" s="165" t="s">
        <v>3794</v>
      </c>
      <c r="E918" s="150" t="s">
        <v>3793</v>
      </c>
      <c r="R918" s="149">
        <f t="shared" si="22"/>
        <v>0</v>
      </c>
      <c r="T918" s="148">
        <v>40277</v>
      </c>
    </row>
    <row r="919" spans="1:20">
      <c r="A919" s="18" t="s">
        <v>3662</v>
      </c>
      <c r="D919" s="165" t="s">
        <v>3792</v>
      </c>
      <c r="E919" s="150" t="s">
        <v>3791</v>
      </c>
      <c r="R919" s="149">
        <f t="shared" si="22"/>
        <v>0</v>
      </c>
      <c r="T919" s="148">
        <v>40274</v>
      </c>
    </row>
    <row r="920" spans="1:20">
      <c r="A920" s="18" t="s">
        <v>3662</v>
      </c>
      <c r="D920" s="165"/>
      <c r="E920" s="150" t="s">
        <v>3790</v>
      </c>
      <c r="R920" s="149">
        <f t="shared" si="22"/>
        <v>0</v>
      </c>
      <c r="T920" s="148">
        <v>40274</v>
      </c>
    </row>
    <row r="921" spans="1:20">
      <c r="A921" s="18" t="s">
        <v>3662</v>
      </c>
      <c r="D921" s="165" t="s">
        <v>3789</v>
      </c>
      <c r="E921" s="150" t="s">
        <v>3788</v>
      </c>
      <c r="R921" s="149">
        <f t="shared" si="22"/>
        <v>0</v>
      </c>
      <c r="T921" s="148">
        <v>40274</v>
      </c>
    </row>
    <row r="922" spans="1:20" ht="42.75">
      <c r="A922" s="18" t="s">
        <v>3662</v>
      </c>
      <c r="D922" s="150" t="s">
        <v>3787</v>
      </c>
      <c r="G922" s="73"/>
      <c r="H922" s="73"/>
      <c r="M922" s="150" t="s">
        <v>3786</v>
      </c>
      <c r="O922" s="73"/>
      <c r="P922" s="73"/>
      <c r="Q922" s="73"/>
      <c r="R922" s="149">
        <f t="shared" si="22"/>
        <v>0</v>
      </c>
      <c r="T922" s="148">
        <v>40274</v>
      </c>
    </row>
    <row r="923" spans="1:20">
      <c r="A923" s="18" t="s">
        <v>3662</v>
      </c>
      <c r="D923" s="165" t="s">
        <v>3785</v>
      </c>
      <c r="R923" s="149">
        <f t="shared" si="22"/>
        <v>0</v>
      </c>
      <c r="T923" s="148">
        <v>40274</v>
      </c>
    </row>
    <row r="924" spans="1:20">
      <c r="A924" s="18" t="s">
        <v>3661</v>
      </c>
      <c r="D924" s="165" t="s">
        <v>3784</v>
      </c>
      <c r="L924" s="150" t="s">
        <v>3783</v>
      </c>
      <c r="R924" s="149">
        <f t="shared" si="22"/>
        <v>0</v>
      </c>
      <c r="T924" s="148">
        <v>40282</v>
      </c>
    </row>
    <row r="925" spans="1:20">
      <c r="A925" s="18" t="s">
        <v>3662</v>
      </c>
      <c r="D925" s="165" t="s">
        <v>3782</v>
      </c>
      <c r="R925" s="149">
        <f t="shared" si="22"/>
        <v>0</v>
      </c>
      <c r="T925" s="148">
        <v>40274</v>
      </c>
    </row>
    <row r="926" spans="1:20">
      <c r="A926" s="18" t="s">
        <v>3662</v>
      </c>
      <c r="D926" s="165" t="s">
        <v>3781</v>
      </c>
      <c r="R926" s="149">
        <f t="shared" si="22"/>
        <v>0</v>
      </c>
      <c r="T926" s="148">
        <v>40274</v>
      </c>
    </row>
    <row r="927" spans="1:20" ht="42.75">
      <c r="A927" s="18" t="s">
        <v>3662</v>
      </c>
      <c r="D927" s="165" t="s">
        <v>3780</v>
      </c>
      <c r="K927" s="150" t="s">
        <v>3779</v>
      </c>
      <c r="M927" s="150" t="s">
        <v>3778</v>
      </c>
      <c r="R927" s="149">
        <f t="shared" si="22"/>
        <v>0</v>
      </c>
      <c r="T927" s="148">
        <v>40274</v>
      </c>
    </row>
    <row r="928" spans="1:20" ht="28.5">
      <c r="A928" s="18" t="s">
        <v>3662</v>
      </c>
      <c r="D928" s="165" t="s">
        <v>3777</v>
      </c>
      <c r="K928" s="150" t="s">
        <v>3776</v>
      </c>
      <c r="R928" s="149">
        <f t="shared" si="22"/>
        <v>0</v>
      </c>
      <c r="T928" s="148">
        <v>40274</v>
      </c>
    </row>
    <row r="929" spans="1:20" ht="28.5">
      <c r="A929" s="18" t="s">
        <v>3662</v>
      </c>
      <c r="D929" s="165" t="s">
        <v>3775</v>
      </c>
      <c r="F929" s="20" t="s">
        <v>3774</v>
      </c>
      <c r="G929" s="18" t="s">
        <v>3773</v>
      </c>
      <c r="R929" s="149">
        <f t="shared" si="22"/>
        <v>0</v>
      </c>
      <c r="T929" s="148">
        <v>40274</v>
      </c>
    </row>
    <row r="930" spans="1:20">
      <c r="A930" s="18" t="s">
        <v>3662</v>
      </c>
      <c r="D930" s="165" t="s">
        <v>3772</v>
      </c>
      <c r="K930" s="150" t="s">
        <v>3771</v>
      </c>
      <c r="R930" s="149">
        <f t="shared" si="22"/>
        <v>0</v>
      </c>
      <c r="T930" s="148">
        <v>40274</v>
      </c>
    </row>
    <row r="931" spans="1:20">
      <c r="A931" s="18" t="s">
        <v>3662</v>
      </c>
      <c r="D931" s="165" t="s">
        <v>3770</v>
      </c>
      <c r="K931" s="150" t="s">
        <v>3769</v>
      </c>
      <c r="R931" s="149">
        <f t="shared" si="22"/>
        <v>0</v>
      </c>
      <c r="T931" s="148">
        <v>40274</v>
      </c>
    </row>
    <row r="932" spans="1:20" ht="28.5">
      <c r="A932" s="18" t="s">
        <v>3662</v>
      </c>
      <c r="D932" s="165" t="s">
        <v>3768</v>
      </c>
      <c r="K932" s="150" t="s">
        <v>3767</v>
      </c>
      <c r="R932" s="149">
        <f t="shared" si="22"/>
        <v>0</v>
      </c>
      <c r="T932" s="148">
        <v>40274</v>
      </c>
    </row>
    <row r="933" spans="1:20">
      <c r="A933" s="18" t="s">
        <v>3662</v>
      </c>
      <c r="D933" s="165" t="s">
        <v>3766</v>
      </c>
      <c r="K933" s="150" t="s">
        <v>3765</v>
      </c>
      <c r="R933" s="149">
        <f t="shared" si="22"/>
        <v>0</v>
      </c>
      <c r="T933" s="148">
        <v>40274</v>
      </c>
    </row>
    <row r="934" spans="1:20" ht="57">
      <c r="A934" s="18" t="s">
        <v>3662</v>
      </c>
      <c r="D934" s="165" t="s">
        <v>3764</v>
      </c>
      <c r="K934" s="150" t="s">
        <v>3763</v>
      </c>
      <c r="M934" s="150" t="s">
        <v>3762</v>
      </c>
      <c r="R934" s="149">
        <f t="shared" si="22"/>
        <v>0</v>
      </c>
      <c r="T934" s="148">
        <v>40274</v>
      </c>
    </row>
    <row r="935" spans="1:20">
      <c r="A935" s="18" t="s">
        <v>3662</v>
      </c>
      <c r="D935" s="165" t="s">
        <v>3761</v>
      </c>
      <c r="K935" s="150" t="s">
        <v>3760</v>
      </c>
      <c r="R935" s="149">
        <f t="shared" si="22"/>
        <v>0</v>
      </c>
      <c r="T935" s="148">
        <v>40274</v>
      </c>
    </row>
    <row r="936" spans="1:20" ht="28.5">
      <c r="A936" s="18" t="s">
        <v>3662</v>
      </c>
      <c r="D936" s="165" t="s">
        <v>3759</v>
      </c>
      <c r="K936" s="150" t="s">
        <v>3758</v>
      </c>
      <c r="R936" s="149">
        <f t="shared" si="22"/>
        <v>0</v>
      </c>
      <c r="T936" s="148">
        <v>40274</v>
      </c>
    </row>
    <row r="937" spans="1:20">
      <c r="A937" s="18" t="s">
        <v>3662</v>
      </c>
      <c r="D937" s="165" t="s">
        <v>2263</v>
      </c>
      <c r="R937" s="149">
        <f t="shared" si="22"/>
        <v>0</v>
      </c>
      <c r="T937" s="148">
        <v>40274</v>
      </c>
    </row>
    <row r="938" spans="1:20">
      <c r="A938" s="18" t="s">
        <v>3662</v>
      </c>
      <c r="D938" s="165" t="s">
        <v>3757</v>
      </c>
      <c r="R938" s="149">
        <f t="shared" si="22"/>
        <v>0</v>
      </c>
      <c r="T938" s="148">
        <v>40274</v>
      </c>
    </row>
    <row r="939" spans="1:20">
      <c r="A939" s="18" t="s">
        <v>3662</v>
      </c>
      <c r="D939" s="165" t="s">
        <v>3756</v>
      </c>
      <c r="K939" s="150" t="s">
        <v>3755</v>
      </c>
      <c r="R939" s="149">
        <f t="shared" si="22"/>
        <v>0</v>
      </c>
      <c r="T939" s="148">
        <v>40274</v>
      </c>
    </row>
    <row r="940" spans="1:20">
      <c r="A940" s="18" t="s">
        <v>3662</v>
      </c>
      <c r="D940" s="165" t="s">
        <v>3754</v>
      </c>
      <c r="P940" s="18">
        <v>1</v>
      </c>
      <c r="R940" s="149">
        <f t="shared" si="22"/>
        <v>1</v>
      </c>
      <c r="T940" s="148">
        <v>40274</v>
      </c>
    </row>
    <row r="941" spans="1:20">
      <c r="A941" s="18" t="s">
        <v>3662</v>
      </c>
      <c r="D941" s="165" t="s">
        <v>3753</v>
      </c>
      <c r="F941" s="20" t="s">
        <v>3752</v>
      </c>
      <c r="R941" s="149">
        <f t="shared" si="22"/>
        <v>0</v>
      </c>
      <c r="T941" s="148">
        <v>40274</v>
      </c>
    </row>
    <row r="942" spans="1:20">
      <c r="A942" s="18" t="s">
        <v>3662</v>
      </c>
      <c r="D942" s="165" t="s">
        <v>3751</v>
      </c>
      <c r="F942" s="20" t="s">
        <v>3750</v>
      </c>
      <c r="K942" s="150" t="s">
        <v>3749</v>
      </c>
      <c r="R942" s="149">
        <f t="shared" si="22"/>
        <v>0</v>
      </c>
      <c r="T942" s="148">
        <v>40274</v>
      </c>
    </row>
    <row r="943" spans="1:20">
      <c r="A943" s="18" t="s">
        <v>3662</v>
      </c>
      <c r="D943" s="150" t="s">
        <v>3748</v>
      </c>
      <c r="G943" s="73"/>
      <c r="H943" s="73"/>
      <c r="K943" s="150" t="s">
        <v>3747</v>
      </c>
      <c r="O943" s="73"/>
      <c r="P943" s="73"/>
      <c r="Q943" s="73"/>
      <c r="R943" s="149">
        <f t="shared" si="22"/>
        <v>0</v>
      </c>
      <c r="T943" s="148">
        <v>40274</v>
      </c>
    </row>
    <row r="944" spans="1:20">
      <c r="A944" s="18" t="s">
        <v>3662</v>
      </c>
      <c r="D944" s="165" t="s">
        <v>3746</v>
      </c>
      <c r="R944" s="149">
        <f t="shared" si="22"/>
        <v>0</v>
      </c>
      <c r="T944" s="148">
        <v>40274</v>
      </c>
    </row>
    <row r="945" spans="1:20">
      <c r="A945" s="18" t="s">
        <v>3662</v>
      </c>
      <c r="D945" s="165" t="s">
        <v>3745</v>
      </c>
      <c r="R945" s="149">
        <f t="shared" si="22"/>
        <v>0</v>
      </c>
      <c r="T945" s="148">
        <v>40274</v>
      </c>
    </row>
    <row r="946" spans="1:20">
      <c r="A946" s="18" t="s">
        <v>3662</v>
      </c>
      <c r="D946" s="165" t="s">
        <v>3744</v>
      </c>
      <c r="R946" s="149">
        <f t="shared" si="22"/>
        <v>0</v>
      </c>
      <c r="T946" s="148">
        <v>40274</v>
      </c>
    </row>
    <row r="947" spans="1:20">
      <c r="A947" s="18" t="s">
        <v>3662</v>
      </c>
      <c r="D947" s="165" t="s">
        <v>3743</v>
      </c>
      <c r="R947" s="149">
        <f t="shared" si="22"/>
        <v>0</v>
      </c>
      <c r="T947" s="148">
        <v>40274</v>
      </c>
    </row>
    <row r="948" spans="1:20">
      <c r="A948" s="18" t="s">
        <v>3662</v>
      </c>
      <c r="D948" s="165" t="s">
        <v>3742</v>
      </c>
      <c r="F948" s="20" t="s">
        <v>3741</v>
      </c>
      <c r="G948" s="18" t="s">
        <v>3344</v>
      </c>
      <c r="R948" s="149">
        <f t="shared" si="22"/>
        <v>0</v>
      </c>
      <c r="T948" s="148">
        <v>40274</v>
      </c>
    </row>
    <row r="949" spans="1:20" ht="42.75">
      <c r="A949" s="18" t="s">
        <v>3662</v>
      </c>
      <c r="D949" s="165" t="s">
        <v>3740</v>
      </c>
      <c r="K949" s="150" t="s">
        <v>3739</v>
      </c>
      <c r="M949" s="150" t="s">
        <v>3738</v>
      </c>
      <c r="R949" s="149">
        <f t="shared" si="22"/>
        <v>0</v>
      </c>
      <c r="T949" s="148">
        <v>40274</v>
      </c>
    </row>
    <row r="950" spans="1:20">
      <c r="A950" s="18" t="s">
        <v>3662</v>
      </c>
      <c r="D950" s="150" t="s">
        <v>3737</v>
      </c>
      <c r="G950" s="73"/>
      <c r="H950" s="73"/>
      <c r="K950" s="150" t="s">
        <v>3736</v>
      </c>
      <c r="O950" s="73"/>
      <c r="P950" s="73"/>
      <c r="Q950" s="73"/>
      <c r="R950" s="149">
        <f t="shared" si="22"/>
        <v>0</v>
      </c>
      <c r="T950" s="148">
        <v>40274</v>
      </c>
    </row>
    <row r="951" spans="1:20">
      <c r="A951" s="18" t="s">
        <v>3662</v>
      </c>
      <c r="D951" s="165" t="s">
        <v>3735</v>
      </c>
      <c r="R951" s="149">
        <f t="shared" si="22"/>
        <v>0</v>
      </c>
      <c r="T951" s="148">
        <v>40274</v>
      </c>
    </row>
    <row r="952" spans="1:20">
      <c r="A952" s="18" t="s">
        <v>3662</v>
      </c>
      <c r="D952" s="150" t="s">
        <v>3734</v>
      </c>
      <c r="G952" s="73"/>
      <c r="H952" s="73"/>
      <c r="K952" s="150" t="s">
        <v>3733</v>
      </c>
      <c r="O952" s="73"/>
      <c r="P952" s="73"/>
      <c r="Q952" s="73"/>
      <c r="R952" s="149">
        <f t="shared" si="22"/>
        <v>0</v>
      </c>
      <c r="T952" s="148">
        <v>40274</v>
      </c>
    </row>
    <row r="953" spans="1:20">
      <c r="A953" s="18" t="s">
        <v>3662</v>
      </c>
      <c r="D953" s="165" t="s">
        <v>3732</v>
      </c>
      <c r="R953" s="149">
        <f t="shared" si="22"/>
        <v>0</v>
      </c>
      <c r="T953" s="148">
        <v>40274</v>
      </c>
    </row>
    <row r="954" spans="1:20">
      <c r="A954" s="18" t="s">
        <v>3662</v>
      </c>
      <c r="D954" s="150" t="s">
        <v>3731</v>
      </c>
      <c r="G954" s="73"/>
      <c r="H954" s="73"/>
      <c r="O954" s="73"/>
      <c r="P954" s="73"/>
      <c r="Q954" s="73"/>
      <c r="R954" s="149">
        <f t="shared" si="22"/>
        <v>0</v>
      </c>
      <c r="T954" s="148">
        <v>40274</v>
      </c>
    </row>
    <row r="955" spans="1:20">
      <c r="A955" s="18" t="s">
        <v>3662</v>
      </c>
      <c r="D955" s="168" t="s">
        <v>3730</v>
      </c>
      <c r="E955" s="168"/>
      <c r="G955" s="73"/>
      <c r="H955" s="73"/>
      <c r="O955" s="73"/>
      <c r="P955" s="73"/>
      <c r="Q955" s="73"/>
      <c r="R955" s="149">
        <f t="shared" si="22"/>
        <v>0</v>
      </c>
      <c r="T955" s="148">
        <v>40274</v>
      </c>
    </row>
    <row r="956" spans="1:20">
      <c r="A956" s="18" t="s">
        <v>3662</v>
      </c>
      <c r="D956" s="165" t="s">
        <v>3729</v>
      </c>
      <c r="R956" s="149">
        <f t="shared" si="22"/>
        <v>0</v>
      </c>
      <c r="T956" s="148">
        <v>40274</v>
      </c>
    </row>
    <row r="957" spans="1:20">
      <c r="A957" s="18" t="s">
        <v>3662</v>
      </c>
      <c r="D957" s="168" t="s">
        <v>3728</v>
      </c>
      <c r="E957" s="168"/>
      <c r="G957" s="73"/>
      <c r="H957" s="73"/>
      <c r="O957" s="73"/>
      <c r="P957" s="73"/>
      <c r="Q957" s="73"/>
      <c r="R957" s="149">
        <f t="shared" si="22"/>
        <v>0</v>
      </c>
      <c r="T957" s="148">
        <v>40274</v>
      </c>
    </row>
    <row r="958" spans="1:20">
      <c r="A958" s="18" t="s">
        <v>3662</v>
      </c>
      <c r="D958" s="165" t="s">
        <v>3727</v>
      </c>
      <c r="R958" s="149">
        <f t="shared" si="22"/>
        <v>0</v>
      </c>
      <c r="T958" s="148">
        <v>40274</v>
      </c>
    </row>
    <row r="959" spans="1:20">
      <c r="A959" s="18" t="s">
        <v>3662</v>
      </c>
      <c r="D959" s="165" t="s">
        <v>3726</v>
      </c>
      <c r="R959" s="149">
        <f t="shared" si="22"/>
        <v>0</v>
      </c>
      <c r="T959" s="148">
        <v>40274</v>
      </c>
    </row>
    <row r="960" spans="1:20">
      <c r="A960" s="18" t="s">
        <v>3662</v>
      </c>
      <c r="D960" s="165" t="s">
        <v>3725</v>
      </c>
      <c r="R960" s="149">
        <f t="shared" si="22"/>
        <v>0</v>
      </c>
      <c r="T960" s="148">
        <v>40274</v>
      </c>
    </row>
    <row r="961" spans="1:20">
      <c r="A961" s="18" t="s">
        <v>3662</v>
      </c>
      <c r="D961" s="165" t="s">
        <v>3724</v>
      </c>
      <c r="R961" s="149">
        <f t="shared" si="22"/>
        <v>0</v>
      </c>
      <c r="T961" s="148">
        <v>40274</v>
      </c>
    </row>
    <row r="962" spans="1:20" ht="28.5">
      <c r="A962" s="18" t="s">
        <v>3662</v>
      </c>
      <c r="D962" s="165" t="s">
        <v>3723</v>
      </c>
      <c r="R962" s="149">
        <f t="shared" si="22"/>
        <v>0</v>
      </c>
      <c r="T962" s="148">
        <v>40274</v>
      </c>
    </row>
    <row r="963" spans="1:20">
      <c r="A963" s="18" t="s">
        <v>3662</v>
      </c>
      <c r="D963" s="150" t="s">
        <v>3722</v>
      </c>
      <c r="G963" s="73"/>
      <c r="H963" s="73"/>
      <c r="O963" s="73"/>
      <c r="P963" s="73"/>
      <c r="Q963" s="73"/>
      <c r="R963" s="149">
        <f t="shared" si="22"/>
        <v>0</v>
      </c>
      <c r="T963" s="148">
        <v>40274</v>
      </c>
    </row>
    <row r="964" spans="1:20">
      <c r="A964" s="18" t="s">
        <v>3662</v>
      </c>
      <c r="D964" s="165" t="s">
        <v>3721</v>
      </c>
      <c r="R964" s="149">
        <f t="shared" si="22"/>
        <v>0</v>
      </c>
      <c r="T964" s="148">
        <v>40274</v>
      </c>
    </row>
    <row r="965" spans="1:20">
      <c r="A965" s="18" t="s">
        <v>3662</v>
      </c>
      <c r="D965" s="165" t="s">
        <v>3720</v>
      </c>
      <c r="R965" s="149">
        <f t="shared" ref="R965:R1028" si="23">IF($P965=0,0,$P965/($P965+Q965))</f>
        <v>0</v>
      </c>
      <c r="T965" s="148">
        <v>40274</v>
      </c>
    </row>
    <row r="966" spans="1:20">
      <c r="A966" s="18" t="s">
        <v>3662</v>
      </c>
      <c r="D966" s="165" t="s">
        <v>3719</v>
      </c>
      <c r="R966" s="149">
        <f t="shared" si="23"/>
        <v>0</v>
      </c>
      <c r="T966" s="148">
        <v>40274</v>
      </c>
    </row>
    <row r="967" spans="1:20">
      <c r="A967" s="18" t="s">
        <v>3662</v>
      </c>
      <c r="D967" s="165" t="s">
        <v>3718</v>
      </c>
      <c r="K967" s="150" t="s">
        <v>3717</v>
      </c>
      <c r="R967" s="149">
        <f t="shared" si="23"/>
        <v>0</v>
      </c>
      <c r="T967" s="148">
        <v>40274</v>
      </c>
    </row>
    <row r="968" spans="1:20">
      <c r="A968" s="18" t="s">
        <v>3662</v>
      </c>
      <c r="D968" s="165" t="s">
        <v>3716</v>
      </c>
      <c r="R968" s="149">
        <f t="shared" si="23"/>
        <v>0</v>
      </c>
      <c r="T968" s="148">
        <v>40274</v>
      </c>
    </row>
    <row r="969" spans="1:20">
      <c r="A969" s="18" t="s">
        <v>3662</v>
      </c>
      <c r="D969" s="165" t="s">
        <v>3715</v>
      </c>
      <c r="Q969" s="18">
        <v>3</v>
      </c>
      <c r="R969" s="149">
        <f t="shared" si="23"/>
        <v>0</v>
      </c>
      <c r="T969" s="148">
        <v>40274</v>
      </c>
    </row>
    <row r="970" spans="1:20">
      <c r="A970" s="18" t="s">
        <v>3662</v>
      </c>
      <c r="D970" s="165" t="s">
        <v>3714</v>
      </c>
      <c r="R970" s="149">
        <f t="shared" si="23"/>
        <v>0</v>
      </c>
      <c r="T970" s="148">
        <v>40274</v>
      </c>
    </row>
    <row r="971" spans="1:20">
      <c r="A971" s="18" t="s">
        <v>3662</v>
      </c>
      <c r="D971" s="165" t="s">
        <v>3713</v>
      </c>
      <c r="Q971" s="18">
        <v>1</v>
      </c>
      <c r="R971" s="149">
        <f t="shared" si="23"/>
        <v>0</v>
      </c>
      <c r="T971" s="148">
        <v>40274</v>
      </c>
    </row>
    <row r="972" spans="1:20">
      <c r="A972" s="18" t="s">
        <v>3662</v>
      </c>
      <c r="D972" s="165" t="s">
        <v>3712</v>
      </c>
      <c r="R972" s="149">
        <f t="shared" si="23"/>
        <v>0</v>
      </c>
      <c r="T972" s="148">
        <v>40274</v>
      </c>
    </row>
    <row r="973" spans="1:20">
      <c r="A973" s="18" t="s">
        <v>3661</v>
      </c>
      <c r="D973" s="165"/>
      <c r="F973" s="150" t="s">
        <v>3711</v>
      </c>
      <c r="R973" s="149">
        <f t="shared" si="23"/>
        <v>0</v>
      </c>
      <c r="T973" s="148">
        <v>40276</v>
      </c>
    </row>
    <row r="974" spans="1:20">
      <c r="A974" s="18" t="s">
        <v>3661</v>
      </c>
      <c r="D974" s="165"/>
      <c r="F974" s="20" t="s">
        <v>3710</v>
      </c>
      <c r="H974" s="150" t="s">
        <v>3709</v>
      </c>
      <c r="K974" s="150" t="s">
        <v>3709</v>
      </c>
      <c r="R974" s="149">
        <f t="shared" si="23"/>
        <v>0</v>
      </c>
      <c r="T974" s="148">
        <v>40277</v>
      </c>
    </row>
    <row r="975" spans="1:20">
      <c r="A975" s="18" t="s">
        <v>3661</v>
      </c>
      <c r="D975" s="165"/>
      <c r="F975" s="20" t="s">
        <v>3708</v>
      </c>
      <c r="K975" s="150" t="s">
        <v>3707</v>
      </c>
      <c r="R975" s="149">
        <f t="shared" si="23"/>
        <v>0</v>
      </c>
      <c r="T975" s="148">
        <v>40281</v>
      </c>
    </row>
    <row r="976" spans="1:20">
      <c r="A976" s="18" t="s">
        <v>3661</v>
      </c>
      <c r="D976" s="165"/>
      <c r="F976" s="20" t="s">
        <v>3706</v>
      </c>
      <c r="K976" s="150" t="s">
        <v>3705</v>
      </c>
      <c r="R976" s="149">
        <f t="shared" si="23"/>
        <v>0</v>
      </c>
      <c r="T976" s="148">
        <v>40275</v>
      </c>
    </row>
    <row r="977" spans="1:20">
      <c r="A977" s="18" t="s">
        <v>3661</v>
      </c>
      <c r="D977" s="165"/>
      <c r="F977" s="20" t="s">
        <v>3704</v>
      </c>
      <c r="R977" s="149">
        <f t="shared" si="23"/>
        <v>0</v>
      </c>
      <c r="T977" s="148">
        <v>40276</v>
      </c>
    </row>
    <row r="978" spans="1:20" ht="28.5">
      <c r="A978" s="18" t="s">
        <v>3661</v>
      </c>
      <c r="D978" s="165"/>
      <c r="F978" s="150" t="s">
        <v>3703</v>
      </c>
      <c r="R978" s="149">
        <f t="shared" si="23"/>
        <v>0</v>
      </c>
      <c r="T978" s="148">
        <v>40276</v>
      </c>
    </row>
    <row r="979" spans="1:20">
      <c r="A979" s="18" t="s">
        <v>3661</v>
      </c>
      <c r="D979" s="165"/>
      <c r="F979" s="20" t="s">
        <v>3702</v>
      </c>
      <c r="R979" s="149">
        <f t="shared" si="23"/>
        <v>0</v>
      </c>
      <c r="T979" s="148">
        <v>40281</v>
      </c>
    </row>
    <row r="980" spans="1:20">
      <c r="A980" s="18" t="s">
        <v>3661</v>
      </c>
      <c r="D980" s="165"/>
      <c r="F980" s="20" t="s">
        <v>3701</v>
      </c>
      <c r="R980" s="149">
        <f t="shared" si="23"/>
        <v>0</v>
      </c>
      <c r="T980" s="148">
        <v>40277</v>
      </c>
    </row>
    <row r="981" spans="1:20" ht="28.5">
      <c r="A981" s="18" t="s">
        <v>3661</v>
      </c>
      <c r="D981" s="165"/>
      <c r="F981" s="20" t="s">
        <v>3700</v>
      </c>
      <c r="H981" s="91" t="s">
        <v>3699</v>
      </c>
      <c r="K981" s="150" t="s">
        <v>3698</v>
      </c>
      <c r="R981" s="149">
        <f t="shared" si="23"/>
        <v>0</v>
      </c>
      <c r="T981" s="148">
        <v>40275</v>
      </c>
    </row>
    <row r="982" spans="1:20">
      <c r="A982" s="18" t="s">
        <v>3661</v>
      </c>
      <c r="D982" s="165"/>
      <c r="F982" s="20" t="s">
        <v>3697</v>
      </c>
      <c r="H982" s="18" t="s">
        <v>3696</v>
      </c>
      <c r="K982" s="150" t="s">
        <v>3696</v>
      </c>
      <c r="R982" s="149">
        <f t="shared" si="23"/>
        <v>0</v>
      </c>
      <c r="T982" s="148">
        <v>40275</v>
      </c>
    </row>
    <row r="983" spans="1:20">
      <c r="A983" s="18" t="s">
        <v>3661</v>
      </c>
      <c r="D983" s="165"/>
      <c r="F983" s="150" t="s">
        <v>3695</v>
      </c>
      <c r="R983" s="149">
        <f t="shared" si="23"/>
        <v>0</v>
      </c>
      <c r="T983" s="148">
        <v>40276</v>
      </c>
    </row>
    <row r="984" spans="1:20">
      <c r="A984" s="18" t="s">
        <v>3661</v>
      </c>
      <c r="D984" s="165"/>
      <c r="F984" s="20" t="s">
        <v>3694</v>
      </c>
      <c r="R984" s="149">
        <f t="shared" si="23"/>
        <v>0</v>
      </c>
      <c r="T984" s="148">
        <v>40281</v>
      </c>
    </row>
    <row r="985" spans="1:20">
      <c r="A985" s="18" t="s">
        <v>3661</v>
      </c>
      <c r="D985" s="165"/>
      <c r="F985" s="20" t="s">
        <v>3693</v>
      </c>
      <c r="R985" s="149">
        <f t="shared" si="23"/>
        <v>0</v>
      </c>
      <c r="T985" s="148">
        <v>40281</v>
      </c>
    </row>
    <row r="986" spans="1:20">
      <c r="A986" s="18" t="s">
        <v>3661</v>
      </c>
      <c r="D986" s="165"/>
      <c r="F986" s="150" t="s">
        <v>3692</v>
      </c>
      <c r="R986" s="149">
        <f t="shared" si="23"/>
        <v>0</v>
      </c>
      <c r="T986" s="148">
        <v>40276</v>
      </c>
    </row>
    <row r="987" spans="1:20">
      <c r="A987" s="18" t="s">
        <v>3661</v>
      </c>
      <c r="D987" s="165"/>
      <c r="F987" s="20" t="s">
        <v>3691</v>
      </c>
      <c r="K987" s="150" t="s">
        <v>3690</v>
      </c>
      <c r="R987" s="149">
        <f t="shared" si="23"/>
        <v>0</v>
      </c>
      <c r="T987" s="148">
        <v>40275</v>
      </c>
    </row>
    <row r="988" spans="1:20">
      <c r="A988" s="18" t="s">
        <v>3661</v>
      </c>
      <c r="D988" s="165"/>
      <c r="F988" s="20" t="s">
        <v>3689</v>
      </c>
      <c r="H988" s="18" t="s">
        <v>3688</v>
      </c>
      <c r="R988" s="149">
        <f t="shared" si="23"/>
        <v>0</v>
      </c>
      <c r="T988" s="148">
        <v>40277</v>
      </c>
    </row>
    <row r="989" spans="1:20">
      <c r="A989" s="18" t="s">
        <v>3661</v>
      </c>
      <c r="D989" s="165"/>
      <c r="F989" s="20" t="s">
        <v>3687</v>
      </c>
      <c r="R989" s="149">
        <f t="shared" si="23"/>
        <v>0</v>
      </c>
      <c r="T989" s="148">
        <v>40277</v>
      </c>
    </row>
    <row r="990" spans="1:20">
      <c r="A990" s="18" t="s">
        <v>3661</v>
      </c>
      <c r="D990" s="165"/>
      <c r="F990" s="20" t="s">
        <v>3686</v>
      </c>
      <c r="R990" s="149">
        <f t="shared" si="23"/>
        <v>0</v>
      </c>
      <c r="T990" s="148">
        <v>40281</v>
      </c>
    </row>
    <row r="991" spans="1:20">
      <c r="A991" s="18" t="s">
        <v>3661</v>
      </c>
      <c r="D991" s="165"/>
      <c r="F991" s="150" t="s">
        <v>3685</v>
      </c>
      <c r="R991" s="149">
        <f t="shared" si="23"/>
        <v>0</v>
      </c>
      <c r="T991" s="148">
        <v>40276</v>
      </c>
    </row>
    <row r="992" spans="1:20">
      <c r="A992" s="18" t="s">
        <v>3661</v>
      </c>
      <c r="D992" s="165"/>
      <c r="F992" s="20" t="s">
        <v>3684</v>
      </c>
      <c r="R992" s="149">
        <f t="shared" si="23"/>
        <v>0</v>
      </c>
      <c r="T992" s="148">
        <v>40277</v>
      </c>
    </row>
    <row r="993" spans="1:20">
      <c r="A993" s="18" t="s">
        <v>3662</v>
      </c>
      <c r="D993" s="165"/>
      <c r="F993" s="20" t="s">
        <v>3683</v>
      </c>
      <c r="G993" s="18" t="s">
        <v>3682</v>
      </c>
      <c r="R993" s="149">
        <f t="shared" si="23"/>
        <v>0</v>
      </c>
      <c r="T993" s="148">
        <v>40274</v>
      </c>
    </row>
    <row r="994" spans="1:20">
      <c r="A994" s="18" t="s">
        <v>3662</v>
      </c>
      <c r="D994" s="165"/>
      <c r="F994" s="20" t="s">
        <v>3681</v>
      </c>
      <c r="R994" s="149">
        <f t="shared" si="23"/>
        <v>0</v>
      </c>
      <c r="T994" s="148">
        <v>40274</v>
      </c>
    </row>
    <row r="995" spans="1:20" ht="28.5">
      <c r="A995" s="18" t="s">
        <v>3662</v>
      </c>
      <c r="D995" s="165"/>
      <c r="F995" s="20" t="s">
        <v>3680</v>
      </c>
      <c r="K995" s="150" t="s">
        <v>3679</v>
      </c>
      <c r="R995" s="149">
        <f t="shared" si="23"/>
        <v>0</v>
      </c>
      <c r="T995" s="148">
        <v>40274</v>
      </c>
    </row>
    <row r="996" spans="1:20">
      <c r="A996" s="18" t="s">
        <v>3661</v>
      </c>
      <c r="D996" s="165"/>
      <c r="F996" s="20" t="s">
        <v>3678</v>
      </c>
      <c r="R996" s="149">
        <f t="shared" si="23"/>
        <v>0</v>
      </c>
      <c r="T996" s="148">
        <v>40281</v>
      </c>
    </row>
    <row r="997" spans="1:20">
      <c r="A997" s="18" t="s">
        <v>3662</v>
      </c>
      <c r="F997" s="20" t="s">
        <v>3677</v>
      </c>
      <c r="G997" s="73"/>
      <c r="H997" s="73"/>
      <c r="O997" s="73"/>
      <c r="P997" s="73"/>
      <c r="Q997" s="73"/>
      <c r="R997" s="149">
        <f t="shared" si="23"/>
        <v>0</v>
      </c>
      <c r="T997" s="148">
        <v>40274</v>
      </c>
    </row>
    <row r="998" spans="1:20">
      <c r="A998" s="18" t="s">
        <v>3662</v>
      </c>
      <c r="D998" s="165"/>
      <c r="F998" s="20" t="s">
        <v>3676</v>
      </c>
      <c r="G998" s="18" t="s">
        <v>3675</v>
      </c>
      <c r="R998" s="149">
        <f t="shared" si="23"/>
        <v>0</v>
      </c>
      <c r="T998" s="148">
        <v>40274</v>
      </c>
    </row>
    <row r="999" spans="1:20" ht="28.5">
      <c r="A999" s="18" t="s">
        <v>3661</v>
      </c>
      <c r="D999" s="165"/>
      <c r="F999" s="150" t="s">
        <v>3674</v>
      </c>
      <c r="R999" s="149">
        <f t="shared" si="23"/>
        <v>0</v>
      </c>
      <c r="T999" s="148">
        <v>40276</v>
      </c>
    </row>
    <row r="1000" spans="1:20">
      <c r="A1000" s="18" t="s">
        <v>3661</v>
      </c>
      <c r="D1000" s="165"/>
      <c r="F1000" s="20" t="s">
        <v>3673</v>
      </c>
      <c r="R1000" s="149">
        <f t="shared" si="23"/>
        <v>0</v>
      </c>
      <c r="T1000" s="148">
        <v>40277</v>
      </c>
    </row>
    <row r="1001" spans="1:20">
      <c r="A1001" s="18" t="s">
        <v>3661</v>
      </c>
      <c r="D1001" s="165"/>
      <c r="F1001" s="150" t="s">
        <v>3672</v>
      </c>
      <c r="R1001" s="149">
        <f t="shared" si="23"/>
        <v>0</v>
      </c>
      <c r="T1001" s="148">
        <v>40277</v>
      </c>
    </row>
    <row r="1002" spans="1:20">
      <c r="A1002" s="18" t="s">
        <v>3661</v>
      </c>
      <c r="D1002" s="165"/>
      <c r="F1002" s="20" t="s">
        <v>3671</v>
      </c>
      <c r="R1002" s="149">
        <f t="shared" si="23"/>
        <v>0</v>
      </c>
      <c r="T1002" s="148">
        <v>40281</v>
      </c>
    </row>
    <row r="1003" spans="1:20">
      <c r="A1003" s="18" t="s">
        <v>3661</v>
      </c>
      <c r="D1003" s="165"/>
      <c r="F1003" s="150" t="s">
        <v>3670</v>
      </c>
      <c r="R1003" s="149">
        <f t="shared" si="23"/>
        <v>0</v>
      </c>
      <c r="T1003" s="148">
        <v>40276</v>
      </c>
    </row>
    <row r="1004" spans="1:20">
      <c r="A1004" s="18" t="s">
        <v>3661</v>
      </c>
      <c r="D1004" s="165"/>
      <c r="F1004" s="20" t="s">
        <v>3669</v>
      </c>
      <c r="R1004" s="149">
        <f t="shared" si="23"/>
        <v>0</v>
      </c>
      <c r="T1004" s="148">
        <v>40277</v>
      </c>
    </row>
    <row r="1005" spans="1:20">
      <c r="A1005" s="18" t="s">
        <v>3661</v>
      </c>
      <c r="D1005" s="165"/>
      <c r="F1005" s="150" t="s">
        <v>3668</v>
      </c>
      <c r="R1005" s="149">
        <f t="shared" si="23"/>
        <v>0</v>
      </c>
      <c r="T1005" s="148">
        <v>40276</v>
      </c>
    </row>
    <row r="1006" spans="1:20">
      <c r="A1006" s="18" t="s">
        <v>3661</v>
      </c>
      <c r="D1006" s="165"/>
      <c r="F1006" s="20" t="s">
        <v>3667</v>
      </c>
      <c r="H1006" s="18" t="s">
        <v>3666</v>
      </c>
      <c r="R1006" s="149">
        <f t="shared" si="23"/>
        <v>0</v>
      </c>
      <c r="T1006" s="148">
        <v>40275</v>
      </c>
    </row>
    <row r="1007" spans="1:20">
      <c r="A1007" s="18" t="s">
        <v>3662</v>
      </c>
      <c r="D1007" s="165"/>
      <c r="F1007" s="20" t="s">
        <v>3665</v>
      </c>
      <c r="R1007" s="149">
        <f t="shared" si="23"/>
        <v>0</v>
      </c>
      <c r="T1007" s="148">
        <v>40274</v>
      </c>
    </row>
    <row r="1008" spans="1:20">
      <c r="A1008" s="18" t="s">
        <v>3661</v>
      </c>
      <c r="D1008" s="165"/>
      <c r="F1008" s="20" t="s">
        <v>3664</v>
      </c>
      <c r="R1008" s="149">
        <f t="shared" si="23"/>
        <v>0</v>
      </c>
      <c r="T1008" s="148">
        <v>40281</v>
      </c>
    </row>
    <row r="1009" spans="1:20">
      <c r="A1009" s="18" t="s">
        <v>3662</v>
      </c>
      <c r="F1009" s="20" t="s">
        <v>3663</v>
      </c>
      <c r="G1009" s="73"/>
      <c r="H1009" s="73"/>
      <c r="O1009" s="73"/>
      <c r="P1009" s="73"/>
      <c r="Q1009" s="73"/>
      <c r="R1009" s="149">
        <f t="shared" si="23"/>
        <v>0</v>
      </c>
      <c r="T1009" s="148">
        <v>40274</v>
      </c>
    </row>
    <row r="1010" spans="1:20">
      <c r="A1010" s="18" t="s">
        <v>3662</v>
      </c>
      <c r="D1010" s="165"/>
      <c r="R1010" s="149">
        <f t="shared" si="23"/>
        <v>0</v>
      </c>
      <c r="T1010" s="148">
        <v>40274</v>
      </c>
    </row>
    <row r="1011" spans="1:20">
      <c r="A1011" s="18" t="s">
        <v>3662</v>
      </c>
      <c r="D1011" s="165"/>
      <c r="R1011" s="149">
        <f t="shared" si="23"/>
        <v>0</v>
      </c>
      <c r="T1011" s="148">
        <v>40274</v>
      </c>
    </row>
    <row r="1012" spans="1:20">
      <c r="A1012" s="18" t="s">
        <v>3661</v>
      </c>
      <c r="D1012" s="165"/>
      <c r="R1012" s="149">
        <f t="shared" si="23"/>
        <v>0</v>
      </c>
      <c r="T1012" s="148">
        <v>40275</v>
      </c>
    </row>
    <row r="1013" spans="1:20">
      <c r="A1013" s="18" t="s">
        <v>3661</v>
      </c>
      <c r="D1013" s="165"/>
      <c r="R1013" s="149">
        <f t="shared" si="23"/>
        <v>0</v>
      </c>
      <c r="T1013" s="148">
        <v>40276</v>
      </c>
    </row>
    <row r="1014" spans="1:20">
      <c r="A1014" s="18" t="s">
        <v>3661</v>
      </c>
      <c r="D1014" s="165"/>
      <c r="R1014" s="149">
        <f t="shared" si="23"/>
        <v>0</v>
      </c>
      <c r="T1014" s="148">
        <v>40280</v>
      </c>
    </row>
    <row r="1015" spans="1:20">
      <c r="A1015" s="18" t="s">
        <v>3661</v>
      </c>
      <c r="D1015" s="165"/>
      <c r="R1015" s="149">
        <f t="shared" si="23"/>
        <v>0</v>
      </c>
      <c r="T1015" s="148">
        <v>40281</v>
      </c>
    </row>
    <row r="1016" spans="1:20">
      <c r="A1016" s="18" t="s">
        <v>3595</v>
      </c>
      <c r="D1016" s="165"/>
      <c r="E1016" s="150" t="s">
        <v>3660</v>
      </c>
      <c r="F1016" s="20" t="s">
        <v>3659</v>
      </c>
      <c r="K1016" s="150" t="s">
        <v>3658</v>
      </c>
      <c r="R1016" s="149">
        <f t="shared" si="23"/>
        <v>0</v>
      </c>
      <c r="T1016" s="148">
        <v>40282</v>
      </c>
    </row>
    <row r="1017" spans="1:20">
      <c r="A1017" s="18" t="s">
        <v>3595</v>
      </c>
      <c r="E1017" s="150" t="s">
        <v>3657</v>
      </c>
      <c r="K1017" s="150" t="s">
        <v>3656</v>
      </c>
      <c r="R1017" s="149">
        <f t="shared" si="23"/>
        <v>0</v>
      </c>
      <c r="T1017" s="148">
        <v>40282</v>
      </c>
    </row>
    <row r="1018" spans="1:20">
      <c r="A1018" s="18" t="s">
        <v>3595</v>
      </c>
      <c r="D1018" s="150" t="s">
        <v>3655</v>
      </c>
      <c r="E1018" s="150" t="s">
        <v>3654</v>
      </c>
      <c r="G1018" s="73"/>
      <c r="H1018" s="73"/>
      <c r="K1018" s="150" t="s">
        <v>3653</v>
      </c>
      <c r="O1018" s="73"/>
      <c r="P1018" s="73"/>
      <c r="Q1018" s="73"/>
      <c r="R1018" s="149">
        <f t="shared" si="23"/>
        <v>0</v>
      </c>
      <c r="T1018" s="148">
        <v>40282</v>
      </c>
    </row>
    <row r="1019" spans="1:20">
      <c r="A1019" s="18" t="s">
        <v>3595</v>
      </c>
      <c r="D1019" s="165" t="s">
        <v>3652</v>
      </c>
      <c r="E1019" s="165" t="s">
        <v>3651</v>
      </c>
      <c r="R1019" s="149">
        <f t="shared" si="23"/>
        <v>0</v>
      </c>
      <c r="T1019" s="148">
        <v>40282</v>
      </c>
    </row>
    <row r="1020" spans="1:20">
      <c r="A1020" s="18" t="s">
        <v>3595</v>
      </c>
      <c r="E1020" s="150" t="s">
        <v>3650</v>
      </c>
      <c r="F1020" s="20" t="s">
        <v>3649</v>
      </c>
      <c r="G1020" s="73"/>
      <c r="H1020" s="73"/>
      <c r="K1020" s="150" t="s">
        <v>3648</v>
      </c>
      <c r="O1020" s="73"/>
      <c r="P1020" s="73"/>
      <c r="Q1020" s="73"/>
      <c r="R1020" s="149">
        <f t="shared" si="23"/>
        <v>0</v>
      </c>
      <c r="T1020" s="148">
        <v>40282</v>
      </c>
    </row>
    <row r="1021" spans="1:20">
      <c r="A1021" s="18" t="s">
        <v>3595</v>
      </c>
      <c r="D1021" s="150" t="s">
        <v>3647</v>
      </c>
      <c r="E1021" s="150" t="s">
        <v>3646</v>
      </c>
      <c r="G1021" s="73"/>
      <c r="H1021" s="73"/>
      <c r="O1021" s="73"/>
      <c r="P1021" s="73"/>
      <c r="Q1021" s="73"/>
      <c r="R1021" s="149">
        <f t="shared" si="23"/>
        <v>0</v>
      </c>
      <c r="T1021" s="148">
        <v>40282</v>
      </c>
    </row>
    <row r="1022" spans="1:20">
      <c r="A1022" s="18" t="s">
        <v>3595</v>
      </c>
      <c r="D1022" s="150" t="s">
        <v>3645</v>
      </c>
      <c r="E1022" s="150" t="s">
        <v>3644</v>
      </c>
      <c r="G1022" s="73"/>
      <c r="H1022" s="73"/>
      <c r="O1022" s="73"/>
      <c r="P1022" s="73"/>
      <c r="Q1022" s="73"/>
      <c r="R1022" s="149">
        <f t="shared" si="23"/>
        <v>0</v>
      </c>
      <c r="T1022" s="148">
        <v>40282</v>
      </c>
    </row>
    <row r="1023" spans="1:20">
      <c r="A1023" s="18" t="s">
        <v>3595</v>
      </c>
      <c r="E1023" s="165" t="s">
        <v>3643</v>
      </c>
      <c r="F1023" s="20" t="s">
        <v>3642</v>
      </c>
      <c r="K1023" s="150" t="s">
        <v>3641</v>
      </c>
      <c r="R1023" s="149">
        <f t="shared" si="23"/>
        <v>0</v>
      </c>
      <c r="T1023" s="148">
        <v>40282</v>
      </c>
    </row>
    <row r="1024" spans="1:20">
      <c r="A1024" s="18" t="s">
        <v>3595</v>
      </c>
      <c r="D1024" s="165" t="s">
        <v>3640</v>
      </c>
      <c r="E1024" s="150" t="s">
        <v>3639</v>
      </c>
      <c r="R1024" s="149">
        <f t="shared" si="23"/>
        <v>0</v>
      </c>
      <c r="T1024" s="148">
        <v>40282</v>
      </c>
    </row>
    <row r="1025" spans="1:20">
      <c r="A1025" s="18" t="s">
        <v>3595</v>
      </c>
      <c r="D1025" s="150" t="s">
        <v>3638</v>
      </c>
      <c r="E1025" s="150" t="s">
        <v>3637</v>
      </c>
      <c r="G1025" s="73"/>
      <c r="H1025" s="73"/>
      <c r="O1025" s="73"/>
      <c r="P1025" s="73"/>
      <c r="Q1025" s="73"/>
      <c r="R1025" s="149">
        <f t="shared" si="23"/>
        <v>0</v>
      </c>
      <c r="T1025" s="148">
        <v>40282</v>
      </c>
    </row>
    <row r="1026" spans="1:20">
      <c r="A1026" s="18" t="s">
        <v>3595</v>
      </c>
      <c r="D1026" s="165" t="s">
        <v>3636</v>
      </c>
      <c r="E1026" s="150" t="s">
        <v>3635</v>
      </c>
      <c r="K1026" s="150" t="s">
        <v>3634</v>
      </c>
      <c r="R1026" s="149">
        <f t="shared" si="23"/>
        <v>0</v>
      </c>
      <c r="T1026" s="148">
        <v>40282</v>
      </c>
    </row>
    <row r="1027" spans="1:20">
      <c r="A1027" s="18" t="s">
        <v>3595</v>
      </c>
      <c r="E1027" s="165" t="s">
        <v>3633</v>
      </c>
      <c r="K1027" s="150" t="s">
        <v>3632</v>
      </c>
      <c r="R1027" s="149">
        <f t="shared" si="23"/>
        <v>0</v>
      </c>
      <c r="T1027" s="148">
        <v>40282</v>
      </c>
    </row>
    <row r="1028" spans="1:20">
      <c r="A1028" s="18" t="s">
        <v>3595</v>
      </c>
      <c r="D1028" s="165" t="s">
        <v>3631</v>
      </c>
      <c r="E1028" s="150" t="s">
        <v>3630</v>
      </c>
      <c r="K1028" s="150" t="s">
        <v>3629</v>
      </c>
      <c r="R1028" s="149">
        <f t="shared" si="23"/>
        <v>0</v>
      </c>
      <c r="T1028" s="148">
        <v>40282</v>
      </c>
    </row>
    <row r="1029" spans="1:20">
      <c r="A1029" s="18" t="s">
        <v>3595</v>
      </c>
      <c r="E1029" s="150" t="s">
        <v>3628</v>
      </c>
      <c r="I1029" s="150"/>
      <c r="J1029" s="150"/>
      <c r="K1029" s="150" t="s">
        <v>3627</v>
      </c>
      <c r="N1029" s="150"/>
      <c r="R1029" s="149">
        <f t="shared" ref="R1029:R1092" si="24">IF($P1029=0,0,$P1029/($P1029+Q1029))</f>
        <v>0</v>
      </c>
      <c r="T1029" s="148">
        <v>40282</v>
      </c>
    </row>
    <row r="1030" spans="1:20">
      <c r="A1030" s="18" t="s">
        <v>3595</v>
      </c>
      <c r="D1030" s="150" t="s">
        <v>3626</v>
      </c>
      <c r="E1030" s="150" t="s">
        <v>3625</v>
      </c>
      <c r="G1030" s="73"/>
      <c r="H1030" s="73"/>
      <c r="O1030" s="73"/>
      <c r="P1030" s="73"/>
      <c r="Q1030" s="73"/>
      <c r="R1030" s="149">
        <f t="shared" si="24"/>
        <v>0</v>
      </c>
      <c r="T1030" s="148">
        <v>40282</v>
      </c>
    </row>
    <row r="1031" spans="1:20">
      <c r="A1031" s="18" t="s">
        <v>3595</v>
      </c>
      <c r="E1031" s="150" t="s">
        <v>3624</v>
      </c>
      <c r="F1031" s="20" t="s">
        <v>3623</v>
      </c>
      <c r="K1031" s="150" t="s">
        <v>3622</v>
      </c>
      <c r="R1031" s="149">
        <f t="shared" si="24"/>
        <v>0</v>
      </c>
      <c r="T1031" s="148">
        <v>40282</v>
      </c>
    </row>
    <row r="1032" spans="1:20">
      <c r="A1032" s="18" t="s">
        <v>3595</v>
      </c>
      <c r="D1032" s="168"/>
      <c r="E1032" s="168" t="s">
        <v>3621</v>
      </c>
      <c r="F1032" s="20" t="s">
        <v>3620</v>
      </c>
      <c r="G1032" s="73"/>
      <c r="H1032" s="73"/>
      <c r="K1032" s="150" t="s">
        <v>3619</v>
      </c>
      <c r="O1032" s="73"/>
      <c r="P1032" s="73"/>
      <c r="Q1032" s="73"/>
      <c r="R1032" s="149">
        <f t="shared" si="24"/>
        <v>0</v>
      </c>
      <c r="T1032" s="148">
        <v>40282</v>
      </c>
    </row>
    <row r="1033" spans="1:20">
      <c r="A1033" s="18" t="s">
        <v>3595</v>
      </c>
      <c r="E1033" s="150" t="s">
        <v>3618</v>
      </c>
      <c r="F1033" s="20" t="s">
        <v>3617</v>
      </c>
      <c r="G1033" s="73"/>
      <c r="H1033" s="73"/>
      <c r="O1033" s="73"/>
      <c r="P1033" s="73"/>
      <c r="Q1033" s="73"/>
      <c r="R1033" s="149">
        <f t="shared" si="24"/>
        <v>0</v>
      </c>
      <c r="T1033" s="148">
        <v>40282</v>
      </c>
    </row>
    <row r="1034" spans="1:20">
      <c r="A1034" s="18" t="s">
        <v>3595</v>
      </c>
      <c r="E1034" s="150" t="s">
        <v>3616</v>
      </c>
      <c r="G1034" s="73"/>
      <c r="H1034" s="73"/>
      <c r="O1034" s="73"/>
      <c r="P1034" s="73"/>
      <c r="Q1034" s="73"/>
      <c r="R1034" s="149">
        <f t="shared" si="24"/>
        <v>0</v>
      </c>
      <c r="T1034" s="148">
        <v>40282</v>
      </c>
    </row>
    <row r="1035" spans="1:20">
      <c r="A1035" s="18" t="s">
        <v>3595</v>
      </c>
      <c r="D1035" s="168"/>
      <c r="E1035" s="168" t="s">
        <v>3615</v>
      </c>
      <c r="F1035" s="20" t="s">
        <v>3614</v>
      </c>
      <c r="G1035" s="73"/>
      <c r="H1035" s="73"/>
      <c r="K1035" s="150" t="s">
        <v>3613</v>
      </c>
      <c r="O1035" s="73"/>
      <c r="P1035" s="73"/>
      <c r="Q1035" s="73"/>
      <c r="R1035" s="149">
        <f t="shared" si="24"/>
        <v>0</v>
      </c>
      <c r="T1035" s="148">
        <v>40282</v>
      </c>
    </row>
    <row r="1036" spans="1:20">
      <c r="A1036" s="18" t="s">
        <v>3595</v>
      </c>
      <c r="E1036" s="150" t="s">
        <v>3612</v>
      </c>
      <c r="G1036" s="73"/>
      <c r="H1036" s="73"/>
      <c r="O1036" s="73"/>
      <c r="P1036" s="73"/>
      <c r="Q1036" s="73"/>
      <c r="R1036" s="149">
        <f t="shared" si="24"/>
        <v>0</v>
      </c>
      <c r="T1036" s="148">
        <v>40282</v>
      </c>
    </row>
    <row r="1037" spans="1:20">
      <c r="A1037" s="18" t="s">
        <v>3595</v>
      </c>
      <c r="E1037" s="150" t="s">
        <v>3611</v>
      </c>
      <c r="K1037" s="150" t="s">
        <v>3610</v>
      </c>
      <c r="R1037" s="149">
        <f t="shared" si="24"/>
        <v>0</v>
      </c>
      <c r="T1037" s="148">
        <v>40282</v>
      </c>
    </row>
    <row r="1038" spans="1:20">
      <c r="A1038" s="18" t="s">
        <v>3595</v>
      </c>
      <c r="D1038" s="165"/>
      <c r="E1038" s="150" t="s">
        <v>3609</v>
      </c>
      <c r="F1038" s="20" t="s">
        <v>3608</v>
      </c>
      <c r="K1038" s="150" t="s">
        <v>3607</v>
      </c>
      <c r="R1038" s="149">
        <f t="shared" si="24"/>
        <v>0</v>
      </c>
      <c r="T1038" s="148">
        <v>40282</v>
      </c>
    </row>
    <row r="1039" spans="1:20">
      <c r="A1039" s="18" t="s">
        <v>3595</v>
      </c>
      <c r="D1039" s="165" t="s">
        <v>3606</v>
      </c>
      <c r="E1039" s="150" t="s">
        <v>3605</v>
      </c>
      <c r="R1039" s="149">
        <f t="shared" si="24"/>
        <v>0</v>
      </c>
      <c r="T1039" s="148">
        <v>40282</v>
      </c>
    </row>
    <row r="1040" spans="1:20">
      <c r="A1040" s="18" t="s">
        <v>3595</v>
      </c>
      <c r="D1040" s="165" t="s">
        <v>3604</v>
      </c>
      <c r="E1040" s="150" t="s">
        <v>3603</v>
      </c>
      <c r="F1040" s="20" t="s">
        <v>3602</v>
      </c>
      <c r="R1040" s="149">
        <f t="shared" si="24"/>
        <v>0</v>
      </c>
      <c r="T1040" s="148">
        <v>40282</v>
      </c>
    </row>
    <row r="1041" spans="1:20">
      <c r="A1041" s="18" t="s">
        <v>3595</v>
      </c>
      <c r="E1041" s="150" t="s">
        <v>3601</v>
      </c>
      <c r="F1041" s="20" t="s">
        <v>3600</v>
      </c>
      <c r="G1041" s="73"/>
      <c r="H1041" s="73"/>
      <c r="O1041" s="73"/>
      <c r="P1041" s="73"/>
      <c r="Q1041" s="73"/>
      <c r="R1041" s="149">
        <f t="shared" si="24"/>
        <v>0</v>
      </c>
      <c r="T1041" s="148">
        <v>40282</v>
      </c>
    </row>
    <row r="1042" spans="1:20">
      <c r="A1042" s="18" t="s">
        <v>3595</v>
      </c>
      <c r="E1042" s="165" t="s">
        <v>3599</v>
      </c>
      <c r="R1042" s="149">
        <f t="shared" si="24"/>
        <v>0</v>
      </c>
      <c r="T1042" s="148">
        <v>40282</v>
      </c>
    </row>
    <row r="1043" spans="1:20">
      <c r="A1043" s="173" t="s">
        <v>3595</v>
      </c>
      <c r="B1043" s="173"/>
      <c r="C1043" s="173"/>
      <c r="D1043" s="168" t="s">
        <v>3598</v>
      </c>
      <c r="E1043" s="168"/>
      <c r="G1043" s="73"/>
      <c r="H1043" s="73"/>
      <c r="O1043" s="73"/>
      <c r="P1043" s="73"/>
      <c r="Q1043" s="73"/>
      <c r="R1043" s="149">
        <f t="shared" si="24"/>
        <v>0</v>
      </c>
      <c r="T1043" s="148">
        <v>40282</v>
      </c>
    </row>
    <row r="1044" spans="1:20">
      <c r="A1044" s="18" t="s">
        <v>3595</v>
      </c>
      <c r="D1044" s="165" t="s">
        <v>3597</v>
      </c>
      <c r="R1044" s="149">
        <f t="shared" si="24"/>
        <v>0</v>
      </c>
      <c r="T1044" s="148">
        <v>40282</v>
      </c>
    </row>
    <row r="1045" spans="1:20">
      <c r="A1045" s="18" t="s">
        <v>3595</v>
      </c>
      <c r="D1045" s="165" t="s">
        <v>3596</v>
      </c>
      <c r="O1045" s="73"/>
      <c r="P1045" s="73"/>
      <c r="Q1045" s="73"/>
      <c r="R1045" s="149">
        <f t="shared" si="24"/>
        <v>0</v>
      </c>
      <c r="T1045" s="148">
        <v>40282</v>
      </c>
    </row>
    <row r="1046" spans="1:20">
      <c r="A1046" s="18" t="s">
        <v>3595</v>
      </c>
      <c r="D1046" s="165" t="s">
        <v>3596</v>
      </c>
      <c r="O1046" s="73"/>
      <c r="P1046" s="73"/>
      <c r="Q1046" s="73"/>
      <c r="R1046" s="149">
        <f t="shared" si="24"/>
        <v>0</v>
      </c>
      <c r="T1046" s="148">
        <v>40282</v>
      </c>
    </row>
    <row r="1047" spans="1:20">
      <c r="A1047" s="18" t="s">
        <v>3595</v>
      </c>
      <c r="D1047" s="150" t="s">
        <v>3594</v>
      </c>
      <c r="G1047" s="73"/>
      <c r="H1047" s="73"/>
      <c r="O1047" s="73"/>
      <c r="P1047" s="73"/>
      <c r="Q1047" s="73"/>
      <c r="R1047" s="149">
        <f t="shared" si="24"/>
        <v>0</v>
      </c>
      <c r="T1047" s="148">
        <v>40282</v>
      </c>
    </row>
    <row r="1048" spans="1:20" ht="28.5">
      <c r="A1048" s="18" t="s">
        <v>1785</v>
      </c>
      <c r="B1048" s="18" t="s">
        <v>1785</v>
      </c>
      <c r="D1048" s="165" t="s">
        <v>3593</v>
      </c>
      <c r="E1048" s="150" t="s">
        <v>3592</v>
      </c>
      <c r="K1048" s="150" t="s">
        <v>3591</v>
      </c>
      <c r="R1048" s="149">
        <f t="shared" si="24"/>
        <v>0</v>
      </c>
      <c r="T1048" s="148">
        <v>40282</v>
      </c>
    </row>
    <row r="1049" spans="1:20">
      <c r="A1049" s="18" t="s">
        <v>1767</v>
      </c>
      <c r="E1049" s="150" t="s">
        <v>3590</v>
      </c>
      <c r="G1049" s="73"/>
      <c r="H1049" s="73"/>
      <c r="K1049" s="150" t="s">
        <v>3589</v>
      </c>
      <c r="O1049" s="73"/>
      <c r="P1049" s="73"/>
      <c r="Q1049" s="73"/>
      <c r="R1049" s="149">
        <f t="shared" si="24"/>
        <v>0</v>
      </c>
      <c r="T1049" s="148">
        <v>40284</v>
      </c>
    </row>
    <row r="1050" spans="1:20">
      <c r="A1050" s="18" t="s">
        <v>1767</v>
      </c>
      <c r="D1050" s="165" t="s">
        <v>3588</v>
      </c>
      <c r="E1050" s="150" t="s">
        <v>3587</v>
      </c>
      <c r="R1050" s="149">
        <f t="shared" si="24"/>
        <v>0</v>
      </c>
      <c r="T1050" s="148">
        <v>40284</v>
      </c>
    </row>
    <row r="1051" spans="1:20">
      <c r="A1051" s="18" t="s">
        <v>1767</v>
      </c>
      <c r="D1051" s="165" t="s">
        <v>3586</v>
      </c>
      <c r="E1051" s="150" t="s">
        <v>3585</v>
      </c>
      <c r="R1051" s="149">
        <f t="shared" si="24"/>
        <v>0</v>
      </c>
      <c r="T1051" s="148">
        <v>40284</v>
      </c>
    </row>
    <row r="1052" spans="1:20">
      <c r="A1052" s="18" t="s">
        <v>1767</v>
      </c>
      <c r="D1052" s="165" t="s">
        <v>3584</v>
      </c>
      <c r="E1052" s="150" t="s">
        <v>3583</v>
      </c>
      <c r="K1052" s="150" t="s">
        <v>3582</v>
      </c>
      <c r="R1052" s="149">
        <f t="shared" si="24"/>
        <v>0</v>
      </c>
      <c r="T1052" s="148">
        <v>40284</v>
      </c>
    </row>
    <row r="1053" spans="1:20">
      <c r="A1053" s="18" t="s">
        <v>1767</v>
      </c>
      <c r="D1053" s="165"/>
      <c r="E1053" s="150" t="s">
        <v>3581</v>
      </c>
      <c r="R1053" s="149">
        <f t="shared" si="24"/>
        <v>0</v>
      </c>
      <c r="T1053" s="148">
        <v>40284</v>
      </c>
    </row>
    <row r="1054" spans="1:20">
      <c r="A1054" s="18" t="s">
        <v>1767</v>
      </c>
      <c r="D1054" s="150" t="s">
        <v>3580</v>
      </c>
      <c r="E1054" s="150" t="s">
        <v>2567</v>
      </c>
      <c r="R1054" s="149">
        <f t="shared" si="24"/>
        <v>0</v>
      </c>
      <c r="T1054" s="148">
        <v>40284</v>
      </c>
    </row>
    <row r="1055" spans="1:20">
      <c r="A1055" s="18" t="s">
        <v>1767</v>
      </c>
      <c r="E1055" s="165" t="s">
        <v>3579</v>
      </c>
      <c r="K1055" s="150" t="s">
        <v>3578</v>
      </c>
      <c r="R1055" s="149">
        <f t="shared" si="24"/>
        <v>0</v>
      </c>
      <c r="T1055" s="148">
        <v>40284</v>
      </c>
    </row>
    <row r="1056" spans="1:20">
      <c r="A1056" s="18" t="s">
        <v>1767</v>
      </c>
      <c r="E1056" s="165" t="s">
        <v>3577</v>
      </c>
      <c r="K1056" s="150" t="s">
        <v>3576</v>
      </c>
      <c r="R1056" s="149">
        <f t="shared" si="24"/>
        <v>0</v>
      </c>
      <c r="T1056" s="148">
        <v>40284</v>
      </c>
    </row>
    <row r="1057" spans="1:20">
      <c r="A1057" s="18" t="s">
        <v>1767</v>
      </c>
      <c r="D1057" s="165" t="s">
        <v>3575</v>
      </c>
      <c r="E1057" s="150" t="s">
        <v>3574</v>
      </c>
      <c r="R1057" s="149">
        <f t="shared" si="24"/>
        <v>0</v>
      </c>
      <c r="T1057" s="148">
        <v>40284</v>
      </c>
    </row>
    <row r="1058" spans="1:20">
      <c r="A1058" s="18" t="s">
        <v>1767</v>
      </c>
      <c r="D1058" s="165" t="s">
        <v>3573</v>
      </c>
      <c r="E1058" s="150" t="s">
        <v>3572</v>
      </c>
      <c r="R1058" s="149">
        <f t="shared" si="24"/>
        <v>0</v>
      </c>
      <c r="T1058" s="148">
        <v>40284</v>
      </c>
    </row>
    <row r="1059" spans="1:20">
      <c r="A1059" s="18" t="s">
        <v>1767</v>
      </c>
      <c r="E1059" s="150" t="s">
        <v>3571</v>
      </c>
      <c r="G1059" s="73"/>
      <c r="H1059" s="73"/>
      <c r="O1059" s="73"/>
      <c r="P1059" s="73"/>
      <c r="Q1059" s="73"/>
      <c r="R1059" s="149">
        <f t="shared" si="24"/>
        <v>0</v>
      </c>
      <c r="T1059" s="148">
        <v>40284</v>
      </c>
    </row>
    <row r="1060" spans="1:20">
      <c r="A1060" s="18" t="s">
        <v>1767</v>
      </c>
      <c r="D1060" s="165" t="s">
        <v>3570</v>
      </c>
      <c r="E1060" s="150" t="s">
        <v>3569</v>
      </c>
      <c r="K1060" s="150" t="s">
        <v>3568</v>
      </c>
      <c r="R1060" s="149">
        <f t="shared" si="24"/>
        <v>0</v>
      </c>
      <c r="T1060" s="148">
        <v>40284</v>
      </c>
    </row>
    <row r="1061" spans="1:20">
      <c r="A1061" s="18" t="s">
        <v>1767</v>
      </c>
      <c r="D1061" s="150" t="s">
        <v>3567</v>
      </c>
      <c r="E1061" s="150" t="s">
        <v>3566</v>
      </c>
      <c r="O1061" s="73"/>
      <c r="P1061" s="73">
        <v>1</v>
      </c>
      <c r="Q1061" s="73"/>
      <c r="R1061" s="149">
        <f t="shared" si="24"/>
        <v>1</v>
      </c>
      <c r="T1061" s="148">
        <v>40284</v>
      </c>
    </row>
    <row r="1062" spans="1:20">
      <c r="A1062" s="18" t="s">
        <v>1767</v>
      </c>
      <c r="D1062" s="165" t="s">
        <v>3565</v>
      </c>
      <c r="E1062" s="150" t="s">
        <v>3564</v>
      </c>
      <c r="K1062" s="150" t="s">
        <v>3563</v>
      </c>
      <c r="R1062" s="149">
        <f t="shared" si="24"/>
        <v>0</v>
      </c>
      <c r="T1062" s="148">
        <v>40284</v>
      </c>
    </row>
    <row r="1063" spans="1:20">
      <c r="A1063" s="18" t="s">
        <v>1767</v>
      </c>
      <c r="E1063" s="165" t="s">
        <v>3562</v>
      </c>
      <c r="K1063" s="150" t="s">
        <v>3561</v>
      </c>
      <c r="R1063" s="149">
        <f t="shared" si="24"/>
        <v>0</v>
      </c>
      <c r="T1063" s="148">
        <v>40284</v>
      </c>
    </row>
    <row r="1064" spans="1:20">
      <c r="A1064" s="18" t="s">
        <v>1767</v>
      </c>
      <c r="D1064" s="150" t="s">
        <v>3560</v>
      </c>
      <c r="E1064" s="150" t="s">
        <v>3559</v>
      </c>
      <c r="O1064" s="73"/>
      <c r="P1064" s="73"/>
      <c r="Q1064" s="73"/>
      <c r="R1064" s="149">
        <f t="shared" si="24"/>
        <v>0</v>
      </c>
      <c r="T1064" s="148">
        <v>40284</v>
      </c>
    </row>
    <row r="1065" spans="1:20">
      <c r="A1065" s="18" t="s">
        <v>1767</v>
      </c>
      <c r="D1065" s="150" t="s">
        <v>3558</v>
      </c>
      <c r="E1065" s="150" t="s">
        <v>3557</v>
      </c>
      <c r="G1065" s="73"/>
      <c r="H1065" s="73"/>
      <c r="O1065" s="73"/>
      <c r="P1065" s="73"/>
      <c r="Q1065" s="73"/>
      <c r="R1065" s="149">
        <f t="shared" si="24"/>
        <v>0</v>
      </c>
      <c r="T1065" s="148">
        <v>40284</v>
      </c>
    </row>
    <row r="1066" spans="1:20">
      <c r="A1066" s="18" t="s">
        <v>1767</v>
      </c>
      <c r="D1066" s="165" t="s">
        <v>3556</v>
      </c>
      <c r="E1066" s="150" t="s">
        <v>3555</v>
      </c>
      <c r="R1066" s="149">
        <f t="shared" si="24"/>
        <v>0</v>
      </c>
      <c r="T1066" s="148">
        <v>40284</v>
      </c>
    </row>
    <row r="1067" spans="1:20">
      <c r="A1067" s="18" t="s">
        <v>1767</v>
      </c>
      <c r="D1067" s="165"/>
      <c r="E1067" s="150" t="s">
        <v>3554</v>
      </c>
      <c r="K1067" s="150" t="s">
        <v>3553</v>
      </c>
      <c r="R1067" s="149">
        <f t="shared" si="24"/>
        <v>0</v>
      </c>
      <c r="T1067" s="148">
        <v>40284</v>
      </c>
    </row>
    <row r="1068" spans="1:20">
      <c r="A1068" s="18" t="s">
        <v>1767</v>
      </c>
      <c r="E1068" s="150" t="s">
        <v>3552</v>
      </c>
      <c r="F1068" s="20" t="s">
        <v>3551</v>
      </c>
      <c r="G1068" s="73"/>
      <c r="H1068" s="73"/>
      <c r="K1068" s="150" t="s">
        <v>3550</v>
      </c>
      <c r="O1068" s="73"/>
      <c r="P1068" s="73"/>
      <c r="Q1068" s="73"/>
      <c r="R1068" s="149">
        <f t="shared" si="24"/>
        <v>0</v>
      </c>
      <c r="T1068" s="148">
        <v>40284</v>
      </c>
    </row>
    <row r="1069" spans="1:20">
      <c r="A1069" s="18" t="s">
        <v>1767</v>
      </c>
      <c r="D1069" s="165"/>
      <c r="E1069" s="150" t="s">
        <v>3549</v>
      </c>
      <c r="F1069" s="20" t="s">
        <v>3548</v>
      </c>
      <c r="K1069" s="150" t="s">
        <v>3547</v>
      </c>
      <c r="R1069" s="149">
        <f t="shared" si="24"/>
        <v>0</v>
      </c>
      <c r="T1069" s="148">
        <v>40284</v>
      </c>
    </row>
    <row r="1070" spans="1:20">
      <c r="A1070" s="18" t="s">
        <v>1767</v>
      </c>
      <c r="D1070" s="150" t="s">
        <v>3546</v>
      </c>
      <c r="E1070" s="150" t="s">
        <v>3545</v>
      </c>
      <c r="G1070" s="73"/>
      <c r="H1070" s="73"/>
      <c r="O1070" s="73"/>
      <c r="P1070" s="73"/>
      <c r="Q1070" s="73"/>
      <c r="R1070" s="149">
        <f t="shared" si="24"/>
        <v>0</v>
      </c>
      <c r="T1070" s="148">
        <v>40284</v>
      </c>
    </row>
    <row r="1071" spans="1:20">
      <c r="A1071" s="18" t="s">
        <v>1767</v>
      </c>
      <c r="D1071" s="150" t="s">
        <v>3544</v>
      </c>
      <c r="E1071" s="150" t="s">
        <v>3543</v>
      </c>
      <c r="R1071" s="149">
        <f t="shared" si="24"/>
        <v>0</v>
      </c>
      <c r="T1071" s="148">
        <v>40284</v>
      </c>
    </row>
    <row r="1072" spans="1:20">
      <c r="A1072" s="18" t="s">
        <v>1767</v>
      </c>
      <c r="D1072" s="165" t="s">
        <v>3542</v>
      </c>
      <c r="E1072" s="150" t="s">
        <v>3541</v>
      </c>
      <c r="R1072" s="149">
        <f t="shared" si="24"/>
        <v>0</v>
      </c>
      <c r="T1072" s="148">
        <v>40284</v>
      </c>
    </row>
    <row r="1073" spans="1:20">
      <c r="A1073" s="18" t="s">
        <v>1767</v>
      </c>
      <c r="D1073" s="165" t="s">
        <v>3540</v>
      </c>
      <c r="E1073" s="150" t="s">
        <v>3539</v>
      </c>
      <c r="R1073" s="149">
        <f t="shared" si="24"/>
        <v>0</v>
      </c>
      <c r="T1073" s="148">
        <v>40284</v>
      </c>
    </row>
    <row r="1074" spans="1:20">
      <c r="A1074" s="18" t="s">
        <v>1767</v>
      </c>
      <c r="D1074" s="150" t="s">
        <v>3538</v>
      </c>
      <c r="E1074" s="150" t="s">
        <v>3537</v>
      </c>
      <c r="R1074" s="149">
        <f t="shared" si="24"/>
        <v>0</v>
      </c>
      <c r="T1074" s="148">
        <v>40284</v>
      </c>
    </row>
    <row r="1075" spans="1:20">
      <c r="A1075" s="18" t="s">
        <v>1767</v>
      </c>
      <c r="E1075" s="165" t="s">
        <v>3536</v>
      </c>
      <c r="K1075" s="150" t="s">
        <v>3535</v>
      </c>
      <c r="R1075" s="149">
        <f t="shared" si="24"/>
        <v>0</v>
      </c>
      <c r="T1075" s="148">
        <v>40284</v>
      </c>
    </row>
    <row r="1076" spans="1:20">
      <c r="A1076" s="18" t="s">
        <v>1767</v>
      </c>
      <c r="D1076" s="165" t="s">
        <v>3534</v>
      </c>
      <c r="E1076" s="150" t="s">
        <v>3533</v>
      </c>
      <c r="K1076" s="150" t="s">
        <v>3532</v>
      </c>
      <c r="R1076" s="149">
        <f t="shared" si="24"/>
        <v>0</v>
      </c>
      <c r="T1076" s="148">
        <v>40284</v>
      </c>
    </row>
    <row r="1077" spans="1:20">
      <c r="A1077" s="18" t="s">
        <v>1767</v>
      </c>
      <c r="D1077" s="150" t="s">
        <v>3531</v>
      </c>
      <c r="E1077" s="150" t="s">
        <v>3530</v>
      </c>
      <c r="G1077" s="73"/>
      <c r="H1077" s="73"/>
      <c r="K1077" s="150" t="s">
        <v>3529</v>
      </c>
      <c r="O1077" s="73"/>
      <c r="P1077" s="73"/>
      <c r="Q1077" s="73"/>
      <c r="R1077" s="149">
        <f t="shared" si="24"/>
        <v>0</v>
      </c>
      <c r="T1077" s="148">
        <v>40284</v>
      </c>
    </row>
    <row r="1078" spans="1:20">
      <c r="A1078" s="18" t="s">
        <v>1767</v>
      </c>
      <c r="D1078" s="150" t="s">
        <v>3528</v>
      </c>
      <c r="E1078" s="150" t="s">
        <v>3527</v>
      </c>
      <c r="R1078" s="149">
        <f t="shared" si="24"/>
        <v>0</v>
      </c>
      <c r="T1078" s="148">
        <v>40284</v>
      </c>
    </row>
    <row r="1079" spans="1:20">
      <c r="A1079" s="18" t="s">
        <v>1767</v>
      </c>
      <c r="E1079" s="165" t="s">
        <v>3526</v>
      </c>
      <c r="K1079" s="150" t="s">
        <v>3525</v>
      </c>
      <c r="R1079" s="149">
        <f t="shared" si="24"/>
        <v>0</v>
      </c>
      <c r="T1079" s="148">
        <v>40284</v>
      </c>
    </row>
    <row r="1080" spans="1:20">
      <c r="A1080" s="18" t="s">
        <v>1767</v>
      </c>
      <c r="D1080" s="150" t="s">
        <v>3524</v>
      </c>
      <c r="E1080" s="150" t="s">
        <v>3523</v>
      </c>
      <c r="G1080" s="73"/>
      <c r="H1080" s="73"/>
      <c r="R1080" s="149">
        <f t="shared" si="24"/>
        <v>0</v>
      </c>
      <c r="T1080" s="148">
        <v>40284</v>
      </c>
    </row>
    <row r="1081" spans="1:20">
      <c r="A1081" s="18" t="s">
        <v>1767</v>
      </c>
      <c r="D1081" s="165" t="s">
        <v>3522</v>
      </c>
      <c r="E1081" s="150" t="s">
        <v>3521</v>
      </c>
      <c r="R1081" s="149">
        <f t="shared" si="24"/>
        <v>0</v>
      </c>
      <c r="T1081" s="148">
        <v>40284</v>
      </c>
    </row>
    <row r="1082" spans="1:20">
      <c r="A1082" s="18" t="s">
        <v>1767</v>
      </c>
      <c r="D1082" s="165"/>
      <c r="E1082" s="150" t="s">
        <v>3520</v>
      </c>
      <c r="R1082" s="149">
        <f t="shared" si="24"/>
        <v>0</v>
      </c>
      <c r="T1082" s="148">
        <v>40284</v>
      </c>
    </row>
    <row r="1083" spans="1:20">
      <c r="A1083" s="18" t="s">
        <v>1767</v>
      </c>
      <c r="E1083" s="165" t="s">
        <v>3519</v>
      </c>
      <c r="K1083" s="150" t="s">
        <v>3518</v>
      </c>
      <c r="R1083" s="149">
        <f t="shared" si="24"/>
        <v>0</v>
      </c>
      <c r="T1083" s="148">
        <v>40284</v>
      </c>
    </row>
    <row r="1084" spans="1:20">
      <c r="A1084" s="18" t="s">
        <v>1767</v>
      </c>
      <c r="D1084" s="165" t="s">
        <v>3517</v>
      </c>
      <c r="E1084" s="150" t="s">
        <v>3516</v>
      </c>
      <c r="R1084" s="149">
        <f t="shared" si="24"/>
        <v>0</v>
      </c>
      <c r="T1084" s="148">
        <v>40284</v>
      </c>
    </row>
    <row r="1085" spans="1:20">
      <c r="A1085" s="18" t="s">
        <v>1767</v>
      </c>
      <c r="E1085" s="165" t="s">
        <v>3515</v>
      </c>
      <c r="R1085" s="149">
        <f t="shared" si="24"/>
        <v>0</v>
      </c>
      <c r="T1085" s="148">
        <v>40284</v>
      </c>
    </row>
    <row r="1086" spans="1:20">
      <c r="A1086" s="18" t="s">
        <v>1767</v>
      </c>
      <c r="D1086" s="150" t="s">
        <v>3514</v>
      </c>
      <c r="E1086" s="150" t="s">
        <v>3513</v>
      </c>
      <c r="O1086" s="73"/>
      <c r="P1086" s="73"/>
      <c r="Q1086" s="73"/>
      <c r="R1086" s="149">
        <f t="shared" si="24"/>
        <v>0</v>
      </c>
      <c r="T1086" s="148">
        <v>40284</v>
      </c>
    </row>
    <row r="1087" spans="1:20">
      <c r="A1087" s="18" t="s">
        <v>1767</v>
      </c>
      <c r="E1087" s="150" t="s">
        <v>3512</v>
      </c>
      <c r="F1087" s="20" t="s">
        <v>3511</v>
      </c>
      <c r="G1087" s="73"/>
      <c r="H1087" s="73"/>
      <c r="K1087" s="150" t="s">
        <v>3510</v>
      </c>
      <c r="O1087" s="73"/>
      <c r="P1087" s="73"/>
      <c r="Q1087" s="73"/>
      <c r="R1087" s="149">
        <f t="shared" si="24"/>
        <v>0</v>
      </c>
      <c r="T1087" s="148">
        <v>40284</v>
      </c>
    </row>
    <row r="1088" spans="1:20">
      <c r="A1088" s="18" t="s">
        <v>1767</v>
      </c>
      <c r="D1088" s="165" t="s">
        <v>3509</v>
      </c>
      <c r="E1088" s="150" t="s">
        <v>3508</v>
      </c>
      <c r="R1088" s="149">
        <f t="shared" si="24"/>
        <v>0</v>
      </c>
      <c r="T1088" s="148">
        <v>40284</v>
      </c>
    </row>
    <row r="1089" spans="1:20">
      <c r="A1089" s="18" t="s">
        <v>1767</v>
      </c>
      <c r="D1089" s="165" t="s">
        <v>3507</v>
      </c>
      <c r="E1089" s="150" t="s">
        <v>3506</v>
      </c>
      <c r="K1089" s="150" t="s">
        <v>3505</v>
      </c>
      <c r="R1089" s="149">
        <f t="shared" si="24"/>
        <v>0</v>
      </c>
      <c r="T1089" s="148">
        <v>40284</v>
      </c>
    </row>
    <row r="1090" spans="1:20">
      <c r="A1090" s="18" t="s">
        <v>1767</v>
      </c>
      <c r="D1090" s="165"/>
      <c r="E1090" s="150" t="s">
        <v>3504</v>
      </c>
      <c r="K1090" s="150" t="s">
        <v>3503</v>
      </c>
      <c r="R1090" s="149">
        <f t="shared" si="24"/>
        <v>0</v>
      </c>
      <c r="T1090" s="148">
        <v>40284</v>
      </c>
    </row>
    <row r="1091" spans="1:20">
      <c r="A1091" s="18" t="s">
        <v>1767</v>
      </c>
      <c r="E1091" s="165" t="s">
        <v>3502</v>
      </c>
      <c r="R1091" s="149">
        <f t="shared" si="24"/>
        <v>0</v>
      </c>
      <c r="T1091" s="148">
        <v>40284</v>
      </c>
    </row>
    <row r="1092" spans="1:20">
      <c r="A1092" s="18" t="s">
        <v>1767</v>
      </c>
      <c r="E1092" s="165" t="s">
        <v>3501</v>
      </c>
      <c r="R1092" s="149">
        <f t="shared" si="24"/>
        <v>0</v>
      </c>
      <c r="T1092" s="148">
        <v>40284</v>
      </c>
    </row>
    <row r="1093" spans="1:20">
      <c r="A1093" s="18" t="s">
        <v>1767</v>
      </c>
      <c r="D1093" s="150" t="s">
        <v>3500</v>
      </c>
      <c r="E1093" s="150" t="s">
        <v>3499</v>
      </c>
      <c r="R1093" s="149">
        <f t="shared" ref="R1093:R1156" si="25">IF($P1093=0,0,$P1093/($P1093+Q1093))</f>
        <v>0</v>
      </c>
      <c r="T1093" s="148">
        <v>40284</v>
      </c>
    </row>
    <row r="1094" spans="1:20">
      <c r="A1094" s="18" t="s">
        <v>1767</v>
      </c>
      <c r="E1094" s="165" t="s">
        <v>3498</v>
      </c>
      <c r="R1094" s="149">
        <f t="shared" si="25"/>
        <v>0</v>
      </c>
      <c r="T1094" s="148">
        <v>40284</v>
      </c>
    </row>
    <row r="1095" spans="1:20">
      <c r="A1095" s="18" t="s">
        <v>1767</v>
      </c>
      <c r="E1095" s="165" t="s">
        <v>3497</v>
      </c>
      <c r="K1095" s="150" t="s">
        <v>3496</v>
      </c>
      <c r="R1095" s="149">
        <f t="shared" si="25"/>
        <v>0</v>
      </c>
      <c r="T1095" s="148">
        <v>40284</v>
      </c>
    </row>
    <row r="1096" spans="1:20">
      <c r="A1096" s="18" t="s">
        <v>1767</v>
      </c>
      <c r="E1096" s="165" t="s">
        <v>3495</v>
      </c>
      <c r="K1096" s="150" t="s">
        <v>3494</v>
      </c>
      <c r="R1096" s="149">
        <f t="shared" si="25"/>
        <v>0</v>
      </c>
      <c r="T1096" s="148">
        <v>40284</v>
      </c>
    </row>
    <row r="1097" spans="1:20">
      <c r="A1097" s="18" t="s">
        <v>1767</v>
      </c>
      <c r="E1097" s="165" t="s">
        <v>3493</v>
      </c>
      <c r="K1097" s="150" t="s">
        <v>3492</v>
      </c>
      <c r="R1097" s="149">
        <f t="shared" si="25"/>
        <v>0</v>
      </c>
      <c r="T1097" s="148">
        <v>40284</v>
      </c>
    </row>
    <row r="1098" spans="1:20">
      <c r="A1098" s="18" t="s">
        <v>1767</v>
      </c>
      <c r="D1098" s="150" t="s">
        <v>3491</v>
      </c>
      <c r="E1098" s="150" t="s">
        <v>3490</v>
      </c>
      <c r="R1098" s="149">
        <f t="shared" si="25"/>
        <v>0</v>
      </c>
      <c r="T1098" s="148">
        <v>40284</v>
      </c>
    </row>
    <row r="1099" spans="1:20">
      <c r="A1099" s="18" t="s">
        <v>1767</v>
      </c>
      <c r="D1099" s="150" t="s">
        <v>3489</v>
      </c>
      <c r="E1099" s="150" t="s">
        <v>3488</v>
      </c>
      <c r="G1099" s="73"/>
      <c r="H1099" s="73"/>
      <c r="K1099" s="150" t="s">
        <v>3487</v>
      </c>
      <c r="O1099" s="73"/>
      <c r="P1099" s="73"/>
      <c r="Q1099" s="73"/>
      <c r="R1099" s="149">
        <f t="shared" si="25"/>
        <v>0</v>
      </c>
      <c r="T1099" s="148">
        <v>40284</v>
      </c>
    </row>
    <row r="1100" spans="1:20">
      <c r="A1100" s="18" t="s">
        <v>1767</v>
      </c>
      <c r="D1100" s="150" t="s">
        <v>3486</v>
      </c>
      <c r="E1100" s="150" t="s">
        <v>3485</v>
      </c>
      <c r="O1100" s="73"/>
      <c r="P1100" s="73"/>
      <c r="Q1100" s="73"/>
      <c r="R1100" s="149">
        <f t="shared" si="25"/>
        <v>0</v>
      </c>
      <c r="T1100" s="148">
        <v>40284</v>
      </c>
    </row>
    <row r="1101" spans="1:20">
      <c r="A1101" s="18" t="s">
        <v>1767</v>
      </c>
      <c r="E1101" s="165" t="s">
        <v>3484</v>
      </c>
      <c r="K1101" s="150" t="s">
        <v>3483</v>
      </c>
      <c r="R1101" s="149">
        <f t="shared" si="25"/>
        <v>0</v>
      </c>
      <c r="T1101" s="148">
        <v>40284</v>
      </c>
    </row>
    <row r="1102" spans="1:20">
      <c r="A1102" s="18" t="s">
        <v>1767</v>
      </c>
      <c r="E1102" s="165" t="s">
        <v>3482</v>
      </c>
      <c r="K1102" s="150" t="s">
        <v>3481</v>
      </c>
      <c r="R1102" s="149">
        <f t="shared" si="25"/>
        <v>0</v>
      </c>
      <c r="T1102" s="148">
        <v>40284</v>
      </c>
    </row>
    <row r="1103" spans="1:20">
      <c r="A1103" s="18" t="s">
        <v>1767</v>
      </c>
      <c r="D1103" s="165" t="s">
        <v>3480</v>
      </c>
      <c r="R1103" s="149">
        <f t="shared" si="25"/>
        <v>0</v>
      </c>
      <c r="T1103" s="148">
        <v>40284</v>
      </c>
    </row>
    <row r="1104" spans="1:20">
      <c r="A1104" s="18" t="s">
        <v>1767</v>
      </c>
      <c r="D1104" s="165" t="s">
        <v>3479</v>
      </c>
      <c r="R1104" s="149">
        <f t="shared" si="25"/>
        <v>0</v>
      </c>
      <c r="T1104" s="148">
        <v>40284</v>
      </c>
    </row>
    <row r="1105" spans="1:20">
      <c r="A1105" s="18" t="s">
        <v>1767</v>
      </c>
      <c r="D1105" s="165" t="s">
        <v>3478</v>
      </c>
      <c r="R1105" s="149">
        <f t="shared" si="25"/>
        <v>0</v>
      </c>
      <c r="T1105" s="148">
        <v>40284</v>
      </c>
    </row>
    <row r="1106" spans="1:20">
      <c r="A1106" s="18" t="s">
        <v>1767</v>
      </c>
      <c r="D1106" s="165" t="s">
        <v>3477</v>
      </c>
      <c r="K1106" s="150" t="s">
        <v>3476</v>
      </c>
      <c r="R1106" s="149">
        <f t="shared" si="25"/>
        <v>0</v>
      </c>
      <c r="T1106" s="148">
        <v>40284</v>
      </c>
    </row>
    <row r="1107" spans="1:20">
      <c r="A1107" s="18" t="s">
        <v>1767</v>
      </c>
      <c r="D1107" s="165" t="s">
        <v>3475</v>
      </c>
      <c r="R1107" s="149">
        <f t="shared" si="25"/>
        <v>0</v>
      </c>
      <c r="T1107" s="148">
        <v>40284</v>
      </c>
    </row>
    <row r="1108" spans="1:20">
      <c r="A1108" s="18" t="s">
        <v>1767</v>
      </c>
      <c r="D1108" s="165" t="s">
        <v>3474</v>
      </c>
      <c r="K1108" s="150" t="s">
        <v>3473</v>
      </c>
      <c r="R1108" s="149">
        <f t="shared" si="25"/>
        <v>0</v>
      </c>
      <c r="T1108" s="148">
        <v>40284</v>
      </c>
    </row>
    <row r="1109" spans="1:20">
      <c r="A1109" s="18" t="s">
        <v>1767</v>
      </c>
      <c r="D1109" s="165" t="s">
        <v>3472</v>
      </c>
      <c r="R1109" s="149">
        <f t="shared" si="25"/>
        <v>0</v>
      </c>
      <c r="T1109" s="148">
        <v>40284</v>
      </c>
    </row>
    <row r="1110" spans="1:20">
      <c r="A1110" s="18" t="s">
        <v>1767</v>
      </c>
      <c r="D1110" s="165" t="s">
        <v>3471</v>
      </c>
      <c r="K1110" s="150" t="s">
        <v>3470</v>
      </c>
      <c r="R1110" s="149">
        <f t="shared" si="25"/>
        <v>0</v>
      </c>
      <c r="T1110" s="148">
        <v>40284</v>
      </c>
    </row>
    <row r="1111" spans="1:20">
      <c r="A1111" s="18" t="s">
        <v>1767</v>
      </c>
      <c r="D1111" s="165" t="s">
        <v>3469</v>
      </c>
      <c r="K1111" s="150" t="s">
        <v>3468</v>
      </c>
      <c r="R1111" s="149">
        <f t="shared" si="25"/>
        <v>0</v>
      </c>
      <c r="T1111" s="148">
        <v>40284</v>
      </c>
    </row>
    <row r="1112" spans="1:20">
      <c r="A1112" s="18" t="s">
        <v>1767</v>
      </c>
      <c r="D1112" s="165" t="s">
        <v>3467</v>
      </c>
      <c r="R1112" s="149">
        <f t="shared" si="25"/>
        <v>0</v>
      </c>
      <c r="T1112" s="148">
        <v>40284</v>
      </c>
    </row>
    <row r="1113" spans="1:20">
      <c r="A1113" s="18" t="s">
        <v>1767</v>
      </c>
      <c r="D1113" s="165" t="s">
        <v>3466</v>
      </c>
      <c r="R1113" s="149">
        <f t="shared" si="25"/>
        <v>0</v>
      </c>
      <c r="T1113" s="148">
        <v>40284</v>
      </c>
    </row>
    <row r="1114" spans="1:20">
      <c r="A1114" s="18" t="s">
        <v>1767</v>
      </c>
      <c r="D1114" s="165" t="s">
        <v>3465</v>
      </c>
      <c r="K1114" s="150" t="s">
        <v>3464</v>
      </c>
      <c r="R1114" s="149">
        <f t="shared" si="25"/>
        <v>0</v>
      </c>
      <c r="T1114" s="148">
        <v>40284</v>
      </c>
    </row>
    <row r="1115" spans="1:20">
      <c r="A1115" s="18" t="s">
        <v>1767</v>
      </c>
      <c r="D1115" s="165" t="s">
        <v>3463</v>
      </c>
      <c r="R1115" s="149">
        <f t="shared" si="25"/>
        <v>0</v>
      </c>
      <c r="T1115" s="148">
        <v>40284</v>
      </c>
    </row>
    <row r="1116" spans="1:20">
      <c r="A1116" s="18" t="s">
        <v>1767</v>
      </c>
      <c r="D1116" s="165" t="s">
        <v>3462</v>
      </c>
      <c r="R1116" s="149">
        <f t="shared" si="25"/>
        <v>0</v>
      </c>
      <c r="T1116" s="148">
        <v>40284</v>
      </c>
    </row>
    <row r="1117" spans="1:20">
      <c r="A1117" s="18" t="s">
        <v>1767</v>
      </c>
      <c r="D1117" s="165" t="s">
        <v>3461</v>
      </c>
      <c r="R1117" s="149">
        <f t="shared" si="25"/>
        <v>0</v>
      </c>
      <c r="T1117" s="148">
        <v>40284</v>
      </c>
    </row>
    <row r="1118" spans="1:20">
      <c r="A1118" s="18" t="s">
        <v>1767</v>
      </c>
      <c r="D1118" s="165" t="s">
        <v>3460</v>
      </c>
      <c r="R1118" s="149">
        <f t="shared" si="25"/>
        <v>0</v>
      </c>
      <c r="T1118" s="148">
        <v>40284</v>
      </c>
    </row>
    <row r="1119" spans="1:20">
      <c r="A1119" s="18" t="s">
        <v>1767</v>
      </c>
      <c r="D1119" s="165" t="s">
        <v>3459</v>
      </c>
      <c r="R1119" s="149">
        <f t="shared" si="25"/>
        <v>0</v>
      </c>
      <c r="T1119" s="148">
        <v>40284</v>
      </c>
    </row>
    <row r="1120" spans="1:20">
      <c r="A1120" s="18" t="s">
        <v>1767</v>
      </c>
      <c r="D1120" s="165" t="s">
        <v>3458</v>
      </c>
      <c r="R1120" s="149">
        <f t="shared" si="25"/>
        <v>0</v>
      </c>
      <c r="T1120" s="148">
        <v>40284</v>
      </c>
    </row>
    <row r="1121" spans="1:20">
      <c r="A1121" s="18" t="s">
        <v>1767</v>
      </c>
      <c r="D1121" s="165" t="s">
        <v>3457</v>
      </c>
      <c r="K1121" s="150" t="s">
        <v>3456</v>
      </c>
      <c r="R1121" s="149">
        <f t="shared" si="25"/>
        <v>0</v>
      </c>
      <c r="T1121" s="148">
        <v>40284</v>
      </c>
    </row>
    <row r="1122" spans="1:20">
      <c r="A1122" s="18" t="s">
        <v>1767</v>
      </c>
      <c r="D1122" s="165" t="s">
        <v>3455</v>
      </c>
      <c r="R1122" s="149">
        <f t="shared" si="25"/>
        <v>0</v>
      </c>
      <c r="T1122" s="148">
        <v>40284</v>
      </c>
    </row>
    <row r="1123" spans="1:20">
      <c r="A1123" s="18" t="s">
        <v>1767</v>
      </c>
      <c r="D1123" s="165" t="s">
        <v>3454</v>
      </c>
      <c r="R1123" s="149">
        <f t="shared" si="25"/>
        <v>0</v>
      </c>
      <c r="T1123" s="148">
        <v>40284</v>
      </c>
    </row>
    <row r="1124" spans="1:20">
      <c r="A1124" s="18" t="s">
        <v>1767</v>
      </c>
      <c r="D1124" s="165" t="s">
        <v>3453</v>
      </c>
      <c r="K1124" s="150" t="s">
        <v>3452</v>
      </c>
      <c r="R1124" s="149">
        <f t="shared" si="25"/>
        <v>0</v>
      </c>
      <c r="T1124" s="148">
        <v>40284</v>
      </c>
    </row>
    <row r="1125" spans="1:20">
      <c r="A1125" s="18" t="s">
        <v>1767</v>
      </c>
      <c r="D1125" s="165" t="s">
        <v>3451</v>
      </c>
      <c r="R1125" s="149">
        <f t="shared" si="25"/>
        <v>0</v>
      </c>
      <c r="T1125" s="148">
        <v>40284</v>
      </c>
    </row>
    <row r="1126" spans="1:20">
      <c r="A1126" s="18" t="s">
        <v>1767</v>
      </c>
      <c r="D1126" s="165" t="s">
        <v>3450</v>
      </c>
      <c r="K1126" s="150" t="s">
        <v>3449</v>
      </c>
      <c r="R1126" s="149">
        <f t="shared" si="25"/>
        <v>0</v>
      </c>
      <c r="T1126" s="148">
        <v>40284</v>
      </c>
    </row>
    <row r="1127" spans="1:20">
      <c r="A1127" s="18" t="s">
        <v>1767</v>
      </c>
      <c r="D1127" s="165" t="s">
        <v>3448</v>
      </c>
      <c r="R1127" s="149">
        <f t="shared" si="25"/>
        <v>0</v>
      </c>
      <c r="T1127" s="148">
        <v>40284</v>
      </c>
    </row>
    <row r="1128" spans="1:20">
      <c r="A1128" s="18" t="s">
        <v>1767</v>
      </c>
      <c r="D1128" s="165" t="s">
        <v>3447</v>
      </c>
      <c r="K1128" s="150" t="s">
        <v>3446</v>
      </c>
      <c r="R1128" s="149">
        <f t="shared" si="25"/>
        <v>0</v>
      </c>
      <c r="T1128" s="148">
        <v>40284</v>
      </c>
    </row>
    <row r="1129" spans="1:20">
      <c r="A1129" s="18" t="s">
        <v>1780</v>
      </c>
      <c r="D1129" s="165"/>
      <c r="E1129" s="150" t="s">
        <v>3445</v>
      </c>
      <c r="R1129" s="149">
        <f t="shared" si="25"/>
        <v>0</v>
      </c>
      <c r="T1129" s="148">
        <v>40282</v>
      </c>
    </row>
    <row r="1130" spans="1:20">
      <c r="A1130" s="18" t="s">
        <v>1780</v>
      </c>
      <c r="D1130" s="165"/>
      <c r="F1130" s="20" t="s">
        <v>3444</v>
      </c>
      <c r="R1130" s="149">
        <f t="shared" si="25"/>
        <v>0</v>
      </c>
      <c r="T1130" s="148">
        <v>40282</v>
      </c>
    </row>
    <row r="1131" spans="1:20">
      <c r="A1131" s="18" t="s">
        <v>3432</v>
      </c>
      <c r="D1131" s="150" t="s">
        <v>3443</v>
      </c>
      <c r="E1131" s="150" t="s">
        <v>3442</v>
      </c>
      <c r="G1131" s="73"/>
      <c r="H1131" s="73"/>
      <c r="O1131" s="73"/>
      <c r="P1131" s="73"/>
      <c r="Q1131" s="73"/>
      <c r="R1131" s="149">
        <f t="shared" si="25"/>
        <v>0</v>
      </c>
      <c r="T1131" s="148">
        <v>40282</v>
      </c>
    </row>
    <row r="1132" spans="1:20">
      <c r="A1132" s="18" t="s">
        <v>3432</v>
      </c>
      <c r="D1132" s="165" t="s">
        <v>3441</v>
      </c>
      <c r="E1132" s="150" t="s">
        <v>3440</v>
      </c>
      <c r="R1132" s="149">
        <f t="shared" si="25"/>
        <v>0</v>
      </c>
      <c r="T1132" s="148">
        <v>40282</v>
      </c>
    </row>
    <row r="1133" spans="1:20">
      <c r="A1133" s="18" t="s">
        <v>3432</v>
      </c>
      <c r="D1133" s="165" t="s">
        <v>3439</v>
      </c>
      <c r="E1133" s="150" t="s">
        <v>3438</v>
      </c>
      <c r="R1133" s="149">
        <f t="shared" si="25"/>
        <v>0</v>
      </c>
      <c r="T1133" s="148">
        <v>40282</v>
      </c>
    </row>
    <row r="1134" spans="1:20">
      <c r="A1134" s="18" t="s">
        <v>3432</v>
      </c>
      <c r="E1134" s="150" t="s">
        <v>3437</v>
      </c>
      <c r="F1134" s="20" t="s">
        <v>3436</v>
      </c>
      <c r="G1134" s="73"/>
      <c r="H1134" s="73"/>
      <c r="K1134" s="150" t="s">
        <v>3435</v>
      </c>
      <c r="R1134" s="149">
        <f t="shared" si="25"/>
        <v>0</v>
      </c>
      <c r="T1134" s="148">
        <v>40282</v>
      </c>
    </row>
    <row r="1135" spans="1:20">
      <c r="A1135" s="18" t="s">
        <v>3432</v>
      </c>
      <c r="D1135" s="165" t="s">
        <v>3434</v>
      </c>
      <c r="E1135" s="150" t="s">
        <v>3433</v>
      </c>
      <c r="R1135" s="149">
        <f t="shared" si="25"/>
        <v>0</v>
      </c>
      <c r="T1135" s="148">
        <v>40282</v>
      </c>
    </row>
    <row r="1136" spans="1:20">
      <c r="A1136" s="18" t="s">
        <v>3432</v>
      </c>
      <c r="D1136" s="165" t="s">
        <v>3431</v>
      </c>
      <c r="E1136" s="150" t="s">
        <v>3430</v>
      </c>
      <c r="H1136" s="18" t="s">
        <v>3429</v>
      </c>
      <c r="R1136" s="149">
        <f t="shared" si="25"/>
        <v>0</v>
      </c>
      <c r="T1136" s="148">
        <v>40282</v>
      </c>
    </row>
    <row r="1137" spans="1:20">
      <c r="A1137" s="18" t="s">
        <v>3421</v>
      </c>
      <c r="D1137" s="165" t="s">
        <v>3428</v>
      </c>
      <c r="E1137" s="150" t="s">
        <v>3427</v>
      </c>
      <c r="O1137" s="73"/>
      <c r="P1137" s="73"/>
      <c r="Q1137" s="73"/>
      <c r="R1137" s="149">
        <f t="shared" si="25"/>
        <v>0</v>
      </c>
      <c r="T1137" s="148">
        <v>40282</v>
      </c>
    </row>
    <row r="1138" spans="1:20">
      <c r="A1138" s="18" t="s">
        <v>3421</v>
      </c>
      <c r="D1138" s="165" t="s">
        <v>3426</v>
      </c>
      <c r="E1138" s="150" t="s">
        <v>3425</v>
      </c>
      <c r="R1138" s="149">
        <f t="shared" si="25"/>
        <v>0</v>
      </c>
      <c r="T1138" s="148">
        <v>40282</v>
      </c>
    </row>
    <row r="1139" spans="1:20">
      <c r="A1139" s="18" t="s">
        <v>3421</v>
      </c>
      <c r="D1139" s="150" t="s">
        <v>3424</v>
      </c>
      <c r="E1139" s="150" t="s">
        <v>3423</v>
      </c>
      <c r="G1139" s="73"/>
      <c r="H1139" s="73"/>
      <c r="K1139" s="150" t="s">
        <v>3422</v>
      </c>
      <c r="R1139" s="149">
        <f t="shared" si="25"/>
        <v>0</v>
      </c>
      <c r="T1139" s="148">
        <v>40282</v>
      </c>
    </row>
    <row r="1140" spans="1:20">
      <c r="A1140" s="18" t="s">
        <v>3421</v>
      </c>
      <c r="D1140" s="150" t="s">
        <v>3420</v>
      </c>
      <c r="F1140" s="20" t="s">
        <v>3419</v>
      </c>
      <c r="G1140" s="73"/>
      <c r="H1140" s="73"/>
      <c r="O1140" s="73"/>
      <c r="P1140" s="73"/>
      <c r="Q1140" s="73"/>
      <c r="R1140" s="149">
        <f t="shared" si="25"/>
        <v>0</v>
      </c>
      <c r="T1140" s="148">
        <v>40282</v>
      </c>
    </row>
    <row r="1141" spans="1:20">
      <c r="A1141" s="18" t="s">
        <v>3398</v>
      </c>
      <c r="D1141" s="168" t="s">
        <v>3418</v>
      </c>
      <c r="E1141" s="168" t="s">
        <v>3417</v>
      </c>
      <c r="G1141" s="73"/>
      <c r="H1141" s="73"/>
      <c r="R1141" s="149">
        <f t="shared" si="25"/>
        <v>0</v>
      </c>
      <c r="T1141" s="148">
        <v>40282</v>
      </c>
    </row>
    <row r="1142" spans="1:20">
      <c r="A1142" s="18" t="s">
        <v>3398</v>
      </c>
      <c r="D1142" s="165" t="s">
        <v>3416</v>
      </c>
      <c r="E1142" s="150" t="s">
        <v>3415</v>
      </c>
      <c r="R1142" s="149">
        <f t="shared" si="25"/>
        <v>0</v>
      </c>
      <c r="T1142" s="148">
        <v>40282</v>
      </c>
    </row>
    <row r="1143" spans="1:20">
      <c r="A1143" s="18" t="s">
        <v>3398</v>
      </c>
      <c r="D1143" s="165" t="s">
        <v>3414</v>
      </c>
      <c r="E1143" s="150" t="s">
        <v>3413</v>
      </c>
      <c r="K1143" s="150" t="s">
        <v>3412</v>
      </c>
      <c r="R1143" s="149">
        <f t="shared" si="25"/>
        <v>0</v>
      </c>
      <c r="T1143" s="148">
        <v>40282</v>
      </c>
    </row>
    <row r="1144" spans="1:20">
      <c r="A1144" s="18" t="s">
        <v>3398</v>
      </c>
      <c r="D1144" s="168" t="s">
        <v>3411</v>
      </c>
      <c r="E1144" s="168" t="s">
        <v>3410</v>
      </c>
      <c r="G1144" s="73"/>
      <c r="H1144" s="73"/>
      <c r="R1144" s="149">
        <f t="shared" si="25"/>
        <v>0</v>
      </c>
      <c r="T1144" s="148">
        <v>40282</v>
      </c>
    </row>
    <row r="1145" spans="1:20">
      <c r="A1145" s="18" t="s">
        <v>3398</v>
      </c>
      <c r="D1145" s="165" t="s">
        <v>3409</v>
      </c>
      <c r="E1145" s="150" t="s">
        <v>3408</v>
      </c>
      <c r="R1145" s="149">
        <f t="shared" si="25"/>
        <v>0</v>
      </c>
      <c r="T1145" s="148">
        <v>40282</v>
      </c>
    </row>
    <row r="1146" spans="1:20">
      <c r="A1146" s="18" t="s">
        <v>3398</v>
      </c>
      <c r="D1146" s="165" t="s">
        <v>3407</v>
      </c>
      <c r="E1146" s="150" t="s">
        <v>3406</v>
      </c>
      <c r="R1146" s="149">
        <f t="shared" si="25"/>
        <v>0</v>
      </c>
      <c r="T1146" s="148">
        <v>40282</v>
      </c>
    </row>
    <row r="1147" spans="1:20">
      <c r="A1147" s="18" t="s">
        <v>3398</v>
      </c>
      <c r="D1147" s="165" t="s">
        <v>3405</v>
      </c>
      <c r="E1147" s="150" t="s">
        <v>3404</v>
      </c>
      <c r="R1147" s="149">
        <f t="shared" si="25"/>
        <v>0</v>
      </c>
      <c r="T1147" s="148">
        <v>40282</v>
      </c>
    </row>
    <row r="1148" spans="1:20">
      <c r="A1148" s="18" t="s">
        <v>3398</v>
      </c>
      <c r="D1148" s="165" t="s">
        <v>3403</v>
      </c>
      <c r="E1148" s="150" t="s">
        <v>3402</v>
      </c>
      <c r="R1148" s="149">
        <f t="shared" si="25"/>
        <v>0</v>
      </c>
      <c r="T1148" s="148">
        <v>40282</v>
      </c>
    </row>
    <row r="1149" spans="1:20" ht="42.75">
      <c r="A1149" s="18" t="s">
        <v>3398</v>
      </c>
      <c r="D1149" s="165" t="s">
        <v>3401</v>
      </c>
      <c r="E1149" s="150" t="s">
        <v>3400</v>
      </c>
      <c r="K1149" s="150" t="s">
        <v>3399</v>
      </c>
      <c r="R1149" s="149">
        <f t="shared" si="25"/>
        <v>0</v>
      </c>
      <c r="T1149" s="148">
        <v>40282</v>
      </c>
    </row>
    <row r="1150" spans="1:20">
      <c r="A1150" s="18" t="s">
        <v>3398</v>
      </c>
      <c r="F1150" s="20" t="s">
        <v>3397</v>
      </c>
      <c r="G1150" s="73"/>
      <c r="H1150" s="73"/>
      <c r="K1150" s="150" t="s">
        <v>3396</v>
      </c>
      <c r="O1150" s="73"/>
      <c r="P1150" s="73"/>
      <c r="Q1150" s="73"/>
      <c r="R1150" s="149">
        <f t="shared" si="25"/>
        <v>0</v>
      </c>
      <c r="T1150" s="148">
        <v>40282</v>
      </c>
    </row>
    <row r="1151" spans="1:20">
      <c r="A1151" s="18" t="s">
        <v>1934</v>
      </c>
      <c r="D1151" s="165" t="s">
        <v>3395</v>
      </c>
      <c r="E1151" s="150" t="s">
        <v>3394</v>
      </c>
      <c r="R1151" s="149">
        <f t="shared" si="25"/>
        <v>0</v>
      </c>
      <c r="T1151" s="148">
        <v>40282</v>
      </c>
    </row>
    <row r="1152" spans="1:20">
      <c r="A1152" s="18" t="s">
        <v>1934</v>
      </c>
      <c r="D1152" s="165" t="s">
        <v>3393</v>
      </c>
      <c r="E1152" s="150" t="s">
        <v>3392</v>
      </c>
      <c r="R1152" s="149">
        <f t="shared" si="25"/>
        <v>0</v>
      </c>
      <c r="T1152" s="148">
        <v>40282</v>
      </c>
    </row>
    <row r="1153" spans="1:20">
      <c r="A1153" s="18" t="s">
        <v>1934</v>
      </c>
      <c r="D1153" s="165" t="s">
        <v>3391</v>
      </c>
      <c r="E1153" s="150" t="s">
        <v>3390</v>
      </c>
      <c r="R1153" s="149">
        <f t="shared" si="25"/>
        <v>0</v>
      </c>
      <c r="T1153" s="148">
        <v>40282</v>
      </c>
    </row>
    <row r="1154" spans="1:20">
      <c r="A1154" s="18" t="s">
        <v>1934</v>
      </c>
      <c r="D1154" s="165" t="s">
        <v>3389</v>
      </c>
      <c r="E1154" s="150" t="s">
        <v>3388</v>
      </c>
      <c r="O1154" s="73"/>
      <c r="P1154" s="73"/>
      <c r="Q1154" s="73"/>
      <c r="R1154" s="149">
        <f t="shared" si="25"/>
        <v>0</v>
      </c>
      <c r="T1154" s="148">
        <v>40282</v>
      </c>
    </row>
    <row r="1155" spans="1:20">
      <c r="A1155" s="18" t="s">
        <v>1270</v>
      </c>
      <c r="D1155" s="165" t="s">
        <v>3387</v>
      </c>
      <c r="E1155" s="150" t="s">
        <v>3386</v>
      </c>
      <c r="F1155" s="20" t="s">
        <v>3385</v>
      </c>
      <c r="H1155" s="18" t="s">
        <v>3384</v>
      </c>
      <c r="R1155" s="149">
        <f t="shared" si="25"/>
        <v>0</v>
      </c>
      <c r="T1155" s="148">
        <v>40282</v>
      </c>
    </row>
    <row r="1156" spans="1:20">
      <c r="A1156" s="18" t="s">
        <v>1270</v>
      </c>
      <c r="D1156" s="165" t="s">
        <v>3383</v>
      </c>
      <c r="E1156" s="150" t="s">
        <v>3381</v>
      </c>
      <c r="R1156" s="149">
        <f t="shared" si="25"/>
        <v>0</v>
      </c>
      <c r="T1156" s="148">
        <v>40282</v>
      </c>
    </row>
    <row r="1157" spans="1:20">
      <c r="A1157" s="18" t="s">
        <v>1270</v>
      </c>
      <c r="D1157" s="165" t="s">
        <v>3382</v>
      </c>
      <c r="E1157" s="150" t="s">
        <v>3381</v>
      </c>
      <c r="R1157" s="149">
        <f t="shared" ref="R1157:R1220" si="26">IF($P1157=0,0,$P1157/($P1157+Q1157))</f>
        <v>0</v>
      </c>
      <c r="T1157" s="148">
        <v>40282</v>
      </c>
    </row>
    <row r="1158" spans="1:20">
      <c r="A1158" s="18" t="s">
        <v>1270</v>
      </c>
      <c r="D1158" s="165"/>
      <c r="E1158" s="150" t="s">
        <v>3380</v>
      </c>
      <c r="H1158" s="18" t="s">
        <v>3379</v>
      </c>
      <c r="K1158" s="150" t="s">
        <v>3378</v>
      </c>
      <c r="R1158" s="149">
        <f t="shared" si="26"/>
        <v>0</v>
      </c>
      <c r="T1158" s="148">
        <v>40282</v>
      </c>
    </row>
    <row r="1159" spans="1:20">
      <c r="A1159" s="18" t="s">
        <v>1471</v>
      </c>
      <c r="D1159" s="165" t="s">
        <v>3377</v>
      </c>
      <c r="E1159" s="150" t="s">
        <v>3376</v>
      </c>
      <c r="R1159" s="149">
        <f t="shared" si="26"/>
        <v>0</v>
      </c>
      <c r="T1159" s="148">
        <v>40282</v>
      </c>
    </row>
    <row r="1160" spans="1:20">
      <c r="A1160" s="18" t="s">
        <v>1471</v>
      </c>
      <c r="D1160" s="165" t="s">
        <v>3375</v>
      </c>
      <c r="E1160" s="150" t="s">
        <v>3374</v>
      </c>
      <c r="H1160" s="18" t="s">
        <v>3373</v>
      </c>
      <c r="R1160" s="149">
        <f t="shared" si="26"/>
        <v>0</v>
      </c>
      <c r="T1160" s="148">
        <v>40282</v>
      </c>
    </row>
    <row r="1161" spans="1:20" ht="28.5">
      <c r="A1161" s="18" t="s">
        <v>1471</v>
      </c>
      <c r="D1161" s="165" t="s">
        <v>3372</v>
      </c>
      <c r="E1161" s="150" t="s">
        <v>3371</v>
      </c>
      <c r="K1161" s="150" t="s">
        <v>3370</v>
      </c>
      <c r="R1161" s="149">
        <f t="shared" si="26"/>
        <v>0</v>
      </c>
      <c r="T1161" s="148">
        <v>40282</v>
      </c>
    </row>
    <row r="1162" spans="1:20">
      <c r="A1162" s="18" t="s">
        <v>1471</v>
      </c>
      <c r="D1162" s="165" t="s">
        <v>3369</v>
      </c>
      <c r="E1162" s="150" t="s">
        <v>3368</v>
      </c>
      <c r="R1162" s="149">
        <f t="shared" si="26"/>
        <v>0</v>
      </c>
      <c r="T1162" s="148">
        <v>40282</v>
      </c>
    </row>
    <row r="1163" spans="1:20">
      <c r="A1163" s="18" t="s">
        <v>1471</v>
      </c>
      <c r="D1163" s="165" t="s">
        <v>3367</v>
      </c>
      <c r="E1163" s="150" t="s">
        <v>3366</v>
      </c>
      <c r="R1163" s="149">
        <f t="shared" si="26"/>
        <v>0</v>
      </c>
      <c r="T1163" s="148">
        <v>40282</v>
      </c>
    </row>
    <row r="1164" spans="1:20">
      <c r="A1164" s="18" t="s">
        <v>1471</v>
      </c>
      <c r="D1164" s="165" t="s">
        <v>3365</v>
      </c>
      <c r="E1164" s="150" t="s">
        <v>3364</v>
      </c>
      <c r="R1164" s="149">
        <f t="shared" si="26"/>
        <v>0</v>
      </c>
      <c r="T1164" s="148">
        <v>40282</v>
      </c>
    </row>
    <row r="1165" spans="1:20">
      <c r="A1165" s="18" t="s">
        <v>1872</v>
      </c>
      <c r="F1165" s="20" t="s">
        <v>3363</v>
      </c>
      <c r="G1165" s="73" t="s">
        <v>3362</v>
      </c>
      <c r="H1165" s="73"/>
      <c r="O1165" s="73"/>
      <c r="P1165" s="73"/>
      <c r="Q1165" s="73"/>
      <c r="R1165" s="149">
        <f t="shared" si="26"/>
        <v>0</v>
      </c>
      <c r="T1165" s="148">
        <v>40282</v>
      </c>
    </row>
    <row r="1166" spans="1:20">
      <c r="A1166" s="18" t="s">
        <v>1872</v>
      </c>
      <c r="F1166" s="20" t="s">
        <v>3361</v>
      </c>
      <c r="G1166" s="73" t="s">
        <v>3360</v>
      </c>
      <c r="H1166" s="73"/>
      <c r="O1166" s="73"/>
      <c r="P1166" s="73"/>
      <c r="Q1166" s="73"/>
      <c r="R1166" s="149">
        <f t="shared" si="26"/>
        <v>0</v>
      </c>
      <c r="T1166" s="148">
        <v>40282</v>
      </c>
    </row>
    <row r="1167" spans="1:20">
      <c r="A1167" s="18" t="s">
        <v>1872</v>
      </c>
      <c r="D1167" s="165"/>
      <c r="F1167" s="20" t="s">
        <v>3359</v>
      </c>
      <c r="G1167" s="18" t="s">
        <v>3358</v>
      </c>
      <c r="R1167" s="149">
        <f t="shared" si="26"/>
        <v>0</v>
      </c>
      <c r="T1167" s="148">
        <v>40282</v>
      </c>
    </row>
    <row r="1168" spans="1:20">
      <c r="A1168" s="18" t="s">
        <v>1872</v>
      </c>
      <c r="F1168" s="20" t="s">
        <v>3357</v>
      </c>
      <c r="G1168" s="73" t="s">
        <v>3356</v>
      </c>
      <c r="H1168" s="73"/>
      <c r="O1168" s="73"/>
      <c r="P1168" s="73"/>
      <c r="Q1168" s="73"/>
      <c r="R1168" s="149">
        <f t="shared" si="26"/>
        <v>0</v>
      </c>
      <c r="T1168" s="148">
        <v>40282</v>
      </c>
    </row>
    <row r="1169" spans="1:20">
      <c r="A1169" s="18" t="s">
        <v>1872</v>
      </c>
      <c r="F1169" s="20" t="s">
        <v>3355</v>
      </c>
      <c r="G1169" s="73" t="s">
        <v>3354</v>
      </c>
      <c r="H1169" s="73"/>
      <c r="O1169" s="73"/>
      <c r="P1169" s="73"/>
      <c r="Q1169" s="73"/>
      <c r="R1169" s="149">
        <f t="shared" si="26"/>
        <v>0</v>
      </c>
      <c r="T1169" s="148">
        <v>40282</v>
      </c>
    </row>
    <row r="1170" spans="1:20">
      <c r="A1170" s="18" t="s">
        <v>1872</v>
      </c>
      <c r="F1170" s="20" t="s">
        <v>3353</v>
      </c>
      <c r="G1170" s="73" t="s">
        <v>3352</v>
      </c>
      <c r="H1170" s="73"/>
      <c r="O1170" s="73"/>
      <c r="P1170" s="73"/>
      <c r="Q1170" s="73"/>
      <c r="R1170" s="149">
        <f t="shared" si="26"/>
        <v>0</v>
      </c>
      <c r="T1170" s="148">
        <v>40282</v>
      </c>
    </row>
    <row r="1171" spans="1:20">
      <c r="A1171" s="18" t="s">
        <v>1872</v>
      </c>
      <c r="F1171" s="20" t="s">
        <v>3351</v>
      </c>
      <c r="G1171" s="73" t="s">
        <v>3350</v>
      </c>
      <c r="H1171" s="73"/>
      <c r="O1171" s="73"/>
      <c r="P1171" s="73"/>
      <c r="Q1171" s="73"/>
      <c r="R1171" s="149">
        <f t="shared" si="26"/>
        <v>0</v>
      </c>
      <c r="T1171" s="148">
        <v>40282</v>
      </c>
    </row>
    <row r="1172" spans="1:20">
      <c r="A1172" s="18" t="s">
        <v>1872</v>
      </c>
      <c r="D1172" s="165"/>
      <c r="F1172" s="20" t="s">
        <v>3349</v>
      </c>
      <c r="G1172" s="18" t="s">
        <v>1452</v>
      </c>
      <c r="R1172" s="149">
        <f t="shared" si="26"/>
        <v>0</v>
      </c>
      <c r="T1172" s="148">
        <v>40282</v>
      </c>
    </row>
    <row r="1173" spans="1:20">
      <c r="A1173" s="18" t="s">
        <v>1872</v>
      </c>
      <c r="F1173" s="20" t="s">
        <v>3348</v>
      </c>
      <c r="G1173" s="73" t="s">
        <v>1452</v>
      </c>
      <c r="H1173" s="73"/>
      <c r="O1173" s="73"/>
      <c r="P1173" s="73"/>
      <c r="Q1173" s="73"/>
      <c r="R1173" s="149">
        <f t="shared" si="26"/>
        <v>0</v>
      </c>
      <c r="T1173" s="148">
        <v>40282</v>
      </c>
    </row>
    <row r="1174" spans="1:20">
      <c r="A1174" s="18" t="s">
        <v>1872</v>
      </c>
      <c r="F1174" s="20" t="s">
        <v>3347</v>
      </c>
      <c r="G1174" s="73" t="s">
        <v>3346</v>
      </c>
      <c r="H1174" s="73"/>
      <c r="O1174" s="73"/>
      <c r="P1174" s="73"/>
      <c r="Q1174" s="73"/>
      <c r="R1174" s="149">
        <f t="shared" si="26"/>
        <v>0</v>
      </c>
      <c r="T1174" s="148">
        <v>40282</v>
      </c>
    </row>
    <row r="1175" spans="1:20">
      <c r="A1175" s="18" t="s">
        <v>1872</v>
      </c>
      <c r="F1175" s="20" t="s">
        <v>3345</v>
      </c>
      <c r="G1175" s="73" t="s">
        <v>3344</v>
      </c>
      <c r="H1175" s="73"/>
      <c r="O1175" s="73"/>
      <c r="P1175" s="73"/>
      <c r="Q1175" s="73"/>
      <c r="R1175" s="149">
        <f t="shared" si="26"/>
        <v>0</v>
      </c>
      <c r="T1175" s="148">
        <v>40282</v>
      </c>
    </row>
    <row r="1176" spans="1:20">
      <c r="A1176" s="18" t="s">
        <v>1872</v>
      </c>
      <c r="F1176" s="20" t="s">
        <v>3343</v>
      </c>
      <c r="G1176" s="73" t="s">
        <v>508</v>
      </c>
      <c r="H1176" s="73"/>
      <c r="O1176" s="73"/>
      <c r="P1176" s="73"/>
      <c r="Q1176" s="73"/>
      <c r="R1176" s="149">
        <f t="shared" si="26"/>
        <v>0</v>
      </c>
      <c r="T1176" s="148">
        <v>40282</v>
      </c>
    </row>
    <row r="1177" spans="1:20">
      <c r="A1177" s="18" t="s">
        <v>1872</v>
      </c>
      <c r="D1177" s="165"/>
      <c r="G1177" s="18" t="s">
        <v>3342</v>
      </c>
      <c r="K1177" s="150" t="s">
        <v>3341</v>
      </c>
      <c r="R1177" s="149">
        <f t="shared" si="26"/>
        <v>0</v>
      </c>
      <c r="T1177" s="148">
        <v>40282</v>
      </c>
    </row>
    <row r="1178" spans="1:20">
      <c r="A1178" s="18" t="s">
        <v>1872</v>
      </c>
      <c r="D1178" s="165"/>
      <c r="G1178" s="18" t="s">
        <v>3340</v>
      </c>
      <c r="K1178" s="150" t="s">
        <v>3339</v>
      </c>
      <c r="R1178" s="149">
        <f t="shared" si="26"/>
        <v>0</v>
      </c>
      <c r="T1178" s="148">
        <v>40282</v>
      </c>
    </row>
    <row r="1179" spans="1:20">
      <c r="A1179" s="18" t="s">
        <v>3336</v>
      </c>
      <c r="D1179" s="165" t="s">
        <v>3338</v>
      </c>
      <c r="E1179" s="150" t="s">
        <v>3337</v>
      </c>
      <c r="R1179" s="149">
        <f t="shared" si="26"/>
        <v>0</v>
      </c>
      <c r="T1179" s="148">
        <v>40282</v>
      </c>
    </row>
    <row r="1180" spans="1:20">
      <c r="A1180" s="18" t="s">
        <v>3336</v>
      </c>
      <c r="D1180" s="165" t="s">
        <v>3335</v>
      </c>
      <c r="E1180" s="150" t="s">
        <v>3334</v>
      </c>
      <c r="K1180" s="150" t="s">
        <v>3333</v>
      </c>
      <c r="R1180" s="149">
        <f t="shared" si="26"/>
        <v>0</v>
      </c>
      <c r="T1180" s="148">
        <v>40282</v>
      </c>
    </row>
    <row r="1181" spans="1:20">
      <c r="A1181" s="18" t="s">
        <v>3252</v>
      </c>
      <c r="D1181" s="165"/>
      <c r="E1181" s="150" t="s">
        <v>3332</v>
      </c>
      <c r="K1181" s="150" t="s">
        <v>3331</v>
      </c>
      <c r="R1181" s="149">
        <f t="shared" si="26"/>
        <v>0</v>
      </c>
      <c r="T1181" s="148">
        <v>40282</v>
      </c>
    </row>
    <row r="1182" spans="1:20">
      <c r="A1182" s="18" t="s">
        <v>3252</v>
      </c>
      <c r="D1182" s="165"/>
      <c r="E1182" s="150" t="s">
        <v>3330</v>
      </c>
      <c r="K1182" s="150" t="s">
        <v>3329</v>
      </c>
      <c r="R1182" s="149">
        <f t="shared" si="26"/>
        <v>0</v>
      </c>
      <c r="T1182" s="148">
        <v>40282</v>
      </c>
    </row>
    <row r="1183" spans="1:20">
      <c r="A1183" s="18" t="s">
        <v>3252</v>
      </c>
      <c r="D1183" s="165"/>
      <c r="E1183" s="150" t="s">
        <v>3328</v>
      </c>
      <c r="K1183" s="150" t="s">
        <v>3327</v>
      </c>
      <c r="R1183" s="149">
        <f t="shared" si="26"/>
        <v>0</v>
      </c>
      <c r="T1183" s="148">
        <v>40282</v>
      </c>
    </row>
    <row r="1184" spans="1:20">
      <c r="A1184" s="18" t="s">
        <v>3252</v>
      </c>
      <c r="D1184" s="165" t="s">
        <v>3326</v>
      </c>
      <c r="E1184" s="150" t="s">
        <v>3325</v>
      </c>
      <c r="R1184" s="149">
        <f t="shared" si="26"/>
        <v>0</v>
      </c>
      <c r="T1184" s="148">
        <v>40282</v>
      </c>
    </row>
    <row r="1185" spans="1:20">
      <c r="A1185" s="18" t="s">
        <v>3252</v>
      </c>
      <c r="D1185" s="165" t="s">
        <v>3324</v>
      </c>
      <c r="E1185" s="150" t="s">
        <v>3323</v>
      </c>
      <c r="K1185" s="150" t="s">
        <v>3322</v>
      </c>
      <c r="R1185" s="149">
        <f t="shared" si="26"/>
        <v>0</v>
      </c>
      <c r="T1185" s="148">
        <v>40282</v>
      </c>
    </row>
    <row r="1186" spans="1:20">
      <c r="A1186" s="18" t="s">
        <v>3252</v>
      </c>
      <c r="D1186" s="165"/>
      <c r="E1186" s="150" t="s">
        <v>3321</v>
      </c>
      <c r="K1186" s="150" t="s">
        <v>3320</v>
      </c>
      <c r="R1186" s="149">
        <f t="shared" si="26"/>
        <v>0</v>
      </c>
      <c r="T1186" s="148">
        <v>40282</v>
      </c>
    </row>
    <row r="1187" spans="1:20">
      <c r="A1187" s="18" t="s">
        <v>3252</v>
      </c>
      <c r="D1187" s="165"/>
      <c r="E1187" s="150" t="s">
        <v>3319</v>
      </c>
      <c r="K1187" s="150" t="s">
        <v>3318</v>
      </c>
      <c r="R1187" s="149">
        <f t="shared" si="26"/>
        <v>0</v>
      </c>
      <c r="T1187" s="148">
        <v>40282</v>
      </c>
    </row>
    <row r="1188" spans="1:20">
      <c r="A1188" s="18" t="s">
        <v>3252</v>
      </c>
      <c r="D1188" s="165"/>
      <c r="E1188" s="150" t="s">
        <v>3317</v>
      </c>
      <c r="K1188" s="150" t="s">
        <v>3316</v>
      </c>
      <c r="R1188" s="149">
        <f t="shared" si="26"/>
        <v>0</v>
      </c>
      <c r="T1188" s="148">
        <v>40282</v>
      </c>
    </row>
    <row r="1189" spans="1:20">
      <c r="A1189" s="18" t="s">
        <v>3252</v>
      </c>
      <c r="D1189" s="165" t="s">
        <v>3315</v>
      </c>
      <c r="E1189" s="150" t="s">
        <v>3314</v>
      </c>
      <c r="R1189" s="149">
        <f t="shared" si="26"/>
        <v>0</v>
      </c>
      <c r="T1189" s="148">
        <v>40282</v>
      </c>
    </row>
    <row r="1190" spans="1:20">
      <c r="A1190" s="18" t="s">
        <v>3252</v>
      </c>
      <c r="D1190" s="165"/>
      <c r="E1190" s="150" t="s">
        <v>3313</v>
      </c>
      <c r="R1190" s="149">
        <f t="shared" si="26"/>
        <v>0</v>
      </c>
      <c r="T1190" s="148">
        <v>40282</v>
      </c>
    </row>
    <row r="1191" spans="1:20">
      <c r="A1191" s="18" t="s">
        <v>3252</v>
      </c>
      <c r="D1191" s="165"/>
      <c r="E1191" s="150" t="s">
        <v>3312</v>
      </c>
      <c r="K1191" s="150" t="s">
        <v>3311</v>
      </c>
      <c r="R1191" s="149">
        <f t="shared" si="26"/>
        <v>0</v>
      </c>
      <c r="T1191" s="148">
        <v>40282</v>
      </c>
    </row>
    <row r="1192" spans="1:20">
      <c r="A1192" s="18" t="s">
        <v>3252</v>
      </c>
      <c r="D1192" s="165" t="s">
        <v>3310</v>
      </c>
      <c r="E1192" s="150" t="s">
        <v>3309</v>
      </c>
      <c r="K1192" s="150" t="s">
        <v>3308</v>
      </c>
      <c r="R1192" s="149">
        <f t="shared" si="26"/>
        <v>0</v>
      </c>
      <c r="T1192" s="148">
        <v>40282</v>
      </c>
    </row>
    <row r="1193" spans="1:20">
      <c r="A1193" s="18" t="s">
        <v>3252</v>
      </c>
      <c r="D1193" s="165" t="s">
        <v>3307</v>
      </c>
      <c r="E1193" s="150" t="s">
        <v>3306</v>
      </c>
      <c r="R1193" s="149">
        <f t="shared" si="26"/>
        <v>0</v>
      </c>
      <c r="T1193" s="148">
        <v>40282</v>
      </c>
    </row>
    <row r="1194" spans="1:20">
      <c r="A1194" s="18" t="s">
        <v>3252</v>
      </c>
      <c r="D1194" s="165"/>
      <c r="E1194" s="150" t="s">
        <v>3305</v>
      </c>
      <c r="K1194" s="150" t="s">
        <v>3304</v>
      </c>
      <c r="R1194" s="149">
        <f t="shared" si="26"/>
        <v>0</v>
      </c>
      <c r="T1194" s="148">
        <v>40282</v>
      </c>
    </row>
    <row r="1195" spans="1:20">
      <c r="A1195" s="18" t="s">
        <v>3252</v>
      </c>
      <c r="D1195" s="165"/>
      <c r="E1195" s="150" t="s">
        <v>3303</v>
      </c>
      <c r="K1195" s="150" t="s">
        <v>3302</v>
      </c>
      <c r="R1195" s="149">
        <f t="shared" si="26"/>
        <v>0</v>
      </c>
      <c r="T1195" s="148">
        <v>40282</v>
      </c>
    </row>
    <row r="1196" spans="1:20">
      <c r="A1196" s="18" t="s">
        <v>3252</v>
      </c>
      <c r="D1196" s="165" t="s">
        <v>3301</v>
      </c>
      <c r="E1196" s="150" t="s">
        <v>3300</v>
      </c>
      <c r="R1196" s="149">
        <f t="shared" si="26"/>
        <v>0</v>
      </c>
      <c r="T1196" s="148">
        <v>40282</v>
      </c>
    </row>
    <row r="1197" spans="1:20">
      <c r="A1197" s="18" t="s">
        <v>3252</v>
      </c>
      <c r="D1197" s="165"/>
      <c r="E1197" s="150" t="s">
        <v>3299</v>
      </c>
      <c r="K1197" s="150" t="s">
        <v>3298</v>
      </c>
      <c r="R1197" s="149">
        <f t="shared" si="26"/>
        <v>0</v>
      </c>
      <c r="T1197" s="148">
        <v>40282</v>
      </c>
    </row>
    <row r="1198" spans="1:20">
      <c r="A1198" s="18" t="s">
        <v>3252</v>
      </c>
      <c r="D1198" s="165"/>
      <c r="E1198" s="150" t="s">
        <v>3297</v>
      </c>
      <c r="K1198" s="150" t="s">
        <v>3296</v>
      </c>
      <c r="R1198" s="149">
        <f t="shared" si="26"/>
        <v>0</v>
      </c>
      <c r="T1198" s="148">
        <v>40282</v>
      </c>
    </row>
    <row r="1199" spans="1:20">
      <c r="A1199" s="18" t="s">
        <v>3252</v>
      </c>
      <c r="D1199" s="165" t="s">
        <v>3295</v>
      </c>
      <c r="E1199" s="150" t="s">
        <v>3295</v>
      </c>
      <c r="R1199" s="149">
        <f t="shared" si="26"/>
        <v>0</v>
      </c>
      <c r="T1199" s="148">
        <v>40282</v>
      </c>
    </row>
    <row r="1200" spans="1:20">
      <c r="A1200" s="18" t="s">
        <v>3252</v>
      </c>
      <c r="D1200" s="165"/>
      <c r="E1200" s="150" t="s">
        <v>3294</v>
      </c>
      <c r="K1200" s="150" t="s">
        <v>3293</v>
      </c>
      <c r="R1200" s="149">
        <f t="shared" si="26"/>
        <v>0</v>
      </c>
      <c r="T1200" s="148">
        <v>40282</v>
      </c>
    </row>
    <row r="1201" spans="1:20">
      <c r="A1201" s="18" t="s">
        <v>3252</v>
      </c>
      <c r="D1201" s="165"/>
      <c r="E1201" s="150" t="s">
        <v>3292</v>
      </c>
      <c r="K1201" s="150" t="s">
        <v>3291</v>
      </c>
      <c r="R1201" s="149">
        <f t="shared" si="26"/>
        <v>0</v>
      </c>
      <c r="T1201" s="148">
        <v>40282</v>
      </c>
    </row>
    <row r="1202" spans="1:20">
      <c r="A1202" s="18" t="s">
        <v>3252</v>
      </c>
      <c r="D1202" s="165"/>
      <c r="E1202" s="150" t="s">
        <v>3290</v>
      </c>
      <c r="K1202" s="150" t="s">
        <v>3289</v>
      </c>
      <c r="R1202" s="149">
        <f t="shared" si="26"/>
        <v>0</v>
      </c>
      <c r="T1202" s="148">
        <v>40282</v>
      </c>
    </row>
    <row r="1203" spans="1:20">
      <c r="A1203" s="18" t="s">
        <v>3252</v>
      </c>
      <c r="D1203" s="165" t="s">
        <v>3288</v>
      </c>
      <c r="E1203" s="150" t="s">
        <v>3287</v>
      </c>
      <c r="K1203" s="150" t="s">
        <v>3286</v>
      </c>
      <c r="Q1203" s="18">
        <v>1</v>
      </c>
      <c r="R1203" s="149">
        <f t="shared" si="26"/>
        <v>0</v>
      </c>
      <c r="T1203" s="148">
        <v>40282</v>
      </c>
    </row>
    <row r="1204" spans="1:20">
      <c r="A1204" s="18" t="s">
        <v>3252</v>
      </c>
      <c r="D1204" s="165"/>
      <c r="E1204" s="150" t="s">
        <v>3285</v>
      </c>
      <c r="K1204" s="150" t="s">
        <v>3284</v>
      </c>
      <c r="R1204" s="149">
        <f t="shared" si="26"/>
        <v>0</v>
      </c>
      <c r="T1204" s="148">
        <v>40282</v>
      </c>
    </row>
    <row r="1205" spans="1:20">
      <c r="A1205" s="18" t="s">
        <v>3252</v>
      </c>
      <c r="D1205" s="165"/>
      <c r="E1205" s="150" t="s">
        <v>3283</v>
      </c>
      <c r="K1205" s="150" t="s">
        <v>3282</v>
      </c>
      <c r="R1205" s="149">
        <f t="shared" si="26"/>
        <v>0</v>
      </c>
      <c r="T1205" s="148">
        <v>40282</v>
      </c>
    </row>
    <row r="1206" spans="1:20">
      <c r="A1206" s="18" t="s">
        <v>3252</v>
      </c>
      <c r="D1206" s="165"/>
      <c r="E1206" s="150" t="s">
        <v>3281</v>
      </c>
      <c r="K1206" s="150" t="s">
        <v>3280</v>
      </c>
      <c r="R1206" s="149">
        <f t="shared" si="26"/>
        <v>0</v>
      </c>
      <c r="T1206" s="148">
        <v>40282</v>
      </c>
    </row>
    <row r="1207" spans="1:20">
      <c r="A1207" s="18" t="s">
        <v>3252</v>
      </c>
      <c r="D1207" s="165" t="s">
        <v>3279</v>
      </c>
      <c r="E1207" s="150" t="s">
        <v>3278</v>
      </c>
      <c r="R1207" s="149">
        <f t="shared" si="26"/>
        <v>0</v>
      </c>
      <c r="T1207" s="148">
        <v>40282</v>
      </c>
    </row>
    <row r="1208" spans="1:20">
      <c r="A1208" s="18" t="s">
        <v>3252</v>
      </c>
      <c r="D1208" s="165"/>
      <c r="E1208" s="150" t="s">
        <v>3277</v>
      </c>
      <c r="K1208" s="150" t="s">
        <v>3276</v>
      </c>
      <c r="R1208" s="149">
        <f t="shared" si="26"/>
        <v>0</v>
      </c>
      <c r="T1208" s="148">
        <v>40282</v>
      </c>
    </row>
    <row r="1209" spans="1:20">
      <c r="A1209" s="18" t="s">
        <v>3252</v>
      </c>
      <c r="D1209" s="165"/>
      <c r="E1209" s="150" t="s">
        <v>3275</v>
      </c>
      <c r="K1209" s="150" t="s">
        <v>3274</v>
      </c>
      <c r="R1209" s="149">
        <f t="shared" si="26"/>
        <v>0</v>
      </c>
      <c r="T1209" s="148">
        <v>40282</v>
      </c>
    </row>
    <row r="1210" spans="1:20">
      <c r="A1210" s="18" t="s">
        <v>3252</v>
      </c>
      <c r="D1210" s="165"/>
      <c r="E1210" s="150" t="s">
        <v>3273</v>
      </c>
      <c r="K1210" s="150" t="s">
        <v>3272</v>
      </c>
      <c r="R1210" s="149">
        <f t="shared" si="26"/>
        <v>0</v>
      </c>
      <c r="T1210" s="148">
        <v>40282</v>
      </c>
    </row>
    <row r="1211" spans="1:20">
      <c r="A1211" s="18" t="s">
        <v>3252</v>
      </c>
      <c r="D1211" s="165"/>
      <c r="E1211" s="150" t="s">
        <v>3271</v>
      </c>
      <c r="R1211" s="149">
        <f t="shared" si="26"/>
        <v>0</v>
      </c>
      <c r="T1211" s="148">
        <v>40282</v>
      </c>
    </row>
    <row r="1212" spans="1:20">
      <c r="A1212" s="18" t="s">
        <v>3252</v>
      </c>
      <c r="D1212" s="165"/>
      <c r="E1212" s="150" t="s">
        <v>3270</v>
      </c>
      <c r="K1212" s="150" t="s">
        <v>3269</v>
      </c>
      <c r="R1212" s="149">
        <f t="shared" si="26"/>
        <v>0</v>
      </c>
      <c r="T1212" s="148">
        <v>40282</v>
      </c>
    </row>
    <row r="1213" spans="1:20">
      <c r="A1213" s="18" t="s">
        <v>3252</v>
      </c>
      <c r="D1213" s="165" t="s">
        <v>3268</v>
      </c>
      <c r="E1213" s="150" t="s">
        <v>3267</v>
      </c>
      <c r="R1213" s="149">
        <f t="shared" si="26"/>
        <v>0</v>
      </c>
      <c r="T1213" s="148">
        <v>40282</v>
      </c>
    </row>
    <row r="1214" spans="1:20">
      <c r="A1214" s="18" t="s">
        <v>3252</v>
      </c>
      <c r="D1214" s="165"/>
      <c r="E1214" s="150" t="s">
        <v>3266</v>
      </c>
      <c r="K1214" s="150" t="s">
        <v>3265</v>
      </c>
      <c r="R1214" s="149">
        <f t="shared" si="26"/>
        <v>0</v>
      </c>
      <c r="T1214" s="148">
        <v>40282</v>
      </c>
    </row>
    <row r="1215" spans="1:20">
      <c r="A1215" s="18" t="s">
        <v>3252</v>
      </c>
      <c r="D1215" s="165" t="s">
        <v>3264</v>
      </c>
      <c r="E1215" s="150" t="s">
        <v>3263</v>
      </c>
      <c r="P1215" s="18">
        <v>1</v>
      </c>
      <c r="Q1215" s="18">
        <v>4</v>
      </c>
      <c r="R1215" s="149">
        <f t="shared" si="26"/>
        <v>0.2</v>
      </c>
      <c r="T1215" s="148">
        <v>40282</v>
      </c>
    </row>
    <row r="1216" spans="1:20">
      <c r="A1216" s="18" t="s">
        <v>3252</v>
      </c>
      <c r="D1216" s="165" t="s">
        <v>3262</v>
      </c>
      <c r="E1216" s="150" t="s">
        <v>3261</v>
      </c>
      <c r="R1216" s="149">
        <f t="shared" si="26"/>
        <v>0</v>
      </c>
      <c r="T1216" s="148">
        <v>40282</v>
      </c>
    </row>
    <row r="1217" spans="1:20">
      <c r="A1217" s="18" t="s">
        <v>3252</v>
      </c>
      <c r="D1217" s="165"/>
      <c r="E1217" s="150" t="s">
        <v>3260</v>
      </c>
      <c r="K1217" s="150" t="s">
        <v>3259</v>
      </c>
      <c r="R1217" s="149">
        <f t="shared" si="26"/>
        <v>0</v>
      </c>
      <c r="T1217" s="148">
        <v>40282</v>
      </c>
    </row>
    <row r="1218" spans="1:20">
      <c r="A1218" s="18" t="s">
        <v>3252</v>
      </c>
      <c r="D1218" s="165"/>
      <c r="E1218" s="150" t="s">
        <v>3258</v>
      </c>
      <c r="K1218" s="150" t="s">
        <v>3257</v>
      </c>
      <c r="R1218" s="149">
        <f t="shared" si="26"/>
        <v>0</v>
      </c>
      <c r="T1218" s="148">
        <v>40282</v>
      </c>
    </row>
    <row r="1219" spans="1:20">
      <c r="A1219" s="18" t="s">
        <v>3252</v>
      </c>
      <c r="D1219" s="165"/>
      <c r="E1219" s="150" t="s">
        <v>3256</v>
      </c>
      <c r="K1219" s="150" t="s">
        <v>3255</v>
      </c>
      <c r="R1219" s="149">
        <f t="shared" si="26"/>
        <v>0</v>
      </c>
      <c r="T1219" s="148">
        <v>40282</v>
      </c>
    </row>
    <row r="1220" spans="1:20">
      <c r="A1220" s="18" t="s">
        <v>3252</v>
      </c>
      <c r="D1220" s="165" t="s">
        <v>3253</v>
      </c>
      <c r="E1220" s="150" t="s">
        <v>3254</v>
      </c>
      <c r="K1220" s="150" t="s">
        <v>3253</v>
      </c>
      <c r="R1220" s="149">
        <f t="shared" si="26"/>
        <v>0</v>
      </c>
      <c r="T1220" s="148">
        <v>40282</v>
      </c>
    </row>
    <row r="1221" spans="1:20">
      <c r="A1221" s="18" t="s">
        <v>3252</v>
      </c>
      <c r="D1221" s="165"/>
      <c r="E1221" s="150" t="s">
        <v>3251</v>
      </c>
      <c r="K1221" s="150" t="s">
        <v>3250</v>
      </c>
      <c r="R1221" s="149">
        <f t="shared" ref="R1221:R1284" si="27">IF($P1221=0,0,$P1221/($P1221+Q1221))</f>
        <v>0</v>
      </c>
      <c r="T1221" s="148">
        <v>40282</v>
      </c>
    </row>
    <row r="1222" spans="1:20">
      <c r="A1222" s="18" t="s">
        <v>1952</v>
      </c>
      <c r="D1222" s="165" t="s">
        <v>3249</v>
      </c>
      <c r="E1222" s="150" t="s">
        <v>3248</v>
      </c>
      <c r="R1222" s="149">
        <f t="shared" si="27"/>
        <v>0</v>
      </c>
      <c r="T1222" s="148">
        <v>40282</v>
      </c>
    </row>
    <row r="1223" spans="1:20">
      <c r="A1223" s="18" t="s">
        <v>1952</v>
      </c>
      <c r="D1223" s="165" t="s">
        <v>3247</v>
      </c>
      <c r="E1223" s="150" t="s">
        <v>3246</v>
      </c>
      <c r="R1223" s="149">
        <f t="shared" si="27"/>
        <v>0</v>
      </c>
      <c r="T1223" s="148">
        <v>40282</v>
      </c>
    </row>
    <row r="1224" spans="1:20">
      <c r="A1224" s="18" t="s">
        <v>1952</v>
      </c>
      <c r="D1224" s="165" t="s">
        <v>3245</v>
      </c>
      <c r="E1224" s="150" t="s">
        <v>3244</v>
      </c>
      <c r="R1224" s="149">
        <f t="shared" si="27"/>
        <v>0</v>
      </c>
      <c r="T1224" s="148">
        <v>40282</v>
      </c>
    </row>
    <row r="1225" spans="1:20">
      <c r="A1225" s="18" t="s">
        <v>3243</v>
      </c>
      <c r="D1225" s="150" t="s">
        <v>3242</v>
      </c>
      <c r="E1225" s="150" t="s">
        <v>3241</v>
      </c>
      <c r="R1225" s="149">
        <f t="shared" si="27"/>
        <v>0</v>
      </c>
      <c r="T1225" s="148">
        <v>40282</v>
      </c>
    </row>
    <row r="1226" spans="1:20">
      <c r="A1226" s="18" t="s">
        <v>2964</v>
      </c>
      <c r="D1226" s="165" t="s">
        <v>3240</v>
      </c>
      <c r="E1226" s="150" t="s">
        <v>3239</v>
      </c>
      <c r="R1226" s="149">
        <f t="shared" si="27"/>
        <v>0</v>
      </c>
      <c r="T1226" s="148">
        <v>40282</v>
      </c>
    </row>
    <row r="1227" spans="1:20">
      <c r="A1227" s="18" t="s">
        <v>2964</v>
      </c>
      <c r="D1227" s="165" t="s">
        <v>3238</v>
      </c>
      <c r="E1227" s="150" t="s">
        <v>3237</v>
      </c>
      <c r="R1227" s="149">
        <f t="shared" si="27"/>
        <v>0</v>
      </c>
      <c r="T1227" s="148">
        <v>40282</v>
      </c>
    </row>
    <row r="1228" spans="1:20">
      <c r="A1228" s="18" t="s">
        <v>2964</v>
      </c>
      <c r="D1228" s="165" t="s">
        <v>3236</v>
      </c>
      <c r="E1228" s="150" t="s">
        <v>3235</v>
      </c>
      <c r="R1228" s="149">
        <f t="shared" si="27"/>
        <v>0</v>
      </c>
      <c r="T1228" s="148">
        <v>40282</v>
      </c>
    </row>
    <row r="1229" spans="1:20">
      <c r="A1229" s="18" t="s">
        <v>2964</v>
      </c>
      <c r="D1229" s="165" t="s">
        <v>3234</v>
      </c>
      <c r="E1229" s="150" t="s">
        <v>3233</v>
      </c>
      <c r="R1229" s="149">
        <f t="shared" si="27"/>
        <v>0</v>
      </c>
      <c r="T1229" s="148">
        <v>40282</v>
      </c>
    </row>
    <row r="1230" spans="1:20">
      <c r="A1230" s="18" t="s">
        <v>2964</v>
      </c>
      <c r="D1230" s="165" t="s">
        <v>3232</v>
      </c>
      <c r="E1230" s="150" t="s">
        <v>3231</v>
      </c>
      <c r="R1230" s="149">
        <f t="shared" si="27"/>
        <v>0</v>
      </c>
      <c r="T1230" s="148">
        <v>40282</v>
      </c>
    </row>
    <row r="1231" spans="1:20">
      <c r="A1231" s="18" t="s">
        <v>2964</v>
      </c>
      <c r="D1231" s="165" t="s">
        <v>3230</v>
      </c>
      <c r="E1231" s="150" t="s">
        <v>3229</v>
      </c>
      <c r="R1231" s="149">
        <f t="shared" si="27"/>
        <v>0</v>
      </c>
      <c r="T1231" s="148">
        <v>40282</v>
      </c>
    </row>
    <row r="1232" spans="1:20">
      <c r="A1232" s="18" t="s">
        <v>2964</v>
      </c>
      <c r="D1232" s="165" t="s">
        <v>3228</v>
      </c>
      <c r="E1232" s="150" t="s">
        <v>3227</v>
      </c>
      <c r="R1232" s="149">
        <f t="shared" si="27"/>
        <v>0</v>
      </c>
      <c r="T1232" s="148">
        <v>40282</v>
      </c>
    </row>
    <row r="1233" spans="1:20">
      <c r="A1233" s="18" t="s">
        <v>2964</v>
      </c>
      <c r="D1233" s="165" t="s">
        <v>3226</v>
      </c>
      <c r="E1233" s="150" t="s">
        <v>3225</v>
      </c>
      <c r="R1233" s="149">
        <f t="shared" si="27"/>
        <v>0</v>
      </c>
      <c r="T1233" s="148">
        <v>40282</v>
      </c>
    </row>
    <row r="1234" spans="1:20">
      <c r="A1234" s="18" t="s">
        <v>2964</v>
      </c>
      <c r="D1234" s="165" t="s">
        <v>3224</v>
      </c>
      <c r="E1234" s="150" t="s">
        <v>3223</v>
      </c>
      <c r="R1234" s="149">
        <f t="shared" si="27"/>
        <v>0</v>
      </c>
      <c r="T1234" s="148">
        <v>40282</v>
      </c>
    </row>
    <row r="1235" spans="1:20">
      <c r="A1235" s="18" t="s">
        <v>2964</v>
      </c>
      <c r="D1235" s="165" t="s">
        <v>3222</v>
      </c>
      <c r="E1235" s="150" t="s">
        <v>3221</v>
      </c>
      <c r="R1235" s="149">
        <f t="shared" si="27"/>
        <v>0</v>
      </c>
      <c r="T1235" s="148">
        <v>40282</v>
      </c>
    </row>
    <row r="1236" spans="1:20">
      <c r="A1236" s="18" t="s">
        <v>2964</v>
      </c>
      <c r="D1236" s="165" t="s">
        <v>3220</v>
      </c>
      <c r="E1236" s="150" t="s">
        <v>3219</v>
      </c>
      <c r="R1236" s="149">
        <f t="shared" si="27"/>
        <v>0</v>
      </c>
      <c r="T1236" s="148">
        <v>40282</v>
      </c>
    </row>
    <row r="1237" spans="1:20">
      <c r="A1237" s="18" t="s">
        <v>2964</v>
      </c>
      <c r="D1237" s="165" t="s">
        <v>3218</v>
      </c>
      <c r="E1237" s="150" t="s">
        <v>3217</v>
      </c>
      <c r="R1237" s="149">
        <f t="shared" si="27"/>
        <v>0</v>
      </c>
      <c r="T1237" s="148">
        <v>40282</v>
      </c>
    </row>
    <row r="1238" spans="1:20">
      <c r="A1238" s="18" t="s">
        <v>2964</v>
      </c>
      <c r="D1238" s="165" t="s">
        <v>3216</v>
      </c>
      <c r="E1238" s="150" t="s">
        <v>3215</v>
      </c>
      <c r="R1238" s="149">
        <f t="shared" si="27"/>
        <v>0</v>
      </c>
      <c r="T1238" s="148">
        <v>40282</v>
      </c>
    </row>
    <row r="1239" spans="1:20">
      <c r="A1239" s="18" t="s">
        <v>2964</v>
      </c>
      <c r="D1239" s="165" t="s">
        <v>3214</v>
      </c>
      <c r="E1239" s="150" t="s">
        <v>3213</v>
      </c>
      <c r="R1239" s="149">
        <f t="shared" si="27"/>
        <v>0</v>
      </c>
      <c r="T1239" s="148">
        <v>40282</v>
      </c>
    </row>
    <row r="1240" spans="1:20">
      <c r="A1240" s="18" t="s">
        <v>2964</v>
      </c>
      <c r="D1240" s="165" t="s">
        <v>3212</v>
      </c>
      <c r="E1240" s="150" t="s">
        <v>3211</v>
      </c>
      <c r="R1240" s="149">
        <f t="shared" si="27"/>
        <v>0</v>
      </c>
      <c r="T1240" s="148">
        <v>40282</v>
      </c>
    </row>
    <row r="1241" spans="1:20">
      <c r="A1241" s="18" t="s">
        <v>2964</v>
      </c>
      <c r="D1241" s="165" t="s">
        <v>3210</v>
      </c>
      <c r="E1241" s="150" t="s">
        <v>3209</v>
      </c>
      <c r="R1241" s="149">
        <f t="shared" si="27"/>
        <v>0</v>
      </c>
      <c r="T1241" s="148">
        <v>40282</v>
      </c>
    </row>
    <row r="1242" spans="1:20">
      <c r="A1242" s="18" t="s">
        <v>2964</v>
      </c>
      <c r="D1242" s="165" t="s">
        <v>3208</v>
      </c>
      <c r="E1242" s="150" t="s">
        <v>3207</v>
      </c>
      <c r="R1242" s="149">
        <f t="shared" si="27"/>
        <v>0</v>
      </c>
      <c r="T1242" s="148">
        <v>40282</v>
      </c>
    </row>
    <row r="1243" spans="1:20">
      <c r="A1243" s="18" t="s">
        <v>2964</v>
      </c>
      <c r="D1243" s="150" t="s">
        <v>3206</v>
      </c>
      <c r="E1243" s="150" t="s">
        <v>3205</v>
      </c>
      <c r="O1243" s="73"/>
      <c r="P1243" s="73"/>
      <c r="Q1243" s="73"/>
      <c r="R1243" s="149">
        <f t="shared" si="27"/>
        <v>0</v>
      </c>
      <c r="T1243" s="148">
        <v>40282</v>
      </c>
    </row>
    <row r="1244" spans="1:20">
      <c r="A1244" s="18" t="s">
        <v>2964</v>
      </c>
      <c r="D1244" s="165" t="s">
        <v>3204</v>
      </c>
      <c r="E1244" s="150" t="s">
        <v>3203</v>
      </c>
      <c r="R1244" s="149">
        <f t="shared" si="27"/>
        <v>0</v>
      </c>
      <c r="T1244" s="148">
        <v>40282</v>
      </c>
    </row>
    <row r="1245" spans="1:20">
      <c r="A1245" s="18" t="s">
        <v>2964</v>
      </c>
      <c r="D1245" s="165" t="s">
        <v>3202</v>
      </c>
      <c r="E1245" s="150" t="s">
        <v>3201</v>
      </c>
      <c r="R1245" s="149">
        <f t="shared" si="27"/>
        <v>0</v>
      </c>
      <c r="T1245" s="148">
        <v>40282</v>
      </c>
    </row>
    <row r="1246" spans="1:20">
      <c r="A1246" s="18" t="s">
        <v>2964</v>
      </c>
      <c r="D1246" s="165" t="s">
        <v>3200</v>
      </c>
      <c r="E1246" s="150" t="s">
        <v>3199</v>
      </c>
      <c r="R1246" s="149">
        <f t="shared" si="27"/>
        <v>0</v>
      </c>
      <c r="T1246" s="148">
        <v>40282</v>
      </c>
    </row>
    <row r="1247" spans="1:20">
      <c r="A1247" s="18" t="s">
        <v>2964</v>
      </c>
      <c r="D1247" s="165" t="s">
        <v>3198</v>
      </c>
      <c r="E1247" s="150" t="s">
        <v>3197</v>
      </c>
      <c r="R1247" s="149">
        <f t="shared" si="27"/>
        <v>0</v>
      </c>
      <c r="T1247" s="148">
        <v>40282</v>
      </c>
    </row>
    <row r="1248" spans="1:20">
      <c r="A1248" s="18" t="s">
        <v>2964</v>
      </c>
      <c r="D1248" s="165" t="s">
        <v>3196</v>
      </c>
      <c r="E1248" s="150" t="s">
        <v>3195</v>
      </c>
      <c r="R1248" s="149">
        <f t="shared" si="27"/>
        <v>0</v>
      </c>
      <c r="T1248" s="148">
        <v>40282</v>
      </c>
    </row>
    <row r="1249" spans="1:20">
      <c r="A1249" s="18" t="s">
        <v>2964</v>
      </c>
      <c r="D1249" s="165" t="s">
        <v>3194</v>
      </c>
      <c r="E1249" s="150" t="s">
        <v>3193</v>
      </c>
      <c r="R1249" s="149">
        <f t="shared" si="27"/>
        <v>0</v>
      </c>
      <c r="T1249" s="148">
        <v>40282</v>
      </c>
    </row>
    <row r="1250" spans="1:20">
      <c r="A1250" s="18" t="s">
        <v>2964</v>
      </c>
      <c r="D1250" s="150" t="s">
        <v>3192</v>
      </c>
      <c r="E1250" s="150" t="s">
        <v>3191</v>
      </c>
      <c r="O1250" s="73"/>
      <c r="P1250" s="73"/>
      <c r="Q1250" s="73"/>
      <c r="R1250" s="149">
        <f t="shared" si="27"/>
        <v>0</v>
      </c>
      <c r="T1250" s="148">
        <v>40282</v>
      </c>
    </row>
    <row r="1251" spans="1:20">
      <c r="A1251" s="18" t="s">
        <v>2964</v>
      </c>
      <c r="D1251" s="165" t="s">
        <v>3190</v>
      </c>
      <c r="E1251" s="150" t="s">
        <v>3189</v>
      </c>
      <c r="R1251" s="149">
        <f t="shared" si="27"/>
        <v>0</v>
      </c>
      <c r="T1251" s="148">
        <v>40282</v>
      </c>
    </row>
    <row r="1252" spans="1:20">
      <c r="A1252" s="18" t="s">
        <v>2964</v>
      </c>
      <c r="D1252" s="165" t="s">
        <v>3188</v>
      </c>
      <c r="E1252" s="150" t="s">
        <v>3187</v>
      </c>
      <c r="R1252" s="149">
        <f t="shared" si="27"/>
        <v>0</v>
      </c>
      <c r="T1252" s="148">
        <v>40282</v>
      </c>
    </row>
    <row r="1253" spans="1:20">
      <c r="A1253" s="18" t="s">
        <v>2964</v>
      </c>
      <c r="D1253" s="165" t="s">
        <v>3186</v>
      </c>
      <c r="E1253" s="150" t="s">
        <v>3185</v>
      </c>
      <c r="R1253" s="149">
        <f t="shared" si="27"/>
        <v>0</v>
      </c>
      <c r="T1253" s="148">
        <v>40282</v>
      </c>
    </row>
    <row r="1254" spans="1:20">
      <c r="A1254" s="18" t="s">
        <v>2964</v>
      </c>
      <c r="D1254" s="165" t="s">
        <v>3184</v>
      </c>
      <c r="E1254" s="150" t="s">
        <v>3183</v>
      </c>
      <c r="R1254" s="149">
        <f t="shared" si="27"/>
        <v>0</v>
      </c>
      <c r="T1254" s="148">
        <v>40282</v>
      </c>
    </row>
    <row r="1255" spans="1:20">
      <c r="A1255" s="18" t="s">
        <v>2964</v>
      </c>
      <c r="D1255" s="165" t="s">
        <v>3182</v>
      </c>
      <c r="E1255" s="150" t="s">
        <v>3181</v>
      </c>
      <c r="R1255" s="149">
        <f t="shared" si="27"/>
        <v>0</v>
      </c>
      <c r="T1255" s="148">
        <v>40282</v>
      </c>
    </row>
    <row r="1256" spans="1:20">
      <c r="A1256" s="18" t="s">
        <v>2964</v>
      </c>
      <c r="D1256" s="165" t="s">
        <v>3180</v>
      </c>
      <c r="E1256" s="150" t="s">
        <v>3179</v>
      </c>
      <c r="R1256" s="149">
        <f t="shared" si="27"/>
        <v>0</v>
      </c>
      <c r="T1256" s="148">
        <v>40282</v>
      </c>
    </row>
    <row r="1257" spans="1:20">
      <c r="A1257" s="18" t="s">
        <v>2964</v>
      </c>
      <c r="D1257" s="165" t="s">
        <v>3178</v>
      </c>
      <c r="E1257" s="150" t="s">
        <v>3177</v>
      </c>
      <c r="R1257" s="149">
        <f t="shared" si="27"/>
        <v>0</v>
      </c>
      <c r="T1257" s="148">
        <v>40282</v>
      </c>
    </row>
    <row r="1258" spans="1:20">
      <c r="A1258" s="18" t="s">
        <v>2964</v>
      </c>
      <c r="D1258" s="165" t="s">
        <v>3176</v>
      </c>
      <c r="E1258" s="150" t="s">
        <v>3175</v>
      </c>
      <c r="R1258" s="149">
        <f t="shared" si="27"/>
        <v>0</v>
      </c>
      <c r="T1258" s="148">
        <v>40282</v>
      </c>
    </row>
    <row r="1259" spans="1:20">
      <c r="A1259" s="18" t="s">
        <v>2964</v>
      </c>
      <c r="D1259" s="165" t="s">
        <v>3174</v>
      </c>
      <c r="E1259" s="150" t="s">
        <v>3173</v>
      </c>
      <c r="R1259" s="149">
        <f t="shared" si="27"/>
        <v>0</v>
      </c>
      <c r="T1259" s="148">
        <v>40282</v>
      </c>
    </row>
    <row r="1260" spans="1:20">
      <c r="A1260" s="18" t="s">
        <v>2964</v>
      </c>
      <c r="D1260" s="165" t="s">
        <v>3172</v>
      </c>
      <c r="E1260" s="150" t="s">
        <v>3171</v>
      </c>
      <c r="R1260" s="149">
        <f t="shared" si="27"/>
        <v>0</v>
      </c>
      <c r="T1260" s="148">
        <v>40282</v>
      </c>
    </row>
    <row r="1261" spans="1:20">
      <c r="A1261" s="18" t="s">
        <v>2964</v>
      </c>
      <c r="D1261" s="165" t="s">
        <v>3170</v>
      </c>
      <c r="E1261" s="150" t="s">
        <v>3169</v>
      </c>
      <c r="R1261" s="149">
        <f t="shared" si="27"/>
        <v>0</v>
      </c>
      <c r="T1261" s="148">
        <v>40282</v>
      </c>
    </row>
    <row r="1262" spans="1:20">
      <c r="A1262" s="18" t="s">
        <v>2964</v>
      </c>
      <c r="D1262" s="150" t="s">
        <v>3168</v>
      </c>
      <c r="E1262" s="150" t="s">
        <v>3167</v>
      </c>
      <c r="R1262" s="149">
        <f t="shared" si="27"/>
        <v>0</v>
      </c>
      <c r="T1262" s="148">
        <v>40282</v>
      </c>
    </row>
    <row r="1263" spans="1:20">
      <c r="A1263" s="18" t="s">
        <v>2964</v>
      </c>
      <c r="D1263" s="165" t="s">
        <v>3166</v>
      </c>
      <c r="E1263" s="150" t="s">
        <v>3165</v>
      </c>
      <c r="R1263" s="149">
        <f t="shared" si="27"/>
        <v>0</v>
      </c>
      <c r="T1263" s="148">
        <v>40282</v>
      </c>
    </row>
    <row r="1264" spans="1:20">
      <c r="A1264" s="18" t="s">
        <v>2964</v>
      </c>
      <c r="D1264" s="165" t="s">
        <v>3164</v>
      </c>
      <c r="E1264" s="150" t="s">
        <v>3163</v>
      </c>
      <c r="R1264" s="149">
        <f t="shared" si="27"/>
        <v>0</v>
      </c>
      <c r="T1264" s="148">
        <v>40282</v>
      </c>
    </row>
    <row r="1265" spans="1:20">
      <c r="A1265" s="18" t="s">
        <v>2964</v>
      </c>
      <c r="D1265" s="165" t="s">
        <v>3162</v>
      </c>
      <c r="E1265" s="150" t="s">
        <v>3161</v>
      </c>
      <c r="R1265" s="149">
        <f t="shared" si="27"/>
        <v>0</v>
      </c>
      <c r="T1265" s="148">
        <v>40282</v>
      </c>
    </row>
    <row r="1266" spans="1:20">
      <c r="A1266" s="18" t="s">
        <v>2964</v>
      </c>
      <c r="D1266" s="165" t="s">
        <v>3160</v>
      </c>
      <c r="E1266" s="150" t="s">
        <v>3159</v>
      </c>
      <c r="R1266" s="149">
        <f t="shared" si="27"/>
        <v>0</v>
      </c>
      <c r="T1266" s="148">
        <v>40282</v>
      </c>
    </row>
    <row r="1267" spans="1:20">
      <c r="A1267" s="18" t="s">
        <v>2964</v>
      </c>
      <c r="D1267" s="165" t="s">
        <v>3158</v>
      </c>
      <c r="E1267" s="150" t="s">
        <v>3157</v>
      </c>
      <c r="R1267" s="149">
        <f t="shared" si="27"/>
        <v>0</v>
      </c>
      <c r="T1267" s="148">
        <v>40282</v>
      </c>
    </row>
    <row r="1268" spans="1:20">
      <c r="A1268" s="18" t="s">
        <v>2964</v>
      </c>
      <c r="D1268" s="165" t="s">
        <v>3156</v>
      </c>
      <c r="E1268" s="150" t="s">
        <v>3155</v>
      </c>
      <c r="R1268" s="149">
        <f t="shared" si="27"/>
        <v>0</v>
      </c>
      <c r="T1268" s="148">
        <v>40282</v>
      </c>
    </row>
    <row r="1269" spans="1:20">
      <c r="A1269" s="18" t="s">
        <v>2964</v>
      </c>
      <c r="D1269" s="165" t="s">
        <v>3154</v>
      </c>
      <c r="E1269" s="150" t="s">
        <v>3153</v>
      </c>
      <c r="R1269" s="149">
        <f t="shared" si="27"/>
        <v>0</v>
      </c>
      <c r="T1269" s="148">
        <v>40282</v>
      </c>
    </row>
    <row r="1270" spans="1:20">
      <c r="A1270" s="18" t="s">
        <v>2964</v>
      </c>
      <c r="D1270" s="165" t="s">
        <v>3152</v>
      </c>
      <c r="E1270" s="150" t="s">
        <v>3151</v>
      </c>
      <c r="R1270" s="149">
        <f t="shared" si="27"/>
        <v>0</v>
      </c>
      <c r="T1270" s="148">
        <v>40282</v>
      </c>
    </row>
    <row r="1271" spans="1:20">
      <c r="A1271" s="18" t="s">
        <v>2964</v>
      </c>
      <c r="D1271" s="165" t="s">
        <v>3150</v>
      </c>
      <c r="E1271" s="150" t="s">
        <v>3149</v>
      </c>
      <c r="R1271" s="149">
        <f t="shared" si="27"/>
        <v>0</v>
      </c>
      <c r="T1271" s="148">
        <v>40282</v>
      </c>
    </row>
    <row r="1272" spans="1:20">
      <c r="A1272" s="18" t="s">
        <v>2964</v>
      </c>
      <c r="D1272" s="165" t="s">
        <v>3148</v>
      </c>
      <c r="E1272" s="150" t="s">
        <v>3147</v>
      </c>
      <c r="R1272" s="149">
        <f t="shared" si="27"/>
        <v>0</v>
      </c>
      <c r="T1272" s="148">
        <v>40282</v>
      </c>
    </row>
    <row r="1273" spans="1:20">
      <c r="A1273" s="18" t="s">
        <v>2964</v>
      </c>
      <c r="D1273" s="165" t="s">
        <v>3146</v>
      </c>
      <c r="E1273" s="150" t="s">
        <v>3145</v>
      </c>
      <c r="R1273" s="149">
        <f t="shared" si="27"/>
        <v>0</v>
      </c>
      <c r="T1273" s="148">
        <v>40282</v>
      </c>
    </row>
    <row r="1274" spans="1:20">
      <c r="A1274" s="18" t="s">
        <v>2964</v>
      </c>
      <c r="D1274" s="165" t="s">
        <v>3144</v>
      </c>
      <c r="E1274" s="150" t="s">
        <v>3143</v>
      </c>
      <c r="R1274" s="149">
        <f t="shared" si="27"/>
        <v>0</v>
      </c>
      <c r="T1274" s="148">
        <v>40282</v>
      </c>
    </row>
    <row r="1275" spans="1:20">
      <c r="A1275" s="18" t="s">
        <v>2964</v>
      </c>
      <c r="D1275" s="165" t="s">
        <v>3142</v>
      </c>
      <c r="E1275" s="150" t="s">
        <v>3141</v>
      </c>
      <c r="R1275" s="149">
        <f t="shared" si="27"/>
        <v>0</v>
      </c>
      <c r="T1275" s="148">
        <v>40282</v>
      </c>
    </row>
    <row r="1276" spans="1:20">
      <c r="A1276" s="18" t="s">
        <v>2964</v>
      </c>
      <c r="D1276" s="165" t="s">
        <v>3140</v>
      </c>
      <c r="E1276" s="150" t="s">
        <v>3139</v>
      </c>
      <c r="R1276" s="149">
        <f t="shared" si="27"/>
        <v>0</v>
      </c>
      <c r="T1276" s="148">
        <v>40282</v>
      </c>
    </row>
    <row r="1277" spans="1:20">
      <c r="A1277" s="18" t="s">
        <v>2964</v>
      </c>
      <c r="D1277" s="165" t="s">
        <v>3138</v>
      </c>
      <c r="E1277" s="150" t="s">
        <v>3137</v>
      </c>
      <c r="R1277" s="149">
        <f t="shared" si="27"/>
        <v>0</v>
      </c>
      <c r="T1277" s="148">
        <v>40282</v>
      </c>
    </row>
    <row r="1278" spans="1:20">
      <c r="A1278" s="18" t="s">
        <v>2964</v>
      </c>
      <c r="D1278" s="165" t="s">
        <v>3136</v>
      </c>
      <c r="E1278" s="150" t="s">
        <v>3135</v>
      </c>
      <c r="R1278" s="149">
        <f t="shared" si="27"/>
        <v>0</v>
      </c>
      <c r="T1278" s="148">
        <v>40282</v>
      </c>
    </row>
    <row r="1279" spans="1:20">
      <c r="A1279" s="18" t="s">
        <v>2964</v>
      </c>
      <c r="D1279" s="165" t="s">
        <v>3134</v>
      </c>
      <c r="E1279" s="150" t="s">
        <v>3133</v>
      </c>
      <c r="R1279" s="149">
        <f t="shared" si="27"/>
        <v>0</v>
      </c>
      <c r="T1279" s="148">
        <v>40282</v>
      </c>
    </row>
    <row r="1280" spans="1:20">
      <c r="A1280" s="18" t="s">
        <v>2964</v>
      </c>
      <c r="D1280" s="165" t="s">
        <v>3132</v>
      </c>
      <c r="E1280" s="150" t="s">
        <v>3131</v>
      </c>
      <c r="R1280" s="149">
        <f t="shared" si="27"/>
        <v>0</v>
      </c>
      <c r="T1280" s="148">
        <v>40282</v>
      </c>
    </row>
    <row r="1281" spans="1:20">
      <c r="A1281" s="18" t="s">
        <v>2964</v>
      </c>
      <c r="D1281" s="165" t="s">
        <v>3130</v>
      </c>
      <c r="E1281" s="150" t="s">
        <v>3129</v>
      </c>
      <c r="R1281" s="149">
        <f t="shared" si="27"/>
        <v>0</v>
      </c>
      <c r="T1281" s="148">
        <v>40282</v>
      </c>
    </row>
    <row r="1282" spans="1:20">
      <c r="A1282" s="18" t="s">
        <v>2964</v>
      </c>
      <c r="D1282" s="165" t="s">
        <v>3128</v>
      </c>
      <c r="E1282" s="150" t="s">
        <v>3127</v>
      </c>
      <c r="R1282" s="149">
        <f t="shared" si="27"/>
        <v>0</v>
      </c>
      <c r="T1282" s="148">
        <v>40282</v>
      </c>
    </row>
    <row r="1283" spans="1:20">
      <c r="A1283" s="18" t="s">
        <v>2964</v>
      </c>
      <c r="D1283" s="150" t="s">
        <v>3126</v>
      </c>
      <c r="E1283" s="150" t="s">
        <v>3125</v>
      </c>
      <c r="O1283" s="73"/>
      <c r="P1283" s="73"/>
      <c r="Q1283" s="73"/>
      <c r="R1283" s="149">
        <f t="shared" si="27"/>
        <v>0</v>
      </c>
      <c r="T1283" s="148">
        <v>40282</v>
      </c>
    </row>
    <row r="1284" spans="1:20">
      <c r="A1284" s="18" t="s">
        <v>2964</v>
      </c>
      <c r="D1284" s="165" t="s">
        <v>3124</v>
      </c>
      <c r="E1284" s="150" t="s">
        <v>3123</v>
      </c>
      <c r="R1284" s="149">
        <f t="shared" si="27"/>
        <v>0</v>
      </c>
      <c r="T1284" s="148">
        <v>40282</v>
      </c>
    </row>
    <row r="1285" spans="1:20">
      <c r="A1285" s="18" t="s">
        <v>2964</v>
      </c>
      <c r="D1285" s="165" t="s">
        <v>3122</v>
      </c>
      <c r="E1285" s="150" t="s">
        <v>3121</v>
      </c>
      <c r="R1285" s="149">
        <f t="shared" ref="R1285:R1348" si="28">IF($P1285=0,0,$P1285/($P1285+Q1285))</f>
        <v>0</v>
      </c>
      <c r="T1285" s="148">
        <v>40282</v>
      </c>
    </row>
    <row r="1286" spans="1:20">
      <c r="A1286" s="18" t="s">
        <v>2964</v>
      </c>
      <c r="D1286" s="165" t="s">
        <v>3120</v>
      </c>
      <c r="E1286" s="150" t="s">
        <v>3119</v>
      </c>
      <c r="R1286" s="149">
        <f t="shared" si="28"/>
        <v>0</v>
      </c>
      <c r="T1286" s="148">
        <v>40282</v>
      </c>
    </row>
    <row r="1287" spans="1:20">
      <c r="A1287" s="18" t="s">
        <v>2964</v>
      </c>
      <c r="D1287" s="165" t="s">
        <v>3118</v>
      </c>
      <c r="E1287" s="150" t="s">
        <v>3117</v>
      </c>
      <c r="R1287" s="149">
        <f t="shared" si="28"/>
        <v>0</v>
      </c>
      <c r="T1287" s="148">
        <v>40282</v>
      </c>
    </row>
    <row r="1288" spans="1:20">
      <c r="A1288" s="18" t="s">
        <v>2964</v>
      </c>
      <c r="D1288" s="165" t="s">
        <v>3116</v>
      </c>
      <c r="E1288" s="150" t="s">
        <v>3115</v>
      </c>
      <c r="R1288" s="149">
        <f t="shared" si="28"/>
        <v>0</v>
      </c>
      <c r="T1288" s="148">
        <v>40282</v>
      </c>
    </row>
    <row r="1289" spans="1:20">
      <c r="A1289" s="18" t="s">
        <v>2964</v>
      </c>
      <c r="D1289" s="165" t="s">
        <v>3114</v>
      </c>
      <c r="E1289" s="150" t="s">
        <v>3113</v>
      </c>
      <c r="R1289" s="149">
        <f t="shared" si="28"/>
        <v>0</v>
      </c>
      <c r="T1289" s="148">
        <v>40282</v>
      </c>
    </row>
    <row r="1290" spans="1:20">
      <c r="A1290" s="18" t="s">
        <v>2964</v>
      </c>
      <c r="D1290" s="165" t="s">
        <v>3112</v>
      </c>
      <c r="E1290" s="150" t="s">
        <v>3111</v>
      </c>
      <c r="R1290" s="149">
        <f t="shared" si="28"/>
        <v>0</v>
      </c>
      <c r="T1290" s="148">
        <v>40282</v>
      </c>
    </row>
    <row r="1291" spans="1:20">
      <c r="A1291" s="18" t="s">
        <v>2964</v>
      </c>
      <c r="D1291" s="165" t="s">
        <v>3110</v>
      </c>
      <c r="E1291" s="150" t="s">
        <v>3109</v>
      </c>
      <c r="R1291" s="149">
        <f t="shared" si="28"/>
        <v>0</v>
      </c>
      <c r="T1291" s="148">
        <v>40282</v>
      </c>
    </row>
    <row r="1292" spans="1:20">
      <c r="A1292" s="18" t="s">
        <v>2964</v>
      </c>
      <c r="D1292" s="165" t="s">
        <v>3108</v>
      </c>
      <c r="E1292" s="150" t="s">
        <v>3107</v>
      </c>
      <c r="R1292" s="149">
        <f t="shared" si="28"/>
        <v>0</v>
      </c>
      <c r="T1292" s="148">
        <v>40282</v>
      </c>
    </row>
    <row r="1293" spans="1:20">
      <c r="A1293" s="18" t="s">
        <v>2964</v>
      </c>
      <c r="D1293" s="165" t="s">
        <v>3106</v>
      </c>
      <c r="E1293" s="150" t="s">
        <v>3105</v>
      </c>
      <c r="R1293" s="149">
        <f t="shared" si="28"/>
        <v>0</v>
      </c>
      <c r="T1293" s="148">
        <v>40282</v>
      </c>
    </row>
    <row r="1294" spans="1:20">
      <c r="A1294" s="18" t="s">
        <v>2964</v>
      </c>
      <c r="D1294" s="165" t="s">
        <v>3104</v>
      </c>
      <c r="E1294" s="150" t="s">
        <v>3103</v>
      </c>
      <c r="R1294" s="149">
        <f t="shared" si="28"/>
        <v>0</v>
      </c>
      <c r="T1294" s="148">
        <v>40282</v>
      </c>
    </row>
    <row r="1295" spans="1:20">
      <c r="A1295" s="18" t="s">
        <v>2964</v>
      </c>
      <c r="D1295" s="165" t="s">
        <v>3102</v>
      </c>
      <c r="E1295" s="150" t="s">
        <v>3101</v>
      </c>
      <c r="R1295" s="149">
        <f t="shared" si="28"/>
        <v>0</v>
      </c>
      <c r="T1295" s="148">
        <v>40282</v>
      </c>
    </row>
    <row r="1296" spans="1:20">
      <c r="A1296" s="18" t="s">
        <v>2964</v>
      </c>
      <c r="D1296" s="165" t="s">
        <v>3100</v>
      </c>
      <c r="E1296" s="150" t="s">
        <v>3099</v>
      </c>
      <c r="R1296" s="149">
        <f t="shared" si="28"/>
        <v>0</v>
      </c>
      <c r="T1296" s="148">
        <v>40282</v>
      </c>
    </row>
    <row r="1297" spans="1:20">
      <c r="A1297" s="18" t="s">
        <v>2964</v>
      </c>
      <c r="D1297" s="165" t="s">
        <v>3098</v>
      </c>
      <c r="E1297" s="150" t="s">
        <v>3097</v>
      </c>
      <c r="R1297" s="149">
        <f t="shared" si="28"/>
        <v>0</v>
      </c>
      <c r="T1297" s="148">
        <v>40282</v>
      </c>
    </row>
    <row r="1298" spans="1:20">
      <c r="A1298" s="18" t="s">
        <v>2964</v>
      </c>
      <c r="D1298" s="165" t="s">
        <v>3096</v>
      </c>
      <c r="E1298" s="150" t="s">
        <v>3095</v>
      </c>
      <c r="R1298" s="149">
        <f t="shared" si="28"/>
        <v>0</v>
      </c>
      <c r="T1298" s="148">
        <v>40282</v>
      </c>
    </row>
    <row r="1299" spans="1:20">
      <c r="A1299" s="18" t="s">
        <v>2964</v>
      </c>
      <c r="D1299" s="165" t="s">
        <v>3094</v>
      </c>
      <c r="E1299" s="150" t="s">
        <v>3093</v>
      </c>
      <c r="R1299" s="149">
        <f t="shared" si="28"/>
        <v>0</v>
      </c>
      <c r="T1299" s="148">
        <v>40282</v>
      </c>
    </row>
    <row r="1300" spans="1:20">
      <c r="A1300" s="18" t="s">
        <v>2964</v>
      </c>
      <c r="D1300" s="165" t="s">
        <v>3092</v>
      </c>
      <c r="E1300" s="150" t="s">
        <v>3091</v>
      </c>
      <c r="R1300" s="149">
        <f t="shared" si="28"/>
        <v>0</v>
      </c>
      <c r="T1300" s="148">
        <v>40282</v>
      </c>
    </row>
    <row r="1301" spans="1:20">
      <c r="A1301" s="18" t="s">
        <v>2964</v>
      </c>
      <c r="D1301" s="165" t="s">
        <v>3090</v>
      </c>
      <c r="E1301" s="150" t="s">
        <v>3089</v>
      </c>
      <c r="R1301" s="149">
        <f t="shared" si="28"/>
        <v>0</v>
      </c>
      <c r="T1301" s="148">
        <v>40282</v>
      </c>
    </row>
    <row r="1302" spans="1:20">
      <c r="A1302" s="18" t="s">
        <v>2964</v>
      </c>
      <c r="D1302" s="165" t="s">
        <v>3088</v>
      </c>
      <c r="E1302" s="150" t="s">
        <v>3087</v>
      </c>
      <c r="R1302" s="149">
        <f t="shared" si="28"/>
        <v>0</v>
      </c>
      <c r="T1302" s="148">
        <v>40282</v>
      </c>
    </row>
    <row r="1303" spans="1:20">
      <c r="A1303" s="18" t="s">
        <v>2964</v>
      </c>
      <c r="D1303" s="165" t="s">
        <v>3086</v>
      </c>
      <c r="E1303" s="150" t="s">
        <v>3085</v>
      </c>
      <c r="R1303" s="149">
        <f t="shared" si="28"/>
        <v>0</v>
      </c>
      <c r="T1303" s="148">
        <v>40282</v>
      </c>
    </row>
    <row r="1304" spans="1:20">
      <c r="A1304" s="18" t="s">
        <v>2964</v>
      </c>
      <c r="D1304" s="165" t="s">
        <v>3084</v>
      </c>
      <c r="E1304" s="150" t="s">
        <v>3083</v>
      </c>
      <c r="R1304" s="149">
        <f t="shared" si="28"/>
        <v>0</v>
      </c>
      <c r="T1304" s="148">
        <v>40282</v>
      </c>
    </row>
    <row r="1305" spans="1:20">
      <c r="A1305" s="18" t="s">
        <v>2964</v>
      </c>
      <c r="D1305" s="165" t="s">
        <v>3082</v>
      </c>
      <c r="E1305" s="150" t="s">
        <v>3081</v>
      </c>
      <c r="R1305" s="149">
        <f t="shared" si="28"/>
        <v>0</v>
      </c>
      <c r="T1305" s="148">
        <v>40282</v>
      </c>
    </row>
    <row r="1306" spans="1:20">
      <c r="A1306" s="18" t="s">
        <v>2964</v>
      </c>
      <c r="D1306" s="165" t="s">
        <v>3080</v>
      </c>
      <c r="E1306" s="150" t="s">
        <v>3079</v>
      </c>
      <c r="R1306" s="149">
        <f t="shared" si="28"/>
        <v>0</v>
      </c>
      <c r="T1306" s="148">
        <v>40282</v>
      </c>
    </row>
    <row r="1307" spans="1:20">
      <c r="A1307" s="18" t="s">
        <v>2964</v>
      </c>
      <c r="D1307" s="165" t="s">
        <v>3078</v>
      </c>
      <c r="E1307" s="150" t="s">
        <v>3077</v>
      </c>
      <c r="R1307" s="149">
        <f t="shared" si="28"/>
        <v>0</v>
      </c>
      <c r="T1307" s="148">
        <v>40282</v>
      </c>
    </row>
    <row r="1308" spans="1:20">
      <c r="A1308" s="18" t="s">
        <v>2964</v>
      </c>
      <c r="D1308" s="165" t="s">
        <v>3076</v>
      </c>
      <c r="E1308" s="150" t="s">
        <v>3075</v>
      </c>
      <c r="R1308" s="149">
        <f t="shared" si="28"/>
        <v>0</v>
      </c>
      <c r="T1308" s="148">
        <v>40282</v>
      </c>
    </row>
    <row r="1309" spans="1:20">
      <c r="A1309" s="18" t="s">
        <v>2964</v>
      </c>
      <c r="D1309" s="165" t="s">
        <v>3074</v>
      </c>
      <c r="E1309" s="150" t="s">
        <v>3073</v>
      </c>
      <c r="R1309" s="149">
        <f t="shared" si="28"/>
        <v>0</v>
      </c>
      <c r="T1309" s="148">
        <v>40282</v>
      </c>
    </row>
    <row r="1310" spans="1:20">
      <c r="A1310" s="18" t="s">
        <v>2964</v>
      </c>
      <c r="D1310" s="165" t="s">
        <v>3072</v>
      </c>
      <c r="E1310" s="150" t="s">
        <v>3071</v>
      </c>
      <c r="R1310" s="149">
        <f t="shared" si="28"/>
        <v>0</v>
      </c>
      <c r="T1310" s="148">
        <v>40282</v>
      </c>
    </row>
    <row r="1311" spans="1:20">
      <c r="A1311" s="18" t="s">
        <v>2964</v>
      </c>
      <c r="D1311" s="165" t="s">
        <v>3070</v>
      </c>
      <c r="E1311" s="150" t="s">
        <v>3069</v>
      </c>
      <c r="R1311" s="149">
        <f t="shared" si="28"/>
        <v>0</v>
      </c>
      <c r="T1311" s="148">
        <v>40282</v>
      </c>
    </row>
    <row r="1312" spans="1:20">
      <c r="A1312" s="18" t="s">
        <v>2964</v>
      </c>
      <c r="D1312" s="165" t="s">
        <v>3068</v>
      </c>
      <c r="E1312" s="150" t="s">
        <v>3067</v>
      </c>
      <c r="R1312" s="149">
        <f t="shared" si="28"/>
        <v>0</v>
      </c>
      <c r="T1312" s="148">
        <v>40282</v>
      </c>
    </row>
    <row r="1313" spans="1:20">
      <c r="A1313" s="18" t="s">
        <v>2964</v>
      </c>
      <c r="D1313" s="165" t="s">
        <v>3066</v>
      </c>
      <c r="E1313" s="150" t="s">
        <v>3065</v>
      </c>
      <c r="R1313" s="149">
        <f t="shared" si="28"/>
        <v>0</v>
      </c>
      <c r="T1313" s="148">
        <v>40282</v>
      </c>
    </row>
    <row r="1314" spans="1:20">
      <c r="A1314" s="18" t="s">
        <v>2964</v>
      </c>
      <c r="D1314" s="165" t="s">
        <v>3064</v>
      </c>
      <c r="E1314" s="150" t="s">
        <v>3063</v>
      </c>
      <c r="R1314" s="149">
        <f t="shared" si="28"/>
        <v>0</v>
      </c>
      <c r="T1314" s="148">
        <v>40282</v>
      </c>
    </row>
    <row r="1315" spans="1:20">
      <c r="A1315" s="18" t="s">
        <v>2964</v>
      </c>
      <c r="D1315" s="165" t="s">
        <v>3062</v>
      </c>
      <c r="E1315" s="150" t="s">
        <v>3061</v>
      </c>
      <c r="R1315" s="149">
        <f t="shared" si="28"/>
        <v>0</v>
      </c>
      <c r="T1315" s="148">
        <v>40282</v>
      </c>
    </row>
    <row r="1316" spans="1:20">
      <c r="A1316" s="18" t="s">
        <v>2964</v>
      </c>
      <c r="D1316" s="165" t="s">
        <v>3060</v>
      </c>
      <c r="E1316" s="150" t="s">
        <v>3059</v>
      </c>
      <c r="R1316" s="149">
        <f t="shared" si="28"/>
        <v>0</v>
      </c>
      <c r="T1316" s="148">
        <v>40282</v>
      </c>
    </row>
    <row r="1317" spans="1:20">
      <c r="A1317" s="18" t="s">
        <v>2964</v>
      </c>
      <c r="D1317" s="165" t="s">
        <v>3058</v>
      </c>
      <c r="E1317" s="150" t="s">
        <v>3057</v>
      </c>
      <c r="R1317" s="149">
        <f t="shared" si="28"/>
        <v>0</v>
      </c>
      <c r="T1317" s="148">
        <v>40282</v>
      </c>
    </row>
    <row r="1318" spans="1:20">
      <c r="A1318" s="18" t="s">
        <v>2964</v>
      </c>
      <c r="D1318" s="165" t="s">
        <v>3056</v>
      </c>
      <c r="E1318" s="150" t="s">
        <v>3055</v>
      </c>
      <c r="R1318" s="149">
        <f t="shared" si="28"/>
        <v>0</v>
      </c>
      <c r="T1318" s="148">
        <v>40282</v>
      </c>
    </row>
    <row r="1319" spans="1:20">
      <c r="A1319" s="18" t="s">
        <v>2964</v>
      </c>
      <c r="D1319" s="150" t="s">
        <v>3054</v>
      </c>
      <c r="E1319" s="150" t="s">
        <v>3053</v>
      </c>
      <c r="G1319" s="73"/>
      <c r="H1319" s="73"/>
      <c r="O1319" s="73"/>
      <c r="P1319" s="73">
        <v>1</v>
      </c>
      <c r="Q1319" s="73">
        <v>3</v>
      </c>
      <c r="R1319" s="149">
        <f t="shared" si="28"/>
        <v>0.25</v>
      </c>
      <c r="T1319" s="148">
        <v>40282</v>
      </c>
    </row>
    <row r="1320" spans="1:20">
      <c r="A1320" s="18" t="s">
        <v>2964</v>
      </c>
      <c r="D1320" s="165" t="s">
        <v>3052</v>
      </c>
      <c r="E1320" s="150" t="s">
        <v>3051</v>
      </c>
      <c r="R1320" s="149">
        <f t="shared" si="28"/>
        <v>0</v>
      </c>
      <c r="T1320" s="148">
        <v>40282</v>
      </c>
    </row>
    <row r="1321" spans="1:20">
      <c r="A1321" s="18" t="s">
        <v>2964</v>
      </c>
      <c r="D1321" s="165" t="s">
        <v>3050</v>
      </c>
      <c r="E1321" s="150" t="s">
        <v>3049</v>
      </c>
      <c r="R1321" s="149">
        <f t="shared" si="28"/>
        <v>0</v>
      </c>
      <c r="T1321" s="148">
        <v>40282</v>
      </c>
    </row>
    <row r="1322" spans="1:20">
      <c r="A1322" s="18" t="s">
        <v>2964</v>
      </c>
      <c r="D1322" s="165" t="s">
        <v>3048</v>
      </c>
      <c r="E1322" s="150" t="s">
        <v>3047</v>
      </c>
      <c r="R1322" s="149">
        <f t="shared" si="28"/>
        <v>0</v>
      </c>
      <c r="T1322" s="148">
        <v>40282</v>
      </c>
    </row>
    <row r="1323" spans="1:20">
      <c r="A1323" s="18" t="s">
        <v>2964</v>
      </c>
      <c r="D1323" s="165" t="s">
        <v>3046</v>
      </c>
      <c r="E1323" s="150" t="s">
        <v>3045</v>
      </c>
      <c r="R1323" s="149">
        <f t="shared" si="28"/>
        <v>0</v>
      </c>
      <c r="T1323" s="148">
        <v>40282</v>
      </c>
    </row>
    <row r="1324" spans="1:20">
      <c r="A1324" s="18" t="s">
        <v>2964</v>
      </c>
      <c r="D1324" s="165" t="s">
        <v>3044</v>
      </c>
      <c r="E1324" s="150" t="s">
        <v>3043</v>
      </c>
      <c r="R1324" s="149">
        <f t="shared" si="28"/>
        <v>0</v>
      </c>
      <c r="T1324" s="148">
        <v>40282</v>
      </c>
    </row>
    <row r="1325" spans="1:20">
      <c r="A1325" s="18" t="s">
        <v>2964</v>
      </c>
      <c r="D1325" s="150" t="s">
        <v>3042</v>
      </c>
      <c r="E1325" s="150" t="s">
        <v>3041</v>
      </c>
      <c r="G1325" s="73"/>
      <c r="H1325" s="73"/>
      <c r="K1325" s="150" t="s">
        <v>3040</v>
      </c>
      <c r="R1325" s="149">
        <f t="shared" si="28"/>
        <v>0</v>
      </c>
      <c r="T1325" s="148">
        <v>40282</v>
      </c>
    </row>
    <row r="1326" spans="1:20">
      <c r="A1326" s="18" t="s">
        <v>2964</v>
      </c>
      <c r="D1326" s="150" t="s">
        <v>3039</v>
      </c>
      <c r="E1326" s="150" t="s">
        <v>3038</v>
      </c>
      <c r="R1326" s="149">
        <f t="shared" si="28"/>
        <v>0</v>
      </c>
      <c r="T1326" s="148">
        <v>40282</v>
      </c>
    </row>
    <row r="1327" spans="1:20">
      <c r="A1327" s="18" t="s">
        <v>2964</v>
      </c>
      <c r="D1327" s="165" t="s">
        <v>3037</v>
      </c>
      <c r="E1327" s="150" t="s">
        <v>3036</v>
      </c>
      <c r="R1327" s="149">
        <f t="shared" si="28"/>
        <v>0</v>
      </c>
      <c r="T1327" s="148">
        <v>40282</v>
      </c>
    </row>
    <row r="1328" spans="1:20">
      <c r="A1328" s="18" t="s">
        <v>2964</v>
      </c>
      <c r="D1328" s="165" t="s">
        <v>3035</v>
      </c>
      <c r="E1328" s="150" t="s">
        <v>3034</v>
      </c>
      <c r="R1328" s="149">
        <f t="shared" si="28"/>
        <v>0</v>
      </c>
      <c r="T1328" s="148">
        <v>40282</v>
      </c>
    </row>
    <row r="1329" spans="1:20">
      <c r="A1329" s="18" t="s">
        <v>2964</v>
      </c>
      <c r="D1329" s="165" t="s">
        <v>3033</v>
      </c>
      <c r="E1329" s="150" t="s">
        <v>3032</v>
      </c>
      <c r="R1329" s="149">
        <f t="shared" si="28"/>
        <v>0</v>
      </c>
      <c r="T1329" s="148">
        <v>40282</v>
      </c>
    </row>
    <row r="1330" spans="1:20">
      <c r="A1330" s="18" t="s">
        <v>2964</v>
      </c>
      <c r="D1330" s="165" t="s">
        <v>3031</v>
      </c>
      <c r="E1330" s="150" t="s">
        <v>3030</v>
      </c>
      <c r="R1330" s="149">
        <f t="shared" si="28"/>
        <v>0</v>
      </c>
      <c r="T1330" s="148">
        <v>40282</v>
      </c>
    </row>
    <row r="1331" spans="1:20">
      <c r="A1331" s="18" t="s">
        <v>2964</v>
      </c>
      <c r="D1331" s="165" t="s">
        <v>3029</v>
      </c>
      <c r="E1331" s="150" t="s">
        <v>3028</v>
      </c>
      <c r="P1331" s="18">
        <v>1</v>
      </c>
      <c r="R1331" s="149">
        <f t="shared" si="28"/>
        <v>1</v>
      </c>
      <c r="T1331" s="148">
        <v>40282</v>
      </c>
    </row>
    <row r="1332" spans="1:20">
      <c r="A1332" s="18" t="s">
        <v>2964</v>
      </c>
      <c r="D1332" s="165" t="s">
        <v>3027</v>
      </c>
      <c r="E1332" s="150" t="s">
        <v>3026</v>
      </c>
      <c r="R1332" s="149">
        <f t="shared" si="28"/>
        <v>0</v>
      </c>
      <c r="T1332" s="148">
        <v>40282</v>
      </c>
    </row>
    <row r="1333" spans="1:20">
      <c r="A1333" s="18" t="s">
        <v>2964</v>
      </c>
      <c r="D1333" s="165" t="s">
        <v>3025</v>
      </c>
      <c r="E1333" s="150" t="s">
        <v>3024</v>
      </c>
      <c r="P1333" s="18">
        <v>1</v>
      </c>
      <c r="Q1333" s="18">
        <v>2</v>
      </c>
      <c r="R1333" s="149">
        <f t="shared" si="28"/>
        <v>0.33333333333333331</v>
      </c>
      <c r="T1333" s="148">
        <v>40282</v>
      </c>
    </row>
    <row r="1334" spans="1:20">
      <c r="A1334" s="18" t="s">
        <v>2964</v>
      </c>
      <c r="D1334" s="165" t="s">
        <v>3023</v>
      </c>
      <c r="E1334" s="150" t="s">
        <v>3022</v>
      </c>
      <c r="R1334" s="149">
        <f t="shared" si="28"/>
        <v>0</v>
      </c>
      <c r="T1334" s="148">
        <v>40282</v>
      </c>
    </row>
    <row r="1335" spans="1:20">
      <c r="A1335" s="18" t="s">
        <v>2964</v>
      </c>
      <c r="D1335" s="165" t="s">
        <v>3021</v>
      </c>
      <c r="E1335" s="150" t="s">
        <v>3020</v>
      </c>
      <c r="R1335" s="149">
        <f t="shared" si="28"/>
        <v>0</v>
      </c>
      <c r="T1335" s="148">
        <v>40282</v>
      </c>
    </row>
    <row r="1336" spans="1:20">
      <c r="A1336" s="18" t="s">
        <v>2964</v>
      </c>
      <c r="D1336" s="165" t="s">
        <v>3019</v>
      </c>
      <c r="E1336" s="150" t="s">
        <v>3018</v>
      </c>
      <c r="R1336" s="149">
        <f t="shared" si="28"/>
        <v>0</v>
      </c>
      <c r="T1336" s="148">
        <v>40282</v>
      </c>
    </row>
    <row r="1337" spans="1:20">
      <c r="A1337" s="18" t="s">
        <v>2964</v>
      </c>
      <c r="D1337" s="165" t="s">
        <v>3017</v>
      </c>
      <c r="E1337" s="150" t="s">
        <v>3016</v>
      </c>
      <c r="R1337" s="149">
        <f t="shared" si="28"/>
        <v>0</v>
      </c>
      <c r="T1337" s="148">
        <v>40282</v>
      </c>
    </row>
    <row r="1338" spans="1:20">
      <c r="A1338" s="18" t="s">
        <v>2964</v>
      </c>
      <c r="D1338" s="165" t="s">
        <v>3015</v>
      </c>
      <c r="E1338" s="150" t="s">
        <v>3014</v>
      </c>
      <c r="R1338" s="149">
        <f t="shared" si="28"/>
        <v>0</v>
      </c>
      <c r="T1338" s="148">
        <v>40282</v>
      </c>
    </row>
    <row r="1339" spans="1:20">
      <c r="A1339" s="18" t="s">
        <v>2964</v>
      </c>
      <c r="D1339" s="165" t="s">
        <v>3013</v>
      </c>
      <c r="E1339" s="150" t="s">
        <v>3012</v>
      </c>
      <c r="O1339" s="73"/>
      <c r="P1339" s="73">
        <v>1</v>
      </c>
      <c r="Q1339" s="73">
        <v>2</v>
      </c>
      <c r="R1339" s="149">
        <f t="shared" si="28"/>
        <v>0.33333333333333331</v>
      </c>
      <c r="T1339" s="148">
        <v>40282</v>
      </c>
    </row>
    <row r="1340" spans="1:20">
      <c r="A1340" s="18" t="s">
        <v>2964</v>
      </c>
      <c r="D1340" s="165" t="s">
        <v>3011</v>
      </c>
      <c r="E1340" s="150" t="s">
        <v>3010</v>
      </c>
      <c r="R1340" s="149">
        <f t="shared" si="28"/>
        <v>0</v>
      </c>
      <c r="T1340" s="148">
        <v>40282</v>
      </c>
    </row>
    <row r="1341" spans="1:20">
      <c r="A1341" s="18" t="s">
        <v>2964</v>
      </c>
      <c r="D1341" s="165" t="s">
        <v>3009</v>
      </c>
      <c r="E1341" s="150" t="s">
        <v>3008</v>
      </c>
      <c r="R1341" s="149">
        <f t="shared" si="28"/>
        <v>0</v>
      </c>
      <c r="T1341" s="148">
        <v>40282</v>
      </c>
    </row>
    <row r="1342" spans="1:20">
      <c r="A1342" s="18" t="s">
        <v>2964</v>
      </c>
      <c r="D1342" s="165" t="s">
        <v>3007</v>
      </c>
      <c r="E1342" s="150" t="s">
        <v>3006</v>
      </c>
      <c r="R1342" s="149">
        <f t="shared" si="28"/>
        <v>0</v>
      </c>
      <c r="T1342" s="148">
        <v>40282</v>
      </c>
    </row>
    <row r="1343" spans="1:20">
      <c r="A1343" s="18" t="s">
        <v>2964</v>
      </c>
      <c r="D1343" s="172" t="s">
        <v>3005</v>
      </c>
      <c r="E1343" s="168" t="s">
        <v>3004</v>
      </c>
      <c r="G1343" s="73"/>
      <c r="H1343" s="73"/>
      <c r="O1343" s="73"/>
      <c r="P1343" s="73"/>
      <c r="Q1343" s="73"/>
      <c r="R1343" s="149">
        <f t="shared" si="28"/>
        <v>0</v>
      </c>
      <c r="T1343" s="148">
        <v>40282</v>
      </c>
    </row>
    <row r="1344" spans="1:20">
      <c r="A1344" s="18" t="s">
        <v>2964</v>
      </c>
      <c r="D1344" s="165" t="s">
        <v>3003</v>
      </c>
      <c r="E1344" s="150" t="s">
        <v>3002</v>
      </c>
      <c r="R1344" s="149">
        <f t="shared" si="28"/>
        <v>0</v>
      </c>
      <c r="T1344" s="148">
        <v>40282</v>
      </c>
    </row>
    <row r="1345" spans="1:22">
      <c r="A1345" s="18" t="s">
        <v>2964</v>
      </c>
      <c r="D1345" s="165" t="s">
        <v>3001</v>
      </c>
      <c r="E1345" s="150" t="s">
        <v>3000</v>
      </c>
      <c r="R1345" s="149">
        <f t="shared" si="28"/>
        <v>0</v>
      </c>
      <c r="T1345" s="148">
        <v>40282</v>
      </c>
    </row>
    <row r="1346" spans="1:22">
      <c r="A1346" s="18" t="s">
        <v>2964</v>
      </c>
      <c r="D1346" s="165" t="s">
        <v>2999</v>
      </c>
      <c r="E1346" s="150" t="s">
        <v>2998</v>
      </c>
      <c r="R1346" s="149">
        <f t="shared" si="28"/>
        <v>0</v>
      </c>
      <c r="T1346" s="148">
        <v>40282</v>
      </c>
    </row>
    <row r="1347" spans="1:22">
      <c r="A1347" s="18" t="s">
        <v>2964</v>
      </c>
      <c r="D1347" s="165" t="s">
        <v>2997</v>
      </c>
      <c r="E1347" s="150" t="s">
        <v>2996</v>
      </c>
      <c r="R1347" s="149">
        <f t="shared" si="28"/>
        <v>0</v>
      </c>
      <c r="T1347" s="148">
        <v>40282</v>
      </c>
    </row>
    <row r="1348" spans="1:22">
      <c r="A1348" s="18" t="s">
        <v>2964</v>
      </c>
      <c r="D1348" s="165" t="s">
        <v>2995</v>
      </c>
      <c r="E1348" s="150" t="s">
        <v>2994</v>
      </c>
      <c r="R1348" s="149">
        <f t="shared" si="28"/>
        <v>0</v>
      </c>
      <c r="T1348" s="148">
        <v>40282</v>
      </c>
    </row>
    <row r="1349" spans="1:22">
      <c r="A1349" s="18" t="s">
        <v>2964</v>
      </c>
      <c r="D1349" s="165" t="s">
        <v>2993</v>
      </c>
      <c r="E1349" s="150" t="s">
        <v>2992</v>
      </c>
      <c r="R1349" s="149">
        <f t="shared" ref="R1349:R1412" si="29">IF($P1349=0,0,$P1349/($P1349+Q1349))</f>
        <v>0</v>
      </c>
      <c r="T1349" s="148">
        <v>40282</v>
      </c>
    </row>
    <row r="1350" spans="1:22">
      <c r="A1350" s="18" t="s">
        <v>2964</v>
      </c>
      <c r="D1350" s="165" t="s">
        <v>2991</v>
      </c>
      <c r="E1350" s="150" t="s">
        <v>2990</v>
      </c>
      <c r="R1350" s="149">
        <f t="shared" si="29"/>
        <v>0</v>
      </c>
      <c r="T1350" s="148">
        <v>40282</v>
      </c>
    </row>
    <row r="1351" spans="1:22">
      <c r="A1351" s="18" t="s">
        <v>2964</v>
      </c>
      <c r="D1351" s="165" t="s">
        <v>2989</v>
      </c>
      <c r="E1351" s="150" t="s">
        <v>2988</v>
      </c>
      <c r="R1351" s="149">
        <f t="shared" si="29"/>
        <v>0</v>
      </c>
      <c r="T1351" s="148">
        <v>40282</v>
      </c>
    </row>
    <row r="1352" spans="1:22">
      <c r="A1352" s="18" t="s">
        <v>2964</v>
      </c>
      <c r="D1352" s="165" t="s">
        <v>2987</v>
      </c>
      <c r="E1352" s="150" t="s">
        <v>2986</v>
      </c>
      <c r="R1352" s="149">
        <f t="shared" si="29"/>
        <v>0</v>
      </c>
      <c r="T1352" s="148">
        <v>40282</v>
      </c>
    </row>
    <row r="1353" spans="1:22">
      <c r="A1353" s="18" t="s">
        <v>2964</v>
      </c>
      <c r="D1353" s="150" t="s">
        <v>2985</v>
      </c>
      <c r="E1353" s="150" t="s">
        <v>2984</v>
      </c>
      <c r="O1353" s="73"/>
      <c r="P1353" s="73"/>
      <c r="Q1353" s="73"/>
      <c r="R1353" s="149">
        <f t="shared" si="29"/>
        <v>0</v>
      </c>
      <c r="T1353" s="148">
        <v>40282</v>
      </c>
    </row>
    <row r="1354" spans="1:22">
      <c r="A1354" s="18" t="s">
        <v>2964</v>
      </c>
      <c r="D1354" s="165" t="s">
        <v>2983</v>
      </c>
      <c r="E1354" s="150" t="s">
        <v>2982</v>
      </c>
      <c r="R1354" s="149">
        <f t="shared" si="29"/>
        <v>0</v>
      </c>
      <c r="T1354" s="148">
        <v>40282</v>
      </c>
    </row>
    <row r="1355" spans="1:22">
      <c r="A1355" s="18" t="s">
        <v>2964</v>
      </c>
      <c r="D1355" s="165" t="s">
        <v>2981</v>
      </c>
      <c r="E1355" s="150" t="s">
        <v>2980</v>
      </c>
      <c r="R1355" s="149">
        <f t="shared" si="29"/>
        <v>0</v>
      </c>
      <c r="T1355" s="148">
        <v>40282</v>
      </c>
    </row>
    <row r="1356" spans="1:22">
      <c r="A1356" s="18" t="s">
        <v>2964</v>
      </c>
      <c r="D1356" s="165" t="s">
        <v>2979</v>
      </c>
      <c r="E1356" s="150" t="s">
        <v>2978</v>
      </c>
      <c r="R1356" s="149">
        <f t="shared" si="29"/>
        <v>0</v>
      </c>
      <c r="T1356" s="148">
        <v>40282</v>
      </c>
    </row>
    <row r="1357" spans="1:22">
      <c r="A1357" s="18" t="s">
        <v>2964</v>
      </c>
      <c r="D1357" s="165" t="s">
        <v>2977</v>
      </c>
      <c r="E1357" s="150" t="s">
        <v>2976</v>
      </c>
      <c r="R1357" s="149">
        <f t="shared" si="29"/>
        <v>0</v>
      </c>
      <c r="T1357" s="148">
        <v>40282</v>
      </c>
    </row>
    <row r="1358" spans="1:22">
      <c r="A1358" s="18" t="s">
        <v>2964</v>
      </c>
      <c r="D1358" s="150" t="s">
        <v>2975</v>
      </c>
      <c r="E1358" s="150" t="s">
        <v>2974</v>
      </c>
      <c r="G1358" s="73"/>
      <c r="H1358" s="73"/>
      <c r="K1358" s="150" t="s">
        <v>2973</v>
      </c>
      <c r="O1358" s="73"/>
      <c r="P1358" s="73"/>
      <c r="Q1358" s="73"/>
      <c r="R1358" s="149">
        <f t="shared" si="29"/>
        <v>0</v>
      </c>
      <c r="T1358" s="148">
        <v>40282</v>
      </c>
      <c r="U1358" s="171"/>
      <c r="V1358" s="171"/>
    </row>
    <row r="1359" spans="1:22">
      <c r="A1359" s="18" t="s">
        <v>2964</v>
      </c>
      <c r="D1359" s="165" t="s">
        <v>2972</v>
      </c>
      <c r="E1359" s="150" t="s">
        <v>2971</v>
      </c>
      <c r="R1359" s="149">
        <f t="shared" si="29"/>
        <v>0</v>
      </c>
      <c r="T1359" s="148">
        <v>40282</v>
      </c>
    </row>
    <row r="1360" spans="1:22">
      <c r="A1360" s="18" t="s">
        <v>2964</v>
      </c>
      <c r="D1360" s="165" t="s">
        <v>2970</v>
      </c>
      <c r="E1360" s="150" t="s">
        <v>2969</v>
      </c>
      <c r="R1360" s="149">
        <f t="shared" si="29"/>
        <v>0</v>
      </c>
      <c r="T1360" s="148">
        <v>40282</v>
      </c>
    </row>
    <row r="1361" spans="1:20">
      <c r="A1361" s="18" t="s">
        <v>2964</v>
      </c>
      <c r="D1361" s="150" t="s">
        <v>2968</v>
      </c>
      <c r="E1361" s="150" t="s">
        <v>2967</v>
      </c>
      <c r="R1361" s="149">
        <f t="shared" si="29"/>
        <v>0</v>
      </c>
      <c r="T1361" s="148">
        <v>40282</v>
      </c>
    </row>
    <row r="1362" spans="1:20">
      <c r="A1362" s="18" t="s">
        <v>2964</v>
      </c>
      <c r="D1362" s="165" t="s">
        <v>2966</v>
      </c>
      <c r="E1362" s="150" t="s">
        <v>2965</v>
      </c>
      <c r="R1362" s="149">
        <f t="shared" si="29"/>
        <v>0</v>
      </c>
      <c r="T1362" s="148">
        <v>40282</v>
      </c>
    </row>
    <row r="1363" spans="1:20">
      <c r="A1363" s="18" t="s">
        <v>2964</v>
      </c>
      <c r="D1363" s="165" t="s">
        <v>2963</v>
      </c>
      <c r="E1363" s="150" t="s">
        <v>2962</v>
      </c>
      <c r="R1363" s="149">
        <f t="shared" si="29"/>
        <v>0</v>
      </c>
      <c r="T1363" s="148">
        <v>40282</v>
      </c>
    </row>
    <row r="1364" spans="1:20" ht="28.5">
      <c r="A1364" s="18" t="s">
        <v>2941</v>
      </c>
      <c r="D1364" s="150" t="s">
        <v>2961</v>
      </c>
      <c r="G1364" s="73"/>
      <c r="H1364" s="73"/>
      <c r="O1364" s="73"/>
      <c r="P1364" s="73"/>
      <c r="Q1364" s="73"/>
      <c r="R1364" s="149">
        <f t="shared" si="29"/>
        <v>0</v>
      </c>
      <c r="T1364" s="148">
        <v>40281</v>
      </c>
    </row>
    <row r="1365" spans="1:20">
      <c r="A1365" s="18" t="s">
        <v>2941</v>
      </c>
      <c r="D1365" s="150" t="s">
        <v>2960</v>
      </c>
      <c r="G1365" s="73"/>
      <c r="H1365" s="73"/>
      <c r="K1365" s="150" t="s">
        <v>2946</v>
      </c>
      <c r="O1365" s="73"/>
      <c r="P1365" s="73"/>
      <c r="Q1365" s="73"/>
      <c r="R1365" s="149">
        <f t="shared" si="29"/>
        <v>0</v>
      </c>
    </row>
    <row r="1366" spans="1:20">
      <c r="A1366" s="18" t="s">
        <v>2941</v>
      </c>
      <c r="D1366" s="150" t="s">
        <v>2959</v>
      </c>
      <c r="G1366" s="73"/>
      <c r="H1366" s="73"/>
      <c r="K1366" s="150" t="s">
        <v>2946</v>
      </c>
      <c r="O1366" s="73"/>
      <c r="P1366" s="73"/>
      <c r="Q1366" s="73"/>
      <c r="R1366" s="149">
        <f t="shared" si="29"/>
        <v>0</v>
      </c>
    </row>
    <row r="1367" spans="1:20" ht="42.75">
      <c r="A1367" s="18" t="s">
        <v>2941</v>
      </c>
      <c r="D1367" s="150" t="s">
        <v>2958</v>
      </c>
      <c r="G1367" s="73"/>
      <c r="H1367" s="73"/>
      <c r="O1367" s="73"/>
      <c r="P1367" s="73"/>
      <c r="Q1367" s="73"/>
      <c r="R1367" s="149">
        <f t="shared" si="29"/>
        <v>0</v>
      </c>
    </row>
    <row r="1368" spans="1:20" ht="28.5">
      <c r="A1368" s="18" t="s">
        <v>2941</v>
      </c>
      <c r="D1368" s="150" t="s">
        <v>2957</v>
      </c>
      <c r="G1368" s="73"/>
      <c r="H1368" s="73"/>
      <c r="O1368" s="73"/>
      <c r="P1368" s="73"/>
      <c r="Q1368" s="73"/>
      <c r="R1368" s="149">
        <f t="shared" si="29"/>
        <v>0</v>
      </c>
    </row>
    <row r="1369" spans="1:20" ht="28.5">
      <c r="A1369" s="18" t="s">
        <v>2941</v>
      </c>
      <c r="D1369" s="150" t="s">
        <v>2956</v>
      </c>
      <c r="G1369" s="73"/>
      <c r="H1369" s="73"/>
      <c r="O1369" s="73"/>
      <c r="P1369" s="73"/>
      <c r="Q1369" s="73"/>
      <c r="R1369" s="149">
        <f t="shared" si="29"/>
        <v>0</v>
      </c>
    </row>
    <row r="1370" spans="1:20" ht="28.5">
      <c r="A1370" s="18" t="s">
        <v>2941</v>
      </c>
      <c r="D1370" s="150" t="s">
        <v>2955</v>
      </c>
      <c r="G1370" s="73"/>
      <c r="H1370" s="73"/>
      <c r="O1370" s="73"/>
      <c r="P1370" s="73"/>
      <c r="Q1370" s="73"/>
      <c r="R1370" s="149">
        <f t="shared" si="29"/>
        <v>0</v>
      </c>
    </row>
    <row r="1371" spans="1:20">
      <c r="A1371" s="18" t="s">
        <v>2941</v>
      </c>
      <c r="D1371" s="150" t="s">
        <v>2954</v>
      </c>
      <c r="G1371" s="73"/>
      <c r="H1371" s="73"/>
      <c r="K1371" s="150" t="s">
        <v>2939</v>
      </c>
      <c r="O1371" s="73"/>
      <c r="P1371" s="73"/>
      <c r="Q1371" s="73"/>
      <c r="R1371" s="149">
        <f t="shared" si="29"/>
        <v>0</v>
      </c>
    </row>
    <row r="1372" spans="1:20" ht="28.5">
      <c r="A1372" s="18" t="s">
        <v>2941</v>
      </c>
      <c r="D1372" s="150" t="s">
        <v>2953</v>
      </c>
      <c r="G1372" s="73"/>
      <c r="H1372" s="73"/>
      <c r="K1372" s="150" t="s">
        <v>2946</v>
      </c>
      <c r="O1372" s="73"/>
      <c r="P1372" s="73"/>
      <c r="Q1372" s="73"/>
      <c r="R1372" s="149">
        <f t="shared" si="29"/>
        <v>0</v>
      </c>
    </row>
    <row r="1373" spans="1:20">
      <c r="A1373" s="18" t="s">
        <v>2941</v>
      </c>
      <c r="D1373" s="150" t="s">
        <v>2952</v>
      </c>
      <c r="G1373" s="73"/>
      <c r="H1373" s="73"/>
      <c r="O1373" s="73"/>
      <c r="P1373" s="73"/>
      <c r="Q1373" s="73"/>
      <c r="R1373" s="149">
        <f t="shared" si="29"/>
        <v>0</v>
      </c>
    </row>
    <row r="1374" spans="1:20" ht="28.5">
      <c r="A1374" s="18" t="s">
        <v>2941</v>
      </c>
      <c r="D1374" s="150" t="s">
        <v>2951</v>
      </c>
      <c r="G1374" s="73"/>
      <c r="H1374" s="73"/>
      <c r="K1374" s="150" t="s">
        <v>2939</v>
      </c>
      <c r="O1374" s="73"/>
      <c r="P1374" s="73"/>
      <c r="Q1374" s="73"/>
      <c r="R1374" s="149">
        <f t="shared" si="29"/>
        <v>0</v>
      </c>
    </row>
    <row r="1375" spans="1:20">
      <c r="A1375" s="18" t="s">
        <v>2941</v>
      </c>
      <c r="D1375" s="150" t="s">
        <v>2950</v>
      </c>
      <c r="G1375" s="73"/>
      <c r="H1375" s="73"/>
      <c r="O1375" s="73"/>
      <c r="P1375" s="73"/>
      <c r="Q1375" s="73"/>
      <c r="R1375" s="149">
        <f t="shared" si="29"/>
        <v>0</v>
      </c>
    </row>
    <row r="1376" spans="1:20">
      <c r="A1376" s="18" t="s">
        <v>2941</v>
      </c>
      <c r="D1376" s="150" t="s">
        <v>2949</v>
      </c>
      <c r="G1376" s="73"/>
      <c r="H1376" s="73"/>
      <c r="O1376" s="73"/>
      <c r="P1376" s="73"/>
      <c r="Q1376" s="73"/>
      <c r="R1376" s="149">
        <f t="shared" si="29"/>
        <v>0</v>
      </c>
    </row>
    <row r="1377" spans="1:20" ht="28.5">
      <c r="A1377" s="18" t="s">
        <v>2941</v>
      </c>
      <c r="D1377" s="150" t="s">
        <v>2948</v>
      </c>
      <c r="G1377" s="73"/>
      <c r="H1377" s="73"/>
      <c r="O1377" s="73"/>
      <c r="P1377" s="73"/>
      <c r="Q1377" s="73"/>
      <c r="R1377" s="149">
        <f t="shared" si="29"/>
        <v>0</v>
      </c>
    </row>
    <row r="1378" spans="1:20" ht="42.75">
      <c r="A1378" s="18" t="s">
        <v>2941</v>
      </c>
      <c r="D1378" s="150" t="s">
        <v>2947</v>
      </c>
      <c r="G1378" s="73"/>
      <c r="H1378" s="73"/>
      <c r="K1378" s="150" t="s">
        <v>2946</v>
      </c>
      <c r="O1378" s="73"/>
      <c r="P1378" s="73"/>
      <c r="Q1378" s="73"/>
      <c r="R1378" s="149">
        <f t="shared" si="29"/>
        <v>0</v>
      </c>
    </row>
    <row r="1379" spans="1:20">
      <c r="A1379" s="18" t="s">
        <v>2941</v>
      </c>
      <c r="D1379" s="150" t="s">
        <v>2945</v>
      </c>
      <c r="G1379" s="73"/>
      <c r="H1379" s="73"/>
      <c r="O1379" s="73"/>
      <c r="P1379" s="73"/>
      <c r="Q1379" s="73"/>
      <c r="R1379" s="149">
        <f t="shared" si="29"/>
        <v>0</v>
      </c>
    </row>
    <row r="1380" spans="1:20" ht="28.5">
      <c r="A1380" s="18" t="s">
        <v>2941</v>
      </c>
      <c r="D1380" s="150" t="s">
        <v>2944</v>
      </c>
      <c r="G1380" s="73"/>
      <c r="H1380" s="73"/>
      <c r="K1380" s="150" t="s">
        <v>2939</v>
      </c>
      <c r="O1380" s="73"/>
      <c r="P1380" s="73"/>
      <c r="Q1380" s="73"/>
      <c r="R1380" s="149">
        <f t="shared" si="29"/>
        <v>0</v>
      </c>
    </row>
    <row r="1381" spans="1:20" ht="28.5">
      <c r="A1381" s="18" t="s">
        <v>2941</v>
      </c>
      <c r="D1381" s="150" t="s">
        <v>2943</v>
      </c>
      <c r="G1381" s="73"/>
      <c r="H1381" s="73"/>
      <c r="K1381" s="150" t="s">
        <v>2939</v>
      </c>
      <c r="O1381" s="73"/>
      <c r="P1381" s="73"/>
      <c r="Q1381" s="73"/>
      <c r="R1381" s="149">
        <f t="shared" si="29"/>
        <v>0</v>
      </c>
    </row>
    <row r="1382" spans="1:20" ht="28.5">
      <c r="A1382" s="18" t="s">
        <v>2941</v>
      </c>
      <c r="D1382" s="150" t="s">
        <v>2942</v>
      </c>
      <c r="G1382" s="73"/>
      <c r="H1382" s="73"/>
      <c r="K1382" s="150" t="s">
        <v>2939</v>
      </c>
      <c r="O1382" s="73"/>
      <c r="P1382" s="73"/>
      <c r="Q1382" s="73"/>
      <c r="R1382" s="149">
        <f t="shared" si="29"/>
        <v>0</v>
      </c>
    </row>
    <row r="1383" spans="1:20" ht="42.75">
      <c r="A1383" s="18" t="s">
        <v>2941</v>
      </c>
      <c r="D1383" s="150" t="s">
        <v>2940</v>
      </c>
      <c r="G1383" s="73"/>
      <c r="H1383" s="73"/>
      <c r="K1383" s="150" t="s">
        <v>2939</v>
      </c>
      <c r="O1383" s="73"/>
      <c r="P1383" s="73"/>
      <c r="Q1383" s="73"/>
      <c r="R1383" s="149">
        <f t="shared" si="29"/>
        <v>0</v>
      </c>
    </row>
    <row r="1384" spans="1:20">
      <c r="A1384" s="18" t="s">
        <v>2446</v>
      </c>
      <c r="D1384" s="150" t="s">
        <v>2938</v>
      </c>
      <c r="E1384" s="150" t="s">
        <v>2937</v>
      </c>
      <c r="G1384" s="73"/>
      <c r="H1384" s="73"/>
      <c r="O1384" s="73"/>
      <c r="P1384" s="73"/>
      <c r="Q1384" s="73"/>
      <c r="R1384" s="149">
        <f t="shared" si="29"/>
        <v>0</v>
      </c>
      <c r="T1384" s="148">
        <v>40148</v>
      </c>
    </row>
    <row r="1385" spans="1:20">
      <c r="A1385" s="18" t="s">
        <v>2446</v>
      </c>
      <c r="D1385" s="150" t="s">
        <v>2936</v>
      </c>
      <c r="E1385" s="150" t="s">
        <v>2935</v>
      </c>
      <c r="G1385" s="73"/>
      <c r="H1385" s="73"/>
      <c r="O1385" s="73"/>
      <c r="P1385" s="73"/>
      <c r="Q1385" s="73"/>
      <c r="R1385" s="149">
        <f t="shared" si="29"/>
        <v>0</v>
      </c>
      <c r="T1385" s="148">
        <v>40148</v>
      </c>
    </row>
    <row r="1386" spans="1:20">
      <c r="A1386" s="18" t="s">
        <v>2446</v>
      </c>
      <c r="D1386" s="150" t="s">
        <v>2934</v>
      </c>
      <c r="E1386" s="150" t="s">
        <v>2933</v>
      </c>
      <c r="G1386" s="73"/>
      <c r="H1386" s="73"/>
      <c r="O1386" s="73"/>
      <c r="P1386" s="73"/>
      <c r="Q1386" s="73"/>
      <c r="R1386" s="149">
        <f t="shared" si="29"/>
        <v>0</v>
      </c>
      <c r="T1386" s="148">
        <v>40148</v>
      </c>
    </row>
    <row r="1387" spans="1:20">
      <c r="A1387" s="18" t="s">
        <v>2446</v>
      </c>
      <c r="D1387" s="150" t="s">
        <v>2932</v>
      </c>
      <c r="E1387" s="150" t="s">
        <v>2931</v>
      </c>
      <c r="G1387" s="73"/>
      <c r="H1387" s="73"/>
      <c r="O1387" s="73"/>
      <c r="P1387" s="73"/>
      <c r="Q1387" s="73"/>
      <c r="R1387" s="149">
        <f t="shared" si="29"/>
        <v>0</v>
      </c>
      <c r="T1387" s="148">
        <v>40148</v>
      </c>
    </row>
    <row r="1388" spans="1:20">
      <c r="A1388" s="18" t="s">
        <v>2446</v>
      </c>
      <c r="D1388" s="150" t="s">
        <v>50</v>
      </c>
      <c r="E1388" s="150" t="s">
        <v>2930</v>
      </c>
      <c r="G1388" s="73"/>
      <c r="H1388" s="73"/>
      <c r="O1388" s="73"/>
      <c r="P1388" s="73"/>
      <c r="Q1388" s="73"/>
      <c r="R1388" s="149">
        <f t="shared" si="29"/>
        <v>0</v>
      </c>
      <c r="T1388" s="148">
        <v>40148</v>
      </c>
    </row>
    <row r="1389" spans="1:20">
      <c r="A1389" s="18" t="s">
        <v>2446</v>
      </c>
      <c r="D1389" s="150" t="s">
        <v>2929</v>
      </c>
      <c r="E1389" s="150" t="s">
        <v>2928</v>
      </c>
      <c r="G1389" s="73"/>
      <c r="H1389" s="73"/>
      <c r="O1389" s="73"/>
      <c r="P1389" s="73"/>
      <c r="Q1389" s="73"/>
      <c r="R1389" s="149">
        <f t="shared" si="29"/>
        <v>0</v>
      </c>
      <c r="T1389" s="148">
        <v>40148</v>
      </c>
    </row>
    <row r="1390" spans="1:20">
      <c r="A1390" s="18" t="s">
        <v>2446</v>
      </c>
      <c r="D1390" s="150" t="s">
        <v>2927</v>
      </c>
      <c r="E1390" s="150" t="s">
        <v>2926</v>
      </c>
      <c r="G1390" s="73"/>
      <c r="H1390" s="73"/>
      <c r="O1390" s="73"/>
      <c r="P1390" s="73"/>
      <c r="Q1390" s="73"/>
      <c r="R1390" s="149">
        <f t="shared" si="29"/>
        <v>0</v>
      </c>
      <c r="T1390" s="148">
        <v>40148</v>
      </c>
    </row>
    <row r="1391" spans="1:20">
      <c r="A1391" s="18" t="s">
        <v>2446</v>
      </c>
      <c r="D1391" s="150" t="s">
        <v>2925</v>
      </c>
      <c r="E1391" s="150" t="s">
        <v>2924</v>
      </c>
      <c r="G1391" s="73"/>
      <c r="H1391" s="73"/>
      <c r="O1391" s="73"/>
      <c r="P1391" s="73"/>
      <c r="Q1391" s="73"/>
      <c r="R1391" s="149">
        <f t="shared" si="29"/>
        <v>0</v>
      </c>
      <c r="T1391" s="148">
        <v>40148</v>
      </c>
    </row>
    <row r="1392" spans="1:20">
      <c r="A1392" s="18" t="s">
        <v>2446</v>
      </c>
      <c r="D1392" s="150" t="s">
        <v>2923</v>
      </c>
      <c r="E1392" s="150" t="s">
        <v>2922</v>
      </c>
      <c r="G1392" s="73"/>
      <c r="H1392" s="73"/>
      <c r="O1392" s="73"/>
      <c r="P1392" s="73"/>
      <c r="Q1392" s="73"/>
      <c r="R1392" s="149">
        <f t="shared" si="29"/>
        <v>0</v>
      </c>
      <c r="T1392" s="148">
        <v>40148</v>
      </c>
    </row>
    <row r="1393" spans="1:20">
      <c r="A1393" s="18" t="s">
        <v>2446</v>
      </c>
      <c r="D1393" s="150" t="s">
        <v>2921</v>
      </c>
      <c r="E1393" s="150" t="s">
        <v>2920</v>
      </c>
      <c r="G1393" s="73"/>
      <c r="H1393" s="73"/>
      <c r="O1393" s="73"/>
      <c r="P1393" s="73"/>
      <c r="Q1393" s="73"/>
      <c r="R1393" s="149">
        <f t="shared" si="29"/>
        <v>0</v>
      </c>
      <c r="T1393" s="148">
        <v>40148</v>
      </c>
    </row>
    <row r="1394" spans="1:20">
      <c r="A1394" s="18" t="s">
        <v>2446</v>
      </c>
      <c r="D1394" s="150" t="s">
        <v>2919</v>
      </c>
      <c r="E1394" s="150" t="s">
        <v>2918</v>
      </c>
      <c r="G1394" s="73"/>
      <c r="H1394" s="73"/>
      <c r="O1394" s="73"/>
      <c r="P1394" s="73"/>
      <c r="Q1394" s="73"/>
      <c r="R1394" s="149">
        <f t="shared" si="29"/>
        <v>0</v>
      </c>
      <c r="T1394" s="148">
        <v>40148</v>
      </c>
    </row>
    <row r="1395" spans="1:20">
      <c r="A1395" s="18" t="s">
        <v>2446</v>
      </c>
      <c r="D1395" s="150" t="s">
        <v>2917</v>
      </c>
      <c r="E1395" s="150" t="s">
        <v>2916</v>
      </c>
      <c r="G1395" s="73"/>
      <c r="H1395" s="73"/>
      <c r="O1395" s="73"/>
      <c r="P1395" s="73"/>
      <c r="Q1395" s="73"/>
      <c r="R1395" s="149">
        <f t="shared" si="29"/>
        <v>0</v>
      </c>
      <c r="T1395" s="148">
        <v>40148</v>
      </c>
    </row>
    <row r="1396" spans="1:20">
      <c r="A1396" s="18" t="s">
        <v>2446</v>
      </c>
      <c r="D1396" s="150" t="s">
        <v>2915</v>
      </c>
      <c r="E1396" s="150" t="s">
        <v>2914</v>
      </c>
      <c r="G1396" s="73"/>
      <c r="H1396" s="73"/>
      <c r="O1396" s="73"/>
      <c r="P1396" s="73"/>
      <c r="Q1396" s="73"/>
      <c r="R1396" s="149">
        <f t="shared" si="29"/>
        <v>0</v>
      </c>
      <c r="T1396" s="148">
        <v>40148</v>
      </c>
    </row>
    <row r="1397" spans="1:20">
      <c r="A1397" s="18" t="s">
        <v>2446</v>
      </c>
      <c r="D1397" s="150" t="s">
        <v>2913</v>
      </c>
      <c r="E1397" s="150" t="s">
        <v>2912</v>
      </c>
      <c r="G1397" s="73"/>
      <c r="H1397" s="73"/>
      <c r="K1397" s="150" t="s">
        <v>2911</v>
      </c>
      <c r="O1397" s="73"/>
      <c r="P1397" s="73">
        <v>3</v>
      </c>
      <c r="Q1397" s="73"/>
      <c r="R1397" s="149">
        <f t="shared" si="29"/>
        <v>1</v>
      </c>
      <c r="T1397" s="148">
        <v>40148</v>
      </c>
    </row>
    <row r="1398" spans="1:20">
      <c r="A1398" s="18" t="s">
        <v>2446</v>
      </c>
      <c r="D1398" s="150" t="s">
        <v>2910</v>
      </c>
      <c r="E1398" s="150" t="s">
        <v>2909</v>
      </c>
      <c r="G1398" s="73"/>
      <c r="H1398" s="73"/>
      <c r="O1398" s="73"/>
      <c r="P1398" s="73"/>
      <c r="Q1398" s="73"/>
      <c r="R1398" s="149">
        <f t="shared" si="29"/>
        <v>0</v>
      </c>
      <c r="T1398" s="148">
        <v>40148</v>
      </c>
    </row>
    <row r="1399" spans="1:20">
      <c r="A1399" s="18" t="s">
        <v>2446</v>
      </c>
      <c r="D1399" s="150" t="s">
        <v>2908</v>
      </c>
      <c r="E1399" s="150" t="s">
        <v>2907</v>
      </c>
      <c r="G1399" s="73"/>
      <c r="H1399" s="73"/>
      <c r="O1399" s="73"/>
      <c r="P1399" s="73"/>
      <c r="Q1399" s="73"/>
      <c r="R1399" s="149">
        <f t="shared" si="29"/>
        <v>0</v>
      </c>
      <c r="T1399" s="148">
        <v>40148</v>
      </c>
    </row>
    <row r="1400" spans="1:20">
      <c r="A1400" s="18" t="s">
        <v>2446</v>
      </c>
      <c r="D1400" s="150" t="s">
        <v>2906</v>
      </c>
      <c r="E1400" s="150" t="s">
        <v>2905</v>
      </c>
      <c r="G1400" s="73"/>
      <c r="H1400" s="73"/>
      <c r="O1400" s="73"/>
      <c r="P1400" s="73"/>
      <c r="Q1400" s="73"/>
      <c r="R1400" s="149">
        <f t="shared" si="29"/>
        <v>0</v>
      </c>
      <c r="T1400" s="148">
        <v>40148</v>
      </c>
    </row>
    <row r="1401" spans="1:20">
      <c r="A1401" s="18" t="s">
        <v>2446</v>
      </c>
      <c r="D1401" s="150" t="s">
        <v>2904</v>
      </c>
      <c r="E1401" s="150" t="s">
        <v>2903</v>
      </c>
      <c r="G1401" s="73"/>
      <c r="H1401" s="73"/>
      <c r="O1401" s="73"/>
      <c r="P1401" s="73"/>
      <c r="Q1401" s="73"/>
      <c r="R1401" s="149">
        <f t="shared" si="29"/>
        <v>0</v>
      </c>
      <c r="T1401" s="148">
        <v>40148</v>
      </c>
    </row>
    <row r="1402" spans="1:20">
      <c r="A1402" s="18" t="s">
        <v>2446</v>
      </c>
      <c r="D1402" s="150" t="s">
        <v>2902</v>
      </c>
      <c r="E1402" s="150" t="s">
        <v>2901</v>
      </c>
      <c r="G1402" s="73"/>
      <c r="H1402" s="73"/>
      <c r="O1402" s="73"/>
      <c r="P1402" s="73"/>
      <c r="Q1402" s="73"/>
      <c r="R1402" s="149">
        <f t="shared" si="29"/>
        <v>0</v>
      </c>
      <c r="T1402" s="148">
        <v>40148</v>
      </c>
    </row>
    <row r="1403" spans="1:20">
      <c r="A1403" s="18" t="s">
        <v>2446</v>
      </c>
      <c r="D1403" s="150" t="s">
        <v>2900</v>
      </c>
      <c r="E1403" s="150" t="s">
        <v>2899</v>
      </c>
      <c r="G1403" s="73"/>
      <c r="H1403" s="73"/>
      <c r="O1403" s="73"/>
      <c r="P1403" s="73"/>
      <c r="Q1403" s="73"/>
      <c r="R1403" s="149">
        <f t="shared" si="29"/>
        <v>0</v>
      </c>
      <c r="T1403" s="148">
        <v>40148</v>
      </c>
    </row>
    <row r="1404" spans="1:20">
      <c r="A1404" s="18" t="s">
        <v>2446</v>
      </c>
      <c r="D1404" s="150" t="s">
        <v>2898</v>
      </c>
      <c r="E1404" s="150" t="s">
        <v>2897</v>
      </c>
      <c r="G1404" s="73"/>
      <c r="H1404" s="73"/>
      <c r="O1404" s="73"/>
      <c r="P1404" s="73"/>
      <c r="Q1404" s="73"/>
      <c r="R1404" s="149">
        <f t="shared" si="29"/>
        <v>0</v>
      </c>
      <c r="T1404" s="148">
        <v>40148</v>
      </c>
    </row>
    <row r="1405" spans="1:20">
      <c r="A1405" s="18" t="s">
        <v>2446</v>
      </c>
      <c r="D1405" s="150" t="s">
        <v>2896</v>
      </c>
      <c r="E1405" s="150" t="s">
        <v>2895</v>
      </c>
      <c r="G1405" s="73"/>
      <c r="H1405" s="73"/>
      <c r="O1405" s="73"/>
      <c r="P1405" s="73"/>
      <c r="Q1405" s="73"/>
      <c r="R1405" s="149">
        <f t="shared" si="29"/>
        <v>0</v>
      </c>
      <c r="T1405" s="148">
        <v>40148</v>
      </c>
    </row>
    <row r="1406" spans="1:20">
      <c r="A1406" s="18" t="s">
        <v>2446</v>
      </c>
      <c r="D1406" s="150" t="s">
        <v>2894</v>
      </c>
      <c r="E1406" s="150" t="s">
        <v>2893</v>
      </c>
      <c r="G1406" s="73"/>
      <c r="H1406" s="73"/>
      <c r="O1406" s="73"/>
      <c r="P1406" s="73"/>
      <c r="Q1406" s="73"/>
      <c r="R1406" s="149">
        <f t="shared" si="29"/>
        <v>0</v>
      </c>
      <c r="T1406" s="148">
        <v>40148</v>
      </c>
    </row>
    <row r="1407" spans="1:20">
      <c r="A1407" s="18" t="s">
        <v>2446</v>
      </c>
      <c r="D1407" s="150" t="s">
        <v>2892</v>
      </c>
      <c r="E1407" s="150" t="s">
        <v>2891</v>
      </c>
      <c r="G1407" s="73"/>
      <c r="H1407" s="73"/>
      <c r="O1407" s="73"/>
      <c r="P1407" s="73"/>
      <c r="Q1407" s="73"/>
      <c r="R1407" s="149">
        <f t="shared" si="29"/>
        <v>0</v>
      </c>
      <c r="T1407" s="148">
        <v>40148</v>
      </c>
    </row>
    <row r="1408" spans="1:20">
      <c r="A1408" s="18" t="s">
        <v>2446</v>
      </c>
      <c r="D1408" s="150" t="s">
        <v>2890</v>
      </c>
      <c r="E1408" s="150" t="s">
        <v>2889</v>
      </c>
      <c r="G1408" s="73"/>
      <c r="H1408" s="73"/>
      <c r="O1408" s="73"/>
      <c r="P1408" s="73"/>
      <c r="Q1408" s="73"/>
      <c r="R1408" s="149">
        <f t="shared" si="29"/>
        <v>0</v>
      </c>
      <c r="T1408" s="148">
        <v>40148</v>
      </c>
    </row>
    <row r="1409" spans="1:20">
      <c r="A1409" s="18" t="s">
        <v>2446</v>
      </c>
      <c r="D1409" s="150" t="s">
        <v>2888</v>
      </c>
      <c r="E1409" s="150" t="s">
        <v>2887</v>
      </c>
      <c r="G1409" s="73"/>
      <c r="H1409" s="73"/>
      <c r="O1409" s="73"/>
      <c r="P1409" s="73"/>
      <c r="Q1409" s="73"/>
      <c r="R1409" s="149">
        <f t="shared" si="29"/>
        <v>0</v>
      </c>
      <c r="T1409" s="148">
        <v>40148</v>
      </c>
    </row>
    <row r="1410" spans="1:20">
      <c r="A1410" s="18" t="s">
        <v>2446</v>
      </c>
      <c r="E1410" s="150" t="s">
        <v>2886</v>
      </c>
      <c r="G1410" s="73"/>
      <c r="H1410" s="73"/>
      <c r="K1410" s="150" t="s">
        <v>2885</v>
      </c>
      <c r="O1410" s="73"/>
      <c r="P1410" s="73"/>
      <c r="Q1410" s="73"/>
      <c r="R1410" s="149">
        <f t="shared" si="29"/>
        <v>0</v>
      </c>
      <c r="T1410" s="148">
        <v>40148</v>
      </c>
    </row>
    <row r="1411" spans="1:20">
      <c r="A1411" s="18" t="s">
        <v>2446</v>
      </c>
      <c r="E1411" s="150" t="s">
        <v>2884</v>
      </c>
      <c r="G1411" s="73"/>
      <c r="H1411" s="73"/>
      <c r="K1411" s="150" t="s">
        <v>2883</v>
      </c>
      <c r="O1411" s="73"/>
      <c r="P1411" s="73"/>
      <c r="Q1411" s="73"/>
      <c r="R1411" s="149">
        <f t="shared" si="29"/>
        <v>0</v>
      </c>
      <c r="T1411" s="148">
        <v>40148</v>
      </c>
    </row>
    <row r="1412" spans="1:20">
      <c r="A1412" s="18" t="s">
        <v>2446</v>
      </c>
      <c r="D1412" s="150" t="s">
        <v>2882</v>
      </c>
      <c r="E1412" s="150" t="s">
        <v>2881</v>
      </c>
      <c r="G1412" s="73"/>
      <c r="H1412" s="73"/>
      <c r="O1412" s="73"/>
      <c r="P1412" s="73"/>
      <c r="Q1412" s="73"/>
      <c r="R1412" s="149">
        <f t="shared" si="29"/>
        <v>0</v>
      </c>
      <c r="T1412" s="148">
        <v>40148</v>
      </c>
    </row>
    <row r="1413" spans="1:20">
      <c r="A1413" s="18" t="s">
        <v>2446</v>
      </c>
      <c r="D1413" s="150" t="s">
        <v>2880</v>
      </c>
      <c r="E1413" s="150" t="s">
        <v>2879</v>
      </c>
      <c r="G1413" s="73"/>
      <c r="H1413" s="73"/>
      <c r="O1413" s="73"/>
      <c r="P1413" s="73"/>
      <c r="Q1413" s="73"/>
      <c r="R1413" s="149">
        <f t="shared" ref="R1413:R1476" si="30">IF($P1413=0,0,$P1413/($P1413+Q1413))</f>
        <v>0</v>
      </c>
      <c r="T1413" s="148">
        <v>40148</v>
      </c>
    </row>
    <row r="1414" spans="1:20">
      <c r="A1414" s="18" t="s">
        <v>2446</v>
      </c>
      <c r="E1414" s="150" t="s">
        <v>2878</v>
      </c>
      <c r="G1414" s="73"/>
      <c r="H1414" s="73"/>
      <c r="K1414" s="150" t="s">
        <v>2877</v>
      </c>
      <c r="O1414" s="73"/>
      <c r="P1414" s="73"/>
      <c r="Q1414" s="73"/>
      <c r="R1414" s="149">
        <f t="shared" si="30"/>
        <v>0</v>
      </c>
      <c r="T1414" s="148">
        <v>40148</v>
      </c>
    </row>
    <row r="1415" spans="1:20">
      <c r="A1415" s="18" t="s">
        <v>2446</v>
      </c>
      <c r="D1415" s="150" t="s">
        <v>2876</v>
      </c>
      <c r="E1415" s="150" t="s">
        <v>2875</v>
      </c>
      <c r="G1415" s="73"/>
      <c r="H1415" s="73"/>
      <c r="O1415" s="73"/>
      <c r="P1415" s="73"/>
      <c r="Q1415" s="73">
        <v>1</v>
      </c>
      <c r="R1415" s="149">
        <f t="shared" si="30"/>
        <v>0</v>
      </c>
      <c r="T1415" s="148">
        <v>40148</v>
      </c>
    </row>
    <row r="1416" spans="1:20">
      <c r="A1416" s="18" t="s">
        <v>2446</v>
      </c>
      <c r="E1416" s="150" t="s">
        <v>2874</v>
      </c>
      <c r="G1416" s="73"/>
      <c r="H1416" s="73"/>
      <c r="K1416" s="150" t="s">
        <v>2873</v>
      </c>
      <c r="O1416" s="73"/>
      <c r="P1416" s="73"/>
      <c r="Q1416" s="73"/>
      <c r="R1416" s="149">
        <f t="shared" si="30"/>
        <v>0</v>
      </c>
      <c r="T1416" s="148">
        <v>40148</v>
      </c>
    </row>
    <row r="1417" spans="1:20">
      <c r="A1417" s="18" t="s">
        <v>2446</v>
      </c>
      <c r="E1417" s="150" t="s">
        <v>2872</v>
      </c>
      <c r="G1417" s="73"/>
      <c r="H1417" s="73"/>
      <c r="K1417" s="150" t="s">
        <v>2871</v>
      </c>
      <c r="O1417" s="73"/>
      <c r="P1417" s="73"/>
      <c r="Q1417" s="73"/>
      <c r="R1417" s="149">
        <f t="shared" si="30"/>
        <v>0</v>
      </c>
      <c r="T1417" s="148">
        <v>40148</v>
      </c>
    </row>
    <row r="1418" spans="1:20">
      <c r="A1418" s="18" t="s">
        <v>2446</v>
      </c>
      <c r="E1418" s="150" t="s">
        <v>2870</v>
      </c>
      <c r="G1418" s="73"/>
      <c r="H1418" s="73"/>
      <c r="O1418" s="73"/>
      <c r="P1418" s="73"/>
      <c r="Q1418" s="73"/>
      <c r="R1418" s="149">
        <f t="shared" si="30"/>
        <v>0</v>
      </c>
      <c r="T1418" s="148">
        <v>40148</v>
      </c>
    </row>
    <row r="1419" spans="1:20">
      <c r="A1419" s="18" t="s">
        <v>2446</v>
      </c>
      <c r="D1419" s="150" t="s">
        <v>2869</v>
      </c>
      <c r="E1419" s="150" t="s">
        <v>2868</v>
      </c>
      <c r="G1419" s="73"/>
      <c r="H1419" s="73"/>
      <c r="O1419" s="73"/>
      <c r="P1419" s="73">
        <v>1</v>
      </c>
      <c r="Q1419" s="73">
        <v>4</v>
      </c>
      <c r="R1419" s="149">
        <f t="shared" si="30"/>
        <v>0.2</v>
      </c>
      <c r="T1419" s="148">
        <v>40148</v>
      </c>
    </row>
    <row r="1420" spans="1:20">
      <c r="A1420" s="18" t="s">
        <v>2446</v>
      </c>
      <c r="D1420" s="150" t="s">
        <v>2867</v>
      </c>
      <c r="E1420" s="150" t="s">
        <v>2866</v>
      </c>
      <c r="G1420" s="73"/>
      <c r="H1420" s="73"/>
      <c r="O1420" s="73"/>
      <c r="P1420" s="73"/>
      <c r="Q1420" s="73"/>
      <c r="R1420" s="149">
        <f t="shared" si="30"/>
        <v>0</v>
      </c>
      <c r="T1420" s="148">
        <v>40148</v>
      </c>
    </row>
    <row r="1421" spans="1:20">
      <c r="A1421" s="18" t="s">
        <v>2446</v>
      </c>
      <c r="D1421" s="150" t="s">
        <v>2865</v>
      </c>
      <c r="E1421" s="150" t="s">
        <v>2864</v>
      </c>
      <c r="G1421" s="73"/>
      <c r="H1421" s="73"/>
      <c r="O1421" s="73"/>
      <c r="P1421" s="73"/>
      <c r="Q1421" s="73">
        <v>2</v>
      </c>
      <c r="R1421" s="149">
        <f t="shared" si="30"/>
        <v>0</v>
      </c>
      <c r="T1421" s="148">
        <v>40148</v>
      </c>
    </row>
    <row r="1422" spans="1:20">
      <c r="A1422" s="18" t="s">
        <v>2446</v>
      </c>
      <c r="D1422" s="150" t="s">
        <v>2863</v>
      </c>
      <c r="E1422" s="150" t="s">
        <v>2862</v>
      </c>
      <c r="G1422" s="73"/>
      <c r="H1422" s="73"/>
      <c r="O1422" s="73"/>
      <c r="P1422" s="73"/>
      <c r="Q1422" s="73"/>
      <c r="R1422" s="149">
        <f t="shared" si="30"/>
        <v>0</v>
      </c>
      <c r="T1422" s="148">
        <v>40148</v>
      </c>
    </row>
    <row r="1423" spans="1:20">
      <c r="A1423" s="18" t="s">
        <v>2446</v>
      </c>
      <c r="D1423" s="150" t="s">
        <v>2861</v>
      </c>
      <c r="G1423" s="73"/>
      <c r="H1423" s="73"/>
      <c r="K1423" s="150" t="s">
        <v>2860</v>
      </c>
      <c r="O1423" s="73"/>
      <c r="P1423" s="73"/>
      <c r="Q1423" s="73"/>
      <c r="R1423" s="149">
        <f t="shared" si="30"/>
        <v>0</v>
      </c>
      <c r="T1423" s="148">
        <v>40148</v>
      </c>
    </row>
    <row r="1424" spans="1:20">
      <c r="A1424" s="18" t="s">
        <v>2446</v>
      </c>
      <c r="D1424" s="150" t="s">
        <v>2859</v>
      </c>
      <c r="G1424" s="73"/>
      <c r="H1424" s="73"/>
      <c r="K1424" s="150" t="s">
        <v>2858</v>
      </c>
      <c r="O1424" s="73"/>
      <c r="P1424" s="73"/>
      <c r="Q1424" s="73"/>
      <c r="R1424" s="149">
        <f t="shared" si="30"/>
        <v>0</v>
      </c>
      <c r="T1424" s="148">
        <v>40148</v>
      </c>
    </row>
    <row r="1425" spans="1:20">
      <c r="A1425" s="18" t="s">
        <v>2804</v>
      </c>
      <c r="D1425" s="165"/>
      <c r="E1425" s="150" t="s">
        <v>2857</v>
      </c>
      <c r="R1425" s="149">
        <f t="shared" si="30"/>
        <v>0</v>
      </c>
      <c r="T1425" s="148">
        <v>40148</v>
      </c>
    </row>
    <row r="1426" spans="1:20">
      <c r="A1426" s="18" t="s">
        <v>2804</v>
      </c>
      <c r="D1426" s="165" t="s">
        <v>2856</v>
      </c>
      <c r="E1426" s="150" t="s">
        <v>2855</v>
      </c>
      <c r="R1426" s="149">
        <f t="shared" si="30"/>
        <v>0</v>
      </c>
      <c r="T1426" s="148">
        <v>40148</v>
      </c>
    </row>
    <row r="1427" spans="1:20">
      <c r="A1427" s="18" t="s">
        <v>2804</v>
      </c>
      <c r="D1427" s="165" t="s">
        <v>2854</v>
      </c>
      <c r="E1427" s="150" t="s">
        <v>2853</v>
      </c>
      <c r="R1427" s="149">
        <f t="shared" si="30"/>
        <v>0</v>
      </c>
      <c r="T1427" s="148">
        <v>40148</v>
      </c>
    </row>
    <row r="1428" spans="1:20">
      <c r="A1428" s="18" t="s">
        <v>2804</v>
      </c>
      <c r="D1428" s="165" t="s">
        <v>2852</v>
      </c>
      <c r="E1428" s="150" t="s">
        <v>2851</v>
      </c>
      <c r="K1428" s="150" t="s">
        <v>2850</v>
      </c>
      <c r="R1428" s="149">
        <f t="shared" si="30"/>
        <v>0</v>
      </c>
      <c r="T1428" s="148">
        <v>40148</v>
      </c>
    </row>
    <row r="1429" spans="1:20">
      <c r="A1429" s="18" t="s">
        <v>2804</v>
      </c>
      <c r="D1429" s="165"/>
      <c r="E1429" s="150" t="s">
        <v>2849</v>
      </c>
      <c r="K1429" s="150" t="s">
        <v>2848</v>
      </c>
      <c r="R1429" s="149">
        <f t="shared" si="30"/>
        <v>0</v>
      </c>
      <c r="T1429" s="148">
        <v>40148</v>
      </c>
    </row>
    <row r="1430" spans="1:20">
      <c r="A1430" s="18" t="s">
        <v>2804</v>
      </c>
      <c r="D1430" s="165" t="s">
        <v>2847</v>
      </c>
      <c r="E1430" s="150" t="s">
        <v>2846</v>
      </c>
      <c r="R1430" s="149">
        <f t="shared" si="30"/>
        <v>0</v>
      </c>
      <c r="T1430" s="148">
        <v>40148</v>
      </c>
    </row>
    <row r="1431" spans="1:20">
      <c r="A1431" s="18" t="s">
        <v>2804</v>
      </c>
      <c r="D1431" s="165" t="s">
        <v>2845</v>
      </c>
      <c r="E1431" s="150" t="s">
        <v>2844</v>
      </c>
      <c r="R1431" s="149">
        <f t="shared" si="30"/>
        <v>0</v>
      </c>
      <c r="T1431" s="148">
        <v>40148</v>
      </c>
    </row>
    <row r="1432" spans="1:20">
      <c r="A1432" s="18" t="s">
        <v>2804</v>
      </c>
      <c r="D1432" s="165" t="s">
        <v>2843</v>
      </c>
      <c r="E1432" s="150" t="s">
        <v>2842</v>
      </c>
      <c r="R1432" s="149">
        <f t="shared" si="30"/>
        <v>0</v>
      </c>
      <c r="T1432" s="148">
        <v>40148</v>
      </c>
    </row>
    <row r="1433" spans="1:20">
      <c r="A1433" s="18" t="s">
        <v>2804</v>
      </c>
      <c r="D1433" s="165" t="s">
        <v>2841</v>
      </c>
      <c r="E1433" s="150" t="s">
        <v>2840</v>
      </c>
      <c r="R1433" s="149">
        <f t="shared" si="30"/>
        <v>0</v>
      </c>
      <c r="T1433" s="148">
        <v>40148</v>
      </c>
    </row>
    <row r="1434" spans="1:20">
      <c r="A1434" s="18" t="s">
        <v>2804</v>
      </c>
      <c r="D1434" s="165" t="s">
        <v>2839</v>
      </c>
      <c r="E1434" s="150" t="s">
        <v>2838</v>
      </c>
      <c r="R1434" s="149">
        <f t="shared" si="30"/>
        <v>0</v>
      </c>
      <c r="T1434" s="148">
        <v>40148</v>
      </c>
    </row>
    <row r="1435" spans="1:20">
      <c r="A1435" s="18" t="s">
        <v>2804</v>
      </c>
      <c r="D1435" s="165" t="s">
        <v>2837</v>
      </c>
      <c r="E1435" s="150" t="s">
        <v>2836</v>
      </c>
      <c r="R1435" s="149">
        <f t="shared" si="30"/>
        <v>0</v>
      </c>
      <c r="T1435" s="148">
        <v>40148</v>
      </c>
    </row>
    <row r="1436" spans="1:20">
      <c r="A1436" s="18" t="s">
        <v>2804</v>
      </c>
      <c r="D1436" s="165" t="s">
        <v>2835</v>
      </c>
      <c r="E1436" s="150" t="s">
        <v>2834</v>
      </c>
      <c r="R1436" s="149">
        <f t="shared" si="30"/>
        <v>0</v>
      </c>
      <c r="T1436" s="148">
        <v>40148</v>
      </c>
    </row>
    <row r="1437" spans="1:20">
      <c r="A1437" s="18" t="s">
        <v>2804</v>
      </c>
      <c r="D1437" s="165" t="s">
        <v>2833</v>
      </c>
      <c r="E1437" s="150" t="s">
        <v>2832</v>
      </c>
      <c r="R1437" s="149">
        <f t="shared" si="30"/>
        <v>0</v>
      </c>
      <c r="T1437" s="148">
        <v>40148</v>
      </c>
    </row>
    <row r="1438" spans="1:20">
      <c r="A1438" s="18" t="s">
        <v>2804</v>
      </c>
      <c r="D1438" s="165" t="s">
        <v>2831</v>
      </c>
      <c r="E1438" s="150" t="s">
        <v>2830</v>
      </c>
      <c r="R1438" s="149">
        <f t="shared" si="30"/>
        <v>0</v>
      </c>
      <c r="T1438" s="148">
        <v>40148</v>
      </c>
    </row>
    <row r="1439" spans="1:20">
      <c r="A1439" s="18" t="s">
        <v>2804</v>
      </c>
      <c r="D1439" s="165" t="s">
        <v>2829</v>
      </c>
      <c r="E1439" s="150" t="s">
        <v>2828</v>
      </c>
      <c r="R1439" s="149">
        <f t="shared" si="30"/>
        <v>0</v>
      </c>
      <c r="T1439" s="148">
        <v>40148</v>
      </c>
    </row>
    <row r="1440" spans="1:20">
      <c r="A1440" s="18" t="s">
        <v>2804</v>
      </c>
      <c r="D1440" s="165" t="s">
        <v>2827</v>
      </c>
      <c r="E1440" s="150" t="s">
        <v>2826</v>
      </c>
      <c r="R1440" s="149">
        <f t="shared" si="30"/>
        <v>0</v>
      </c>
      <c r="T1440" s="148">
        <v>40148</v>
      </c>
    </row>
    <row r="1441" spans="1:20">
      <c r="A1441" s="18" t="s">
        <v>2804</v>
      </c>
      <c r="D1441" s="165" t="s">
        <v>2825</v>
      </c>
      <c r="E1441" s="150" t="s">
        <v>2824</v>
      </c>
      <c r="R1441" s="149">
        <f t="shared" si="30"/>
        <v>0</v>
      </c>
      <c r="T1441" s="148">
        <v>40148</v>
      </c>
    </row>
    <row r="1442" spans="1:20">
      <c r="A1442" s="18" t="s">
        <v>2804</v>
      </c>
      <c r="D1442" s="165"/>
      <c r="E1442" s="150" t="s">
        <v>2823</v>
      </c>
      <c r="K1442" s="150" t="s">
        <v>2822</v>
      </c>
      <c r="R1442" s="149">
        <f t="shared" si="30"/>
        <v>0</v>
      </c>
      <c r="T1442" s="148">
        <v>40148</v>
      </c>
    </row>
    <row r="1443" spans="1:20">
      <c r="A1443" s="18" t="s">
        <v>2804</v>
      </c>
      <c r="D1443" s="165" t="s">
        <v>2821</v>
      </c>
      <c r="E1443" s="150" t="s">
        <v>2820</v>
      </c>
      <c r="R1443" s="149">
        <f t="shared" si="30"/>
        <v>0</v>
      </c>
      <c r="T1443" s="148">
        <v>40148</v>
      </c>
    </row>
    <row r="1444" spans="1:20">
      <c r="A1444" s="18" t="s">
        <v>2804</v>
      </c>
      <c r="D1444" s="150" t="s">
        <v>2819</v>
      </c>
      <c r="E1444" s="150" t="s">
        <v>2818</v>
      </c>
      <c r="R1444" s="149">
        <f t="shared" si="30"/>
        <v>0</v>
      </c>
      <c r="T1444" s="148">
        <v>40148</v>
      </c>
    </row>
    <row r="1445" spans="1:20">
      <c r="A1445" s="18" t="s">
        <v>2804</v>
      </c>
      <c r="D1445" s="165" t="s">
        <v>2817</v>
      </c>
      <c r="E1445" s="150" t="s">
        <v>2816</v>
      </c>
      <c r="R1445" s="149">
        <f t="shared" si="30"/>
        <v>0</v>
      </c>
      <c r="T1445" s="148">
        <v>40148</v>
      </c>
    </row>
    <row r="1446" spans="1:20">
      <c r="A1446" s="18" t="s">
        <v>2804</v>
      </c>
      <c r="D1446" s="165" t="s">
        <v>2815</v>
      </c>
      <c r="E1446" s="150" t="s">
        <v>2814</v>
      </c>
      <c r="R1446" s="149">
        <f t="shared" si="30"/>
        <v>0</v>
      </c>
      <c r="T1446" s="148">
        <v>40148</v>
      </c>
    </row>
    <row r="1447" spans="1:20">
      <c r="A1447" s="18" t="s">
        <v>2804</v>
      </c>
      <c r="E1447" s="165" t="s">
        <v>2813</v>
      </c>
      <c r="K1447" s="150" t="s">
        <v>2812</v>
      </c>
      <c r="R1447" s="149">
        <f t="shared" si="30"/>
        <v>0</v>
      </c>
      <c r="T1447" s="148">
        <v>40148</v>
      </c>
    </row>
    <row r="1448" spans="1:20">
      <c r="A1448" s="18" t="s">
        <v>2804</v>
      </c>
      <c r="D1448" s="165"/>
      <c r="E1448" s="150" t="s">
        <v>2811</v>
      </c>
      <c r="K1448" s="150" t="s">
        <v>2810</v>
      </c>
      <c r="R1448" s="149">
        <f t="shared" si="30"/>
        <v>0</v>
      </c>
      <c r="T1448" s="148">
        <v>40148</v>
      </c>
    </row>
    <row r="1449" spans="1:20">
      <c r="A1449" s="18" t="s">
        <v>2804</v>
      </c>
      <c r="D1449" s="165" t="s">
        <v>2809</v>
      </c>
      <c r="R1449" s="149">
        <f t="shared" si="30"/>
        <v>0</v>
      </c>
      <c r="T1449" s="148">
        <v>40148</v>
      </c>
    </row>
    <row r="1450" spans="1:20">
      <c r="A1450" s="18" t="s">
        <v>2804</v>
      </c>
      <c r="D1450" s="165" t="s">
        <v>2808</v>
      </c>
      <c r="R1450" s="149">
        <f t="shared" si="30"/>
        <v>0</v>
      </c>
      <c r="T1450" s="148">
        <v>40148</v>
      </c>
    </row>
    <row r="1451" spans="1:20">
      <c r="A1451" s="18" t="s">
        <v>2804</v>
      </c>
      <c r="D1451" s="165" t="s">
        <v>2807</v>
      </c>
      <c r="R1451" s="149">
        <f t="shared" si="30"/>
        <v>0</v>
      </c>
      <c r="T1451" s="148">
        <v>40148</v>
      </c>
    </row>
    <row r="1452" spans="1:20">
      <c r="A1452" s="18" t="s">
        <v>2804</v>
      </c>
      <c r="D1452" s="165" t="s">
        <v>2806</v>
      </c>
      <c r="R1452" s="149">
        <f t="shared" si="30"/>
        <v>0</v>
      </c>
      <c r="T1452" s="148">
        <v>40148</v>
      </c>
    </row>
    <row r="1453" spans="1:20">
      <c r="A1453" s="18" t="s">
        <v>2804</v>
      </c>
      <c r="D1453" s="165" t="s">
        <v>2805</v>
      </c>
      <c r="R1453" s="149">
        <f t="shared" si="30"/>
        <v>0</v>
      </c>
      <c r="T1453" s="148">
        <v>40148</v>
      </c>
    </row>
    <row r="1454" spans="1:20">
      <c r="A1454" s="18" t="s">
        <v>2804</v>
      </c>
      <c r="D1454" s="165" t="s">
        <v>2803</v>
      </c>
      <c r="R1454" s="149">
        <f t="shared" si="30"/>
        <v>0</v>
      </c>
      <c r="T1454" s="148">
        <v>40148</v>
      </c>
    </row>
    <row r="1455" spans="1:20">
      <c r="A1455" s="18" t="s">
        <v>2775</v>
      </c>
      <c r="B1455" s="18" t="s">
        <v>1785</v>
      </c>
      <c r="D1455" s="165" t="s">
        <v>2802</v>
      </c>
      <c r="E1455" s="150" t="s">
        <v>2801</v>
      </c>
      <c r="R1455" s="149">
        <f t="shared" si="30"/>
        <v>0</v>
      </c>
      <c r="T1455" s="148">
        <v>40282</v>
      </c>
    </row>
    <row r="1456" spans="1:20">
      <c r="A1456" s="18" t="s">
        <v>2775</v>
      </c>
      <c r="B1456" s="18" t="s">
        <v>1785</v>
      </c>
      <c r="D1456" s="165" t="s">
        <v>2800</v>
      </c>
      <c r="E1456" s="150" t="s">
        <v>2799</v>
      </c>
      <c r="R1456" s="149">
        <f t="shared" si="30"/>
        <v>0</v>
      </c>
      <c r="T1456" s="148">
        <v>40282</v>
      </c>
    </row>
    <row r="1457" spans="1:20">
      <c r="A1457" s="18" t="s">
        <v>2775</v>
      </c>
      <c r="B1457" s="18" t="s">
        <v>1785</v>
      </c>
      <c r="D1457" s="165" t="s">
        <v>2798</v>
      </c>
      <c r="E1457" s="150" t="s">
        <v>2797</v>
      </c>
      <c r="R1457" s="149">
        <f t="shared" si="30"/>
        <v>0</v>
      </c>
      <c r="T1457" s="148">
        <v>40282</v>
      </c>
    </row>
    <row r="1458" spans="1:20">
      <c r="A1458" s="18" t="s">
        <v>2775</v>
      </c>
      <c r="B1458" s="18" t="s">
        <v>1785</v>
      </c>
      <c r="D1458" s="165" t="s">
        <v>2796</v>
      </c>
      <c r="E1458" s="150" t="s">
        <v>2795</v>
      </c>
      <c r="R1458" s="149">
        <f t="shared" si="30"/>
        <v>0</v>
      </c>
      <c r="T1458" s="148">
        <v>40282</v>
      </c>
    </row>
    <row r="1459" spans="1:20">
      <c r="A1459" s="18" t="s">
        <v>2775</v>
      </c>
      <c r="B1459" s="18" t="s">
        <v>1785</v>
      </c>
      <c r="D1459" s="165" t="s">
        <v>2794</v>
      </c>
      <c r="E1459" s="150" t="s">
        <v>2793</v>
      </c>
      <c r="R1459" s="149">
        <f t="shared" si="30"/>
        <v>0</v>
      </c>
      <c r="T1459" s="148">
        <v>40282</v>
      </c>
    </row>
    <row r="1460" spans="1:20">
      <c r="A1460" s="18" t="s">
        <v>2775</v>
      </c>
      <c r="B1460" s="18" t="s">
        <v>1785</v>
      </c>
      <c r="D1460" s="165" t="s">
        <v>2792</v>
      </c>
      <c r="E1460" s="150" t="s">
        <v>2791</v>
      </c>
      <c r="R1460" s="149">
        <f t="shared" si="30"/>
        <v>0</v>
      </c>
      <c r="T1460" s="148">
        <v>40282</v>
      </c>
    </row>
    <row r="1461" spans="1:20">
      <c r="A1461" s="18" t="s">
        <v>2775</v>
      </c>
      <c r="B1461" s="18" t="s">
        <v>1785</v>
      </c>
      <c r="D1461" s="165" t="s">
        <v>2790</v>
      </c>
      <c r="E1461" s="150" t="s">
        <v>2789</v>
      </c>
      <c r="R1461" s="149">
        <f t="shared" si="30"/>
        <v>0</v>
      </c>
      <c r="T1461" s="148">
        <v>40282</v>
      </c>
    </row>
    <row r="1462" spans="1:20">
      <c r="A1462" s="18" t="s">
        <v>2775</v>
      </c>
      <c r="B1462" s="18" t="s">
        <v>1785</v>
      </c>
      <c r="D1462" s="165" t="s">
        <v>2788</v>
      </c>
      <c r="E1462" s="150" t="s">
        <v>2787</v>
      </c>
      <c r="R1462" s="149">
        <f t="shared" si="30"/>
        <v>0</v>
      </c>
      <c r="T1462" s="148">
        <v>40282</v>
      </c>
    </row>
    <row r="1463" spans="1:20">
      <c r="A1463" s="18" t="s">
        <v>2775</v>
      </c>
      <c r="B1463" s="18" t="s">
        <v>1785</v>
      </c>
      <c r="D1463" s="165" t="s">
        <v>2786</v>
      </c>
      <c r="E1463" s="150" t="s">
        <v>2785</v>
      </c>
      <c r="R1463" s="149">
        <f t="shared" si="30"/>
        <v>0</v>
      </c>
      <c r="T1463" s="148">
        <v>40282</v>
      </c>
    </row>
    <row r="1464" spans="1:20">
      <c r="A1464" s="18" t="s">
        <v>2775</v>
      </c>
      <c r="B1464" s="18" t="s">
        <v>1785</v>
      </c>
      <c r="D1464" s="165" t="s">
        <v>2784</v>
      </c>
      <c r="E1464" s="150" t="s">
        <v>2783</v>
      </c>
      <c r="R1464" s="149">
        <f t="shared" si="30"/>
        <v>0</v>
      </c>
      <c r="T1464" s="148">
        <v>40282</v>
      </c>
    </row>
    <row r="1465" spans="1:20">
      <c r="A1465" s="18" t="s">
        <v>2775</v>
      </c>
      <c r="B1465" s="18" t="s">
        <v>1785</v>
      </c>
      <c r="D1465" s="165" t="s">
        <v>2782</v>
      </c>
      <c r="E1465" s="150" t="s">
        <v>2781</v>
      </c>
      <c r="R1465" s="149">
        <f t="shared" si="30"/>
        <v>0</v>
      </c>
      <c r="T1465" s="148">
        <v>40282</v>
      </c>
    </row>
    <row r="1466" spans="1:20">
      <c r="A1466" s="18" t="s">
        <v>2775</v>
      </c>
      <c r="B1466" s="18" t="s">
        <v>1785</v>
      </c>
      <c r="D1466" s="165"/>
      <c r="E1466" s="150" t="s">
        <v>2780</v>
      </c>
      <c r="R1466" s="149">
        <f t="shared" si="30"/>
        <v>0</v>
      </c>
      <c r="T1466" s="148">
        <v>40282</v>
      </c>
    </row>
    <row r="1467" spans="1:20">
      <c r="A1467" s="18" t="s">
        <v>2775</v>
      </c>
      <c r="B1467" s="18" t="s">
        <v>1785</v>
      </c>
      <c r="D1467" s="165" t="s">
        <v>2779</v>
      </c>
      <c r="E1467" s="150" t="s">
        <v>2778</v>
      </c>
      <c r="R1467" s="149">
        <f t="shared" si="30"/>
        <v>0</v>
      </c>
      <c r="T1467" s="148">
        <v>40282</v>
      </c>
    </row>
    <row r="1468" spans="1:20">
      <c r="A1468" s="18" t="s">
        <v>2775</v>
      </c>
      <c r="B1468" s="18" t="s">
        <v>1785</v>
      </c>
      <c r="D1468" s="165" t="s">
        <v>2777</v>
      </c>
      <c r="E1468" s="150" t="s">
        <v>2776</v>
      </c>
      <c r="R1468" s="149">
        <f t="shared" si="30"/>
        <v>0</v>
      </c>
      <c r="T1468" s="148">
        <v>40282</v>
      </c>
    </row>
    <row r="1469" spans="1:20">
      <c r="A1469" s="18" t="s">
        <v>2775</v>
      </c>
      <c r="B1469" s="18" t="s">
        <v>1785</v>
      </c>
      <c r="D1469" s="165" t="s">
        <v>2774</v>
      </c>
      <c r="E1469" s="150" t="s">
        <v>2773</v>
      </c>
      <c r="R1469" s="149">
        <f t="shared" si="30"/>
        <v>0</v>
      </c>
      <c r="T1469" s="148">
        <v>40282</v>
      </c>
    </row>
    <row r="1470" spans="1:20">
      <c r="A1470" s="18" t="s">
        <v>2770</v>
      </c>
      <c r="D1470" s="150" t="s">
        <v>2771</v>
      </c>
      <c r="E1470" s="150" t="s">
        <v>2772</v>
      </c>
      <c r="G1470" s="73"/>
      <c r="H1470" s="73"/>
      <c r="K1470" s="150" t="s">
        <v>2771</v>
      </c>
      <c r="O1470" s="73"/>
      <c r="P1470" s="73"/>
      <c r="Q1470" s="73"/>
      <c r="R1470" s="149">
        <f t="shared" si="30"/>
        <v>0</v>
      </c>
    </row>
    <row r="1471" spans="1:20">
      <c r="A1471" s="18" t="s">
        <v>2770</v>
      </c>
      <c r="D1471" s="165" t="s">
        <v>2769</v>
      </c>
      <c r="E1471" s="150" t="s">
        <v>2768</v>
      </c>
      <c r="R1471" s="149">
        <f t="shared" si="30"/>
        <v>0</v>
      </c>
    </row>
    <row r="1472" spans="1:20">
      <c r="A1472" s="18" t="s">
        <v>2446</v>
      </c>
      <c r="D1472" s="168" t="s">
        <v>2767</v>
      </c>
      <c r="E1472" s="168" t="s">
        <v>2766</v>
      </c>
      <c r="G1472" s="73"/>
      <c r="H1472" s="73"/>
      <c r="R1472" s="149">
        <f t="shared" si="30"/>
        <v>0</v>
      </c>
      <c r="T1472" s="148">
        <v>40148</v>
      </c>
    </row>
    <row r="1473" spans="1:18">
      <c r="A1473" s="18" t="s">
        <v>2572</v>
      </c>
      <c r="D1473" s="150" t="s">
        <v>2765</v>
      </c>
      <c r="E1473" s="150" t="s">
        <v>2764</v>
      </c>
      <c r="G1473" s="73"/>
      <c r="H1473" s="73"/>
      <c r="K1473" s="150" t="s">
        <v>2763</v>
      </c>
      <c r="O1473" s="73"/>
      <c r="P1473" s="73"/>
      <c r="Q1473" s="73"/>
      <c r="R1473" s="149">
        <f t="shared" si="30"/>
        <v>0</v>
      </c>
    </row>
    <row r="1474" spans="1:18">
      <c r="A1474" s="18" t="s">
        <v>2572</v>
      </c>
      <c r="D1474" s="150" t="s">
        <v>2762</v>
      </c>
      <c r="E1474" s="150" t="s">
        <v>2761</v>
      </c>
      <c r="G1474" s="73"/>
      <c r="H1474" s="73"/>
      <c r="K1474" s="150" t="s">
        <v>2760</v>
      </c>
      <c r="O1474" s="73"/>
      <c r="P1474" s="73"/>
      <c r="Q1474" s="73"/>
      <c r="R1474" s="149">
        <f t="shared" si="30"/>
        <v>0</v>
      </c>
    </row>
    <row r="1475" spans="1:18">
      <c r="A1475" s="18" t="s">
        <v>2572</v>
      </c>
      <c r="D1475" s="150" t="s">
        <v>2759</v>
      </c>
      <c r="E1475" s="150" t="s">
        <v>2758</v>
      </c>
      <c r="G1475" s="73"/>
      <c r="H1475" s="73"/>
      <c r="K1475" s="150" t="s">
        <v>2757</v>
      </c>
      <c r="O1475" s="73"/>
      <c r="P1475" s="73"/>
      <c r="Q1475" s="73"/>
      <c r="R1475" s="149">
        <f t="shared" si="30"/>
        <v>0</v>
      </c>
    </row>
    <row r="1476" spans="1:18">
      <c r="A1476" s="18" t="s">
        <v>2572</v>
      </c>
      <c r="D1476" s="150" t="s">
        <v>2756</v>
      </c>
      <c r="E1476" s="150" t="s">
        <v>2755</v>
      </c>
      <c r="G1476" s="73"/>
      <c r="H1476" s="73"/>
      <c r="K1476" s="150" t="s">
        <v>2754</v>
      </c>
      <c r="O1476" s="73"/>
      <c r="P1476" s="73"/>
      <c r="Q1476" s="73"/>
      <c r="R1476" s="149">
        <f t="shared" si="30"/>
        <v>0</v>
      </c>
    </row>
    <row r="1477" spans="1:18">
      <c r="A1477" s="18" t="s">
        <v>2572</v>
      </c>
      <c r="D1477" s="150" t="s">
        <v>2753</v>
      </c>
      <c r="E1477" s="150" t="s">
        <v>2752</v>
      </c>
      <c r="G1477" s="73"/>
      <c r="H1477" s="73"/>
      <c r="K1477" s="150" t="s">
        <v>2751</v>
      </c>
      <c r="O1477" s="73"/>
      <c r="P1477" s="73"/>
      <c r="Q1477" s="73"/>
      <c r="R1477" s="149">
        <f t="shared" ref="R1477:R1540" si="31">IF($P1477=0,0,$P1477/($P1477+Q1477))</f>
        <v>0</v>
      </c>
    </row>
    <row r="1478" spans="1:18">
      <c r="A1478" s="18" t="s">
        <v>2572</v>
      </c>
      <c r="D1478" s="150" t="s">
        <v>2750</v>
      </c>
      <c r="E1478" s="150" t="s">
        <v>2749</v>
      </c>
      <c r="G1478" s="73"/>
      <c r="H1478" s="73"/>
      <c r="K1478" s="150" t="s">
        <v>2748</v>
      </c>
      <c r="O1478" s="73"/>
      <c r="P1478" s="73"/>
      <c r="Q1478" s="73"/>
      <c r="R1478" s="149">
        <f t="shared" si="31"/>
        <v>0</v>
      </c>
    </row>
    <row r="1479" spans="1:18">
      <c r="A1479" s="18" t="s">
        <v>2572</v>
      </c>
      <c r="D1479" s="150" t="s">
        <v>2747</v>
      </c>
      <c r="E1479" s="150" t="s">
        <v>2746</v>
      </c>
      <c r="G1479" s="73"/>
      <c r="H1479" s="73"/>
      <c r="K1479" s="150" t="s">
        <v>2745</v>
      </c>
      <c r="O1479" s="73"/>
      <c r="P1479" s="73"/>
      <c r="Q1479" s="73"/>
      <c r="R1479" s="149">
        <f t="shared" si="31"/>
        <v>0</v>
      </c>
    </row>
    <row r="1480" spans="1:18">
      <c r="A1480" s="18" t="s">
        <v>2572</v>
      </c>
      <c r="E1480" s="150" t="s">
        <v>2744</v>
      </c>
      <c r="G1480" s="73"/>
      <c r="H1480" s="73"/>
      <c r="K1480" s="150" t="s">
        <v>2743</v>
      </c>
      <c r="O1480" s="73"/>
      <c r="P1480" s="73"/>
      <c r="Q1480" s="73"/>
      <c r="R1480" s="149">
        <f t="shared" si="31"/>
        <v>0</v>
      </c>
    </row>
    <row r="1481" spans="1:18">
      <c r="A1481" s="18" t="s">
        <v>2572</v>
      </c>
      <c r="D1481" s="150" t="s">
        <v>2742</v>
      </c>
      <c r="E1481" s="150" t="s">
        <v>2741</v>
      </c>
      <c r="G1481" s="73"/>
      <c r="H1481" s="73"/>
      <c r="K1481" s="150" t="s">
        <v>2740</v>
      </c>
      <c r="O1481" s="73"/>
      <c r="P1481" s="73"/>
      <c r="Q1481" s="73"/>
      <c r="R1481" s="149">
        <f t="shared" si="31"/>
        <v>0</v>
      </c>
    </row>
    <row r="1482" spans="1:18">
      <c r="A1482" s="18" t="s">
        <v>2572</v>
      </c>
      <c r="D1482" s="150" t="s">
        <v>2739</v>
      </c>
      <c r="E1482" s="150" t="s">
        <v>2738</v>
      </c>
      <c r="G1482" s="73"/>
      <c r="H1482" s="73"/>
      <c r="K1482" s="150" t="s">
        <v>2737</v>
      </c>
      <c r="O1482" s="73"/>
      <c r="P1482" s="73"/>
      <c r="Q1482" s="73"/>
      <c r="R1482" s="149">
        <f t="shared" si="31"/>
        <v>0</v>
      </c>
    </row>
    <row r="1483" spans="1:18">
      <c r="A1483" s="18" t="s">
        <v>2572</v>
      </c>
      <c r="E1483" s="150" t="s">
        <v>2736</v>
      </c>
      <c r="G1483" s="73"/>
      <c r="H1483" s="73"/>
      <c r="K1483" s="150" t="s">
        <v>2735</v>
      </c>
      <c r="O1483" s="73"/>
      <c r="P1483" s="73"/>
      <c r="Q1483" s="73"/>
      <c r="R1483" s="149">
        <f t="shared" si="31"/>
        <v>0</v>
      </c>
    </row>
    <row r="1484" spans="1:18">
      <c r="A1484" s="18" t="s">
        <v>2572</v>
      </c>
      <c r="D1484" s="150" t="s">
        <v>2734</v>
      </c>
      <c r="E1484" s="150" t="s">
        <v>2733</v>
      </c>
      <c r="G1484" s="73"/>
      <c r="H1484" s="73"/>
      <c r="K1484" s="150" t="s">
        <v>2732</v>
      </c>
      <c r="O1484" s="73"/>
      <c r="P1484" s="73"/>
      <c r="Q1484" s="73"/>
      <c r="R1484" s="149">
        <f t="shared" si="31"/>
        <v>0</v>
      </c>
    </row>
    <row r="1485" spans="1:18">
      <c r="A1485" s="18" t="s">
        <v>2572</v>
      </c>
      <c r="D1485" s="150" t="s">
        <v>2731</v>
      </c>
      <c r="E1485" s="150" t="s">
        <v>2730</v>
      </c>
      <c r="G1485" s="73"/>
      <c r="H1485" s="73"/>
      <c r="K1485" s="150" t="s">
        <v>2729</v>
      </c>
      <c r="O1485" s="73"/>
      <c r="P1485" s="73"/>
      <c r="Q1485" s="73"/>
      <c r="R1485" s="149">
        <f t="shared" si="31"/>
        <v>0</v>
      </c>
    </row>
    <row r="1486" spans="1:18">
      <c r="A1486" s="18" t="s">
        <v>2572</v>
      </c>
      <c r="D1486" s="150" t="s">
        <v>2728</v>
      </c>
      <c r="E1486" s="150" t="s">
        <v>2727</v>
      </c>
      <c r="G1486" s="73"/>
      <c r="H1486" s="73"/>
      <c r="K1486" s="150" t="s">
        <v>2726</v>
      </c>
      <c r="O1486" s="73"/>
      <c r="P1486" s="73"/>
      <c r="Q1486" s="73"/>
      <c r="R1486" s="149">
        <f t="shared" si="31"/>
        <v>0</v>
      </c>
    </row>
    <row r="1487" spans="1:18">
      <c r="A1487" s="18" t="s">
        <v>2572</v>
      </c>
      <c r="D1487" s="150" t="s">
        <v>2725</v>
      </c>
      <c r="E1487" s="150" t="s">
        <v>2724</v>
      </c>
      <c r="G1487" s="73"/>
      <c r="H1487" s="73"/>
      <c r="K1487" s="150" t="s">
        <v>2723</v>
      </c>
      <c r="O1487" s="73"/>
      <c r="P1487" s="73"/>
      <c r="Q1487" s="73"/>
      <c r="R1487" s="149">
        <f t="shared" si="31"/>
        <v>0</v>
      </c>
    </row>
    <row r="1488" spans="1:18">
      <c r="A1488" s="18" t="s">
        <v>2572</v>
      </c>
      <c r="D1488" s="150" t="s">
        <v>2722</v>
      </c>
      <c r="E1488" s="150" t="s">
        <v>2721</v>
      </c>
      <c r="G1488" s="73"/>
      <c r="H1488" s="73"/>
      <c r="K1488" s="150" t="s">
        <v>2720</v>
      </c>
      <c r="O1488" s="73"/>
      <c r="P1488" s="73"/>
      <c r="Q1488" s="73"/>
      <c r="R1488" s="149">
        <f t="shared" si="31"/>
        <v>0</v>
      </c>
    </row>
    <row r="1489" spans="1:20">
      <c r="A1489" s="18" t="s">
        <v>2572</v>
      </c>
      <c r="D1489" s="150" t="s">
        <v>2719</v>
      </c>
      <c r="E1489" s="150" t="s">
        <v>2718</v>
      </c>
      <c r="G1489" s="73"/>
      <c r="H1489" s="73"/>
      <c r="K1489" s="150" t="s">
        <v>2717</v>
      </c>
      <c r="O1489" s="73"/>
      <c r="P1489" s="73"/>
      <c r="Q1489" s="73"/>
      <c r="R1489" s="149">
        <f t="shared" si="31"/>
        <v>0</v>
      </c>
    </row>
    <row r="1490" spans="1:20">
      <c r="A1490" s="18" t="s">
        <v>2572</v>
      </c>
      <c r="D1490" s="150" t="s">
        <v>2716</v>
      </c>
      <c r="E1490" s="150" t="s">
        <v>2715</v>
      </c>
      <c r="G1490" s="73"/>
      <c r="H1490" s="73"/>
      <c r="K1490" s="150" t="s">
        <v>2714</v>
      </c>
      <c r="O1490" s="73"/>
      <c r="P1490" s="73"/>
      <c r="Q1490" s="73"/>
      <c r="R1490" s="149">
        <f t="shared" si="31"/>
        <v>0</v>
      </c>
    </row>
    <row r="1491" spans="1:20">
      <c r="A1491" s="18" t="s">
        <v>2572</v>
      </c>
      <c r="D1491" s="150" t="s">
        <v>2713</v>
      </c>
      <c r="E1491" s="150" t="s">
        <v>2712</v>
      </c>
      <c r="G1491" s="73"/>
      <c r="H1491" s="73"/>
      <c r="K1491" s="150" t="s">
        <v>2711</v>
      </c>
      <c r="O1491" s="73"/>
      <c r="P1491" s="73"/>
      <c r="Q1491" s="73"/>
      <c r="R1491" s="149">
        <f t="shared" si="31"/>
        <v>0</v>
      </c>
    </row>
    <row r="1492" spans="1:20">
      <c r="A1492" s="18" t="s">
        <v>2572</v>
      </c>
      <c r="D1492" s="150" t="s">
        <v>2710</v>
      </c>
      <c r="E1492" s="150" t="s">
        <v>2709</v>
      </c>
      <c r="G1492" s="73"/>
      <c r="H1492" s="73"/>
      <c r="K1492" s="150" t="s">
        <v>2708</v>
      </c>
      <c r="O1492" s="73"/>
      <c r="P1492" s="73"/>
      <c r="Q1492" s="73"/>
      <c r="R1492" s="149">
        <f t="shared" si="31"/>
        <v>0</v>
      </c>
    </row>
    <row r="1493" spans="1:20">
      <c r="A1493" s="18" t="s">
        <v>2572</v>
      </c>
      <c r="D1493" s="150" t="s">
        <v>2707</v>
      </c>
      <c r="E1493" s="150" t="s">
        <v>2706</v>
      </c>
      <c r="K1493" s="150" t="s">
        <v>2705</v>
      </c>
      <c r="R1493" s="149">
        <f t="shared" si="31"/>
        <v>0</v>
      </c>
    </row>
    <row r="1494" spans="1:20">
      <c r="A1494" s="18" t="s">
        <v>2572</v>
      </c>
      <c r="D1494" s="150" t="s">
        <v>2704</v>
      </c>
      <c r="E1494" s="150" t="s">
        <v>2704</v>
      </c>
      <c r="G1494" s="73"/>
      <c r="H1494" s="73"/>
      <c r="K1494" s="150" t="s">
        <v>2703</v>
      </c>
      <c r="O1494" s="73"/>
      <c r="P1494" s="73"/>
      <c r="Q1494" s="73"/>
      <c r="R1494" s="149">
        <f t="shared" si="31"/>
        <v>0</v>
      </c>
    </row>
    <row r="1495" spans="1:20">
      <c r="A1495" s="18" t="s">
        <v>2572</v>
      </c>
      <c r="D1495" s="150" t="s">
        <v>2702</v>
      </c>
      <c r="E1495" s="150" t="s">
        <v>2701</v>
      </c>
      <c r="G1495" s="73"/>
      <c r="H1495" s="73"/>
      <c r="K1495" s="150" t="s">
        <v>2700</v>
      </c>
      <c r="O1495" s="73"/>
      <c r="P1495" s="73"/>
      <c r="Q1495" s="73"/>
      <c r="R1495" s="149">
        <f t="shared" si="31"/>
        <v>0</v>
      </c>
    </row>
    <row r="1496" spans="1:20">
      <c r="A1496" s="18" t="s">
        <v>2572</v>
      </c>
      <c r="D1496" s="150" t="s">
        <v>2699</v>
      </c>
      <c r="E1496" s="150" t="s">
        <v>2698</v>
      </c>
      <c r="G1496" s="73"/>
      <c r="H1496" s="73"/>
      <c r="K1496" s="150" t="s">
        <v>2697</v>
      </c>
      <c r="O1496" s="73"/>
      <c r="P1496" s="73"/>
      <c r="Q1496" s="73"/>
      <c r="R1496" s="149">
        <f t="shared" si="31"/>
        <v>0</v>
      </c>
    </row>
    <row r="1497" spans="1:20">
      <c r="A1497" s="18" t="s">
        <v>2572</v>
      </c>
      <c r="D1497" s="150" t="s">
        <v>2696</v>
      </c>
      <c r="E1497" s="150" t="s">
        <v>2695</v>
      </c>
      <c r="G1497" s="73"/>
      <c r="H1497" s="73"/>
      <c r="K1497" s="150" t="s">
        <v>2694</v>
      </c>
      <c r="O1497" s="73"/>
      <c r="P1497" s="73"/>
      <c r="Q1497" s="73"/>
      <c r="R1497" s="149">
        <f t="shared" si="31"/>
        <v>0</v>
      </c>
    </row>
    <row r="1498" spans="1:20">
      <c r="A1498" s="18" t="s">
        <v>2572</v>
      </c>
      <c r="D1498" s="150" t="s">
        <v>2693</v>
      </c>
      <c r="E1498" s="150" t="s">
        <v>2692</v>
      </c>
      <c r="G1498" s="73"/>
      <c r="H1498" s="73"/>
      <c r="K1498" s="150" t="s">
        <v>2691</v>
      </c>
      <c r="O1498" s="73"/>
      <c r="P1498" s="73"/>
      <c r="Q1498" s="73"/>
      <c r="R1498" s="149">
        <f t="shared" si="31"/>
        <v>0</v>
      </c>
    </row>
    <row r="1499" spans="1:20" ht="42.75">
      <c r="A1499" s="18" t="s">
        <v>2572</v>
      </c>
      <c r="D1499" s="165" t="s">
        <v>2690</v>
      </c>
      <c r="E1499" s="150" t="s">
        <v>2689</v>
      </c>
      <c r="K1499" s="150" t="s">
        <v>2688</v>
      </c>
      <c r="L1499" s="150" t="s">
        <v>2687</v>
      </c>
      <c r="R1499" s="149">
        <f t="shared" si="31"/>
        <v>0</v>
      </c>
      <c r="T1499" s="148">
        <v>40148</v>
      </c>
    </row>
    <row r="1500" spans="1:20">
      <c r="A1500" s="18" t="s">
        <v>2572</v>
      </c>
      <c r="D1500" s="150" t="s">
        <v>2686</v>
      </c>
      <c r="E1500" s="150" t="s">
        <v>2685</v>
      </c>
      <c r="G1500" s="73"/>
      <c r="H1500" s="73"/>
      <c r="K1500" s="150" t="s">
        <v>2684</v>
      </c>
      <c r="O1500" s="73"/>
      <c r="P1500" s="73"/>
      <c r="Q1500" s="73"/>
      <c r="R1500" s="149">
        <f t="shared" si="31"/>
        <v>0</v>
      </c>
    </row>
    <row r="1501" spans="1:20">
      <c r="A1501" s="18" t="s">
        <v>2572</v>
      </c>
      <c r="D1501" s="150" t="s">
        <v>2683</v>
      </c>
      <c r="E1501" s="150" t="s">
        <v>2682</v>
      </c>
      <c r="G1501" s="73"/>
      <c r="H1501" s="73"/>
      <c r="K1501" s="150" t="s">
        <v>2681</v>
      </c>
      <c r="O1501" s="73"/>
      <c r="P1501" s="73"/>
      <c r="Q1501" s="73"/>
      <c r="R1501" s="149">
        <f t="shared" si="31"/>
        <v>0</v>
      </c>
    </row>
    <row r="1502" spans="1:20">
      <c r="A1502" s="18" t="s">
        <v>2572</v>
      </c>
      <c r="D1502" s="150" t="s">
        <v>2680</v>
      </c>
      <c r="E1502" s="150" t="s">
        <v>2679</v>
      </c>
      <c r="G1502" s="73"/>
      <c r="H1502" s="73"/>
      <c r="K1502" s="150" t="s">
        <v>2678</v>
      </c>
      <c r="O1502" s="73"/>
      <c r="P1502" s="73"/>
      <c r="Q1502" s="73"/>
      <c r="R1502" s="149">
        <f t="shared" si="31"/>
        <v>0</v>
      </c>
    </row>
    <row r="1503" spans="1:20">
      <c r="A1503" s="18" t="s">
        <v>2572</v>
      </c>
      <c r="D1503" s="150" t="s">
        <v>2677</v>
      </c>
      <c r="E1503" s="150" t="s">
        <v>2676</v>
      </c>
      <c r="G1503" s="73"/>
      <c r="H1503" s="73"/>
      <c r="K1503" s="150" t="s">
        <v>2675</v>
      </c>
      <c r="O1503" s="73"/>
      <c r="P1503" s="73"/>
      <c r="Q1503" s="73"/>
      <c r="R1503" s="149">
        <f t="shared" si="31"/>
        <v>0</v>
      </c>
    </row>
    <row r="1504" spans="1:20">
      <c r="A1504" s="18" t="s">
        <v>2572</v>
      </c>
      <c r="E1504" s="150" t="s">
        <v>2674</v>
      </c>
      <c r="G1504" s="73"/>
      <c r="H1504" s="73"/>
      <c r="K1504" s="150" t="s">
        <v>2673</v>
      </c>
      <c r="O1504" s="73"/>
      <c r="P1504" s="73"/>
      <c r="Q1504" s="73"/>
      <c r="R1504" s="149">
        <f t="shared" si="31"/>
        <v>0</v>
      </c>
    </row>
    <row r="1505" spans="1:18">
      <c r="A1505" s="18" t="s">
        <v>2572</v>
      </c>
      <c r="E1505" s="150" t="s">
        <v>2672</v>
      </c>
      <c r="G1505" s="73"/>
      <c r="H1505" s="73"/>
      <c r="K1505" s="150" t="s">
        <v>2671</v>
      </c>
      <c r="O1505" s="73"/>
      <c r="P1505" s="73"/>
      <c r="Q1505" s="73"/>
      <c r="R1505" s="149">
        <f t="shared" si="31"/>
        <v>0</v>
      </c>
    </row>
    <row r="1506" spans="1:18">
      <c r="A1506" s="18" t="s">
        <v>2572</v>
      </c>
      <c r="E1506" s="150" t="s">
        <v>2670</v>
      </c>
      <c r="G1506" s="73"/>
      <c r="H1506" s="73"/>
      <c r="K1506" s="150" t="s">
        <v>2669</v>
      </c>
      <c r="O1506" s="73"/>
      <c r="P1506" s="73"/>
      <c r="Q1506" s="73"/>
      <c r="R1506" s="149">
        <f t="shared" si="31"/>
        <v>0</v>
      </c>
    </row>
    <row r="1507" spans="1:18">
      <c r="A1507" s="18" t="s">
        <v>2572</v>
      </c>
      <c r="D1507" s="150" t="s">
        <v>2668</v>
      </c>
      <c r="E1507" s="150" t="s">
        <v>2667</v>
      </c>
      <c r="G1507" s="73"/>
      <c r="H1507" s="73"/>
      <c r="K1507" s="150" t="s">
        <v>2666</v>
      </c>
      <c r="O1507" s="73"/>
      <c r="P1507" s="73"/>
      <c r="Q1507" s="73"/>
      <c r="R1507" s="149">
        <f t="shared" si="31"/>
        <v>0</v>
      </c>
    </row>
    <row r="1508" spans="1:18">
      <c r="A1508" s="18" t="s">
        <v>2572</v>
      </c>
      <c r="D1508" s="150" t="s">
        <v>2665</v>
      </c>
      <c r="E1508" s="150" t="s">
        <v>2664</v>
      </c>
      <c r="G1508" s="73"/>
      <c r="H1508" s="73"/>
      <c r="K1508" s="150" t="s">
        <v>2663</v>
      </c>
      <c r="O1508" s="73"/>
      <c r="P1508" s="73"/>
      <c r="Q1508" s="73"/>
      <c r="R1508" s="149">
        <f t="shared" si="31"/>
        <v>0</v>
      </c>
    </row>
    <row r="1509" spans="1:18">
      <c r="A1509" s="18" t="s">
        <v>2572</v>
      </c>
      <c r="D1509" s="150" t="s">
        <v>2662</v>
      </c>
      <c r="E1509" s="150" t="s">
        <v>2661</v>
      </c>
      <c r="G1509" s="73"/>
      <c r="H1509" s="73"/>
      <c r="K1509" s="150" t="s">
        <v>2660</v>
      </c>
      <c r="O1509" s="73"/>
      <c r="P1509" s="73"/>
      <c r="Q1509" s="73"/>
      <c r="R1509" s="149">
        <f t="shared" si="31"/>
        <v>0</v>
      </c>
    </row>
    <row r="1510" spans="1:18">
      <c r="A1510" s="18" t="s">
        <v>2572</v>
      </c>
      <c r="D1510" s="150" t="s">
        <v>2659</v>
      </c>
      <c r="E1510" s="150" t="s">
        <v>2658</v>
      </c>
      <c r="G1510" s="73"/>
      <c r="H1510" s="73"/>
      <c r="K1510" s="150" t="s">
        <v>2657</v>
      </c>
      <c r="O1510" s="73"/>
      <c r="P1510" s="73"/>
      <c r="Q1510" s="73">
        <v>1</v>
      </c>
      <c r="R1510" s="149">
        <f t="shared" si="31"/>
        <v>0</v>
      </c>
    </row>
    <row r="1511" spans="1:18">
      <c r="A1511" s="18" t="s">
        <v>2572</v>
      </c>
      <c r="D1511" s="150" t="s">
        <v>2656</v>
      </c>
      <c r="E1511" s="150" t="s">
        <v>2655</v>
      </c>
      <c r="G1511" s="73"/>
      <c r="H1511" s="73"/>
      <c r="K1511" s="150" t="s">
        <v>2654</v>
      </c>
      <c r="O1511" s="73"/>
      <c r="P1511" s="73"/>
      <c r="Q1511" s="73"/>
      <c r="R1511" s="149">
        <f t="shared" si="31"/>
        <v>0</v>
      </c>
    </row>
    <row r="1512" spans="1:18">
      <c r="A1512" s="18" t="s">
        <v>2572</v>
      </c>
      <c r="D1512" s="150" t="s">
        <v>2653</v>
      </c>
      <c r="E1512" s="150" t="s">
        <v>2652</v>
      </c>
      <c r="G1512" s="73"/>
      <c r="H1512" s="73"/>
      <c r="K1512" s="150" t="s">
        <v>2651</v>
      </c>
      <c r="O1512" s="73"/>
      <c r="P1512" s="73"/>
      <c r="Q1512" s="73"/>
      <c r="R1512" s="149">
        <f t="shared" si="31"/>
        <v>0</v>
      </c>
    </row>
    <row r="1513" spans="1:18">
      <c r="A1513" s="18" t="s">
        <v>2572</v>
      </c>
      <c r="D1513" s="150" t="s">
        <v>2650</v>
      </c>
      <c r="E1513" s="150" t="s">
        <v>2649</v>
      </c>
      <c r="G1513" s="73"/>
      <c r="H1513" s="73"/>
      <c r="K1513" s="150" t="s">
        <v>2648</v>
      </c>
      <c r="O1513" s="73"/>
      <c r="P1513" s="73">
        <v>3</v>
      </c>
      <c r="Q1513" s="73">
        <v>1</v>
      </c>
      <c r="R1513" s="149">
        <f t="shared" si="31"/>
        <v>0.75</v>
      </c>
    </row>
    <row r="1514" spans="1:18">
      <c r="A1514" s="18" t="s">
        <v>2572</v>
      </c>
      <c r="D1514" s="150" t="s">
        <v>2647</v>
      </c>
      <c r="E1514" s="150" t="s">
        <v>2646</v>
      </c>
      <c r="G1514" s="73"/>
      <c r="H1514" s="73"/>
      <c r="K1514" s="150" t="s">
        <v>2645</v>
      </c>
      <c r="O1514" s="73"/>
      <c r="P1514" s="73"/>
      <c r="Q1514" s="73"/>
      <c r="R1514" s="149">
        <f t="shared" si="31"/>
        <v>0</v>
      </c>
    </row>
    <row r="1515" spans="1:18">
      <c r="A1515" s="18" t="s">
        <v>2572</v>
      </c>
      <c r="D1515" s="150" t="s">
        <v>2644</v>
      </c>
      <c r="E1515" s="150" t="s">
        <v>2643</v>
      </c>
      <c r="G1515" s="73"/>
      <c r="H1515" s="73"/>
      <c r="K1515" s="150" t="s">
        <v>2642</v>
      </c>
      <c r="O1515" s="73"/>
      <c r="P1515" s="73"/>
      <c r="Q1515" s="73">
        <v>1</v>
      </c>
      <c r="R1515" s="149">
        <f t="shared" si="31"/>
        <v>0</v>
      </c>
    </row>
    <row r="1516" spans="1:18">
      <c r="A1516" s="18" t="s">
        <v>2572</v>
      </c>
      <c r="D1516" s="150" t="s">
        <v>2641</v>
      </c>
      <c r="E1516" s="150" t="s">
        <v>2640</v>
      </c>
      <c r="G1516" s="73"/>
      <c r="H1516" s="73"/>
      <c r="K1516" s="150" t="s">
        <v>2639</v>
      </c>
      <c r="O1516" s="73"/>
      <c r="P1516" s="73"/>
      <c r="Q1516" s="73"/>
      <c r="R1516" s="149">
        <f t="shared" si="31"/>
        <v>0</v>
      </c>
    </row>
    <row r="1517" spans="1:18">
      <c r="A1517" s="18" t="s">
        <v>2572</v>
      </c>
      <c r="D1517" s="150" t="s">
        <v>2638</v>
      </c>
      <c r="E1517" s="150" t="s">
        <v>2637</v>
      </c>
      <c r="G1517" s="73"/>
      <c r="H1517" s="73"/>
      <c r="K1517" s="150" t="s">
        <v>2636</v>
      </c>
      <c r="O1517" s="73"/>
      <c r="P1517" s="73"/>
      <c r="Q1517" s="73"/>
      <c r="R1517" s="149">
        <f t="shared" si="31"/>
        <v>0</v>
      </c>
    </row>
    <row r="1518" spans="1:18">
      <c r="A1518" s="18" t="s">
        <v>2572</v>
      </c>
      <c r="D1518" s="150" t="s">
        <v>2635</v>
      </c>
      <c r="E1518" s="150" t="s">
        <v>2634</v>
      </c>
      <c r="G1518" s="73"/>
      <c r="H1518" s="73"/>
      <c r="K1518" s="150" t="s">
        <v>2633</v>
      </c>
      <c r="O1518" s="73"/>
      <c r="P1518" s="73"/>
      <c r="Q1518" s="73"/>
      <c r="R1518" s="149">
        <f t="shared" si="31"/>
        <v>0</v>
      </c>
    </row>
    <row r="1519" spans="1:18">
      <c r="A1519" s="18" t="s">
        <v>2572</v>
      </c>
      <c r="D1519" s="165" t="s">
        <v>2632</v>
      </c>
      <c r="E1519" s="150" t="s">
        <v>2631</v>
      </c>
      <c r="J1519" s="20" t="s">
        <v>2630</v>
      </c>
      <c r="R1519" s="149">
        <f t="shared" si="31"/>
        <v>0</v>
      </c>
    </row>
    <row r="1520" spans="1:18">
      <c r="A1520" s="18" t="s">
        <v>2572</v>
      </c>
      <c r="D1520" s="150" t="s">
        <v>2629</v>
      </c>
      <c r="E1520" s="150" t="s">
        <v>2628</v>
      </c>
      <c r="G1520" s="73"/>
      <c r="H1520" s="73"/>
      <c r="K1520" s="150" t="s">
        <v>2627</v>
      </c>
      <c r="O1520" s="73"/>
      <c r="P1520" s="73"/>
      <c r="Q1520" s="73"/>
      <c r="R1520" s="149">
        <f t="shared" si="31"/>
        <v>0</v>
      </c>
    </row>
    <row r="1521" spans="1:18">
      <c r="A1521" s="18" t="s">
        <v>2572</v>
      </c>
      <c r="D1521" s="150" t="s">
        <v>2626</v>
      </c>
      <c r="E1521" s="150" t="s">
        <v>2625</v>
      </c>
      <c r="G1521" s="73"/>
      <c r="H1521" s="73"/>
      <c r="K1521" s="150" t="s">
        <v>2624</v>
      </c>
      <c r="O1521" s="73"/>
      <c r="P1521" s="73"/>
      <c r="Q1521" s="73"/>
      <c r="R1521" s="149">
        <f t="shared" si="31"/>
        <v>0</v>
      </c>
    </row>
    <row r="1522" spans="1:18">
      <c r="A1522" s="18" t="s">
        <v>2572</v>
      </c>
      <c r="D1522" s="150" t="s">
        <v>2623</v>
      </c>
      <c r="E1522" s="150" t="s">
        <v>2622</v>
      </c>
      <c r="G1522" s="73"/>
      <c r="H1522" s="73"/>
      <c r="K1522" s="150" t="s">
        <v>2621</v>
      </c>
      <c r="O1522" s="73"/>
      <c r="P1522" s="73"/>
      <c r="Q1522" s="73"/>
      <c r="R1522" s="149">
        <f t="shared" si="31"/>
        <v>0</v>
      </c>
    </row>
    <row r="1523" spans="1:18">
      <c r="A1523" s="18" t="s">
        <v>2572</v>
      </c>
      <c r="E1523" s="150" t="s">
        <v>2620</v>
      </c>
      <c r="G1523" s="73"/>
      <c r="H1523" s="73"/>
      <c r="K1523" s="150" t="s">
        <v>2619</v>
      </c>
      <c r="O1523" s="73"/>
      <c r="P1523" s="73"/>
      <c r="Q1523" s="73"/>
      <c r="R1523" s="149">
        <f t="shared" si="31"/>
        <v>0</v>
      </c>
    </row>
    <row r="1524" spans="1:18">
      <c r="A1524" s="18" t="s">
        <v>2572</v>
      </c>
      <c r="D1524" s="165" t="s">
        <v>2618</v>
      </c>
      <c r="E1524" s="150" t="s">
        <v>2617</v>
      </c>
      <c r="R1524" s="149">
        <f t="shared" si="31"/>
        <v>0</v>
      </c>
    </row>
    <row r="1525" spans="1:18">
      <c r="A1525" s="18" t="s">
        <v>2572</v>
      </c>
      <c r="D1525" s="150" t="s">
        <v>2616</v>
      </c>
      <c r="E1525" s="150" t="s">
        <v>2615</v>
      </c>
      <c r="G1525" s="73"/>
      <c r="H1525" s="73"/>
      <c r="K1525" s="150" t="s">
        <v>2614</v>
      </c>
      <c r="O1525" s="73"/>
      <c r="P1525" s="73"/>
      <c r="Q1525" s="73"/>
      <c r="R1525" s="149">
        <f t="shared" si="31"/>
        <v>0</v>
      </c>
    </row>
    <row r="1526" spans="1:18">
      <c r="A1526" s="18" t="s">
        <v>2572</v>
      </c>
      <c r="D1526" s="150" t="s">
        <v>2613</v>
      </c>
      <c r="E1526" s="150" t="s">
        <v>2612</v>
      </c>
      <c r="G1526" s="73"/>
      <c r="H1526" s="73"/>
      <c r="K1526" s="150" t="s">
        <v>2611</v>
      </c>
      <c r="O1526" s="73"/>
      <c r="P1526" s="73"/>
      <c r="Q1526" s="73"/>
      <c r="R1526" s="149">
        <f t="shared" si="31"/>
        <v>0</v>
      </c>
    </row>
    <row r="1527" spans="1:18">
      <c r="A1527" s="18" t="s">
        <v>2572</v>
      </c>
      <c r="E1527" s="150" t="s">
        <v>2610</v>
      </c>
      <c r="G1527" s="73"/>
      <c r="H1527" s="73"/>
      <c r="K1527" s="150" t="s">
        <v>2609</v>
      </c>
      <c r="O1527" s="73"/>
      <c r="P1527" s="73"/>
      <c r="Q1527" s="73"/>
      <c r="R1527" s="149">
        <f t="shared" si="31"/>
        <v>0</v>
      </c>
    </row>
    <row r="1528" spans="1:18">
      <c r="A1528" s="18" t="s">
        <v>2572</v>
      </c>
      <c r="D1528" s="150" t="s">
        <v>2608</v>
      </c>
      <c r="E1528" s="150" t="s">
        <v>2607</v>
      </c>
      <c r="G1528" s="73"/>
      <c r="H1528" s="73"/>
      <c r="K1528" s="150" t="s">
        <v>2606</v>
      </c>
      <c r="O1528" s="73"/>
      <c r="P1528" s="73"/>
      <c r="Q1528" s="73"/>
      <c r="R1528" s="149">
        <f t="shared" si="31"/>
        <v>0</v>
      </c>
    </row>
    <row r="1529" spans="1:18">
      <c r="A1529" s="18" t="s">
        <v>2572</v>
      </c>
      <c r="D1529" s="150" t="s">
        <v>2605</v>
      </c>
      <c r="E1529" s="150" t="s">
        <v>2604</v>
      </c>
      <c r="G1529" s="73"/>
      <c r="H1529" s="73"/>
      <c r="K1529" s="150" t="s">
        <v>2603</v>
      </c>
      <c r="O1529" s="73"/>
      <c r="P1529" s="73"/>
      <c r="Q1529" s="73"/>
      <c r="R1529" s="149">
        <f t="shared" si="31"/>
        <v>0</v>
      </c>
    </row>
    <row r="1530" spans="1:18">
      <c r="A1530" s="18" t="s">
        <v>2572</v>
      </c>
      <c r="E1530" s="150" t="s">
        <v>2602</v>
      </c>
      <c r="G1530" s="73"/>
      <c r="H1530" s="73"/>
      <c r="K1530" s="150" t="s">
        <v>2601</v>
      </c>
      <c r="O1530" s="73"/>
      <c r="P1530" s="73"/>
      <c r="Q1530" s="73"/>
      <c r="R1530" s="149">
        <f t="shared" si="31"/>
        <v>0</v>
      </c>
    </row>
    <row r="1531" spans="1:18" ht="28.5">
      <c r="A1531" s="18" t="s">
        <v>2572</v>
      </c>
      <c r="E1531" s="150" t="s">
        <v>2600</v>
      </c>
      <c r="G1531" s="73"/>
      <c r="H1531" s="73"/>
      <c r="K1531" s="150" t="s">
        <v>2599</v>
      </c>
      <c r="O1531" s="73"/>
      <c r="P1531" s="73"/>
      <c r="Q1531" s="73"/>
      <c r="R1531" s="149">
        <f t="shared" si="31"/>
        <v>0</v>
      </c>
    </row>
    <row r="1532" spans="1:18">
      <c r="A1532" s="18" t="s">
        <v>2572</v>
      </c>
      <c r="D1532" s="150" t="s">
        <v>2598</v>
      </c>
      <c r="E1532" s="150" t="s">
        <v>2597</v>
      </c>
      <c r="G1532" s="73"/>
      <c r="H1532" s="73"/>
      <c r="K1532" s="150" t="s">
        <v>2596</v>
      </c>
      <c r="O1532" s="73"/>
      <c r="P1532" s="73"/>
      <c r="Q1532" s="73"/>
      <c r="R1532" s="149">
        <f t="shared" si="31"/>
        <v>0</v>
      </c>
    </row>
    <row r="1533" spans="1:18">
      <c r="A1533" s="18" t="s">
        <v>2572</v>
      </c>
      <c r="D1533" s="150" t="s">
        <v>2595</v>
      </c>
      <c r="E1533" s="150" t="s">
        <v>2594</v>
      </c>
      <c r="G1533" s="73"/>
      <c r="H1533" s="73"/>
      <c r="K1533" s="150" t="s">
        <v>2593</v>
      </c>
      <c r="O1533" s="73"/>
      <c r="P1533" s="73"/>
      <c r="Q1533" s="73"/>
      <c r="R1533" s="149">
        <f t="shared" si="31"/>
        <v>0</v>
      </c>
    </row>
    <row r="1534" spans="1:18">
      <c r="A1534" s="18" t="s">
        <v>2572</v>
      </c>
      <c r="D1534" s="150" t="s">
        <v>2591</v>
      </c>
      <c r="E1534" s="150" t="s">
        <v>2592</v>
      </c>
      <c r="G1534" s="73"/>
      <c r="H1534" s="73"/>
      <c r="K1534" s="150" t="s">
        <v>2591</v>
      </c>
      <c r="O1534" s="73"/>
      <c r="P1534" s="73"/>
      <c r="Q1534" s="73"/>
      <c r="R1534" s="149">
        <f t="shared" si="31"/>
        <v>0</v>
      </c>
    </row>
    <row r="1535" spans="1:18">
      <c r="A1535" s="18" t="s">
        <v>2572</v>
      </c>
      <c r="E1535" s="150" t="s">
        <v>2590</v>
      </c>
      <c r="G1535" s="73"/>
      <c r="H1535" s="73"/>
      <c r="K1535" s="150" t="s">
        <v>2589</v>
      </c>
      <c r="O1535" s="73"/>
      <c r="P1535" s="73"/>
      <c r="Q1535" s="73"/>
      <c r="R1535" s="149">
        <f t="shared" si="31"/>
        <v>0</v>
      </c>
    </row>
    <row r="1536" spans="1:18">
      <c r="A1536" s="18" t="s">
        <v>2572</v>
      </c>
      <c r="D1536" s="150" t="s">
        <v>2588</v>
      </c>
      <c r="E1536" s="150" t="s">
        <v>2587</v>
      </c>
      <c r="G1536" s="73"/>
      <c r="H1536" s="73"/>
      <c r="K1536" s="150" t="s">
        <v>2586</v>
      </c>
      <c r="O1536" s="73"/>
      <c r="P1536" s="73"/>
      <c r="Q1536" s="73"/>
      <c r="R1536" s="149">
        <f t="shared" si="31"/>
        <v>0</v>
      </c>
    </row>
    <row r="1537" spans="1:20">
      <c r="A1537" s="18" t="s">
        <v>2572</v>
      </c>
      <c r="D1537" s="150" t="s">
        <v>2585</v>
      </c>
      <c r="E1537" s="150" t="s">
        <v>2584</v>
      </c>
      <c r="G1537" s="73"/>
      <c r="H1537" s="73"/>
      <c r="K1537" s="150" t="s">
        <v>2583</v>
      </c>
      <c r="O1537" s="73"/>
      <c r="P1537" s="73"/>
      <c r="Q1537" s="73"/>
      <c r="R1537" s="149">
        <f t="shared" si="31"/>
        <v>0</v>
      </c>
    </row>
    <row r="1538" spans="1:20">
      <c r="A1538" s="18" t="s">
        <v>2572</v>
      </c>
      <c r="D1538" s="150" t="s">
        <v>2582</v>
      </c>
      <c r="E1538" s="150" t="s">
        <v>2581</v>
      </c>
      <c r="G1538" s="73"/>
      <c r="H1538" s="73"/>
      <c r="K1538" s="150" t="s">
        <v>2580</v>
      </c>
      <c r="O1538" s="73"/>
      <c r="P1538" s="73"/>
      <c r="Q1538" s="73"/>
      <c r="R1538" s="149">
        <f t="shared" si="31"/>
        <v>0</v>
      </c>
    </row>
    <row r="1539" spans="1:20">
      <c r="A1539" s="18" t="s">
        <v>2572</v>
      </c>
      <c r="D1539" s="150" t="s">
        <v>2579</v>
      </c>
      <c r="E1539" s="150" t="s">
        <v>2578</v>
      </c>
      <c r="G1539" s="73"/>
      <c r="H1539" s="73"/>
      <c r="K1539" s="150" t="s">
        <v>2577</v>
      </c>
      <c r="O1539" s="73"/>
      <c r="P1539" s="73"/>
      <c r="Q1539" s="73"/>
      <c r="R1539" s="149">
        <f t="shared" si="31"/>
        <v>0</v>
      </c>
    </row>
    <row r="1540" spans="1:20">
      <c r="A1540" s="18" t="s">
        <v>2572</v>
      </c>
      <c r="E1540" s="150" t="s">
        <v>2576</v>
      </c>
      <c r="G1540" s="73"/>
      <c r="H1540" s="73"/>
      <c r="K1540" s="150" t="s">
        <v>2575</v>
      </c>
      <c r="O1540" s="73"/>
      <c r="P1540" s="73"/>
      <c r="Q1540" s="73"/>
      <c r="R1540" s="149">
        <f t="shared" si="31"/>
        <v>0</v>
      </c>
    </row>
    <row r="1541" spans="1:20">
      <c r="A1541" s="18" t="s">
        <v>2572</v>
      </c>
      <c r="E1541" s="150" t="s">
        <v>2574</v>
      </c>
      <c r="G1541" s="73"/>
      <c r="H1541" s="73"/>
      <c r="K1541" s="150" t="s">
        <v>2573</v>
      </c>
      <c r="O1541" s="73"/>
      <c r="P1541" s="73"/>
      <c r="Q1541" s="73"/>
      <c r="R1541" s="149">
        <f t="shared" ref="R1541:R1604" si="32">IF($P1541=0,0,$P1541/($P1541+Q1541))</f>
        <v>0</v>
      </c>
    </row>
    <row r="1542" spans="1:20">
      <c r="A1542" s="18" t="s">
        <v>2572</v>
      </c>
      <c r="D1542" s="150" t="s">
        <v>2571</v>
      </c>
      <c r="E1542" s="150" t="s">
        <v>2570</v>
      </c>
      <c r="G1542" s="73"/>
      <c r="H1542" s="73"/>
      <c r="K1542" s="150" t="s">
        <v>2569</v>
      </c>
      <c r="O1542" s="73"/>
      <c r="P1542" s="73"/>
      <c r="Q1542" s="73"/>
      <c r="R1542" s="149">
        <f t="shared" si="32"/>
        <v>0</v>
      </c>
    </row>
    <row r="1543" spans="1:20">
      <c r="A1543" s="18" t="s">
        <v>1471</v>
      </c>
      <c r="D1543" s="168" t="s">
        <v>2568</v>
      </c>
      <c r="E1543" s="168" t="s">
        <v>2567</v>
      </c>
      <c r="G1543" s="73"/>
      <c r="H1543" s="73"/>
      <c r="R1543" s="149">
        <f t="shared" si="32"/>
        <v>0</v>
      </c>
      <c r="T1543" s="148">
        <v>40148</v>
      </c>
    </row>
    <row r="1544" spans="1:20">
      <c r="A1544" s="18" t="s">
        <v>1471</v>
      </c>
      <c r="D1544" s="165" t="s">
        <v>2566</v>
      </c>
      <c r="E1544" s="150" t="s">
        <v>2565</v>
      </c>
      <c r="R1544" s="149">
        <f t="shared" si="32"/>
        <v>0</v>
      </c>
      <c r="T1544" s="148">
        <v>40148</v>
      </c>
    </row>
    <row r="1545" spans="1:20">
      <c r="A1545" s="18" t="s">
        <v>1471</v>
      </c>
      <c r="D1545" s="150" t="s">
        <v>2564</v>
      </c>
      <c r="E1545" s="150" t="s">
        <v>2563</v>
      </c>
      <c r="G1545" s="73"/>
      <c r="H1545" s="73"/>
      <c r="K1545" s="150" t="s">
        <v>2562</v>
      </c>
      <c r="O1545" s="73"/>
      <c r="P1545" s="73"/>
      <c r="Q1545" s="73"/>
      <c r="R1545" s="149">
        <f t="shared" si="32"/>
        <v>0</v>
      </c>
      <c r="T1545" s="148">
        <v>40148</v>
      </c>
    </row>
    <row r="1546" spans="1:20">
      <c r="A1546" s="18" t="s">
        <v>1471</v>
      </c>
      <c r="D1546" s="150" t="s">
        <v>2561</v>
      </c>
      <c r="E1546" s="150" t="s">
        <v>2560</v>
      </c>
      <c r="G1546" s="73"/>
      <c r="H1546" s="73"/>
      <c r="R1546" s="149">
        <f t="shared" si="32"/>
        <v>0</v>
      </c>
      <c r="T1546" s="148">
        <v>40148</v>
      </c>
    </row>
    <row r="1547" spans="1:20">
      <c r="A1547" s="18" t="s">
        <v>1471</v>
      </c>
      <c r="E1547" s="150" t="s">
        <v>2559</v>
      </c>
      <c r="F1547" s="20" t="s">
        <v>2558</v>
      </c>
      <c r="G1547" s="73"/>
      <c r="H1547" s="73"/>
      <c r="K1547" s="150" t="s">
        <v>2557</v>
      </c>
      <c r="R1547" s="149">
        <f t="shared" si="32"/>
        <v>0</v>
      </c>
      <c r="T1547" s="148">
        <v>40148</v>
      </c>
    </row>
    <row r="1548" spans="1:20">
      <c r="A1548" s="18" t="s">
        <v>1471</v>
      </c>
      <c r="D1548" s="165" t="s">
        <v>2556</v>
      </c>
      <c r="E1548" s="150" t="s">
        <v>2555</v>
      </c>
      <c r="R1548" s="149">
        <f t="shared" si="32"/>
        <v>0</v>
      </c>
      <c r="T1548" s="148">
        <v>40148</v>
      </c>
    </row>
    <row r="1549" spans="1:20">
      <c r="A1549" s="18" t="s">
        <v>1471</v>
      </c>
      <c r="D1549" s="165" t="s">
        <v>2554</v>
      </c>
      <c r="E1549" s="150" t="s">
        <v>2553</v>
      </c>
      <c r="R1549" s="149">
        <f t="shared" si="32"/>
        <v>0</v>
      </c>
      <c r="T1549" s="148">
        <v>40148</v>
      </c>
    </row>
    <row r="1550" spans="1:20">
      <c r="A1550" s="18" t="s">
        <v>1471</v>
      </c>
      <c r="E1550" s="150" t="s">
        <v>2552</v>
      </c>
      <c r="F1550" s="20" t="s">
        <v>2551</v>
      </c>
      <c r="G1550" s="73"/>
      <c r="H1550" s="73"/>
      <c r="K1550" s="150" t="s">
        <v>2550</v>
      </c>
      <c r="O1550" s="73"/>
      <c r="P1550" s="73"/>
      <c r="Q1550" s="73"/>
      <c r="R1550" s="149">
        <f t="shared" si="32"/>
        <v>0</v>
      </c>
      <c r="T1550" s="148">
        <v>40148</v>
      </c>
    </row>
    <row r="1551" spans="1:20">
      <c r="A1551" s="18" t="s">
        <v>1471</v>
      </c>
      <c r="D1551" s="150" t="s">
        <v>2549</v>
      </c>
      <c r="E1551" s="150" t="s">
        <v>2548</v>
      </c>
      <c r="G1551" s="73"/>
      <c r="H1551" s="73"/>
      <c r="O1551" s="73"/>
      <c r="P1551" s="73"/>
      <c r="Q1551" s="73"/>
      <c r="R1551" s="149">
        <f t="shared" si="32"/>
        <v>0</v>
      </c>
      <c r="T1551" s="148">
        <v>40148</v>
      </c>
    </row>
    <row r="1552" spans="1:20">
      <c r="A1552" s="18" t="s">
        <v>1470</v>
      </c>
      <c r="E1552" s="150" t="s">
        <v>2547</v>
      </c>
      <c r="G1552" s="73"/>
      <c r="H1552" s="73"/>
      <c r="K1552" s="150" t="s">
        <v>2546</v>
      </c>
      <c r="O1552" s="73"/>
      <c r="P1552" s="73"/>
      <c r="Q1552" s="73"/>
      <c r="R1552" s="149">
        <f t="shared" si="32"/>
        <v>0</v>
      </c>
      <c r="T1552" s="148">
        <v>40148</v>
      </c>
    </row>
    <row r="1553" spans="1:20">
      <c r="A1553" s="18" t="s">
        <v>2506</v>
      </c>
      <c r="D1553" s="165" t="s">
        <v>2545</v>
      </c>
      <c r="E1553" s="165" t="s">
        <v>2544</v>
      </c>
      <c r="O1553" s="73"/>
      <c r="P1553" s="73"/>
      <c r="Q1553" s="73"/>
      <c r="R1553" s="149">
        <f t="shared" si="32"/>
        <v>0</v>
      </c>
      <c r="T1553" s="148">
        <v>40148</v>
      </c>
    </row>
    <row r="1554" spans="1:20">
      <c r="A1554" s="18" t="s">
        <v>2506</v>
      </c>
      <c r="D1554" s="165" t="s">
        <v>2543</v>
      </c>
      <c r="E1554" s="150" t="s">
        <v>2542</v>
      </c>
      <c r="R1554" s="149">
        <f t="shared" si="32"/>
        <v>0</v>
      </c>
      <c r="T1554" s="148">
        <v>40148</v>
      </c>
    </row>
    <row r="1555" spans="1:20">
      <c r="A1555" s="18" t="s">
        <v>2506</v>
      </c>
      <c r="D1555" s="165" t="s">
        <v>2541</v>
      </c>
      <c r="E1555" s="150" t="s">
        <v>2540</v>
      </c>
      <c r="I1555" s="20" t="s">
        <v>2539</v>
      </c>
      <c r="R1555" s="149">
        <f t="shared" si="32"/>
        <v>0</v>
      </c>
      <c r="T1555" s="148">
        <v>40148</v>
      </c>
    </row>
    <row r="1556" spans="1:20">
      <c r="A1556" s="18" t="s">
        <v>2506</v>
      </c>
      <c r="D1556" s="165" t="s">
        <v>2538</v>
      </c>
      <c r="E1556" s="150" t="s">
        <v>2537</v>
      </c>
      <c r="R1556" s="149">
        <f t="shared" si="32"/>
        <v>0</v>
      </c>
      <c r="T1556" s="148">
        <v>40148</v>
      </c>
    </row>
    <row r="1557" spans="1:20">
      <c r="A1557" s="18" t="s">
        <v>2506</v>
      </c>
      <c r="D1557" s="165" t="s">
        <v>2536</v>
      </c>
      <c r="E1557" s="150" t="s">
        <v>2535</v>
      </c>
      <c r="I1557" s="20" t="s">
        <v>2534</v>
      </c>
      <c r="R1557" s="149">
        <f t="shared" si="32"/>
        <v>0</v>
      </c>
      <c r="T1557" s="148">
        <v>40148</v>
      </c>
    </row>
    <row r="1558" spans="1:20">
      <c r="A1558" s="18" t="s">
        <v>2506</v>
      </c>
      <c r="D1558" s="165" t="s">
        <v>2533</v>
      </c>
      <c r="E1558" s="150" t="s">
        <v>2532</v>
      </c>
      <c r="I1558" s="20" t="s">
        <v>2531</v>
      </c>
      <c r="R1558" s="149">
        <f t="shared" si="32"/>
        <v>0</v>
      </c>
      <c r="T1558" s="148">
        <v>40148</v>
      </c>
    </row>
    <row r="1559" spans="1:20">
      <c r="A1559" s="18" t="s">
        <v>2506</v>
      </c>
      <c r="D1559" s="165" t="s">
        <v>2530</v>
      </c>
      <c r="E1559" s="150" t="s">
        <v>2529</v>
      </c>
      <c r="I1559" s="20" t="s">
        <v>2528</v>
      </c>
      <c r="R1559" s="149">
        <f t="shared" si="32"/>
        <v>0</v>
      </c>
      <c r="T1559" s="148">
        <v>40148</v>
      </c>
    </row>
    <row r="1560" spans="1:20">
      <c r="A1560" s="18" t="s">
        <v>2506</v>
      </c>
      <c r="D1560" s="150" t="s">
        <v>2527</v>
      </c>
      <c r="E1560" s="150" t="s">
        <v>2526</v>
      </c>
      <c r="G1560" s="73"/>
      <c r="H1560" s="73"/>
      <c r="K1560" s="150" t="s">
        <v>2525</v>
      </c>
      <c r="O1560" s="73"/>
      <c r="P1560" s="73"/>
      <c r="Q1560" s="73"/>
      <c r="R1560" s="149">
        <f t="shared" si="32"/>
        <v>0</v>
      </c>
      <c r="T1560" s="148">
        <v>40148</v>
      </c>
    </row>
    <row r="1561" spans="1:20">
      <c r="A1561" s="18" t="s">
        <v>2506</v>
      </c>
      <c r="D1561" s="165" t="s">
        <v>2524</v>
      </c>
      <c r="E1561" s="150" t="s">
        <v>2523</v>
      </c>
      <c r="R1561" s="149">
        <f t="shared" si="32"/>
        <v>0</v>
      </c>
      <c r="T1561" s="148">
        <v>40148</v>
      </c>
    </row>
    <row r="1562" spans="1:20">
      <c r="A1562" s="18" t="s">
        <v>2506</v>
      </c>
      <c r="D1562" s="165" t="s">
        <v>2522</v>
      </c>
      <c r="E1562" s="150" t="s">
        <v>2521</v>
      </c>
      <c r="O1562" s="73"/>
      <c r="P1562" s="73"/>
      <c r="Q1562" s="73"/>
      <c r="R1562" s="149">
        <f t="shared" si="32"/>
        <v>0</v>
      </c>
      <c r="T1562" s="148">
        <v>40148</v>
      </c>
    </row>
    <row r="1563" spans="1:20">
      <c r="A1563" s="18" t="s">
        <v>2506</v>
      </c>
      <c r="D1563" s="165" t="s">
        <v>2520</v>
      </c>
      <c r="E1563" s="150" t="s">
        <v>2519</v>
      </c>
      <c r="R1563" s="149">
        <f t="shared" si="32"/>
        <v>0</v>
      </c>
      <c r="T1563" s="148">
        <v>40148</v>
      </c>
    </row>
    <row r="1564" spans="1:20">
      <c r="A1564" s="18" t="s">
        <v>2506</v>
      </c>
      <c r="D1564" s="165" t="s">
        <v>2518</v>
      </c>
      <c r="E1564" s="150" t="s">
        <v>2517</v>
      </c>
      <c r="R1564" s="149">
        <f t="shared" si="32"/>
        <v>0</v>
      </c>
      <c r="T1564" s="148">
        <v>40148</v>
      </c>
    </row>
    <row r="1565" spans="1:20">
      <c r="A1565" s="18" t="s">
        <v>2506</v>
      </c>
      <c r="D1565" s="165" t="s">
        <v>2516</v>
      </c>
      <c r="E1565" s="150" t="s">
        <v>2515</v>
      </c>
      <c r="R1565" s="149">
        <f t="shared" si="32"/>
        <v>0</v>
      </c>
      <c r="T1565" s="148">
        <v>40148</v>
      </c>
    </row>
    <row r="1566" spans="1:20">
      <c r="A1566" s="18" t="s">
        <v>2506</v>
      </c>
      <c r="D1566" s="150" t="s">
        <v>2514</v>
      </c>
      <c r="E1566" s="150" t="s">
        <v>2513</v>
      </c>
      <c r="G1566" s="73"/>
      <c r="H1566" s="73"/>
      <c r="R1566" s="149">
        <f t="shared" si="32"/>
        <v>0</v>
      </c>
      <c r="T1566" s="148">
        <v>40148</v>
      </c>
    </row>
    <row r="1567" spans="1:20">
      <c r="A1567" s="18" t="s">
        <v>2506</v>
      </c>
      <c r="D1567" s="165" t="s">
        <v>2512</v>
      </c>
      <c r="E1567" s="150" t="s">
        <v>2511</v>
      </c>
      <c r="I1567" s="20" t="s">
        <v>2510</v>
      </c>
      <c r="R1567" s="149">
        <f t="shared" si="32"/>
        <v>0</v>
      </c>
      <c r="T1567" s="148">
        <v>40148</v>
      </c>
    </row>
    <row r="1568" spans="1:20">
      <c r="A1568" s="18" t="s">
        <v>2506</v>
      </c>
      <c r="D1568" s="165" t="s">
        <v>2509</v>
      </c>
      <c r="E1568" s="150" t="s">
        <v>2509</v>
      </c>
      <c r="R1568" s="149">
        <f t="shared" si="32"/>
        <v>0</v>
      </c>
      <c r="T1568" s="148">
        <v>40148</v>
      </c>
    </row>
    <row r="1569" spans="1:20">
      <c r="A1569" s="18" t="s">
        <v>2506</v>
      </c>
      <c r="D1569" s="165" t="s">
        <v>2508</v>
      </c>
      <c r="R1569" s="149">
        <f t="shared" si="32"/>
        <v>0</v>
      </c>
      <c r="T1569" s="148">
        <v>40148</v>
      </c>
    </row>
    <row r="1570" spans="1:20">
      <c r="A1570" s="18" t="s">
        <v>2506</v>
      </c>
      <c r="D1570" s="165" t="s">
        <v>2507</v>
      </c>
      <c r="R1570" s="149">
        <f t="shared" si="32"/>
        <v>0</v>
      </c>
      <c r="T1570" s="148">
        <v>40148</v>
      </c>
    </row>
    <row r="1571" spans="1:20">
      <c r="A1571" s="18" t="s">
        <v>2506</v>
      </c>
      <c r="D1571" s="165" t="s">
        <v>2505</v>
      </c>
      <c r="R1571" s="149">
        <f t="shared" si="32"/>
        <v>0</v>
      </c>
      <c r="T1571" s="148">
        <v>40148</v>
      </c>
    </row>
    <row r="1572" spans="1:20">
      <c r="A1572" s="18" t="s">
        <v>2472</v>
      </c>
      <c r="B1572" s="18" t="s">
        <v>1785</v>
      </c>
      <c r="D1572" s="165" t="s">
        <v>2504</v>
      </c>
      <c r="E1572" s="150" t="s">
        <v>2503</v>
      </c>
      <c r="O1572" s="73"/>
      <c r="P1572" s="73"/>
      <c r="Q1572" s="73"/>
      <c r="R1572" s="149">
        <f t="shared" si="32"/>
        <v>0</v>
      </c>
      <c r="T1572" s="148">
        <v>40282</v>
      </c>
    </row>
    <row r="1573" spans="1:20">
      <c r="A1573" s="18" t="s">
        <v>2472</v>
      </c>
      <c r="B1573" s="18" t="s">
        <v>1785</v>
      </c>
      <c r="D1573" s="150" t="s">
        <v>2502</v>
      </c>
      <c r="E1573" s="150" t="s">
        <v>2501</v>
      </c>
      <c r="G1573" s="73"/>
      <c r="H1573" s="73"/>
      <c r="R1573" s="149">
        <f t="shared" si="32"/>
        <v>0</v>
      </c>
      <c r="T1573" s="148">
        <v>40282</v>
      </c>
    </row>
    <row r="1574" spans="1:20">
      <c r="A1574" s="18" t="s">
        <v>2472</v>
      </c>
      <c r="B1574" s="18" t="s">
        <v>1785</v>
      </c>
      <c r="D1574" s="165" t="s">
        <v>2500</v>
      </c>
      <c r="E1574" s="150" t="s">
        <v>2499</v>
      </c>
      <c r="R1574" s="149">
        <f t="shared" si="32"/>
        <v>0</v>
      </c>
      <c r="T1574" s="148">
        <v>40282</v>
      </c>
    </row>
    <row r="1575" spans="1:20">
      <c r="A1575" s="18" t="s">
        <v>2472</v>
      </c>
      <c r="B1575" s="18" t="s">
        <v>1785</v>
      </c>
      <c r="D1575" s="150" t="s">
        <v>2498</v>
      </c>
      <c r="E1575" s="150" t="s">
        <v>2497</v>
      </c>
      <c r="G1575" s="73"/>
      <c r="H1575" s="73"/>
      <c r="O1575" s="73"/>
      <c r="P1575" s="73"/>
      <c r="Q1575" s="73"/>
      <c r="R1575" s="149">
        <f t="shared" si="32"/>
        <v>0</v>
      </c>
      <c r="T1575" s="148">
        <v>40282</v>
      </c>
    </row>
    <row r="1576" spans="1:20">
      <c r="A1576" s="18" t="s">
        <v>2472</v>
      </c>
      <c r="B1576" s="18" t="s">
        <v>1785</v>
      </c>
      <c r="D1576" s="150" t="s">
        <v>2496</v>
      </c>
      <c r="E1576" s="150" t="s">
        <v>2495</v>
      </c>
      <c r="G1576" s="73"/>
      <c r="H1576" s="73"/>
      <c r="R1576" s="149">
        <f t="shared" si="32"/>
        <v>0</v>
      </c>
      <c r="T1576" s="148">
        <v>40282</v>
      </c>
    </row>
    <row r="1577" spans="1:20">
      <c r="A1577" s="18" t="s">
        <v>2472</v>
      </c>
      <c r="B1577" s="18" t="s">
        <v>1785</v>
      </c>
      <c r="D1577" s="150" t="s">
        <v>2494</v>
      </c>
      <c r="E1577" s="150" t="s">
        <v>2493</v>
      </c>
      <c r="G1577" s="73"/>
      <c r="H1577" s="73"/>
      <c r="O1577" s="73"/>
      <c r="P1577" s="73"/>
      <c r="Q1577" s="73"/>
      <c r="R1577" s="149">
        <f t="shared" si="32"/>
        <v>0</v>
      </c>
      <c r="T1577" s="148">
        <v>40282</v>
      </c>
    </row>
    <row r="1578" spans="1:20">
      <c r="A1578" s="18" t="s">
        <v>2472</v>
      </c>
      <c r="B1578" s="18" t="s">
        <v>1785</v>
      </c>
      <c r="D1578" s="168" t="s">
        <v>2492</v>
      </c>
      <c r="E1578" s="168" t="s">
        <v>2491</v>
      </c>
      <c r="G1578" s="73"/>
      <c r="H1578" s="73"/>
      <c r="O1578" s="73"/>
      <c r="P1578" s="73"/>
      <c r="Q1578" s="73"/>
      <c r="R1578" s="149">
        <f t="shared" si="32"/>
        <v>0</v>
      </c>
      <c r="T1578" s="148">
        <v>40282</v>
      </c>
    </row>
    <row r="1579" spans="1:20">
      <c r="A1579" s="18" t="s">
        <v>2472</v>
      </c>
      <c r="B1579" s="18" t="s">
        <v>1785</v>
      </c>
      <c r="D1579" s="150" t="s">
        <v>2490</v>
      </c>
      <c r="E1579" s="150" t="s">
        <v>2489</v>
      </c>
      <c r="R1579" s="149">
        <f t="shared" si="32"/>
        <v>0</v>
      </c>
      <c r="T1579" s="148">
        <v>40282</v>
      </c>
    </row>
    <row r="1580" spans="1:20">
      <c r="A1580" s="18" t="s">
        <v>2472</v>
      </c>
      <c r="B1580" s="18" t="s">
        <v>1785</v>
      </c>
      <c r="D1580" s="165" t="s">
        <v>2488</v>
      </c>
      <c r="E1580" s="150" t="s">
        <v>2487</v>
      </c>
      <c r="R1580" s="149">
        <f t="shared" si="32"/>
        <v>0</v>
      </c>
      <c r="T1580" s="148">
        <v>40282</v>
      </c>
    </row>
    <row r="1581" spans="1:20">
      <c r="A1581" s="18" t="s">
        <v>2472</v>
      </c>
      <c r="B1581" s="18" t="s">
        <v>1785</v>
      </c>
      <c r="D1581" s="165" t="s">
        <v>2486</v>
      </c>
      <c r="E1581" s="150" t="s">
        <v>2485</v>
      </c>
      <c r="R1581" s="149">
        <f t="shared" si="32"/>
        <v>0</v>
      </c>
      <c r="T1581" s="148">
        <v>40282</v>
      </c>
    </row>
    <row r="1582" spans="1:20">
      <c r="A1582" s="18" t="s">
        <v>2472</v>
      </c>
      <c r="B1582" s="18" t="s">
        <v>1785</v>
      </c>
      <c r="D1582" s="165" t="s">
        <v>2484</v>
      </c>
      <c r="E1582" s="150" t="s">
        <v>2483</v>
      </c>
      <c r="O1582" s="73"/>
      <c r="P1582" s="73"/>
      <c r="Q1582" s="73"/>
      <c r="R1582" s="149">
        <f t="shared" si="32"/>
        <v>0</v>
      </c>
      <c r="T1582" s="148">
        <v>40282</v>
      </c>
    </row>
    <row r="1583" spans="1:20">
      <c r="A1583" s="18" t="s">
        <v>2472</v>
      </c>
      <c r="B1583" s="18" t="s">
        <v>1785</v>
      </c>
      <c r="D1583" s="165" t="s">
        <v>2482</v>
      </c>
      <c r="E1583" s="150" t="s">
        <v>2481</v>
      </c>
      <c r="R1583" s="149">
        <f t="shared" si="32"/>
        <v>0</v>
      </c>
      <c r="T1583" s="148">
        <v>40282</v>
      </c>
    </row>
    <row r="1584" spans="1:20">
      <c r="A1584" s="18" t="s">
        <v>2472</v>
      </c>
      <c r="B1584" s="18" t="s">
        <v>1785</v>
      </c>
      <c r="D1584" s="150" t="s">
        <v>2480</v>
      </c>
      <c r="E1584" s="150" t="s">
        <v>2479</v>
      </c>
      <c r="G1584" s="73"/>
      <c r="H1584" s="73"/>
      <c r="R1584" s="149">
        <f t="shared" si="32"/>
        <v>0</v>
      </c>
      <c r="T1584" s="148">
        <v>40282</v>
      </c>
    </row>
    <row r="1585" spans="1:20">
      <c r="A1585" s="18" t="s">
        <v>2472</v>
      </c>
      <c r="B1585" s="18" t="s">
        <v>1785</v>
      </c>
      <c r="D1585" s="165" t="s">
        <v>2478</v>
      </c>
      <c r="E1585" s="150" t="s">
        <v>2477</v>
      </c>
      <c r="R1585" s="149">
        <f t="shared" si="32"/>
        <v>0</v>
      </c>
      <c r="T1585" s="148">
        <v>40282</v>
      </c>
    </row>
    <row r="1586" spans="1:20">
      <c r="A1586" s="18" t="s">
        <v>2472</v>
      </c>
      <c r="B1586" s="18" t="s">
        <v>1785</v>
      </c>
      <c r="D1586" s="165" t="s">
        <v>2476</v>
      </c>
      <c r="E1586" s="150" t="s">
        <v>2475</v>
      </c>
      <c r="R1586" s="149">
        <f t="shared" si="32"/>
        <v>0</v>
      </c>
      <c r="T1586" s="148">
        <v>40282</v>
      </c>
    </row>
    <row r="1587" spans="1:20">
      <c r="A1587" s="18" t="s">
        <v>2472</v>
      </c>
      <c r="B1587" s="18" t="s">
        <v>1785</v>
      </c>
      <c r="D1587" s="165" t="s">
        <v>2474</v>
      </c>
      <c r="E1587" s="150" t="s">
        <v>2473</v>
      </c>
      <c r="R1587" s="149">
        <f t="shared" si="32"/>
        <v>0</v>
      </c>
      <c r="T1587" s="148">
        <v>40282</v>
      </c>
    </row>
    <row r="1588" spans="1:20">
      <c r="A1588" s="18" t="s">
        <v>2472</v>
      </c>
      <c r="B1588" s="18" t="s">
        <v>1785</v>
      </c>
      <c r="D1588" s="150" t="s">
        <v>2471</v>
      </c>
      <c r="E1588" s="150" t="s">
        <v>2470</v>
      </c>
      <c r="O1588" s="73"/>
      <c r="P1588" s="73"/>
      <c r="Q1588" s="73"/>
      <c r="R1588" s="149">
        <f t="shared" si="32"/>
        <v>0</v>
      </c>
      <c r="T1588" s="148">
        <v>40282</v>
      </c>
    </row>
    <row r="1589" spans="1:20">
      <c r="A1589" s="18" t="s">
        <v>2469</v>
      </c>
      <c r="E1589" s="150" t="s">
        <v>2468</v>
      </c>
      <c r="F1589" s="20" t="s">
        <v>2467</v>
      </c>
      <c r="G1589" s="73"/>
      <c r="H1589" s="73"/>
      <c r="K1589" s="150" t="s">
        <v>2466</v>
      </c>
      <c r="O1589" s="73"/>
      <c r="P1589" s="73"/>
      <c r="Q1589" s="73"/>
      <c r="R1589" s="149">
        <f t="shared" si="32"/>
        <v>0</v>
      </c>
      <c r="T1589" s="148">
        <v>40156</v>
      </c>
    </row>
    <row r="1590" spans="1:20">
      <c r="A1590" s="18" t="s">
        <v>2462</v>
      </c>
      <c r="D1590" s="150" t="s">
        <v>2465</v>
      </c>
      <c r="E1590" s="150" t="s">
        <v>2464</v>
      </c>
      <c r="G1590" s="73"/>
      <c r="H1590" s="73"/>
      <c r="K1590" s="150" t="s">
        <v>2463</v>
      </c>
      <c r="O1590" s="73"/>
      <c r="P1590" s="73"/>
      <c r="Q1590" s="73"/>
      <c r="R1590" s="149">
        <f t="shared" si="32"/>
        <v>0</v>
      </c>
      <c r="T1590" s="148">
        <v>40156</v>
      </c>
    </row>
    <row r="1591" spans="1:20">
      <c r="A1591" s="18" t="s">
        <v>2462</v>
      </c>
      <c r="D1591" s="168" t="s">
        <v>2461</v>
      </c>
      <c r="E1591" s="168" t="s">
        <v>2460</v>
      </c>
      <c r="G1591" s="73"/>
      <c r="H1591" s="73"/>
      <c r="R1591" s="149">
        <f t="shared" si="32"/>
        <v>0</v>
      </c>
      <c r="T1591" s="148">
        <v>40156</v>
      </c>
    </row>
    <row r="1592" spans="1:20">
      <c r="A1592" s="18" t="s">
        <v>1934</v>
      </c>
      <c r="D1592" s="165" t="s">
        <v>2459</v>
      </c>
      <c r="E1592" s="150" t="s">
        <v>2458</v>
      </c>
      <c r="R1592" s="149">
        <f t="shared" si="32"/>
        <v>0</v>
      </c>
      <c r="T1592" s="148">
        <v>40156</v>
      </c>
    </row>
    <row r="1593" spans="1:20">
      <c r="A1593" s="18" t="s">
        <v>1934</v>
      </c>
      <c r="D1593" s="165" t="s">
        <v>2457</v>
      </c>
      <c r="E1593" s="150" t="s">
        <v>2456</v>
      </c>
      <c r="R1593" s="149">
        <f t="shared" si="32"/>
        <v>0</v>
      </c>
      <c r="T1593" s="148">
        <v>40156</v>
      </c>
    </row>
    <row r="1594" spans="1:20">
      <c r="A1594" s="18" t="s">
        <v>1934</v>
      </c>
      <c r="D1594" s="165" t="s">
        <v>2455</v>
      </c>
      <c r="E1594" s="150" t="s">
        <v>2454</v>
      </c>
      <c r="R1594" s="149">
        <f t="shared" si="32"/>
        <v>0</v>
      </c>
      <c r="T1594" s="148">
        <v>40156</v>
      </c>
    </row>
    <row r="1595" spans="1:20">
      <c r="A1595" s="18" t="s">
        <v>1934</v>
      </c>
      <c r="E1595" s="165" t="s">
        <v>2453</v>
      </c>
      <c r="K1595" s="150" t="s">
        <v>2452</v>
      </c>
      <c r="R1595" s="149">
        <f t="shared" si="32"/>
        <v>0</v>
      </c>
      <c r="T1595" s="148">
        <v>40156</v>
      </c>
    </row>
    <row r="1596" spans="1:20">
      <c r="A1596" s="18" t="s">
        <v>1934</v>
      </c>
      <c r="D1596" s="165" t="s">
        <v>2451</v>
      </c>
      <c r="E1596" s="150" t="s">
        <v>2450</v>
      </c>
      <c r="K1596" s="150" t="s">
        <v>2449</v>
      </c>
      <c r="R1596" s="149">
        <f t="shared" si="32"/>
        <v>0</v>
      </c>
      <c r="T1596" s="148">
        <v>40156</v>
      </c>
    </row>
    <row r="1597" spans="1:20">
      <c r="A1597" s="18" t="s">
        <v>1934</v>
      </c>
      <c r="D1597" s="165"/>
      <c r="E1597" s="150" t="s">
        <v>2448</v>
      </c>
      <c r="K1597" s="150" t="s">
        <v>2447</v>
      </c>
      <c r="R1597" s="149">
        <f t="shared" si="32"/>
        <v>0</v>
      </c>
      <c r="T1597" s="148">
        <v>40156</v>
      </c>
    </row>
    <row r="1598" spans="1:20">
      <c r="A1598" s="18" t="s">
        <v>1934</v>
      </c>
      <c r="D1598" s="165"/>
      <c r="R1598" s="149">
        <f t="shared" si="32"/>
        <v>0</v>
      </c>
      <c r="T1598" s="148">
        <v>40156</v>
      </c>
    </row>
    <row r="1599" spans="1:20">
      <c r="A1599" s="18" t="s">
        <v>2446</v>
      </c>
      <c r="D1599" s="165" t="s">
        <v>2445</v>
      </c>
      <c r="E1599" s="150" t="s">
        <v>2444</v>
      </c>
      <c r="O1599" s="73"/>
      <c r="P1599" s="73"/>
      <c r="Q1599" s="73"/>
      <c r="R1599" s="149">
        <f t="shared" si="32"/>
        <v>0</v>
      </c>
      <c r="T1599" s="148">
        <v>40156</v>
      </c>
    </row>
    <row r="1600" spans="1:20">
      <c r="A1600" s="18" t="s">
        <v>2398</v>
      </c>
      <c r="D1600" s="165" t="s">
        <v>2443</v>
      </c>
      <c r="E1600" s="150" t="s">
        <v>2442</v>
      </c>
      <c r="K1600" s="150" t="s">
        <v>2441</v>
      </c>
      <c r="Q1600" s="18">
        <v>1</v>
      </c>
      <c r="R1600" s="149">
        <f t="shared" si="32"/>
        <v>0</v>
      </c>
      <c r="T1600" s="148">
        <v>40156</v>
      </c>
    </row>
    <row r="1601" spans="1:20">
      <c r="A1601" s="18" t="s">
        <v>2398</v>
      </c>
      <c r="D1601" s="165"/>
      <c r="E1601" s="150" t="s">
        <v>2440</v>
      </c>
      <c r="K1601" s="150" t="s">
        <v>2439</v>
      </c>
      <c r="R1601" s="149">
        <f t="shared" si="32"/>
        <v>0</v>
      </c>
      <c r="T1601" s="148">
        <v>40156</v>
      </c>
    </row>
    <row r="1602" spans="1:20">
      <c r="A1602" s="18" t="s">
        <v>2398</v>
      </c>
      <c r="D1602" s="165"/>
      <c r="E1602" s="150" t="s">
        <v>2438</v>
      </c>
      <c r="K1602" s="150" t="s">
        <v>2437</v>
      </c>
      <c r="R1602" s="149">
        <f t="shared" si="32"/>
        <v>0</v>
      </c>
      <c r="T1602" s="148">
        <v>40156</v>
      </c>
    </row>
    <row r="1603" spans="1:20">
      <c r="A1603" s="18" t="s">
        <v>2398</v>
      </c>
      <c r="D1603" s="165"/>
      <c r="E1603" s="150" t="s">
        <v>2436</v>
      </c>
      <c r="K1603" s="150" t="s">
        <v>2435</v>
      </c>
      <c r="R1603" s="149">
        <f t="shared" si="32"/>
        <v>0</v>
      </c>
      <c r="T1603" s="148">
        <v>40156</v>
      </c>
    </row>
    <row r="1604" spans="1:20">
      <c r="A1604" s="18" t="s">
        <v>2398</v>
      </c>
      <c r="D1604" s="165" t="s">
        <v>2434</v>
      </c>
      <c r="E1604" s="150" t="s">
        <v>2433</v>
      </c>
      <c r="K1604" s="150" t="s">
        <v>2432</v>
      </c>
      <c r="R1604" s="149">
        <f t="shared" si="32"/>
        <v>0</v>
      </c>
      <c r="T1604" s="148">
        <v>40156</v>
      </c>
    </row>
    <row r="1605" spans="1:20">
      <c r="A1605" s="18" t="s">
        <v>2398</v>
      </c>
      <c r="D1605" s="165"/>
      <c r="E1605" s="150" t="s">
        <v>2431</v>
      </c>
      <c r="K1605" s="150" t="s">
        <v>2430</v>
      </c>
      <c r="R1605" s="149">
        <f t="shared" ref="R1605:R1668" si="33">IF($P1605=0,0,$P1605/($P1605+Q1605))</f>
        <v>0</v>
      </c>
      <c r="T1605" s="148">
        <v>40156</v>
      </c>
    </row>
    <row r="1606" spans="1:20">
      <c r="A1606" s="18" t="s">
        <v>2398</v>
      </c>
      <c r="D1606" s="165"/>
      <c r="E1606" s="150" t="s">
        <v>2429</v>
      </c>
      <c r="K1606" s="150" t="s">
        <v>2428</v>
      </c>
      <c r="R1606" s="149">
        <f t="shared" si="33"/>
        <v>0</v>
      </c>
      <c r="T1606" s="148">
        <v>40156</v>
      </c>
    </row>
    <row r="1607" spans="1:20">
      <c r="A1607" s="18" t="s">
        <v>2398</v>
      </c>
      <c r="D1607" s="165"/>
      <c r="E1607" s="150" t="s">
        <v>2427</v>
      </c>
      <c r="K1607" s="150" t="s">
        <v>2426</v>
      </c>
      <c r="R1607" s="149">
        <f t="shared" si="33"/>
        <v>0</v>
      </c>
      <c r="T1607" s="148">
        <v>40156</v>
      </c>
    </row>
    <row r="1608" spans="1:20">
      <c r="A1608" s="18" t="s">
        <v>2398</v>
      </c>
      <c r="D1608" s="165"/>
      <c r="E1608" s="150" t="s">
        <v>2425</v>
      </c>
      <c r="K1608" s="150" t="s">
        <v>2424</v>
      </c>
      <c r="R1608" s="149">
        <f t="shared" si="33"/>
        <v>0</v>
      </c>
      <c r="T1608" s="148">
        <v>40156</v>
      </c>
    </row>
    <row r="1609" spans="1:20">
      <c r="A1609" s="18" t="s">
        <v>2398</v>
      </c>
      <c r="D1609" s="165"/>
      <c r="E1609" s="150" t="s">
        <v>2423</v>
      </c>
      <c r="K1609" s="150" t="s">
        <v>2422</v>
      </c>
      <c r="R1609" s="149">
        <f t="shared" si="33"/>
        <v>0</v>
      </c>
      <c r="T1609" s="148">
        <v>40156</v>
      </c>
    </row>
    <row r="1610" spans="1:20">
      <c r="A1610" s="18" t="s">
        <v>2398</v>
      </c>
      <c r="D1610" s="165"/>
      <c r="E1610" s="150" t="s">
        <v>2421</v>
      </c>
      <c r="K1610" s="150" t="s">
        <v>2420</v>
      </c>
      <c r="R1610" s="149">
        <f t="shared" si="33"/>
        <v>0</v>
      </c>
      <c r="T1610" s="148">
        <v>40156</v>
      </c>
    </row>
    <row r="1611" spans="1:20">
      <c r="A1611" s="18" t="s">
        <v>2398</v>
      </c>
      <c r="D1611" s="165"/>
      <c r="E1611" s="150" t="s">
        <v>2419</v>
      </c>
      <c r="R1611" s="149">
        <f t="shared" si="33"/>
        <v>0</v>
      </c>
      <c r="T1611" s="148">
        <v>40156</v>
      </c>
    </row>
    <row r="1612" spans="1:20">
      <c r="A1612" s="18" t="s">
        <v>2398</v>
      </c>
      <c r="D1612" s="165"/>
      <c r="E1612" s="150" t="s">
        <v>2418</v>
      </c>
      <c r="K1612" s="150" t="s">
        <v>2416</v>
      </c>
      <c r="R1612" s="149">
        <f t="shared" si="33"/>
        <v>0</v>
      </c>
      <c r="T1612" s="148">
        <v>40156</v>
      </c>
    </row>
    <row r="1613" spans="1:20">
      <c r="A1613" s="18" t="s">
        <v>2398</v>
      </c>
      <c r="D1613" s="165"/>
      <c r="E1613" s="150" t="s">
        <v>2417</v>
      </c>
      <c r="K1613" s="150" t="s">
        <v>2416</v>
      </c>
      <c r="R1613" s="149">
        <f t="shared" si="33"/>
        <v>0</v>
      </c>
      <c r="T1613" s="148">
        <v>40156</v>
      </c>
    </row>
    <row r="1614" spans="1:20">
      <c r="A1614" s="18" t="s">
        <v>2398</v>
      </c>
      <c r="D1614" s="165"/>
      <c r="E1614" s="150" t="s">
        <v>2415</v>
      </c>
      <c r="R1614" s="149">
        <f t="shared" si="33"/>
        <v>0</v>
      </c>
      <c r="T1614" s="148">
        <v>40156</v>
      </c>
    </row>
    <row r="1615" spans="1:20">
      <c r="A1615" s="18" t="s">
        <v>2398</v>
      </c>
      <c r="D1615" s="165"/>
      <c r="E1615" s="150" t="s">
        <v>2414</v>
      </c>
      <c r="K1615" s="150" t="s">
        <v>2413</v>
      </c>
      <c r="R1615" s="149">
        <f t="shared" si="33"/>
        <v>0</v>
      </c>
      <c r="T1615" s="148">
        <v>40156</v>
      </c>
    </row>
    <row r="1616" spans="1:20">
      <c r="A1616" s="18" t="s">
        <v>2398</v>
      </c>
      <c r="D1616" s="165"/>
      <c r="E1616" s="150" t="s">
        <v>2412</v>
      </c>
      <c r="K1616" s="150" t="s">
        <v>2411</v>
      </c>
      <c r="R1616" s="149">
        <f t="shared" si="33"/>
        <v>0</v>
      </c>
      <c r="T1616" s="148">
        <v>40156</v>
      </c>
    </row>
    <row r="1617" spans="1:20">
      <c r="A1617" s="18" t="s">
        <v>2398</v>
      </c>
      <c r="D1617" s="165"/>
      <c r="E1617" s="150" t="s">
        <v>2410</v>
      </c>
      <c r="K1617" s="150" t="s">
        <v>2409</v>
      </c>
      <c r="R1617" s="149">
        <f t="shared" si="33"/>
        <v>0</v>
      </c>
      <c r="T1617" s="148">
        <v>40156</v>
      </c>
    </row>
    <row r="1618" spans="1:20">
      <c r="A1618" s="18" t="s">
        <v>2398</v>
      </c>
      <c r="D1618" s="165"/>
      <c r="E1618" s="150" t="s">
        <v>2408</v>
      </c>
      <c r="K1618" s="150" t="s">
        <v>2407</v>
      </c>
      <c r="R1618" s="149">
        <f t="shared" si="33"/>
        <v>0</v>
      </c>
      <c r="T1618" s="148">
        <v>40156</v>
      </c>
    </row>
    <row r="1619" spans="1:20">
      <c r="A1619" s="18" t="s">
        <v>2398</v>
      </c>
      <c r="D1619" s="165"/>
      <c r="E1619" s="150" t="s">
        <v>2406</v>
      </c>
      <c r="R1619" s="149">
        <f t="shared" si="33"/>
        <v>0</v>
      </c>
      <c r="T1619" s="148">
        <v>40156</v>
      </c>
    </row>
    <row r="1620" spans="1:20">
      <c r="A1620" s="18" t="s">
        <v>2398</v>
      </c>
      <c r="D1620" s="165"/>
      <c r="E1620" s="150" t="s">
        <v>2405</v>
      </c>
      <c r="K1620" s="150" t="s">
        <v>2404</v>
      </c>
      <c r="R1620" s="149">
        <f t="shared" si="33"/>
        <v>0</v>
      </c>
      <c r="T1620" s="148">
        <v>40156</v>
      </c>
    </row>
    <row r="1621" spans="1:20">
      <c r="A1621" s="18" t="s">
        <v>2398</v>
      </c>
      <c r="D1621" s="165"/>
      <c r="E1621" s="150" t="s">
        <v>2403</v>
      </c>
      <c r="K1621" s="150" t="s">
        <v>2402</v>
      </c>
      <c r="R1621" s="149">
        <f t="shared" si="33"/>
        <v>0</v>
      </c>
      <c r="T1621" s="148">
        <v>40156</v>
      </c>
    </row>
    <row r="1622" spans="1:20">
      <c r="A1622" s="18" t="s">
        <v>2398</v>
      </c>
      <c r="D1622" s="165"/>
      <c r="E1622" s="150" t="s">
        <v>2401</v>
      </c>
      <c r="K1622" s="150" t="s">
        <v>2400</v>
      </c>
      <c r="R1622" s="149">
        <f t="shared" si="33"/>
        <v>0</v>
      </c>
      <c r="T1622" s="148">
        <v>40156</v>
      </c>
    </row>
    <row r="1623" spans="1:20">
      <c r="A1623" s="18" t="s">
        <v>2398</v>
      </c>
      <c r="D1623" s="165"/>
      <c r="E1623" s="150" t="s">
        <v>2399</v>
      </c>
      <c r="R1623" s="149">
        <f t="shared" si="33"/>
        <v>0</v>
      </c>
      <c r="T1623" s="148">
        <v>40156</v>
      </c>
    </row>
    <row r="1624" spans="1:20">
      <c r="A1624" s="18" t="s">
        <v>2398</v>
      </c>
      <c r="D1624" s="165"/>
      <c r="E1624" s="150" t="s">
        <v>2397</v>
      </c>
      <c r="R1624" s="149">
        <f t="shared" si="33"/>
        <v>0</v>
      </c>
      <c r="T1624" s="148">
        <v>40156</v>
      </c>
    </row>
    <row r="1625" spans="1:20">
      <c r="A1625" s="18" t="s">
        <v>1089</v>
      </c>
      <c r="D1625" s="150" t="s">
        <v>2396</v>
      </c>
      <c r="E1625" s="150" t="s">
        <v>2395</v>
      </c>
      <c r="G1625" s="73"/>
      <c r="H1625" s="73"/>
      <c r="K1625" s="150" t="s">
        <v>2394</v>
      </c>
      <c r="O1625" s="73"/>
      <c r="P1625" s="73"/>
      <c r="Q1625" s="73"/>
      <c r="R1625" s="149">
        <f t="shared" si="33"/>
        <v>0</v>
      </c>
      <c r="T1625" s="148">
        <v>40156</v>
      </c>
    </row>
    <row r="1626" spans="1:20">
      <c r="A1626" s="18" t="s">
        <v>1089</v>
      </c>
      <c r="D1626" s="165" t="s">
        <v>2393</v>
      </c>
      <c r="E1626" s="150" t="s">
        <v>2392</v>
      </c>
      <c r="R1626" s="149">
        <f t="shared" si="33"/>
        <v>0</v>
      </c>
      <c r="T1626" s="148">
        <v>40156</v>
      </c>
    </row>
    <row r="1627" spans="1:20">
      <c r="A1627" s="18" t="s">
        <v>1089</v>
      </c>
      <c r="D1627" s="165" t="s">
        <v>2391</v>
      </c>
      <c r="R1627" s="149">
        <f t="shared" si="33"/>
        <v>0</v>
      </c>
      <c r="T1627" s="148">
        <v>40156</v>
      </c>
    </row>
    <row r="1628" spans="1:20">
      <c r="A1628" s="18" t="s">
        <v>2323</v>
      </c>
      <c r="D1628" s="165"/>
      <c r="E1628" s="150" t="s">
        <v>2390</v>
      </c>
      <c r="R1628" s="149">
        <f t="shared" si="33"/>
        <v>0</v>
      </c>
      <c r="T1628" s="148">
        <v>40156</v>
      </c>
    </row>
    <row r="1629" spans="1:20">
      <c r="A1629" s="18" t="s">
        <v>2323</v>
      </c>
      <c r="D1629" s="165" t="s">
        <v>2389</v>
      </c>
      <c r="E1629" s="150" t="s">
        <v>2388</v>
      </c>
      <c r="K1629" s="150" t="s">
        <v>2387</v>
      </c>
      <c r="R1629" s="149">
        <f t="shared" si="33"/>
        <v>0</v>
      </c>
      <c r="T1629" s="148">
        <v>40156</v>
      </c>
    </row>
    <row r="1630" spans="1:20">
      <c r="A1630" s="18" t="s">
        <v>2323</v>
      </c>
      <c r="D1630" s="165"/>
      <c r="E1630" s="150" t="s">
        <v>2386</v>
      </c>
      <c r="K1630" s="150" t="s">
        <v>2385</v>
      </c>
      <c r="R1630" s="149">
        <f t="shared" si="33"/>
        <v>0</v>
      </c>
      <c r="T1630" s="148">
        <v>40156</v>
      </c>
    </row>
    <row r="1631" spans="1:20">
      <c r="A1631" s="18" t="s">
        <v>2323</v>
      </c>
      <c r="D1631" s="165"/>
      <c r="E1631" s="150" t="s">
        <v>2384</v>
      </c>
      <c r="K1631" s="150" t="s">
        <v>2383</v>
      </c>
      <c r="R1631" s="149">
        <f t="shared" si="33"/>
        <v>0</v>
      </c>
      <c r="T1631" s="148">
        <v>40156</v>
      </c>
    </row>
    <row r="1632" spans="1:20">
      <c r="A1632" s="18" t="s">
        <v>2323</v>
      </c>
      <c r="D1632" s="165"/>
      <c r="E1632" s="150" t="s">
        <v>2382</v>
      </c>
      <c r="K1632" s="150" t="s">
        <v>2381</v>
      </c>
      <c r="R1632" s="149">
        <f t="shared" si="33"/>
        <v>0</v>
      </c>
      <c r="T1632" s="148">
        <v>40156</v>
      </c>
    </row>
    <row r="1633" spans="1:20">
      <c r="A1633" s="18" t="s">
        <v>2323</v>
      </c>
      <c r="D1633" s="165"/>
      <c r="E1633" s="150" t="s">
        <v>2380</v>
      </c>
      <c r="K1633" s="150" t="s">
        <v>2379</v>
      </c>
      <c r="R1633" s="149">
        <f t="shared" si="33"/>
        <v>0</v>
      </c>
      <c r="T1633" s="148">
        <v>40156</v>
      </c>
    </row>
    <row r="1634" spans="1:20">
      <c r="A1634" s="18" t="s">
        <v>2323</v>
      </c>
      <c r="D1634" s="165" t="s">
        <v>2377</v>
      </c>
      <c r="E1634" s="150" t="s">
        <v>2378</v>
      </c>
      <c r="R1634" s="149">
        <f t="shared" si="33"/>
        <v>0</v>
      </c>
      <c r="T1634" s="148">
        <v>40156</v>
      </c>
    </row>
    <row r="1635" spans="1:20">
      <c r="A1635" s="18" t="s">
        <v>2323</v>
      </c>
      <c r="D1635" s="150" t="s">
        <v>2377</v>
      </c>
      <c r="E1635" s="150" t="s">
        <v>2376</v>
      </c>
      <c r="G1635" s="73"/>
      <c r="H1635" s="73"/>
      <c r="O1635" s="73"/>
      <c r="P1635" s="73"/>
      <c r="Q1635" s="73"/>
      <c r="R1635" s="149">
        <f t="shared" si="33"/>
        <v>0</v>
      </c>
      <c r="T1635" s="148">
        <v>40156</v>
      </c>
    </row>
    <row r="1636" spans="1:20">
      <c r="A1636" s="18" t="s">
        <v>2323</v>
      </c>
      <c r="D1636" s="165"/>
      <c r="E1636" s="150" t="s">
        <v>2375</v>
      </c>
      <c r="R1636" s="149">
        <f t="shared" si="33"/>
        <v>0</v>
      </c>
      <c r="T1636" s="148">
        <v>40156</v>
      </c>
    </row>
    <row r="1637" spans="1:20">
      <c r="A1637" s="18" t="s">
        <v>2323</v>
      </c>
      <c r="D1637" s="165"/>
      <c r="E1637" s="150" t="s">
        <v>2374</v>
      </c>
      <c r="R1637" s="149">
        <f t="shared" si="33"/>
        <v>0</v>
      </c>
      <c r="T1637" s="148">
        <v>40156</v>
      </c>
    </row>
    <row r="1638" spans="1:20">
      <c r="A1638" s="18" t="s">
        <v>2323</v>
      </c>
      <c r="D1638" s="165" t="s">
        <v>2373</v>
      </c>
      <c r="E1638" s="150" t="s">
        <v>2372</v>
      </c>
      <c r="R1638" s="149">
        <f t="shared" si="33"/>
        <v>0</v>
      </c>
      <c r="T1638" s="148">
        <v>40156</v>
      </c>
    </row>
    <row r="1639" spans="1:20">
      <c r="A1639" s="18" t="s">
        <v>2323</v>
      </c>
      <c r="D1639" s="165" t="s">
        <v>2371</v>
      </c>
      <c r="E1639" s="150" t="s">
        <v>2370</v>
      </c>
      <c r="R1639" s="149">
        <f t="shared" si="33"/>
        <v>0</v>
      </c>
      <c r="T1639" s="148">
        <v>40156</v>
      </c>
    </row>
    <row r="1640" spans="1:20">
      <c r="A1640" s="18" t="s">
        <v>2323</v>
      </c>
      <c r="D1640" s="165"/>
      <c r="E1640" s="150" t="s">
        <v>2369</v>
      </c>
      <c r="K1640" s="150" t="s">
        <v>2368</v>
      </c>
      <c r="R1640" s="149">
        <f t="shared" si="33"/>
        <v>0</v>
      </c>
      <c r="T1640" s="148">
        <v>40156</v>
      </c>
    </row>
    <row r="1641" spans="1:20">
      <c r="A1641" s="18" t="s">
        <v>2323</v>
      </c>
      <c r="D1641" s="165"/>
      <c r="E1641" s="150" t="s">
        <v>2367</v>
      </c>
      <c r="K1641" s="150" t="s">
        <v>2366</v>
      </c>
      <c r="R1641" s="149">
        <f t="shared" si="33"/>
        <v>0</v>
      </c>
      <c r="T1641" s="148">
        <v>40156</v>
      </c>
    </row>
    <row r="1642" spans="1:20">
      <c r="A1642" s="18" t="s">
        <v>2323</v>
      </c>
      <c r="D1642" s="150" t="s">
        <v>2365</v>
      </c>
      <c r="E1642" s="150" t="s">
        <v>2364</v>
      </c>
      <c r="G1642" s="73"/>
      <c r="H1642" s="73"/>
      <c r="K1642" s="150" t="s">
        <v>2362</v>
      </c>
      <c r="O1642" s="73"/>
      <c r="P1642" s="73"/>
      <c r="Q1642" s="73"/>
      <c r="R1642" s="149">
        <f t="shared" si="33"/>
        <v>0</v>
      </c>
      <c r="T1642" s="148">
        <v>40156</v>
      </c>
    </row>
    <row r="1643" spans="1:20">
      <c r="A1643" s="18" t="s">
        <v>2323</v>
      </c>
      <c r="D1643" s="165"/>
      <c r="E1643" s="150" t="s">
        <v>2363</v>
      </c>
      <c r="K1643" s="150" t="s">
        <v>2362</v>
      </c>
      <c r="R1643" s="149">
        <f t="shared" si="33"/>
        <v>0</v>
      </c>
      <c r="T1643" s="148">
        <v>40156</v>
      </c>
    </row>
    <row r="1644" spans="1:20">
      <c r="A1644" s="18" t="s">
        <v>2323</v>
      </c>
      <c r="D1644" s="165"/>
      <c r="E1644" s="150" t="s">
        <v>2361</v>
      </c>
      <c r="K1644" s="150" t="s">
        <v>2360</v>
      </c>
      <c r="R1644" s="149">
        <f t="shared" si="33"/>
        <v>0</v>
      </c>
      <c r="T1644" s="148">
        <v>40156</v>
      </c>
    </row>
    <row r="1645" spans="1:20">
      <c r="A1645" s="18" t="s">
        <v>2323</v>
      </c>
      <c r="D1645" s="165" t="s">
        <v>2359</v>
      </c>
      <c r="E1645" s="150" t="s">
        <v>2358</v>
      </c>
      <c r="K1645" s="150" t="s">
        <v>2357</v>
      </c>
      <c r="R1645" s="149">
        <f t="shared" si="33"/>
        <v>0</v>
      </c>
      <c r="T1645" s="148">
        <v>40156</v>
      </c>
    </row>
    <row r="1646" spans="1:20">
      <c r="A1646" s="18" t="s">
        <v>2323</v>
      </c>
      <c r="D1646" s="165" t="s">
        <v>2356</v>
      </c>
      <c r="E1646" s="150" t="s">
        <v>2355</v>
      </c>
      <c r="R1646" s="149">
        <f t="shared" si="33"/>
        <v>0</v>
      </c>
      <c r="T1646" s="148">
        <v>40156</v>
      </c>
    </row>
    <row r="1647" spans="1:20">
      <c r="A1647" s="18" t="s">
        <v>2323</v>
      </c>
      <c r="D1647" s="165" t="s">
        <v>2354</v>
      </c>
      <c r="E1647" s="150" t="s">
        <v>2353</v>
      </c>
      <c r="R1647" s="149">
        <f t="shared" si="33"/>
        <v>0</v>
      </c>
      <c r="T1647" s="148">
        <v>40156</v>
      </c>
    </row>
    <row r="1648" spans="1:20">
      <c r="A1648" s="18" t="s">
        <v>2323</v>
      </c>
      <c r="D1648" s="165"/>
      <c r="E1648" s="150" t="s">
        <v>2352</v>
      </c>
      <c r="R1648" s="149">
        <f t="shared" si="33"/>
        <v>0</v>
      </c>
      <c r="T1648" s="148">
        <v>40156</v>
      </c>
    </row>
    <row r="1649" spans="1:20">
      <c r="A1649" s="18" t="s">
        <v>2323</v>
      </c>
      <c r="D1649" s="165" t="s">
        <v>2351</v>
      </c>
      <c r="E1649" s="150" t="s">
        <v>2350</v>
      </c>
      <c r="R1649" s="149">
        <f t="shared" si="33"/>
        <v>0</v>
      </c>
      <c r="T1649" s="148">
        <v>40156</v>
      </c>
    </row>
    <row r="1650" spans="1:20">
      <c r="A1650" s="18" t="s">
        <v>2323</v>
      </c>
      <c r="D1650" s="165" t="s">
        <v>2349</v>
      </c>
      <c r="E1650" s="150" t="s">
        <v>2348</v>
      </c>
      <c r="K1650" s="150" t="s">
        <v>2347</v>
      </c>
      <c r="R1650" s="149">
        <f t="shared" si="33"/>
        <v>0</v>
      </c>
      <c r="T1650" s="148">
        <v>40156</v>
      </c>
    </row>
    <row r="1651" spans="1:20">
      <c r="A1651" s="18" t="s">
        <v>2323</v>
      </c>
      <c r="D1651" s="165"/>
      <c r="E1651" s="150" t="s">
        <v>2346</v>
      </c>
      <c r="R1651" s="149">
        <f t="shared" si="33"/>
        <v>0</v>
      </c>
      <c r="T1651" s="148">
        <v>40156</v>
      </c>
    </row>
    <row r="1652" spans="1:20">
      <c r="A1652" s="18" t="s">
        <v>2323</v>
      </c>
      <c r="D1652" s="165"/>
      <c r="E1652" s="150" t="s">
        <v>2345</v>
      </c>
      <c r="R1652" s="149">
        <f t="shared" si="33"/>
        <v>0</v>
      </c>
      <c r="T1652" s="148">
        <v>40156</v>
      </c>
    </row>
    <row r="1653" spans="1:20">
      <c r="A1653" s="18" t="s">
        <v>2323</v>
      </c>
      <c r="D1653" s="165"/>
      <c r="E1653" s="150" t="s">
        <v>2344</v>
      </c>
      <c r="R1653" s="149">
        <f t="shared" si="33"/>
        <v>0</v>
      </c>
      <c r="T1653" s="148">
        <v>40156</v>
      </c>
    </row>
    <row r="1654" spans="1:20">
      <c r="A1654" s="18" t="s">
        <v>2323</v>
      </c>
      <c r="D1654" s="165" t="s">
        <v>2343</v>
      </c>
      <c r="E1654" s="150" t="s">
        <v>2342</v>
      </c>
      <c r="R1654" s="149">
        <f t="shared" si="33"/>
        <v>0</v>
      </c>
      <c r="T1654" s="148">
        <v>40156</v>
      </c>
    </row>
    <row r="1655" spans="1:20">
      <c r="A1655" s="18" t="s">
        <v>2323</v>
      </c>
      <c r="D1655" s="165"/>
      <c r="E1655" s="150" t="s">
        <v>2341</v>
      </c>
      <c r="K1655" s="150" t="s">
        <v>2340</v>
      </c>
      <c r="R1655" s="149">
        <f t="shared" si="33"/>
        <v>0</v>
      </c>
      <c r="T1655" s="148">
        <v>40156</v>
      </c>
    </row>
    <row r="1656" spans="1:20">
      <c r="A1656" s="18" t="s">
        <v>2323</v>
      </c>
      <c r="D1656" s="165"/>
      <c r="E1656" s="150" t="s">
        <v>2339</v>
      </c>
      <c r="R1656" s="149">
        <f t="shared" si="33"/>
        <v>0</v>
      </c>
      <c r="T1656" s="148">
        <v>40156</v>
      </c>
    </row>
    <row r="1657" spans="1:20">
      <c r="A1657" s="18" t="s">
        <v>2323</v>
      </c>
      <c r="D1657" s="165"/>
      <c r="E1657" s="150" t="s">
        <v>2338</v>
      </c>
      <c r="K1657" s="150" t="s">
        <v>2337</v>
      </c>
      <c r="R1657" s="149">
        <f t="shared" si="33"/>
        <v>0</v>
      </c>
      <c r="T1657" s="148">
        <v>40156</v>
      </c>
    </row>
    <row r="1658" spans="1:20">
      <c r="A1658" s="18" t="s">
        <v>2323</v>
      </c>
      <c r="D1658" s="165"/>
      <c r="E1658" s="150" t="s">
        <v>2336</v>
      </c>
      <c r="R1658" s="149">
        <f t="shared" si="33"/>
        <v>0</v>
      </c>
      <c r="T1658" s="148">
        <v>40156</v>
      </c>
    </row>
    <row r="1659" spans="1:20">
      <c r="A1659" s="18" t="s">
        <v>2323</v>
      </c>
      <c r="D1659" s="165" t="s">
        <v>2335</v>
      </c>
      <c r="E1659" s="150" t="s">
        <v>2334</v>
      </c>
      <c r="R1659" s="149">
        <f t="shared" si="33"/>
        <v>0</v>
      </c>
      <c r="T1659" s="148">
        <v>40156</v>
      </c>
    </row>
    <row r="1660" spans="1:20">
      <c r="A1660" s="18" t="s">
        <v>2323</v>
      </c>
      <c r="D1660" s="150" t="s">
        <v>2333</v>
      </c>
      <c r="E1660" s="150" t="s">
        <v>2332</v>
      </c>
      <c r="G1660" s="73"/>
      <c r="H1660" s="73"/>
      <c r="O1660" s="73"/>
      <c r="P1660" s="73"/>
      <c r="Q1660" s="73"/>
      <c r="R1660" s="149">
        <f t="shared" si="33"/>
        <v>0</v>
      </c>
      <c r="T1660" s="148">
        <v>40156</v>
      </c>
    </row>
    <row r="1661" spans="1:20">
      <c r="A1661" s="18" t="s">
        <v>2323</v>
      </c>
      <c r="D1661" s="165"/>
      <c r="E1661" s="150" t="s">
        <v>2331</v>
      </c>
      <c r="K1661" s="150" t="s">
        <v>2330</v>
      </c>
      <c r="R1661" s="149">
        <f t="shared" si="33"/>
        <v>0</v>
      </c>
      <c r="T1661" s="148">
        <v>40156</v>
      </c>
    </row>
    <row r="1662" spans="1:20">
      <c r="A1662" s="18" t="s">
        <v>2323</v>
      </c>
      <c r="D1662" s="165" t="s">
        <v>2323</v>
      </c>
      <c r="E1662" s="150" t="s">
        <v>2329</v>
      </c>
      <c r="P1662" s="18">
        <v>1</v>
      </c>
      <c r="R1662" s="149">
        <f t="shared" si="33"/>
        <v>1</v>
      </c>
      <c r="T1662" s="148">
        <v>40156</v>
      </c>
    </row>
    <row r="1663" spans="1:20">
      <c r="A1663" s="18" t="s">
        <v>2323</v>
      </c>
      <c r="D1663" s="165"/>
      <c r="E1663" s="150" t="s">
        <v>2328</v>
      </c>
      <c r="K1663" s="150" t="s">
        <v>2327</v>
      </c>
      <c r="R1663" s="149">
        <f t="shared" si="33"/>
        <v>0</v>
      </c>
      <c r="T1663" s="148">
        <v>40156</v>
      </c>
    </row>
    <row r="1664" spans="1:20">
      <c r="A1664" s="18" t="s">
        <v>2323</v>
      </c>
      <c r="D1664" s="165"/>
      <c r="E1664" s="150" t="s">
        <v>2326</v>
      </c>
      <c r="K1664" s="150" t="s">
        <v>2325</v>
      </c>
      <c r="R1664" s="149">
        <f t="shared" si="33"/>
        <v>0</v>
      </c>
      <c r="T1664" s="148">
        <v>40156</v>
      </c>
    </row>
    <row r="1665" spans="1:20">
      <c r="A1665" s="18" t="s">
        <v>2323</v>
      </c>
      <c r="D1665" s="165" t="s">
        <v>2324</v>
      </c>
      <c r="R1665" s="149">
        <f t="shared" si="33"/>
        <v>0</v>
      </c>
      <c r="T1665" s="148">
        <v>40156</v>
      </c>
    </row>
    <row r="1666" spans="1:20">
      <c r="A1666" s="18" t="s">
        <v>2323</v>
      </c>
      <c r="D1666" s="165" t="s">
        <v>2322</v>
      </c>
      <c r="R1666" s="149">
        <f t="shared" si="33"/>
        <v>0</v>
      </c>
      <c r="T1666" s="148">
        <v>40156</v>
      </c>
    </row>
    <row r="1667" spans="1:20">
      <c r="A1667" s="18" t="s">
        <v>2258</v>
      </c>
      <c r="D1667" s="165"/>
      <c r="E1667" s="150" t="s">
        <v>2321</v>
      </c>
      <c r="R1667" s="149">
        <f t="shared" si="33"/>
        <v>0</v>
      </c>
      <c r="T1667" s="148">
        <v>40157</v>
      </c>
    </row>
    <row r="1668" spans="1:20">
      <c r="A1668" s="18" t="s">
        <v>2258</v>
      </c>
      <c r="D1668" s="165"/>
      <c r="E1668" s="150" t="s">
        <v>2320</v>
      </c>
      <c r="R1668" s="149">
        <f t="shared" si="33"/>
        <v>0</v>
      </c>
      <c r="T1668" s="148">
        <v>40157</v>
      </c>
    </row>
    <row r="1669" spans="1:20">
      <c r="A1669" s="18" t="s">
        <v>2258</v>
      </c>
      <c r="D1669" s="165"/>
      <c r="E1669" s="150" t="s">
        <v>2319</v>
      </c>
      <c r="K1669" s="150" t="s">
        <v>2318</v>
      </c>
      <c r="R1669" s="149">
        <f t="shared" ref="R1669:R1732" si="34">IF($P1669=0,0,$P1669/($P1669+Q1669))</f>
        <v>0</v>
      </c>
      <c r="T1669" s="148">
        <v>40157</v>
      </c>
    </row>
    <row r="1670" spans="1:20">
      <c r="A1670" s="18" t="s">
        <v>2258</v>
      </c>
      <c r="D1670" s="165"/>
      <c r="E1670" s="150" t="s">
        <v>2317</v>
      </c>
      <c r="K1670" s="150" t="s">
        <v>2316</v>
      </c>
      <c r="R1670" s="149">
        <f t="shared" si="34"/>
        <v>0</v>
      </c>
      <c r="T1670" s="148">
        <v>40156</v>
      </c>
    </row>
    <row r="1671" spans="1:20">
      <c r="A1671" s="18" t="s">
        <v>2258</v>
      </c>
      <c r="D1671" s="165" t="s">
        <v>2315</v>
      </c>
      <c r="E1671" s="150" t="s">
        <v>2314</v>
      </c>
      <c r="R1671" s="149">
        <f t="shared" si="34"/>
        <v>0</v>
      </c>
      <c r="T1671" s="148">
        <v>40156</v>
      </c>
    </row>
    <row r="1672" spans="1:20">
      <c r="A1672" s="18" t="s">
        <v>2258</v>
      </c>
      <c r="D1672" s="165"/>
      <c r="E1672" s="150" t="s">
        <v>2313</v>
      </c>
      <c r="R1672" s="149">
        <f t="shared" si="34"/>
        <v>0</v>
      </c>
      <c r="T1672" s="148">
        <v>40157</v>
      </c>
    </row>
    <row r="1673" spans="1:20">
      <c r="A1673" s="18" t="s">
        <v>2258</v>
      </c>
      <c r="D1673" s="165" t="s">
        <v>2312</v>
      </c>
      <c r="E1673" s="150" t="s">
        <v>2311</v>
      </c>
      <c r="R1673" s="149">
        <f t="shared" si="34"/>
        <v>0</v>
      </c>
      <c r="T1673" s="148">
        <v>40157</v>
      </c>
    </row>
    <row r="1674" spans="1:20">
      <c r="A1674" s="18" t="s">
        <v>2258</v>
      </c>
      <c r="D1674" s="165"/>
      <c r="E1674" s="150" t="s">
        <v>2310</v>
      </c>
      <c r="R1674" s="149">
        <f t="shared" si="34"/>
        <v>0</v>
      </c>
      <c r="T1674" s="148">
        <v>40157</v>
      </c>
    </row>
    <row r="1675" spans="1:20">
      <c r="A1675" s="18" t="s">
        <v>2258</v>
      </c>
      <c r="D1675" s="165"/>
      <c r="E1675" s="150" t="s">
        <v>2309</v>
      </c>
      <c r="R1675" s="149">
        <f t="shared" si="34"/>
        <v>0</v>
      </c>
      <c r="T1675" s="148">
        <v>40157</v>
      </c>
    </row>
    <row r="1676" spans="1:20">
      <c r="A1676" s="18" t="s">
        <v>2258</v>
      </c>
      <c r="D1676" s="165"/>
      <c r="E1676" s="150" t="s">
        <v>2308</v>
      </c>
      <c r="K1676" s="150" t="s">
        <v>2307</v>
      </c>
      <c r="R1676" s="149">
        <f t="shared" si="34"/>
        <v>0</v>
      </c>
      <c r="T1676" s="148">
        <v>40157</v>
      </c>
    </row>
    <row r="1677" spans="1:20">
      <c r="A1677" s="18" t="s">
        <v>2258</v>
      </c>
      <c r="D1677" s="165"/>
      <c r="E1677" s="150" t="s">
        <v>2306</v>
      </c>
      <c r="K1677" s="150" t="s">
        <v>2305</v>
      </c>
      <c r="R1677" s="149">
        <f t="shared" si="34"/>
        <v>0</v>
      </c>
      <c r="T1677" s="148">
        <v>40156</v>
      </c>
    </row>
    <row r="1678" spans="1:20">
      <c r="A1678" s="18" t="s">
        <v>2258</v>
      </c>
      <c r="D1678" s="165"/>
      <c r="E1678" s="150" t="s">
        <v>2304</v>
      </c>
      <c r="K1678" s="150" t="s">
        <v>2303</v>
      </c>
      <c r="R1678" s="149">
        <f t="shared" si="34"/>
        <v>0</v>
      </c>
      <c r="T1678" s="148">
        <v>40157</v>
      </c>
    </row>
    <row r="1679" spans="1:20">
      <c r="A1679" s="18" t="s">
        <v>2258</v>
      </c>
      <c r="D1679" s="165"/>
      <c r="E1679" s="150" t="s">
        <v>2302</v>
      </c>
      <c r="K1679" s="150" t="s">
        <v>2301</v>
      </c>
      <c r="R1679" s="149">
        <f t="shared" si="34"/>
        <v>0</v>
      </c>
      <c r="T1679" s="148">
        <v>40156</v>
      </c>
    </row>
    <row r="1680" spans="1:20">
      <c r="A1680" s="18" t="s">
        <v>2258</v>
      </c>
      <c r="D1680" s="165" t="s">
        <v>2300</v>
      </c>
      <c r="E1680" s="150" t="s">
        <v>2299</v>
      </c>
      <c r="R1680" s="149">
        <f t="shared" si="34"/>
        <v>0</v>
      </c>
      <c r="T1680" s="148">
        <v>40157</v>
      </c>
    </row>
    <row r="1681" spans="1:20" ht="28.5">
      <c r="A1681" s="18" t="s">
        <v>2258</v>
      </c>
      <c r="D1681" s="165" t="s">
        <v>2298</v>
      </c>
      <c r="E1681" s="150" t="s">
        <v>2297</v>
      </c>
      <c r="R1681" s="149">
        <f t="shared" si="34"/>
        <v>0</v>
      </c>
      <c r="T1681" s="148">
        <v>40156</v>
      </c>
    </row>
    <row r="1682" spans="1:20">
      <c r="A1682" s="18" t="s">
        <v>2258</v>
      </c>
      <c r="D1682" s="165" t="s">
        <v>2296</v>
      </c>
      <c r="E1682" s="150" t="s">
        <v>2295</v>
      </c>
      <c r="R1682" s="149">
        <f t="shared" si="34"/>
        <v>0</v>
      </c>
      <c r="T1682" s="148">
        <v>40156</v>
      </c>
    </row>
    <row r="1683" spans="1:20">
      <c r="A1683" s="18" t="s">
        <v>2258</v>
      </c>
      <c r="D1683" s="165"/>
      <c r="E1683" s="150" t="s">
        <v>2294</v>
      </c>
      <c r="K1683" s="150" t="s">
        <v>2293</v>
      </c>
      <c r="R1683" s="149">
        <f t="shared" si="34"/>
        <v>0</v>
      </c>
      <c r="T1683" s="148">
        <v>40157</v>
      </c>
    </row>
    <row r="1684" spans="1:20">
      <c r="A1684" s="18" t="s">
        <v>2258</v>
      </c>
      <c r="D1684" s="165"/>
      <c r="E1684" s="150" t="s">
        <v>2292</v>
      </c>
      <c r="K1684" s="150" t="s">
        <v>2291</v>
      </c>
      <c r="R1684" s="149">
        <f t="shared" si="34"/>
        <v>0</v>
      </c>
      <c r="T1684" s="148">
        <v>40157</v>
      </c>
    </row>
    <row r="1685" spans="1:20">
      <c r="A1685" s="18" t="s">
        <v>2258</v>
      </c>
      <c r="D1685" s="165"/>
      <c r="E1685" s="150" t="s">
        <v>2290</v>
      </c>
      <c r="K1685" s="150" t="s">
        <v>2289</v>
      </c>
      <c r="R1685" s="149">
        <f t="shared" si="34"/>
        <v>0</v>
      </c>
      <c r="T1685" s="148">
        <v>40157</v>
      </c>
    </row>
    <row r="1686" spans="1:20">
      <c r="A1686" s="18" t="s">
        <v>2258</v>
      </c>
      <c r="D1686" s="165" t="s">
        <v>2288</v>
      </c>
      <c r="E1686" s="150" t="s">
        <v>2287</v>
      </c>
      <c r="R1686" s="149">
        <f t="shared" si="34"/>
        <v>0</v>
      </c>
      <c r="T1686" s="148">
        <v>40156</v>
      </c>
    </row>
    <row r="1687" spans="1:20">
      <c r="A1687" s="18" t="s">
        <v>2258</v>
      </c>
      <c r="D1687" s="165" t="s">
        <v>2286</v>
      </c>
      <c r="E1687" s="150" t="s">
        <v>2285</v>
      </c>
      <c r="R1687" s="149">
        <f t="shared" si="34"/>
        <v>0</v>
      </c>
      <c r="T1687" s="148">
        <v>40156</v>
      </c>
    </row>
    <row r="1688" spans="1:20">
      <c r="A1688" s="18" t="s">
        <v>2258</v>
      </c>
      <c r="D1688" s="165" t="s">
        <v>2284</v>
      </c>
      <c r="E1688" s="150" t="s">
        <v>2283</v>
      </c>
      <c r="R1688" s="149">
        <f t="shared" si="34"/>
        <v>0</v>
      </c>
      <c r="T1688" s="148">
        <v>40157</v>
      </c>
    </row>
    <row r="1689" spans="1:20">
      <c r="A1689" s="18" t="s">
        <v>2258</v>
      </c>
      <c r="D1689" s="165"/>
      <c r="E1689" s="150" t="s">
        <v>2282</v>
      </c>
      <c r="R1689" s="149">
        <f t="shared" si="34"/>
        <v>0</v>
      </c>
      <c r="T1689" s="148">
        <v>40157</v>
      </c>
    </row>
    <row r="1690" spans="1:20">
      <c r="A1690" s="18" t="s">
        <v>2258</v>
      </c>
      <c r="D1690" s="165"/>
      <c r="E1690" s="150" t="s">
        <v>2281</v>
      </c>
      <c r="R1690" s="149">
        <f t="shared" si="34"/>
        <v>0</v>
      </c>
      <c r="T1690" s="148">
        <v>40157</v>
      </c>
    </row>
    <row r="1691" spans="1:20">
      <c r="A1691" s="18" t="s">
        <v>2258</v>
      </c>
      <c r="D1691" s="165"/>
      <c r="E1691" s="150" t="s">
        <v>2280</v>
      </c>
      <c r="R1691" s="149">
        <f t="shared" si="34"/>
        <v>0</v>
      </c>
      <c r="T1691" s="148">
        <v>40157</v>
      </c>
    </row>
    <row r="1692" spans="1:20">
      <c r="A1692" s="18" t="s">
        <v>2258</v>
      </c>
      <c r="D1692" s="165"/>
      <c r="E1692" s="150" t="s">
        <v>2279</v>
      </c>
      <c r="R1692" s="149">
        <f t="shared" si="34"/>
        <v>0</v>
      </c>
      <c r="T1692" s="148">
        <v>40157</v>
      </c>
    </row>
    <row r="1693" spans="1:20">
      <c r="A1693" s="18" t="s">
        <v>2258</v>
      </c>
      <c r="D1693" s="165" t="s">
        <v>2278</v>
      </c>
      <c r="E1693" s="150" t="s">
        <v>2277</v>
      </c>
      <c r="R1693" s="149">
        <f t="shared" si="34"/>
        <v>0</v>
      </c>
      <c r="T1693" s="148">
        <v>40156</v>
      </c>
    </row>
    <row r="1694" spans="1:20">
      <c r="A1694" s="18" t="s">
        <v>2258</v>
      </c>
      <c r="D1694" s="165" t="s">
        <v>2276</v>
      </c>
      <c r="E1694" s="150" t="s">
        <v>2275</v>
      </c>
      <c r="R1694" s="149">
        <f t="shared" si="34"/>
        <v>0</v>
      </c>
      <c r="T1694" s="148">
        <v>40157</v>
      </c>
    </row>
    <row r="1695" spans="1:20">
      <c r="A1695" s="18" t="s">
        <v>2258</v>
      </c>
      <c r="D1695" s="165" t="s">
        <v>2274</v>
      </c>
      <c r="E1695" s="150" t="s">
        <v>2273</v>
      </c>
      <c r="R1695" s="149">
        <f t="shared" si="34"/>
        <v>0</v>
      </c>
      <c r="T1695" s="148">
        <v>40156</v>
      </c>
    </row>
    <row r="1696" spans="1:20">
      <c r="A1696" s="18" t="s">
        <v>2258</v>
      </c>
      <c r="D1696" s="165"/>
      <c r="E1696" s="150" t="s">
        <v>2272</v>
      </c>
      <c r="K1696" s="150" t="s">
        <v>2271</v>
      </c>
      <c r="R1696" s="149">
        <f t="shared" si="34"/>
        <v>0</v>
      </c>
      <c r="T1696" s="148">
        <v>40157</v>
      </c>
    </row>
    <row r="1697" spans="1:20">
      <c r="A1697" s="18" t="s">
        <v>2258</v>
      </c>
      <c r="D1697" s="165"/>
      <c r="E1697" s="150" t="s">
        <v>2270</v>
      </c>
      <c r="R1697" s="149">
        <f t="shared" si="34"/>
        <v>0</v>
      </c>
      <c r="T1697" s="148">
        <v>40157</v>
      </c>
    </row>
    <row r="1698" spans="1:20">
      <c r="A1698" s="18" t="s">
        <v>2258</v>
      </c>
      <c r="D1698" s="165"/>
      <c r="E1698" s="150" t="s">
        <v>2269</v>
      </c>
      <c r="R1698" s="149">
        <f t="shared" si="34"/>
        <v>0</v>
      </c>
      <c r="T1698" s="148">
        <v>40157</v>
      </c>
    </row>
    <row r="1699" spans="1:20">
      <c r="A1699" s="18" t="s">
        <v>2258</v>
      </c>
      <c r="D1699" s="165"/>
      <c r="E1699" s="150" t="s">
        <v>2268</v>
      </c>
      <c r="R1699" s="149">
        <f t="shared" si="34"/>
        <v>0</v>
      </c>
      <c r="T1699" s="148">
        <v>40157</v>
      </c>
    </row>
    <row r="1700" spans="1:20">
      <c r="A1700" s="18" t="s">
        <v>2258</v>
      </c>
      <c r="D1700" s="165"/>
      <c r="E1700" s="150" t="s">
        <v>2267</v>
      </c>
      <c r="K1700" s="150" t="s">
        <v>2266</v>
      </c>
      <c r="R1700" s="149">
        <f t="shared" si="34"/>
        <v>0</v>
      </c>
      <c r="T1700" s="148">
        <v>40157</v>
      </c>
    </row>
    <row r="1701" spans="1:20">
      <c r="A1701" s="18" t="s">
        <v>2258</v>
      </c>
      <c r="D1701" s="165"/>
      <c r="E1701" s="150" t="s">
        <v>2265</v>
      </c>
      <c r="K1701" s="150" t="s">
        <v>2264</v>
      </c>
      <c r="R1701" s="149">
        <f t="shared" si="34"/>
        <v>0</v>
      </c>
      <c r="T1701" s="148">
        <v>40157</v>
      </c>
    </row>
    <row r="1702" spans="1:20">
      <c r="A1702" s="18" t="s">
        <v>2258</v>
      </c>
      <c r="D1702" s="165"/>
      <c r="E1702" s="150" t="s">
        <v>2263</v>
      </c>
      <c r="R1702" s="149">
        <f t="shared" si="34"/>
        <v>0</v>
      </c>
      <c r="T1702" s="148">
        <v>40157</v>
      </c>
    </row>
    <row r="1703" spans="1:20">
      <c r="A1703" s="18" t="s">
        <v>2258</v>
      </c>
      <c r="D1703" s="165"/>
      <c r="E1703" s="150" t="s">
        <v>2262</v>
      </c>
      <c r="K1703" s="150" t="s">
        <v>2261</v>
      </c>
      <c r="R1703" s="149">
        <f t="shared" si="34"/>
        <v>0</v>
      </c>
      <c r="T1703" s="148">
        <v>40157</v>
      </c>
    </row>
    <row r="1704" spans="1:20">
      <c r="A1704" s="18" t="s">
        <v>2258</v>
      </c>
      <c r="D1704" s="165"/>
      <c r="E1704" s="150" t="s">
        <v>2260</v>
      </c>
      <c r="K1704" s="150" t="s">
        <v>2259</v>
      </c>
      <c r="R1704" s="149">
        <f t="shared" si="34"/>
        <v>0</v>
      </c>
      <c r="T1704" s="148">
        <v>40157</v>
      </c>
    </row>
    <row r="1705" spans="1:20">
      <c r="A1705" s="18" t="s">
        <v>2258</v>
      </c>
      <c r="D1705" s="165" t="s">
        <v>2257</v>
      </c>
      <c r="E1705" s="150" t="s">
        <v>2256</v>
      </c>
      <c r="R1705" s="149">
        <f t="shared" si="34"/>
        <v>0</v>
      </c>
      <c r="T1705" s="148">
        <v>40156</v>
      </c>
    </row>
    <row r="1706" spans="1:20">
      <c r="A1706" s="18" t="s">
        <v>1472</v>
      </c>
      <c r="D1706" s="165" t="s">
        <v>2255</v>
      </c>
      <c r="E1706" s="150" t="s">
        <v>2254</v>
      </c>
      <c r="R1706" s="149">
        <f t="shared" si="34"/>
        <v>0</v>
      </c>
      <c r="T1706" s="148">
        <v>40156</v>
      </c>
    </row>
    <row r="1707" spans="1:20">
      <c r="A1707" s="18" t="s">
        <v>1472</v>
      </c>
      <c r="D1707" s="165"/>
      <c r="E1707" s="150" t="s">
        <v>2253</v>
      </c>
      <c r="K1707" s="150" t="s">
        <v>2252</v>
      </c>
      <c r="R1707" s="149">
        <f t="shared" si="34"/>
        <v>0</v>
      </c>
      <c r="T1707" s="148">
        <v>40156</v>
      </c>
    </row>
    <row r="1708" spans="1:20">
      <c r="A1708" s="18" t="s">
        <v>1472</v>
      </c>
      <c r="D1708" s="165" t="s">
        <v>2251</v>
      </c>
      <c r="E1708" s="150" t="s">
        <v>2250</v>
      </c>
      <c r="R1708" s="149">
        <f t="shared" si="34"/>
        <v>0</v>
      </c>
      <c r="T1708" s="148">
        <v>40156</v>
      </c>
    </row>
    <row r="1709" spans="1:20">
      <c r="A1709" s="18" t="s">
        <v>1472</v>
      </c>
      <c r="D1709" s="165"/>
      <c r="E1709" s="150" t="s">
        <v>2249</v>
      </c>
      <c r="K1709" s="150" t="s">
        <v>2248</v>
      </c>
      <c r="R1709" s="149">
        <f t="shared" si="34"/>
        <v>0</v>
      </c>
      <c r="T1709" s="148">
        <v>40156</v>
      </c>
    </row>
    <row r="1710" spans="1:20">
      <c r="A1710" s="18" t="s">
        <v>1472</v>
      </c>
      <c r="D1710" s="165"/>
      <c r="E1710" s="150" t="s">
        <v>2247</v>
      </c>
      <c r="K1710" s="150" t="s">
        <v>2246</v>
      </c>
      <c r="R1710" s="149">
        <f t="shared" si="34"/>
        <v>0</v>
      </c>
      <c r="T1710" s="148">
        <v>40156</v>
      </c>
    </row>
    <row r="1711" spans="1:20">
      <c r="A1711" s="18" t="s">
        <v>1472</v>
      </c>
      <c r="D1711" s="165" t="s">
        <v>2245</v>
      </c>
      <c r="E1711" s="150" t="s">
        <v>2244</v>
      </c>
      <c r="R1711" s="149">
        <f t="shared" si="34"/>
        <v>0</v>
      </c>
      <c r="T1711" s="148">
        <v>40156</v>
      </c>
    </row>
    <row r="1712" spans="1:20">
      <c r="A1712" s="18" t="s">
        <v>1472</v>
      </c>
      <c r="D1712" s="165"/>
      <c r="E1712" s="150" t="s">
        <v>2243</v>
      </c>
      <c r="K1712" s="150" t="s">
        <v>2242</v>
      </c>
      <c r="R1712" s="149">
        <f t="shared" si="34"/>
        <v>0</v>
      </c>
      <c r="T1712" s="148">
        <v>40156</v>
      </c>
    </row>
    <row r="1713" spans="1:20">
      <c r="A1713" s="18" t="s">
        <v>1472</v>
      </c>
      <c r="D1713" s="165" t="s">
        <v>2241</v>
      </c>
      <c r="E1713" s="150" t="s">
        <v>2240</v>
      </c>
      <c r="R1713" s="149">
        <f t="shared" si="34"/>
        <v>0</v>
      </c>
      <c r="T1713" s="148">
        <v>40156</v>
      </c>
    </row>
    <row r="1714" spans="1:20">
      <c r="A1714" s="18" t="s">
        <v>1472</v>
      </c>
      <c r="D1714" s="165" t="s">
        <v>2239</v>
      </c>
      <c r="E1714" s="150" t="s">
        <v>2238</v>
      </c>
      <c r="R1714" s="149">
        <f t="shared" si="34"/>
        <v>0</v>
      </c>
      <c r="T1714" s="148">
        <v>40156</v>
      </c>
    </row>
    <row r="1715" spans="1:20">
      <c r="A1715" s="18" t="s">
        <v>1472</v>
      </c>
      <c r="D1715" s="165" t="s">
        <v>2237</v>
      </c>
      <c r="E1715" s="150" t="s">
        <v>2236</v>
      </c>
      <c r="R1715" s="149">
        <f t="shared" si="34"/>
        <v>0</v>
      </c>
      <c r="T1715" s="148">
        <v>40156</v>
      </c>
    </row>
    <row r="1716" spans="1:20">
      <c r="A1716" s="18" t="s">
        <v>1472</v>
      </c>
      <c r="D1716" s="165" t="s">
        <v>2235</v>
      </c>
      <c r="E1716" s="150" t="s">
        <v>2234</v>
      </c>
      <c r="R1716" s="149">
        <f t="shared" si="34"/>
        <v>0</v>
      </c>
      <c r="T1716" s="148">
        <v>40156</v>
      </c>
    </row>
    <row r="1717" spans="1:20">
      <c r="A1717" s="18" t="s">
        <v>1472</v>
      </c>
      <c r="D1717" s="165" t="s">
        <v>2233</v>
      </c>
      <c r="E1717" s="150" t="s">
        <v>2232</v>
      </c>
      <c r="R1717" s="149">
        <f t="shared" si="34"/>
        <v>0</v>
      </c>
      <c r="T1717" s="148">
        <v>40156</v>
      </c>
    </row>
    <row r="1718" spans="1:20">
      <c r="A1718" s="18" t="s">
        <v>1472</v>
      </c>
      <c r="D1718" s="150" t="s">
        <v>2231</v>
      </c>
      <c r="E1718" s="150" t="s">
        <v>2230</v>
      </c>
      <c r="G1718" s="73"/>
      <c r="H1718" s="73"/>
      <c r="O1718" s="73"/>
      <c r="P1718" s="73"/>
      <c r="Q1718" s="73"/>
      <c r="R1718" s="149">
        <f t="shared" si="34"/>
        <v>0</v>
      </c>
      <c r="T1718" s="148">
        <v>40156</v>
      </c>
    </row>
    <row r="1719" spans="1:20">
      <c r="A1719" s="18" t="s">
        <v>1472</v>
      </c>
      <c r="D1719" s="165"/>
      <c r="E1719" s="150" t="s">
        <v>2229</v>
      </c>
      <c r="K1719" s="150" t="s">
        <v>2228</v>
      </c>
      <c r="R1719" s="149">
        <f t="shared" si="34"/>
        <v>0</v>
      </c>
      <c r="T1719" s="148">
        <v>40156</v>
      </c>
    </row>
    <row r="1720" spans="1:20">
      <c r="A1720" s="18" t="s">
        <v>1472</v>
      </c>
      <c r="D1720" s="165" t="s">
        <v>2227</v>
      </c>
      <c r="E1720" s="150" t="s">
        <v>2226</v>
      </c>
      <c r="K1720" s="150" t="s">
        <v>2225</v>
      </c>
      <c r="O1720" s="73"/>
      <c r="P1720" s="73"/>
      <c r="Q1720" s="73"/>
      <c r="R1720" s="149">
        <f t="shared" si="34"/>
        <v>0</v>
      </c>
      <c r="T1720" s="148">
        <v>40156</v>
      </c>
    </row>
    <row r="1721" spans="1:20">
      <c r="A1721" s="18" t="s">
        <v>1472</v>
      </c>
      <c r="D1721" s="165" t="s">
        <v>2224</v>
      </c>
      <c r="E1721" s="150" t="s">
        <v>2223</v>
      </c>
      <c r="R1721" s="149">
        <f t="shared" si="34"/>
        <v>0</v>
      </c>
      <c r="T1721" s="148">
        <v>40156</v>
      </c>
    </row>
    <row r="1722" spans="1:20">
      <c r="A1722" s="18" t="s">
        <v>1472</v>
      </c>
      <c r="D1722" s="165"/>
      <c r="E1722" s="150" t="s">
        <v>2222</v>
      </c>
      <c r="K1722" s="150" t="s">
        <v>1472</v>
      </c>
      <c r="R1722" s="149">
        <f t="shared" si="34"/>
        <v>0</v>
      </c>
      <c r="T1722" s="148">
        <v>40156</v>
      </c>
    </row>
    <row r="1723" spans="1:20">
      <c r="A1723" s="18" t="s">
        <v>1472</v>
      </c>
      <c r="D1723" s="165"/>
      <c r="E1723" s="150" t="s">
        <v>2221</v>
      </c>
      <c r="K1723" s="150" t="s">
        <v>2220</v>
      </c>
      <c r="R1723" s="149">
        <f t="shared" si="34"/>
        <v>0</v>
      </c>
      <c r="T1723" s="148">
        <v>40156</v>
      </c>
    </row>
    <row r="1724" spans="1:20">
      <c r="A1724" s="18" t="s">
        <v>1472</v>
      </c>
      <c r="D1724" s="165" t="s">
        <v>2219</v>
      </c>
      <c r="E1724" s="150" t="s">
        <v>2218</v>
      </c>
      <c r="R1724" s="149">
        <f t="shared" si="34"/>
        <v>0</v>
      </c>
      <c r="T1724" s="148">
        <v>40156</v>
      </c>
    </row>
    <row r="1725" spans="1:20">
      <c r="A1725" s="18" t="s">
        <v>1472</v>
      </c>
      <c r="D1725" s="165" t="s">
        <v>2217</v>
      </c>
      <c r="E1725" s="150" t="s">
        <v>2216</v>
      </c>
      <c r="K1725" s="150" t="s">
        <v>2215</v>
      </c>
      <c r="R1725" s="149">
        <f t="shared" si="34"/>
        <v>0</v>
      </c>
      <c r="T1725" s="148">
        <v>40156</v>
      </c>
    </row>
    <row r="1726" spans="1:20">
      <c r="A1726" s="18" t="s">
        <v>1270</v>
      </c>
      <c r="D1726" s="165" t="s">
        <v>2214</v>
      </c>
      <c r="E1726" s="150" t="s">
        <v>2213</v>
      </c>
      <c r="I1726" s="170"/>
      <c r="J1726" s="170"/>
      <c r="K1726" s="165"/>
      <c r="L1726" s="165"/>
      <c r="M1726" s="165"/>
      <c r="N1726" s="170"/>
      <c r="R1726" s="149">
        <f t="shared" si="34"/>
        <v>0</v>
      </c>
    </row>
    <row r="1727" spans="1:20">
      <c r="A1727" s="18" t="s">
        <v>1270</v>
      </c>
      <c r="D1727" s="165" t="s">
        <v>2212</v>
      </c>
      <c r="E1727" s="150" t="s">
        <v>2211</v>
      </c>
      <c r="K1727" s="150" t="s">
        <v>2210</v>
      </c>
      <c r="R1727" s="149">
        <f t="shared" si="34"/>
        <v>0</v>
      </c>
      <c r="T1727" s="148">
        <v>39978</v>
      </c>
    </row>
    <row r="1728" spans="1:20">
      <c r="A1728" s="18" t="s">
        <v>1270</v>
      </c>
      <c r="D1728" s="150" t="s">
        <v>2209</v>
      </c>
      <c r="E1728" s="150" t="s">
        <v>2208</v>
      </c>
      <c r="G1728" s="73"/>
      <c r="H1728" s="73"/>
      <c r="K1728" s="150" t="s">
        <v>2207</v>
      </c>
      <c r="O1728" s="73"/>
      <c r="P1728" s="73"/>
      <c r="Q1728" s="73"/>
      <c r="R1728" s="149">
        <f t="shared" si="34"/>
        <v>0</v>
      </c>
    </row>
    <row r="1729" spans="1:20">
      <c r="A1729" s="18" t="s">
        <v>1270</v>
      </c>
      <c r="D1729" s="150" t="s">
        <v>2206</v>
      </c>
      <c r="E1729" s="150" t="s">
        <v>2205</v>
      </c>
      <c r="G1729" s="73"/>
      <c r="H1729" s="73"/>
      <c r="O1729" s="73"/>
      <c r="P1729" s="73"/>
      <c r="Q1729" s="73"/>
      <c r="R1729" s="149">
        <f t="shared" si="34"/>
        <v>0</v>
      </c>
    </row>
    <row r="1730" spans="1:20">
      <c r="A1730" s="18" t="s">
        <v>1270</v>
      </c>
      <c r="D1730" s="165" t="s">
        <v>2204</v>
      </c>
      <c r="E1730" s="150" t="s">
        <v>2203</v>
      </c>
      <c r="K1730" s="150" t="s">
        <v>2202</v>
      </c>
      <c r="R1730" s="149">
        <f t="shared" si="34"/>
        <v>0</v>
      </c>
      <c r="T1730" s="148">
        <v>39978</v>
      </c>
    </row>
    <row r="1731" spans="1:20">
      <c r="A1731" s="18" t="s">
        <v>1270</v>
      </c>
      <c r="D1731" s="165" t="s">
        <v>2201</v>
      </c>
      <c r="E1731" s="150" t="s">
        <v>2200</v>
      </c>
      <c r="R1731" s="149">
        <f t="shared" si="34"/>
        <v>0</v>
      </c>
      <c r="T1731" s="148">
        <v>39978</v>
      </c>
    </row>
    <row r="1732" spans="1:20">
      <c r="A1732" s="18" t="s">
        <v>1270</v>
      </c>
      <c r="D1732" s="165" t="s">
        <v>2199</v>
      </c>
      <c r="E1732" s="150" t="s">
        <v>2198</v>
      </c>
      <c r="K1732" s="150" t="s">
        <v>2197</v>
      </c>
      <c r="R1732" s="149">
        <f t="shared" si="34"/>
        <v>0</v>
      </c>
      <c r="T1732" s="148">
        <v>39978</v>
      </c>
    </row>
    <row r="1733" spans="1:20">
      <c r="A1733" s="18" t="s">
        <v>1270</v>
      </c>
      <c r="D1733" s="165" t="s">
        <v>2196</v>
      </c>
      <c r="E1733" s="150" t="s">
        <v>2195</v>
      </c>
      <c r="K1733" s="150" t="s">
        <v>2194</v>
      </c>
      <c r="R1733" s="149">
        <f t="shared" ref="R1733:R1796" si="35">IF($P1733=0,0,$P1733/($P1733+Q1733))</f>
        <v>0</v>
      </c>
      <c r="T1733" s="148">
        <v>39978</v>
      </c>
    </row>
    <row r="1734" spans="1:20">
      <c r="A1734" s="18" t="s">
        <v>1270</v>
      </c>
      <c r="D1734" s="165" t="s">
        <v>2193</v>
      </c>
      <c r="E1734" s="150" t="s">
        <v>2192</v>
      </c>
      <c r="R1734" s="149">
        <f t="shared" si="35"/>
        <v>0</v>
      </c>
      <c r="T1734" s="148">
        <v>39978</v>
      </c>
    </row>
    <row r="1735" spans="1:20">
      <c r="A1735" s="18" t="s">
        <v>1270</v>
      </c>
      <c r="D1735" s="165" t="s">
        <v>2191</v>
      </c>
      <c r="E1735" s="150" t="s">
        <v>2190</v>
      </c>
      <c r="K1735" s="150" t="s">
        <v>2189</v>
      </c>
      <c r="R1735" s="149">
        <f t="shared" si="35"/>
        <v>0</v>
      </c>
      <c r="T1735" s="148">
        <v>39978</v>
      </c>
    </row>
    <row r="1736" spans="1:20">
      <c r="A1736" s="18" t="s">
        <v>1270</v>
      </c>
      <c r="D1736" s="165" t="s">
        <v>2188</v>
      </c>
      <c r="R1736" s="149">
        <f t="shared" si="35"/>
        <v>0</v>
      </c>
      <c r="T1736" s="148">
        <v>39978</v>
      </c>
    </row>
    <row r="1737" spans="1:20">
      <c r="A1737" s="18" t="s">
        <v>1270</v>
      </c>
      <c r="D1737" s="165" t="s">
        <v>2187</v>
      </c>
      <c r="R1737" s="149">
        <f t="shared" si="35"/>
        <v>0</v>
      </c>
      <c r="T1737" s="148">
        <v>39978</v>
      </c>
    </row>
    <row r="1738" spans="1:20">
      <c r="A1738" s="18" t="s">
        <v>1270</v>
      </c>
      <c r="D1738" s="165" t="s">
        <v>2186</v>
      </c>
      <c r="R1738" s="149">
        <f t="shared" si="35"/>
        <v>0</v>
      </c>
      <c r="T1738" s="148">
        <v>39978</v>
      </c>
    </row>
    <row r="1739" spans="1:20">
      <c r="A1739" s="18" t="s">
        <v>2045</v>
      </c>
      <c r="B1739" s="18" t="s">
        <v>1785</v>
      </c>
      <c r="D1739" s="150" t="s">
        <v>2185</v>
      </c>
      <c r="E1739" s="150" t="s">
        <v>2184</v>
      </c>
      <c r="G1739" s="73"/>
      <c r="H1739" s="73"/>
      <c r="O1739" s="73"/>
      <c r="P1739" s="73"/>
      <c r="Q1739" s="73"/>
      <c r="R1739" s="149">
        <f t="shared" si="35"/>
        <v>0</v>
      </c>
      <c r="T1739" s="148">
        <v>40282</v>
      </c>
    </row>
    <row r="1740" spans="1:20">
      <c r="A1740" s="18" t="s">
        <v>2045</v>
      </c>
      <c r="B1740" s="18" t="s">
        <v>1785</v>
      </c>
      <c r="D1740" s="150" t="s">
        <v>2183</v>
      </c>
      <c r="E1740" s="150" t="s">
        <v>2182</v>
      </c>
      <c r="G1740" s="73"/>
      <c r="H1740" s="73"/>
      <c r="O1740" s="73"/>
      <c r="P1740" s="73"/>
      <c r="Q1740" s="73"/>
      <c r="R1740" s="149">
        <f t="shared" si="35"/>
        <v>0</v>
      </c>
      <c r="T1740" s="148">
        <v>40282</v>
      </c>
    </row>
    <row r="1741" spans="1:20">
      <c r="A1741" s="18" t="s">
        <v>2045</v>
      </c>
      <c r="B1741" s="18" t="s">
        <v>1785</v>
      </c>
      <c r="D1741" s="150" t="s">
        <v>2181</v>
      </c>
      <c r="E1741" s="150" t="s">
        <v>2180</v>
      </c>
      <c r="G1741" s="73"/>
      <c r="H1741" s="73"/>
      <c r="O1741" s="73"/>
      <c r="P1741" s="73"/>
      <c r="Q1741" s="73"/>
      <c r="R1741" s="149">
        <f t="shared" si="35"/>
        <v>0</v>
      </c>
      <c r="T1741" s="148">
        <v>40282</v>
      </c>
    </row>
    <row r="1742" spans="1:20">
      <c r="A1742" s="18" t="s">
        <v>2045</v>
      </c>
      <c r="B1742" s="18" t="s">
        <v>1785</v>
      </c>
      <c r="D1742" s="150" t="s">
        <v>2179</v>
      </c>
      <c r="E1742" s="150" t="s">
        <v>2178</v>
      </c>
      <c r="G1742" s="73"/>
      <c r="H1742" s="73"/>
      <c r="O1742" s="73"/>
      <c r="P1742" s="73"/>
      <c r="Q1742" s="73"/>
      <c r="R1742" s="149">
        <f t="shared" si="35"/>
        <v>0</v>
      </c>
      <c r="T1742" s="148">
        <v>40282</v>
      </c>
    </row>
    <row r="1743" spans="1:20">
      <c r="A1743" s="18" t="s">
        <v>2045</v>
      </c>
      <c r="B1743" s="18" t="s">
        <v>1785</v>
      </c>
      <c r="D1743" s="150" t="s">
        <v>2177</v>
      </c>
      <c r="E1743" s="150" t="s">
        <v>2176</v>
      </c>
      <c r="G1743" s="73"/>
      <c r="H1743" s="73"/>
      <c r="O1743" s="73"/>
      <c r="P1743" s="73"/>
      <c r="Q1743" s="73"/>
      <c r="R1743" s="149">
        <f t="shared" si="35"/>
        <v>0</v>
      </c>
      <c r="T1743" s="148">
        <v>40282</v>
      </c>
    </row>
    <row r="1744" spans="1:20">
      <c r="A1744" s="18" t="s">
        <v>2045</v>
      </c>
      <c r="B1744" s="18" t="s">
        <v>1785</v>
      </c>
      <c r="D1744" s="150" t="s">
        <v>2175</v>
      </c>
      <c r="E1744" s="150" t="s">
        <v>2174</v>
      </c>
      <c r="G1744" s="73"/>
      <c r="H1744" s="73"/>
      <c r="O1744" s="73"/>
      <c r="P1744" s="73"/>
      <c r="Q1744" s="73"/>
      <c r="R1744" s="149">
        <f t="shared" si="35"/>
        <v>0</v>
      </c>
      <c r="T1744" s="148">
        <v>40282</v>
      </c>
    </row>
    <row r="1745" spans="1:20">
      <c r="A1745" s="18" t="s">
        <v>2045</v>
      </c>
      <c r="B1745" s="18" t="s">
        <v>1785</v>
      </c>
      <c r="D1745" s="150" t="s">
        <v>2173</v>
      </c>
      <c r="E1745" s="150" t="s">
        <v>2172</v>
      </c>
      <c r="G1745" s="73"/>
      <c r="H1745" s="73"/>
      <c r="O1745" s="73"/>
      <c r="P1745" s="73"/>
      <c r="Q1745" s="73"/>
      <c r="R1745" s="149">
        <f t="shared" si="35"/>
        <v>0</v>
      </c>
      <c r="T1745" s="148">
        <v>40282</v>
      </c>
    </row>
    <row r="1746" spans="1:20">
      <c r="A1746" s="18" t="s">
        <v>2045</v>
      </c>
      <c r="B1746" s="18" t="s">
        <v>1785</v>
      </c>
      <c r="D1746" s="150" t="s">
        <v>2171</v>
      </c>
      <c r="E1746" s="150" t="s">
        <v>2170</v>
      </c>
      <c r="G1746" s="73"/>
      <c r="H1746" s="73"/>
      <c r="O1746" s="73"/>
      <c r="P1746" s="73"/>
      <c r="Q1746" s="73"/>
      <c r="R1746" s="149">
        <f t="shared" si="35"/>
        <v>0</v>
      </c>
      <c r="T1746" s="148">
        <v>40282</v>
      </c>
    </row>
    <row r="1747" spans="1:20">
      <c r="A1747" s="18" t="s">
        <v>2045</v>
      </c>
      <c r="B1747" s="18" t="s">
        <v>1785</v>
      </c>
      <c r="D1747" s="150" t="s">
        <v>2169</v>
      </c>
      <c r="E1747" s="150" t="s">
        <v>2168</v>
      </c>
      <c r="G1747" s="73"/>
      <c r="H1747" s="73"/>
      <c r="O1747" s="73"/>
      <c r="P1747" s="73"/>
      <c r="Q1747" s="73"/>
      <c r="R1747" s="149">
        <f t="shared" si="35"/>
        <v>0</v>
      </c>
      <c r="T1747" s="148">
        <v>40282</v>
      </c>
    </row>
    <row r="1748" spans="1:20">
      <c r="A1748" s="18" t="s">
        <v>2045</v>
      </c>
      <c r="B1748" s="18" t="s">
        <v>1785</v>
      </c>
      <c r="D1748" s="150" t="s">
        <v>2167</v>
      </c>
      <c r="E1748" s="150" t="s">
        <v>2166</v>
      </c>
      <c r="G1748" s="73"/>
      <c r="H1748" s="73"/>
      <c r="O1748" s="73"/>
      <c r="P1748" s="73"/>
      <c r="Q1748" s="73"/>
      <c r="R1748" s="149">
        <f t="shared" si="35"/>
        <v>0</v>
      </c>
      <c r="T1748" s="148">
        <v>40282</v>
      </c>
    </row>
    <row r="1749" spans="1:20">
      <c r="A1749" s="18" t="s">
        <v>2045</v>
      </c>
      <c r="B1749" s="18" t="s">
        <v>1785</v>
      </c>
      <c r="D1749" s="150" t="s">
        <v>2165</v>
      </c>
      <c r="E1749" s="150" t="s">
        <v>2164</v>
      </c>
      <c r="G1749" s="73"/>
      <c r="H1749" s="73"/>
      <c r="O1749" s="73"/>
      <c r="P1749" s="73"/>
      <c r="Q1749" s="73"/>
      <c r="R1749" s="149">
        <f t="shared" si="35"/>
        <v>0</v>
      </c>
      <c r="T1749" s="148">
        <v>40282</v>
      </c>
    </row>
    <row r="1750" spans="1:20">
      <c r="A1750" s="18" t="s">
        <v>2045</v>
      </c>
      <c r="B1750" s="18" t="s">
        <v>1785</v>
      </c>
      <c r="D1750" s="150" t="s">
        <v>2163</v>
      </c>
      <c r="E1750" s="150" t="s">
        <v>2162</v>
      </c>
      <c r="G1750" s="73"/>
      <c r="H1750" s="73"/>
      <c r="O1750" s="73"/>
      <c r="P1750" s="73"/>
      <c r="Q1750" s="73"/>
      <c r="R1750" s="149">
        <f t="shared" si="35"/>
        <v>0</v>
      </c>
      <c r="T1750" s="148">
        <v>40282</v>
      </c>
    </row>
    <row r="1751" spans="1:20">
      <c r="A1751" s="18" t="s">
        <v>2045</v>
      </c>
      <c r="B1751" s="18" t="s">
        <v>1785</v>
      </c>
      <c r="D1751" s="150" t="s">
        <v>2161</v>
      </c>
      <c r="E1751" s="150" t="s">
        <v>2160</v>
      </c>
      <c r="G1751" s="73"/>
      <c r="H1751" s="73"/>
      <c r="O1751" s="73"/>
      <c r="P1751" s="73"/>
      <c r="Q1751" s="73"/>
      <c r="R1751" s="149">
        <f t="shared" si="35"/>
        <v>0</v>
      </c>
      <c r="T1751" s="148">
        <v>40282</v>
      </c>
    </row>
    <row r="1752" spans="1:20">
      <c r="A1752" s="18" t="s">
        <v>2045</v>
      </c>
      <c r="B1752" s="18" t="s">
        <v>1785</v>
      </c>
      <c r="D1752" s="150" t="s">
        <v>2159</v>
      </c>
      <c r="E1752" s="150" t="s">
        <v>2158</v>
      </c>
      <c r="G1752" s="73"/>
      <c r="H1752" s="73"/>
      <c r="R1752" s="149">
        <f t="shared" si="35"/>
        <v>0</v>
      </c>
      <c r="T1752" s="148">
        <v>40282</v>
      </c>
    </row>
    <row r="1753" spans="1:20">
      <c r="A1753" s="18" t="s">
        <v>2045</v>
      </c>
      <c r="B1753" s="18" t="s">
        <v>1785</v>
      </c>
      <c r="D1753" s="150" t="s">
        <v>2157</v>
      </c>
      <c r="E1753" s="150" t="s">
        <v>2156</v>
      </c>
      <c r="G1753" s="73"/>
      <c r="H1753" s="73"/>
      <c r="R1753" s="149">
        <f t="shared" si="35"/>
        <v>0</v>
      </c>
      <c r="T1753" s="148">
        <v>40282</v>
      </c>
    </row>
    <row r="1754" spans="1:20">
      <c r="A1754" s="18" t="s">
        <v>2045</v>
      </c>
      <c r="B1754" s="18" t="s">
        <v>1785</v>
      </c>
      <c r="D1754" s="150" t="s">
        <v>2155</v>
      </c>
      <c r="E1754" s="150" t="s">
        <v>2154</v>
      </c>
      <c r="G1754" s="73"/>
      <c r="H1754" s="73"/>
      <c r="O1754" s="73"/>
      <c r="P1754" s="73"/>
      <c r="Q1754" s="73"/>
      <c r="R1754" s="149">
        <f t="shared" si="35"/>
        <v>0</v>
      </c>
      <c r="T1754" s="148">
        <v>40282</v>
      </c>
    </row>
    <row r="1755" spans="1:20">
      <c r="A1755" s="18" t="s">
        <v>2045</v>
      </c>
      <c r="B1755" s="18" t="s">
        <v>1785</v>
      </c>
      <c r="D1755" s="150" t="s">
        <v>2153</v>
      </c>
      <c r="E1755" s="150" t="s">
        <v>2152</v>
      </c>
      <c r="G1755" s="73"/>
      <c r="H1755" s="73"/>
      <c r="O1755" s="73"/>
      <c r="P1755" s="73"/>
      <c r="Q1755" s="73"/>
      <c r="R1755" s="149">
        <f t="shared" si="35"/>
        <v>0</v>
      </c>
      <c r="T1755" s="148">
        <v>40282</v>
      </c>
    </row>
    <row r="1756" spans="1:20">
      <c r="A1756" s="18" t="s">
        <v>2045</v>
      </c>
      <c r="B1756" s="18" t="s">
        <v>1785</v>
      </c>
      <c r="D1756" s="150" t="s">
        <v>2151</v>
      </c>
      <c r="E1756" s="150" t="s">
        <v>2150</v>
      </c>
      <c r="G1756" s="73"/>
      <c r="H1756" s="73"/>
      <c r="O1756" s="73"/>
      <c r="P1756" s="73"/>
      <c r="Q1756" s="73"/>
      <c r="R1756" s="149">
        <f t="shared" si="35"/>
        <v>0</v>
      </c>
      <c r="T1756" s="148">
        <v>40282</v>
      </c>
    </row>
    <row r="1757" spans="1:20">
      <c r="A1757" s="18" t="s">
        <v>2045</v>
      </c>
      <c r="B1757" s="18" t="s">
        <v>1785</v>
      </c>
      <c r="D1757" s="150" t="s">
        <v>2149</v>
      </c>
      <c r="E1757" s="150" t="s">
        <v>2148</v>
      </c>
      <c r="G1757" s="73"/>
      <c r="H1757" s="73"/>
      <c r="O1757" s="73"/>
      <c r="P1757" s="73"/>
      <c r="Q1757" s="73"/>
      <c r="R1757" s="149">
        <f t="shared" si="35"/>
        <v>0</v>
      </c>
      <c r="T1757" s="148">
        <v>40282</v>
      </c>
    </row>
    <row r="1758" spans="1:20">
      <c r="A1758" s="18" t="s">
        <v>2045</v>
      </c>
      <c r="B1758" s="18" t="s">
        <v>1785</v>
      </c>
      <c r="D1758" s="150" t="s">
        <v>2147</v>
      </c>
      <c r="E1758" s="150" t="s">
        <v>2146</v>
      </c>
      <c r="G1758" s="73"/>
      <c r="H1758" s="73"/>
      <c r="O1758" s="73"/>
      <c r="P1758" s="73"/>
      <c r="Q1758" s="73"/>
      <c r="R1758" s="149">
        <f t="shared" si="35"/>
        <v>0</v>
      </c>
      <c r="T1758" s="148">
        <v>40282</v>
      </c>
    </row>
    <row r="1759" spans="1:20">
      <c r="A1759" s="18" t="s">
        <v>2045</v>
      </c>
      <c r="B1759" s="18" t="s">
        <v>1785</v>
      </c>
      <c r="D1759" s="165"/>
      <c r="E1759" s="150" t="s">
        <v>2145</v>
      </c>
      <c r="K1759" s="150" t="s">
        <v>2144</v>
      </c>
      <c r="R1759" s="149">
        <f t="shared" si="35"/>
        <v>0</v>
      </c>
      <c r="T1759" s="148">
        <v>40282</v>
      </c>
    </row>
    <row r="1760" spans="1:20">
      <c r="A1760" s="18" t="s">
        <v>2045</v>
      </c>
      <c r="B1760" s="18" t="s">
        <v>1785</v>
      </c>
      <c r="D1760" s="150" t="s">
        <v>2143</v>
      </c>
      <c r="E1760" s="150" t="s">
        <v>2142</v>
      </c>
      <c r="G1760" s="73"/>
      <c r="H1760" s="73"/>
      <c r="O1760" s="73"/>
      <c r="P1760" s="73"/>
      <c r="Q1760" s="73"/>
      <c r="R1760" s="149">
        <f t="shared" si="35"/>
        <v>0</v>
      </c>
      <c r="T1760" s="148">
        <v>40282</v>
      </c>
    </row>
    <row r="1761" spans="1:20">
      <c r="A1761" s="18" t="s">
        <v>2045</v>
      </c>
      <c r="B1761" s="18" t="s">
        <v>1785</v>
      </c>
      <c r="D1761" s="165"/>
      <c r="E1761" s="150" t="s">
        <v>2141</v>
      </c>
      <c r="K1761" s="150" t="s">
        <v>2140</v>
      </c>
      <c r="R1761" s="149">
        <f t="shared" si="35"/>
        <v>0</v>
      </c>
      <c r="T1761" s="148">
        <v>40282</v>
      </c>
    </row>
    <row r="1762" spans="1:20">
      <c r="A1762" s="18" t="s">
        <v>2045</v>
      </c>
      <c r="B1762" s="18" t="s">
        <v>1785</v>
      </c>
      <c r="D1762" s="165" t="s">
        <v>2139</v>
      </c>
      <c r="E1762" s="150" t="s">
        <v>2138</v>
      </c>
      <c r="O1762" s="73"/>
      <c r="P1762" s="73"/>
      <c r="Q1762" s="73"/>
      <c r="R1762" s="149">
        <f t="shared" si="35"/>
        <v>0</v>
      </c>
      <c r="T1762" s="148">
        <v>40282</v>
      </c>
    </row>
    <row r="1763" spans="1:20">
      <c r="A1763" s="18" t="s">
        <v>2045</v>
      </c>
      <c r="B1763" s="18" t="s">
        <v>1785</v>
      </c>
      <c r="E1763" s="150" t="s">
        <v>2137</v>
      </c>
      <c r="K1763" s="150" t="s">
        <v>2136</v>
      </c>
      <c r="R1763" s="149">
        <f t="shared" si="35"/>
        <v>0</v>
      </c>
      <c r="T1763" s="148">
        <v>40282</v>
      </c>
    </row>
    <row r="1764" spans="1:20">
      <c r="A1764" s="18" t="s">
        <v>2045</v>
      </c>
      <c r="B1764" s="18" t="s">
        <v>1785</v>
      </c>
      <c r="D1764" s="150" t="s">
        <v>2135</v>
      </c>
      <c r="E1764" s="150" t="s">
        <v>2134</v>
      </c>
      <c r="G1764" s="73"/>
      <c r="H1764" s="73"/>
      <c r="O1764" s="73"/>
      <c r="P1764" s="73"/>
      <c r="Q1764" s="73"/>
      <c r="R1764" s="149">
        <f t="shared" si="35"/>
        <v>0</v>
      </c>
      <c r="T1764" s="148">
        <v>40282</v>
      </c>
    </row>
    <row r="1765" spans="1:20">
      <c r="A1765" s="18" t="s">
        <v>2045</v>
      </c>
      <c r="B1765" s="18" t="s">
        <v>1785</v>
      </c>
      <c r="D1765" s="165"/>
      <c r="E1765" s="150" t="s">
        <v>2133</v>
      </c>
      <c r="K1765" s="150" t="s">
        <v>2132</v>
      </c>
      <c r="R1765" s="149">
        <f t="shared" si="35"/>
        <v>0</v>
      </c>
      <c r="T1765" s="148">
        <v>40282</v>
      </c>
    </row>
    <row r="1766" spans="1:20">
      <c r="A1766" s="18" t="s">
        <v>2045</v>
      </c>
      <c r="B1766" s="18" t="s">
        <v>1785</v>
      </c>
      <c r="D1766" s="150" t="s">
        <v>2131</v>
      </c>
      <c r="E1766" s="150" t="s">
        <v>2130</v>
      </c>
      <c r="G1766" s="73"/>
      <c r="H1766" s="73"/>
      <c r="O1766" s="73"/>
      <c r="P1766" s="73"/>
      <c r="Q1766" s="73"/>
      <c r="R1766" s="149">
        <f t="shared" si="35"/>
        <v>0</v>
      </c>
      <c r="T1766" s="148">
        <v>40282</v>
      </c>
    </row>
    <row r="1767" spans="1:20">
      <c r="A1767" s="18" t="s">
        <v>2045</v>
      </c>
      <c r="B1767" s="18" t="s">
        <v>1785</v>
      </c>
      <c r="D1767" s="150" t="s">
        <v>2129</v>
      </c>
      <c r="E1767" s="150" t="s">
        <v>2128</v>
      </c>
      <c r="G1767" s="73"/>
      <c r="H1767" s="73"/>
      <c r="O1767" s="73"/>
      <c r="P1767" s="73"/>
      <c r="Q1767" s="73"/>
      <c r="R1767" s="149">
        <f t="shared" si="35"/>
        <v>0</v>
      </c>
      <c r="T1767" s="148">
        <v>40282</v>
      </c>
    </row>
    <row r="1768" spans="1:20">
      <c r="A1768" s="18" t="s">
        <v>2045</v>
      </c>
      <c r="B1768" s="18" t="s">
        <v>1785</v>
      </c>
      <c r="D1768" s="150" t="s">
        <v>2127</v>
      </c>
      <c r="E1768" s="150" t="s">
        <v>2126</v>
      </c>
      <c r="G1768" s="73"/>
      <c r="H1768" s="73"/>
      <c r="O1768" s="73"/>
      <c r="P1768" s="73"/>
      <c r="Q1768" s="73"/>
      <c r="R1768" s="149">
        <f t="shared" si="35"/>
        <v>0</v>
      </c>
      <c r="T1768" s="148">
        <v>40282</v>
      </c>
    </row>
    <row r="1769" spans="1:20">
      <c r="A1769" s="18" t="s">
        <v>2045</v>
      </c>
      <c r="B1769" s="18" t="s">
        <v>1785</v>
      </c>
      <c r="D1769" s="150" t="s">
        <v>2125</v>
      </c>
      <c r="E1769" s="150" t="s">
        <v>2124</v>
      </c>
      <c r="G1769" s="73"/>
      <c r="H1769" s="73"/>
      <c r="O1769" s="73"/>
      <c r="P1769" s="73"/>
      <c r="Q1769" s="73"/>
      <c r="R1769" s="149">
        <f t="shared" si="35"/>
        <v>0</v>
      </c>
      <c r="T1769" s="148">
        <v>40282</v>
      </c>
    </row>
    <row r="1770" spans="1:20">
      <c r="A1770" s="18" t="s">
        <v>2045</v>
      </c>
      <c r="B1770" s="18" t="s">
        <v>1785</v>
      </c>
      <c r="D1770" s="169" t="s">
        <v>2123</v>
      </c>
      <c r="E1770" s="150" t="s">
        <v>2122</v>
      </c>
      <c r="O1770" s="73"/>
      <c r="P1770" s="73"/>
      <c r="Q1770" s="73"/>
      <c r="R1770" s="149">
        <f t="shared" si="35"/>
        <v>0</v>
      </c>
      <c r="T1770" s="148">
        <v>40282</v>
      </c>
    </row>
    <row r="1771" spans="1:20">
      <c r="A1771" s="18" t="s">
        <v>2045</v>
      </c>
      <c r="B1771" s="18" t="s">
        <v>1785</v>
      </c>
      <c r="D1771" s="150" t="s">
        <v>2121</v>
      </c>
      <c r="E1771" s="150" t="s">
        <v>2120</v>
      </c>
      <c r="G1771" s="73"/>
      <c r="H1771" s="73"/>
      <c r="O1771" s="73"/>
      <c r="P1771" s="73"/>
      <c r="Q1771" s="73"/>
      <c r="R1771" s="149">
        <f t="shared" si="35"/>
        <v>0</v>
      </c>
      <c r="T1771" s="148">
        <v>40282</v>
      </c>
    </row>
    <row r="1772" spans="1:20">
      <c r="A1772" s="18" t="s">
        <v>2045</v>
      </c>
      <c r="B1772" s="18" t="s">
        <v>1785</v>
      </c>
      <c r="D1772" s="150" t="s">
        <v>2119</v>
      </c>
      <c r="E1772" s="150" t="s">
        <v>2118</v>
      </c>
      <c r="G1772" s="73"/>
      <c r="H1772" s="73"/>
      <c r="O1772" s="73"/>
      <c r="P1772" s="73"/>
      <c r="Q1772" s="73"/>
      <c r="R1772" s="149">
        <f t="shared" si="35"/>
        <v>0</v>
      </c>
      <c r="T1772" s="148">
        <v>40282</v>
      </c>
    </row>
    <row r="1773" spans="1:20">
      <c r="A1773" s="18" t="s">
        <v>2045</v>
      </c>
      <c r="B1773" s="18" t="s">
        <v>1785</v>
      </c>
      <c r="D1773" s="150" t="s">
        <v>2117</v>
      </c>
      <c r="E1773" s="150" t="s">
        <v>2116</v>
      </c>
      <c r="G1773" s="73"/>
      <c r="H1773" s="73"/>
      <c r="O1773" s="73"/>
      <c r="P1773" s="73"/>
      <c r="Q1773" s="73"/>
      <c r="R1773" s="149">
        <f t="shared" si="35"/>
        <v>0</v>
      </c>
      <c r="T1773" s="148">
        <v>40282</v>
      </c>
    </row>
    <row r="1774" spans="1:20">
      <c r="A1774" s="18" t="s">
        <v>2045</v>
      </c>
      <c r="B1774" s="18" t="s">
        <v>1785</v>
      </c>
      <c r="D1774" s="165" t="s">
        <v>2115</v>
      </c>
      <c r="E1774" s="150" t="s">
        <v>2114</v>
      </c>
      <c r="O1774" s="73"/>
      <c r="P1774" s="73"/>
      <c r="Q1774" s="73"/>
      <c r="R1774" s="149">
        <f t="shared" si="35"/>
        <v>0</v>
      </c>
      <c r="T1774" s="148">
        <v>40282</v>
      </c>
    </row>
    <row r="1775" spans="1:20">
      <c r="A1775" s="18" t="s">
        <v>2045</v>
      </c>
      <c r="B1775" s="18" t="s">
        <v>1785</v>
      </c>
      <c r="D1775" s="150" t="s">
        <v>2113</v>
      </c>
      <c r="E1775" s="150" t="s">
        <v>2112</v>
      </c>
      <c r="G1775" s="73"/>
      <c r="H1775" s="73"/>
      <c r="O1775" s="73"/>
      <c r="P1775" s="73"/>
      <c r="Q1775" s="73"/>
      <c r="R1775" s="149">
        <f t="shared" si="35"/>
        <v>0</v>
      </c>
      <c r="T1775" s="148">
        <v>40282</v>
      </c>
    </row>
    <row r="1776" spans="1:20">
      <c r="A1776" s="18" t="s">
        <v>2045</v>
      </c>
      <c r="B1776" s="18" t="s">
        <v>1785</v>
      </c>
      <c r="D1776" s="150" t="s">
        <v>2111</v>
      </c>
      <c r="E1776" s="150" t="s">
        <v>2110</v>
      </c>
      <c r="G1776" s="73"/>
      <c r="H1776" s="73"/>
      <c r="O1776" s="73"/>
      <c r="P1776" s="73"/>
      <c r="Q1776" s="73"/>
      <c r="R1776" s="149">
        <f t="shared" si="35"/>
        <v>0</v>
      </c>
      <c r="T1776" s="148">
        <v>40282</v>
      </c>
    </row>
    <row r="1777" spans="1:20">
      <c r="A1777" s="18" t="s">
        <v>2045</v>
      </c>
      <c r="B1777" s="18" t="s">
        <v>1785</v>
      </c>
      <c r="D1777" s="150" t="s">
        <v>2109</v>
      </c>
      <c r="E1777" s="150" t="s">
        <v>2108</v>
      </c>
      <c r="G1777" s="73"/>
      <c r="H1777" s="73"/>
      <c r="O1777" s="73"/>
      <c r="P1777" s="73"/>
      <c r="Q1777" s="73"/>
      <c r="R1777" s="149">
        <f t="shared" si="35"/>
        <v>0</v>
      </c>
      <c r="T1777" s="148">
        <v>40282</v>
      </c>
    </row>
    <row r="1778" spans="1:20">
      <c r="A1778" s="18" t="s">
        <v>2045</v>
      </c>
      <c r="B1778" s="18" t="s">
        <v>1785</v>
      </c>
      <c r="D1778" s="150" t="s">
        <v>2107</v>
      </c>
      <c r="E1778" s="150" t="s">
        <v>2106</v>
      </c>
      <c r="G1778" s="73"/>
      <c r="H1778" s="73"/>
      <c r="O1778" s="73"/>
      <c r="P1778" s="73">
        <v>1</v>
      </c>
      <c r="Q1778" s="73">
        <v>4</v>
      </c>
      <c r="R1778" s="149">
        <f t="shared" si="35"/>
        <v>0.2</v>
      </c>
      <c r="T1778" s="148">
        <v>40282</v>
      </c>
    </row>
    <row r="1779" spans="1:20">
      <c r="A1779" s="18" t="s">
        <v>2045</v>
      </c>
      <c r="B1779" s="18" t="s">
        <v>1785</v>
      </c>
      <c r="D1779" s="168" t="s">
        <v>2105</v>
      </c>
      <c r="E1779" s="168" t="s">
        <v>2104</v>
      </c>
      <c r="G1779" s="73"/>
      <c r="H1779" s="73"/>
      <c r="O1779" s="73"/>
      <c r="P1779" s="73"/>
      <c r="Q1779" s="73"/>
      <c r="R1779" s="149">
        <f t="shared" si="35"/>
        <v>0</v>
      </c>
      <c r="T1779" s="148">
        <v>40282</v>
      </c>
    </row>
    <row r="1780" spans="1:20">
      <c r="A1780" s="18" t="s">
        <v>2045</v>
      </c>
      <c r="B1780" s="18" t="s">
        <v>1785</v>
      </c>
      <c r="D1780" s="150" t="s">
        <v>2103</v>
      </c>
      <c r="E1780" s="150" t="s">
        <v>2102</v>
      </c>
      <c r="G1780" s="73"/>
      <c r="H1780" s="73"/>
      <c r="O1780" s="73"/>
      <c r="P1780" s="73"/>
      <c r="Q1780" s="73"/>
      <c r="R1780" s="149">
        <f t="shared" si="35"/>
        <v>0</v>
      </c>
      <c r="T1780" s="148">
        <v>40282</v>
      </c>
    </row>
    <row r="1781" spans="1:20">
      <c r="A1781" s="18" t="s">
        <v>2045</v>
      </c>
      <c r="B1781" s="18" t="s">
        <v>1785</v>
      </c>
      <c r="D1781" s="165"/>
      <c r="E1781" s="150" t="s">
        <v>2101</v>
      </c>
      <c r="K1781" s="150" t="s">
        <v>2100</v>
      </c>
      <c r="R1781" s="149">
        <f t="shared" si="35"/>
        <v>0</v>
      </c>
      <c r="T1781" s="148">
        <v>40282</v>
      </c>
    </row>
    <row r="1782" spans="1:20">
      <c r="A1782" s="18" t="s">
        <v>2045</v>
      </c>
      <c r="B1782" s="18" t="s">
        <v>1785</v>
      </c>
      <c r="D1782" s="150" t="s">
        <v>2099</v>
      </c>
      <c r="E1782" s="150" t="s">
        <v>2098</v>
      </c>
      <c r="G1782" s="73"/>
      <c r="H1782" s="73"/>
      <c r="O1782" s="73"/>
      <c r="P1782" s="73"/>
      <c r="Q1782" s="73"/>
      <c r="R1782" s="149">
        <f t="shared" si="35"/>
        <v>0</v>
      </c>
      <c r="T1782" s="148">
        <v>40282</v>
      </c>
    </row>
    <row r="1783" spans="1:20">
      <c r="A1783" s="18" t="s">
        <v>2045</v>
      </c>
      <c r="B1783" s="18" t="s">
        <v>1785</v>
      </c>
      <c r="D1783" s="168" t="s">
        <v>1188</v>
      </c>
      <c r="E1783" s="168" t="s">
        <v>2097</v>
      </c>
      <c r="G1783" s="73"/>
      <c r="H1783" s="73"/>
      <c r="R1783" s="149">
        <f t="shared" si="35"/>
        <v>0</v>
      </c>
      <c r="T1783" s="148">
        <v>40282</v>
      </c>
    </row>
    <row r="1784" spans="1:20">
      <c r="A1784" s="18" t="s">
        <v>2045</v>
      </c>
      <c r="B1784" s="18" t="s">
        <v>1785</v>
      </c>
      <c r="D1784" s="165"/>
      <c r="E1784" s="150" t="s">
        <v>2096</v>
      </c>
      <c r="K1784" s="150" t="s">
        <v>2095</v>
      </c>
      <c r="R1784" s="149">
        <f t="shared" si="35"/>
        <v>0</v>
      </c>
      <c r="T1784" s="148">
        <v>40282</v>
      </c>
    </row>
    <row r="1785" spans="1:20">
      <c r="A1785" s="18" t="s">
        <v>2045</v>
      </c>
      <c r="B1785" s="18" t="s">
        <v>1785</v>
      </c>
      <c r="D1785" s="165"/>
      <c r="E1785" s="150" t="s">
        <v>2094</v>
      </c>
      <c r="K1785" s="150" t="s">
        <v>2093</v>
      </c>
      <c r="R1785" s="149">
        <f t="shared" si="35"/>
        <v>0</v>
      </c>
      <c r="T1785" s="148">
        <v>40282</v>
      </c>
    </row>
    <row r="1786" spans="1:20">
      <c r="A1786" s="18" t="s">
        <v>2045</v>
      </c>
      <c r="B1786" s="18" t="s">
        <v>1785</v>
      </c>
      <c r="D1786" s="150" t="s">
        <v>2092</v>
      </c>
      <c r="E1786" s="150" t="s">
        <v>2091</v>
      </c>
      <c r="G1786" s="73"/>
      <c r="H1786" s="73"/>
      <c r="O1786" s="73"/>
      <c r="P1786" s="73"/>
      <c r="Q1786" s="73"/>
      <c r="R1786" s="149">
        <f t="shared" si="35"/>
        <v>0</v>
      </c>
      <c r="T1786" s="148">
        <v>40282</v>
      </c>
    </row>
    <row r="1787" spans="1:20">
      <c r="A1787" s="18" t="s">
        <v>2045</v>
      </c>
      <c r="B1787" s="18" t="s">
        <v>1785</v>
      </c>
      <c r="D1787" s="150" t="s">
        <v>2090</v>
      </c>
      <c r="E1787" s="150" t="s">
        <v>2089</v>
      </c>
      <c r="G1787" s="73"/>
      <c r="H1787" s="73"/>
      <c r="O1787" s="73"/>
      <c r="P1787" s="73"/>
      <c r="Q1787" s="73"/>
      <c r="R1787" s="149">
        <f t="shared" si="35"/>
        <v>0</v>
      </c>
      <c r="T1787" s="148">
        <v>40282</v>
      </c>
    </row>
    <row r="1788" spans="1:20">
      <c r="A1788" s="18" t="s">
        <v>2045</v>
      </c>
      <c r="B1788" s="18" t="s">
        <v>1785</v>
      </c>
      <c r="D1788" s="168" t="s">
        <v>2088</v>
      </c>
      <c r="E1788" s="168" t="s">
        <v>2087</v>
      </c>
      <c r="G1788" s="73"/>
      <c r="H1788" s="73"/>
      <c r="R1788" s="149">
        <f t="shared" si="35"/>
        <v>0</v>
      </c>
      <c r="T1788" s="148">
        <v>40282</v>
      </c>
    </row>
    <row r="1789" spans="1:20">
      <c r="A1789" s="18" t="s">
        <v>2045</v>
      </c>
      <c r="B1789" s="18" t="s">
        <v>1785</v>
      </c>
      <c r="D1789" s="150" t="s">
        <v>2086</v>
      </c>
      <c r="E1789" s="150" t="s">
        <v>2085</v>
      </c>
      <c r="G1789" s="73"/>
      <c r="H1789" s="73"/>
      <c r="O1789" s="73"/>
      <c r="P1789" s="73"/>
      <c r="Q1789" s="73"/>
      <c r="R1789" s="149">
        <f t="shared" si="35"/>
        <v>0</v>
      </c>
      <c r="T1789" s="148">
        <v>40282</v>
      </c>
    </row>
    <row r="1790" spans="1:20">
      <c r="A1790" s="18" t="s">
        <v>2045</v>
      </c>
      <c r="B1790" s="18" t="s">
        <v>1785</v>
      </c>
      <c r="D1790" s="165"/>
      <c r="E1790" s="150" t="s">
        <v>2084</v>
      </c>
      <c r="K1790" s="150" t="s">
        <v>2083</v>
      </c>
      <c r="R1790" s="149">
        <f t="shared" si="35"/>
        <v>0</v>
      </c>
      <c r="T1790" s="148">
        <v>40282</v>
      </c>
    </row>
    <row r="1791" spans="1:20">
      <c r="A1791" s="18" t="s">
        <v>2045</v>
      </c>
      <c r="B1791" s="18" t="s">
        <v>1785</v>
      </c>
      <c r="D1791" s="165"/>
      <c r="E1791" s="150" t="s">
        <v>2082</v>
      </c>
      <c r="K1791" s="150" t="s">
        <v>2081</v>
      </c>
      <c r="R1791" s="149">
        <f t="shared" si="35"/>
        <v>0</v>
      </c>
      <c r="T1791" s="148">
        <v>40282</v>
      </c>
    </row>
    <row r="1792" spans="1:20">
      <c r="A1792" s="18" t="s">
        <v>2045</v>
      </c>
      <c r="B1792" s="18" t="s">
        <v>1785</v>
      </c>
      <c r="D1792" s="150" t="s">
        <v>2080</v>
      </c>
      <c r="E1792" s="150" t="s">
        <v>2079</v>
      </c>
      <c r="G1792" s="73"/>
      <c r="H1792" s="73"/>
      <c r="O1792" s="73"/>
      <c r="P1792" s="73"/>
      <c r="Q1792" s="73"/>
      <c r="R1792" s="149">
        <f t="shared" si="35"/>
        <v>0</v>
      </c>
      <c r="T1792" s="148">
        <v>40282</v>
      </c>
    </row>
    <row r="1793" spans="1:20">
      <c r="A1793" s="18" t="s">
        <v>2045</v>
      </c>
      <c r="B1793" s="18" t="s">
        <v>1785</v>
      </c>
      <c r="D1793" s="150" t="s">
        <v>2078</v>
      </c>
      <c r="E1793" s="150" t="s">
        <v>2077</v>
      </c>
      <c r="G1793" s="73"/>
      <c r="H1793" s="73"/>
      <c r="O1793" s="73"/>
      <c r="P1793" s="73"/>
      <c r="Q1793" s="73"/>
      <c r="R1793" s="149">
        <f t="shared" si="35"/>
        <v>0</v>
      </c>
      <c r="T1793" s="148">
        <v>40282</v>
      </c>
    </row>
    <row r="1794" spans="1:20">
      <c r="A1794" s="18" t="s">
        <v>2045</v>
      </c>
      <c r="B1794" s="18" t="s">
        <v>1785</v>
      </c>
      <c r="D1794" s="150" t="s">
        <v>2076</v>
      </c>
      <c r="E1794" s="150" t="s">
        <v>2075</v>
      </c>
      <c r="G1794" s="73"/>
      <c r="H1794" s="73"/>
      <c r="O1794" s="73"/>
      <c r="P1794" s="73"/>
      <c r="Q1794" s="73"/>
      <c r="R1794" s="149">
        <f t="shared" si="35"/>
        <v>0</v>
      </c>
      <c r="T1794" s="148">
        <v>40282</v>
      </c>
    </row>
    <row r="1795" spans="1:20">
      <c r="A1795" s="18" t="s">
        <v>2045</v>
      </c>
      <c r="B1795" s="18" t="s">
        <v>1785</v>
      </c>
      <c r="D1795" s="165"/>
      <c r="E1795" s="150" t="s">
        <v>2074</v>
      </c>
      <c r="K1795" s="150" t="s">
        <v>2073</v>
      </c>
      <c r="R1795" s="149">
        <f t="shared" si="35"/>
        <v>0</v>
      </c>
      <c r="T1795" s="148">
        <v>40282</v>
      </c>
    </row>
    <row r="1796" spans="1:20">
      <c r="A1796" s="18" t="s">
        <v>2045</v>
      </c>
      <c r="B1796" s="18" t="s">
        <v>1785</v>
      </c>
      <c r="D1796" s="150" t="s">
        <v>2072</v>
      </c>
      <c r="E1796" s="150" t="s">
        <v>2071</v>
      </c>
      <c r="G1796" s="73"/>
      <c r="H1796" s="73"/>
      <c r="O1796" s="73"/>
      <c r="P1796" s="73"/>
      <c r="Q1796" s="73">
        <v>1</v>
      </c>
      <c r="R1796" s="149">
        <f t="shared" si="35"/>
        <v>0</v>
      </c>
      <c r="T1796" s="148">
        <v>40282</v>
      </c>
    </row>
    <row r="1797" spans="1:20">
      <c r="A1797" s="18" t="s">
        <v>2045</v>
      </c>
      <c r="B1797" s="18" t="s">
        <v>1785</v>
      </c>
      <c r="D1797" s="150" t="s">
        <v>2070</v>
      </c>
      <c r="E1797" s="150" t="s">
        <v>2069</v>
      </c>
      <c r="G1797" s="73"/>
      <c r="H1797" s="73"/>
      <c r="O1797" s="73"/>
      <c r="P1797" s="73"/>
      <c r="Q1797" s="73"/>
      <c r="R1797" s="149">
        <f t="shared" ref="R1797:R1860" si="36">IF($P1797=0,0,$P1797/($P1797+Q1797))</f>
        <v>0</v>
      </c>
      <c r="T1797" s="148">
        <v>40282</v>
      </c>
    </row>
    <row r="1798" spans="1:20">
      <c r="A1798" s="18" t="s">
        <v>2045</v>
      </c>
      <c r="B1798" s="18" t="s">
        <v>1785</v>
      </c>
      <c r="D1798" s="165"/>
      <c r="E1798" s="150" t="s">
        <v>2068</v>
      </c>
      <c r="K1798" s="150" t="s">
        <v>2067</v>
      </c>
      <c r="R1798" s="149">
        <f t="shared" si="36"/>
        <v>0</v>
      </c>
      <c r="T1798" s="148">
        <v>40282</v>
      </c>
    </row>
    <row r="1799" spans="1:20">
      <c r="A1799" s="18" t="s">
        <v>2045</v>
      </c>
      <c r="B1799" s="18" t="s">
        <v>1785</v>
      </c>
      <c r="D1799" s="150" t="s">
        <v>2066</v>
      </c>
      <c r="E1799" s="150" t="s">
        <v>2065</v>
      </c>
      <c r="G1799" s="73"/>
      <c r="H1799" s="73"/>
      <c r="O1799" s="73"/>
      <c r="P1799" s="73"/>
      <c r="Q1799" s="73"/>
      <c r="R1799" s="149">
        <f t="shared" si="36"/>
        <v>0</v>
      </c>
      <c r="T1799" s="148">
        <v>40282</v>
      </c>
    </row>
    <row r="1800" spans="1:20">
      <c r="A1800" s="18" t="s">
        <v>2045</v>
      </c>
      <c r="B1800" s="18" t="s">
        <v>1785</v>
      </c>
      <c r="D1800" s="165" t="s">
        <v>2064</v>
      </c>
      <c r="E1800" s="150" t="s">
        <v>2063</v>
      </c>
      <c r="R1800" s="149">
        <f t="shared" si="36"/>
        <v>0</v>
      </c>
      <c r="T1800" s="148">
        <v>40282</v>
      </c>
    </row>
    <row r="1801" spans="1:20">
      <c r="A1801" s="18" t="s">
        <v>2045</v>
      </c>
      <c r="B1801" s="18" t="s">
        <v>1785</v>
      </c>
      <c r="D1801" s="150" t="s">
        <v>2062</v>
      </c>
      <c r="E1801" s="150" t="s">
        <v>2061</v>
      </c>
      <c r="G1801" s="73"/>
      <c r="H1801" s="73"/>
      <c r="O1801" s="73"/>
      <c r="P1801" s="73"/>
      <c r="Q1801" s="73"/>
      <c r="R1801" s="149">
        <f t="shared" si="36"/>
        <v>0</v>
      </c>
      <c r="T1801" s="148">
        <v>40282</v>
      </c>
    </row>
    <row r="1802" spans="1:20">
      <c r="A1802" s="18" t="s">
        <v>2045</v>
      </c>
      <c r="B1802" s="18" t="s">
        <v>1785</v>
      </c>
      <c r="D1802" s="150" t="s">
        <v>2060</v>
      </c>
      <c r="E1802" s="150" t="s">
        <v>2059</v>
      </c>
      <c r="G1802" s="73"/>
      <c r="H1802" s="73"/>
      <c r="O1802" s="73"/>
      <c r="P1802" s="73"/>
      <c r="Q1802" s="73"/>
      <c r="R1802" s="149">
        <f t="shared" si="36"/>
        <v>0</v>
      </c>
      <c r="T1802" s="148">
        <v>40282</v>
      </c>
    </row>
    <row r="1803" spans="1:20">
      <c r="A1803" s="18" t="s">
        <v>2045</v>
      </c>
      <c r="B1803" s="18" t="s">
        <v>1785</v>
      </c>
      <c r="D1803" s="150" t="s">
        <v>2058</v>
      </c>
      <c r="E1803" s="150" t="s">
        <v>2057</v>
      </c>
      <c r="G1803" s="73"/>
      <c r="H1803" s="73"/>
      <c r="O1803" s="73"/>
      <c r="P1803" s="73"/>
      <c r="Q1803" s="73"/>
      <c r="R1803" s="149">
        <f t="shared" si="36"/>
        <v>0</v>
      </c>
      <c r="T1803" s="148">
        <v>40282</v>
      </c>
    </row>
    <row r="1804" spans="1:20">
      <c r="A1804" s="18" t="s">
        <v>2045</v>
      </c>
      <c r="B1804" s="18" t="s">
        <v>1785</v>
      </c>
      <c r="D1804" s="165"/>
      <c r="E1804" s="150" t="s">
        <v>2056</v>
      </c>
      <c r="K1804" s="150" t="s">
        <v>2055</v>
      </c>
      <c r="R1804" s="149">
        <f t="shared" si="36"/>
        <v>0</v>
      </c>
      <c r="T1804" s="148">
        <v>40282</v>
      </c>
    </row>
    <row r="1805" spans="1:20">
      <c r="A1805" s="18" t="s">
        <v>2045</v>
      </c>
      <c r="B1805" s="18" t="s">
        <v>1785</v>
      </c>
      <c r="D1805" s="165"/>
      <c r="E1805" s="150" t="s">
        <v>2054</v>
      </c>
      <c r="K1805" s="150" t="s">
        <v>2053</v>
      </c>
      <c r="R1805" s="149">
        <f t="shared" si="36"/>
        <v>0</v>
      </c>
      <c r="T1805" s="148">
        <v>40282</v>
      </c>
    </row>
    <row r="1806" spans="1:20">
      <c r="A1806" s="18" t="s">
        <v>2045</v>
      </c>
      <c r="B1806" s="18" t="s">
        <v>1785</v>
      </c>
      <c r="D1806" s="165"/>
      <c r="E1806" s="150" t="s">
        <v>2052</v>
      </c>
      <c r="K1806" s="150" t="s">
        <v>2051</v>
      </c>
      <c r="Q1806" s="18">
        <v>1</v>
      </c>
      <c r="R1806" s="149">
        <f t="shared" si="36"/>
        <v>0</v>
      </c>
      <c r="T1806" s="148">
        <v>40282</v>
      </c>
    </row>
    <row r="1807" spans="1:20">
      <c r="A1807" s="18" t="s">
        <v>2045</v>
      </c>
      <c r="B1807" s="18" t="s">
        <v>1785</v>
      </c>
      <c r="D1807" s="150" t="s">
        <v>2050</v>
      </c>
      <c r="E1807" s="150" t="s">
        <v>2049</v>
      </c>
      <c r="G1807" s="73"/>
      <c r="H1807" s="73"/>
      <c r="O1807" s="73"/>
      <c r="P1807" s="73"/>
      <c r="Q1807" s="73"/>
      <c r="R1807" s="149">
        <f t="shared" si="36"/>
        <v>0</v>
      </c>
      <c r="T1807" s="148">
        <v>40282</v>
      </c>
    </row>
    <row r="1808" spans="1:20">
      <c r="A1808" s="18" t="s">
        <v>2045</v>
      </c>
      <c r="B1808" s="18" t="s">
        <v>1785</v>
      </c>
      <c r="D1808" s="165"/>
      <c r="E1808" s="150" t="s">
        <v>2048</v>
      </c>
      <c r="K1808" s="150" t="s">
        <v>2047</v>
      </c>
      <c r="R1808" s="149">
        <f t="shared" si="36"/>
        <v>0</v>
      </c>
      <c r="T1808" s="148">
        <v>40282</v>
      </c>
    </row>
    <row r="1809" spans="1:20">
      <c r="A1809" s="18" t="s">
        <v>2045</v>
      </c>
      <c r="B1809" s="18" t="s">
        <v>1785</v>
      </c>
      <c r="D1809" s="150" t="s">
        <v>2046</v>
      </c>
      <c r="G1809" s="73"/>
      <c r="H1809" s="73"/>
      <c r="O1809" s="73"/>
      <c r="P1809" s="73"/>
      <c r="Q1809" s="73"/>
      <c r="R1809" s="149">
        <f t="shared" si="36"/>
        <v>0</v>
      </c>
      <c r="T1809" s="148">
        <v>40282</v>
      </c>
    </row>
    <row r="1810" spans="1:20">
      <c r="A1810" s="18" t="s">
        <v>2045</v>
      </c>
      <c r="B1810" s="18" t="s">
        <v>1785</v>
      </c>
      <c r="D1810" s="150" t="s">
        <v>2044</v>
      </c>
      <c r="G1810" s="73"/>
      <c r="H1810" s="73"/>
      <c r="O1810" s="73"/>
      <c r="P1810" s="73"/>
      <c r="Q1810" s="73"/>
      <c r="R1810" s="149">
        <f t="shared" si="36"/>
        <v>0</v>
      </c>
      <c r="T1810" s="148">
        <v>40282</v>
      </c>
    </row>
    <row r="1811" spans="1:20">
      <c r="A1811" s="18" t="s">
        <v>2041</v>
      </c>
      <c r="B1811" s="18" t="s">
        <v>1785</v>
      </c>
      <c r="D1811" s="165" t="s">
        <v>2043</v>
      </c>
      <c r="E1811" s="150" t="s">
        <v>2042</v>
      </c>
      <c r="R1811" s="149">
        <f t="shared" si="36"/>
        <v>0</v>
      </c>
      <c r="T1811" s="148">
        <v>40284</v>
      </c>
    </row>
    <row r="1812" spans="1:20">
      <c r="A1812" s="18" t="s">
        <v>2041</v>
      </c>
      <c r="B1812" s="18" t="s">
        <v>1785</v>
      </c>
      <c r="D1812" s="165" t="s">
        <v>2040</v>
      </c>
      <c r="E1812" s="150" t="s">
        <v>2039</v>
      </c>
      <c r="R1812" s="149">
        <f t="shared" si="36"/>
        <v>0</v>
      </c>
      <c r="T1812" s="148">
        <v>40319</v>
      </c>
    </row>
    <row r="1813" spans="1:20">
      <c r="A1813" s="18" t="s">
        <v>1965</v>
      </c>
      <c r="B1813" s="18" t="s">
        <v>1965</v>
      </c>
      <c r="D1813" s="165" t="s">
        <v>2038</v>
      </c>
      <c r="E1813" s="150" t="s">
        <v>2037</v>
      </c>
      <c r="K1813" s="150" t="s">
        <v>2036</v>
      </c>
      <c r="R1813" s="149">
        <f t="shared" si="36"/>
        <v>0</v>
      </c>
      <c r="T1813" s="148">
        <v>40281</v>
      </c>
    </row>
    <row r="1814" spans="1:20" ht="28.5">
      <c r="B1814" s="18" t="s">
        <v>1792</v>
      </c>
      <c r="D1814" s="165" t="s">
        <v>2035</v>
      </c>
      <c r="E1814" s="150" t="s">
        <v>2034</v>
      </c>
      <c r="K1814" s="150" t="s">
        <v>2033</v>
      </c>
      <c r="R1814" s="149">
        <f t="shared" si="36"/>
        <v>0</v>
      </c>
      <c r="T1814" s="148">
        <v>40281</v>
      </c>
    </row>
    <row r="1815" spans="1:20">
      <c r="B1815" s="18" t="s">
        <v>1792</v>
      </c>
      <c r="D1815" s="165"/>
      <c r="E1815" s="150" t="s">
        <v>2032</v>
      </c>
      <c r="K1815" s="150" t="s">
        <v>2031</v>
      </c>
      <c r="R1815" s="149">
        <f t="shared" si="36"/>
        <v>0</v>
      </c>
      <c r="T1815" s="148">
        <v>40280</v>
      </c>
    </row>
    <row r="1816" spans="1:20" ht="28.5">
      <c r="B1816" s="18" t="s">
        <v>1792</v>
      </c>
      <c r="D1816" s="165" t="s">
        <v>2030</v>
      </c>
      <c r="E1816" s="150" t="s">
        <v>2029</v>
      </c>
      <c r="K1816" s="150" t="s">
        <v>2028</v>
      </c>
      <c r="R1816" s="149">
        <f t="shared" si="36"/>
        <v>0</v>
      </c>
      <c r="T1816" s="148">
        <v>40281</v>
      </c>
    </row>
    <row r="1817" spans="1:20">
      <c r="B1817" s="18" t="s">
        <v>1792</v>
      </c>
      <c r="D1817" s="165"/>
      <c r="E1817" s="150" t="s">
        <v>2027</v>
      </c>
      <c r="K1817" s="150" t="s">
        <v>2026</v>
      </c>
      <c r="R1817" s="149">
        <f t="shared" si="36"/>
        <v>0</v>
      </c>
      <c r="T1817" s="148">
        <v>40281</v>
      </c>
    </row>
    <row r="1818" spans="1:20" ht="28.5">
      <c r="B1818" s="18" t="s">
        <v>1792</v>
      </c>
      <c r="D1818" s="165"/>
      <c r="E1818" s="150" t="s">
        <v>2025</v>
      </c>
      <c r="K1818" s="150" t="s">
        <v>2024</v>
      </c>
      <c r="R1818" s="149">
        <f t="shared" si="36"/>
        <v>0</v>
      </c>
      <c r="T1818" s="148">
        <v>40281</v>
      </c>
    </row>
    <row r="1819" spans="1:20" ht="42.75">
      <c r="A1819" s="18" t="s">
        <v>1968</v>
      </c>
      <c r="B1819" s="18">
        <v>0</v>
      </c>
      <c r="E1819" s="150" t="s">
        <v>2023</v>
      </c>
      <c r="G1819" s="73"/>
      <c r="H1819" s="73"/>
      <c r="M1819" s="150" t="s">
        <v>2022</v>
      </c>
      <c r="O1819" s="73"/>
      <c r="P1819" s="73"/>
      <c r="Q1819" s="73"/>
      <c r="R1819" s="149">
        <f t="shared" si="36"/>
        <v>0</v>
      </c>
      <c r="T1819" s="148">
        <v>40274</v>
      </c>
    </row>
    <row r="1820" spans="1:20">
      <c r="A1820" s="18" t="s">
        <v>1968</v>
      </c>
      <c r="B1820" s="18" t="s">
        <v>1785</v>
      </c>
      <c r="E1820" s="150" t="s">
        <v>2021</v>
      </c>
      <c r="G1820" s="73"/>
      <c r="H1820" s="73"/>
      <c r="K1820" s="150" t="s">
        <v>2020</v>
      </c>
      <c r="N1820" s="20" t="s">
        <v>2019</v>
      </c>
      <c r="O1820" s="73"/>
      <c r="P1820" s="73"/>
      <c r="Q1820" s="73"/>
      <c r="R1820" s="149">
        <f t="shared" si="36"/>
        <v>0</v>
      </c>
      <c r="T1820" s="148">
        <v>40282</v>
      </c>
    </row>
    <row r="1821" spans="1:20">
      <c r="A1821" s="18" t="s">
        <v>1968</v>
      </c>
      <c r="B1821" s="18" t="s">
        <v>1792</v>
      </c>
      <c r="D1821" s="165"/>
      <c r="E1821" s="150" t="s">
        <v>2018</v>
      </c>
      <c r="K1821" s="150" t="s">
        <v>2017</v>
      </c>
      <c r="R1821" s="149">
        <f t="shared" si="36"/>
        <v>0</v>
      </c>
    </row>
    <row r="1822" spans="1:20">
      <c r="A1822" s="18" t="s">
        <v>1968</v>
      </c>
      <c r="B1822" s="18" t="s">
        <v>1792</v>
      </c>
      <c r="D1822" s="165"/>
      <c r="E1822" s="150" t="s">
        <v>2016</v>
      </c>
      <c r="K1822" s="150" t="s">
        <v>2015</v>
      </c>
      <c r="R1822" s="149">
        <f t="shared" si="36"/>
        <v>0</v>
      </c>
      <c r="T1822" s="148">
        <v>40148</v>
      </c>
    </row>
    <row r="1823" spans="1:20">
      <c r="A1823" s="18" t="s">
        <v>1968</v>
      </c>
      <c r="B1823" s="18" t="s">
        <v>1792</v>
      </c>
      <c r="D1823" s="165"/>
      <c r="E1823" s="150" t="s">
        <v>2014</v>
      </c>
      <c r="K1823" s="150" t="s">
        <v>2013</v>
      </c>
      <c r="R1823" s="149">
        <f t="shared" si="36"/>
        <v>0</v>
      </c>
    </row>
    <row r="1824" spans="1:20" ht="28.5">
      <c r="A1824" s="18" t="s">
        <v>1968</v>
      </c>
      <c r="B1824" s="18" t="s">
        <v>1792</v>
      </c>
      <c r="D1824" s="165"/>
      <c r="E1824" s="150" t="s">
        <v>2012</v>
      </c>
      <c r="K1824" s="150" t="s">
        <v>2011</v>
      </c>
      <c r="Q1824" s="18">
        <v>1</v>
      </c>
      <c r="R1824" s="149">
        <f t="shared" si="36"/>
        <v>0</v>
      </c>
    </row>
    <row r="1825" spans="1:20">
      <c r="A1825" s="18" t="s">
        <v>1968</v>
      </c>
      <c r="B1825" s="18" t="s">
        <v>1792</v>
      </c>
      <c r="D1825" s="165"/>
      <c r="E1825" s="150" t="s">
        <v>2010</v>
      </c>
      <c r="K1825" s="150" t="s">
        <v>2009</v>
      </c>
      <c r="R1825" s="149">
        <f t="shared" si="36"/>
        <v>0</v>
      </c>
      <c r="T1825" s="148">
        <v>40148</v>
      </c>
    </row>
    <row r="1826" spans="1:20">
      <c r="A1826" s="18" t="s">
        <v>1968</v>
      </c>
      <c r="B1826" s="18" t="s">
        <v>1792</v>
      </c>
      <c r="D1826" s="165"/>
      <c r="E1826" s="150" t="s">
        <v>2008</v>
      </c>
      <c r="O1826" s="73"/>
      <c r="P1826" s="73"/>
      <c r="Q1826" s="73"/>
      <c r="R1826" s="149">
        <f t="shared" si="36"/>
        <v>0</v>
      </c>
    </row>
    <row r="1827" spans="1:20" ht="28.5">
      <c r="A1827" s="18" t="s">
        <v>1968</v>
      </c>
      <c r="B1827" s="18" t="s">
        <v>1996</v>
      </c>
      <c r="E1827" s="150" t="s">
        <v>2007</v>
      </c>
      <c r="G1827" s="73"/>
      <c r="H1827" s="73"/>
      <c r="M1827" s="150" t="s">
        <v>2006</v>
      </c>
      <c r="O1827" s="73"/>
      <c r="P1827" s="73"/>
      <c r="Q1827" s="73"/>
      <c r="R1827" s="149">
        <f t="shared" si="36"/>
        <v>0</v>
      </c>
      <c r="T1827" s="148">
        <v>40274</v>
      </c>
    </row>
    <row r="1828" spans="1:20" ht="28.5">
      <c r="A1828" s="18" t="s">
        <v>1968</v>
      </c>
      <c r="B1828" s="18" t="s">
        <v>1996</v>
      </c>
      <c r="E1828" s="150" t="s">
        <v>2005</v>
      </c>
      <c r="G1828" s="73"/>
      <c r="H1828" s="73"/>
      <c r="M1828" s="150" t="s">
        <v>2004</v>
      </c>
      <c r="O1828" s="73"/>
      <c r="P1828" s="73"/>
      <c r="Q1828" s="73"/>
      <c r="R1828" s="149">
        <f t="shared" si="36"/>
        <v>0</v>
      </c>
    </row>
    <row r="1829" spans="1:20" ht="42.75">
      <c r="A1829" s="18" t="s">
        <v>1968</v>
      </c>
      <c r="B1829" s="18" t="s">
        <v>1996</v>
      </c>
      <c r="E1829" s="150" t="s">
        <v>2003</v>
      </c>
      <c r="G1829" s="73"/>
      <c r="H1829" s="73"/>
      <c r="K1829" s="150" t="s">
        <v>2002</v>
      </c>
      <c r="M1829" s="150" t="s">
        <v>2001</v>
      </c>
      <c r="O1829" s="73"/>
      <c r="P1829" s="73"/>
      <c r="Q1829" s="73"/>
      <c r="R1829" s="149">
        <f t="shared" si="36"/>
        <v>0</v>
      </c>
    </row>
    <row r="1830" spans="1:20" ht="142.5">
      <c r="A1830" s="18" t="s">
        <v>1968</v>
      </c>
      <c r="B1830" s="18" t="s">
        <v>1996</v>
      </c>
      <c r="E1830" s="150" t="s">
        <v>2000</v>
      </c>
      <c r="G1830" s="73"/>
      <c r="H1830" s="73"/>
      <c r="K1830" s="150" t="s">
        <v>1994</v>
      </c>
      <c r="M1830" s="150" t="s">
        <v>1999</v>
      </c>
      <c r="O1830" s="73"/>
      <c r="P1830" s="73"/>
      <c r="Q1830" s="73"/>
      <c r="R1830" s="149">
        <f t="shared" si="36"/>
        <v>0</v>
      </c>
      <c r="T1830" s="148">
        <v>40274</v>
      </c>
    </row>
    <row r="1831" spans="1:20" ht="28.5">
      <c r="A1831" s="18" t="s">
        <v>1968</v>
      </c>
      <c r="B1831" s="18" t="s">
        <v>1996</v>
      </c>
      <c r="D1831" s="165"/>
      <c r="E1831" s="150" t="s">
        <v>1998</v>
      </c>
      <c r="K1831" s="150" t="s">
        <v>1994</v>
      </c>
      <c r="M1831" s="150" t="s">
        <v>1997</v>
      </c>
      <c r="O1831" s="73"/>
      <c r="P1831" s="73"/>
      <c r="Q1831" s="73"/>
      <c r="R1831" s="149">
        <f t="shared" si="36"/>
        <v>0</v>
      </c>
    </row>
    <row r="1832" spans="1:20" ht="28.5">
      <c r="A1832" s="18" t="s">
        <v>1968</v>
      </c>
      <c r="B1832" s="18" t="s">
        <v>1996</v>
      </c>
      <c r="D1832" s="165"/>
      <c r="E1832" s="150" t="s">
        <v>1995</v>
      </c>
      <c r="K1832" s="150" t="s">
        <v>1994</v>
      </c>
      <c r="M1832" s="150" t="s">
        <v>1993</v>
      </c>
      <c r="O1832" s="73"/>
      <c r="P1832" s="73"/>
      <c r="Q1832" s="73"/>
      <c r="R1832" s="149">
        <f t="shared" si="36"/>
        <v>0</v>
      </c>
    </row>
    <row r="1833" spans="1:20">
      <c r="A1833" s="18" t="s">
        <v>1968</v>
      </c>
      <c r="B1833" s="18" t="s">
        <v>1968</v>
      </c>
      <c r="D1833" s="165"/>
      <c r="E1833" s="150" t="s">
        <v>1992</v>
      </c>
      <c r="K1833" s="150" t="s">
        <v>1991</v>
      </c>
      <c r="R1833" s="149">
        <f t="shared" si="36"/>
        <v>0</v>
      </c>
    </row>
    <row r="1834" spans="1:20" ht="28.5">
      <c r="A1834" s="18" t="s">
        <v>1968</v>
      </c>
      <c r="B1834" s="18" t="s">
        <v>1968</v>
      </c>
      <c r="D1834" s="165"/>
      <c r="E1834" s="150" t="s">
        <v>1990</v>
      </c>
      <c r="K1834" s="150" t="s">
        <v>1989</v>
      </c>
      <c r="O1834" s="73"/>
      <c r="P1834" s="73"/>
      <c r="Q1834" s="73"/>
      <c r="R1834" s="149">
        <f t="shared" si="36"/>
        <v>0</v>
      </c>
      <c r="T1834" s="148">
        <v>40282</v>
      </c>
    </row>
    <row r="1835" spans="1:20" ht="28.5">
      <c r="A1835" s="18" t="s">
        <v>1968</v>
      </c>
      <c r="B1835" s="18" t="s">
        <v>1968</v>
      </c>
      <c r="D1835" s="165"/>
      <c r="E1835" s="150" t="s">
        <v>1988</v>
      </c>
      <c r="K1835" s="150" t="s">
        <v>1987</v>
      </c>
      <c r="O1835" s="73"/>
      <c r="P1835" s="73"/>
      <c r="Q1835" s="73"/>
      <c r="R1835" s="149">
        <f t="shared" si="36"/>
        <v>0</v>
      </c>
      <c r="T1835" s="148">
        <v>40282</v>
      </c>
    </row>
    <row r="1836" spans="1:20" ht="28.5">
      <c r="A1836" s="18" t="s">
        <v>1968</v>
      </c>
      <c r="B1836" s="18" t="s">
        <v>1984</v>
      </c>
      <c r="E1836" s="150" t="s">
        <v>1986</v>
      </c>
      <c r="G1836" s="73"/>
      <c r="H1836" s="73"/>
      <c r="K1836" s="150" t="s">
        <v>1985</v>
      </c>
      <c r="O1836" s="73"/>
      <c r="P1836" s="73"/>
      <c r="Q1836" s="73"/>
      <c r="R1836" s="149">
        <f t="shared" si="36"/>
        <v>0</v>
      </c>
    </row>
    <row r="1837" spans="1:20">
      <c r="A1837" s="18" t="s">
        <v>1968</v>
      </c>
      <c r="B1837" s="18" t="s">
        <v>1984</v>
      </c>
      <c r="E1837" s="150" t="s">
        <v>1983</v>
      </c>
      <c r="G1837" s="73"/>
      <c r="H1837" s="73"/>
      <c r="O1837" s="73"/>
      <c r="P1837" s="73"/>
      <c r="Q1837" s="73"/>
      <c r="R1837" s="149">
        <f t="shared" si="36"/>
        <v>0</v>
      </c>
      <c r="T1837" s="148">
        <v>40005</v>
      </c>
    </row>
    <row r="1838" spans="1:20">
      <c r="A1838" s="18" t="s">
        <v>1968</v>
      </c>
      <c r="B1838" s="18" t="s">
        <v>1977</v>
      </c>
      <c r="D1838" s="150" t="s">
        <v>1976</v>
      </c>
      <c r="E1838" s="150" t="s">
        <v>1982</v>
      </c>
      <c r="G1838" s="73"/>
      <c r="H1838" s="73"/>
      <c r="K1838" s="150" t="s">
        <v>1981</v>
      </c>
      <c r="M1838" s="150" t="s">
        <v>1980</v>
      </c>
      <c r="O1838" s="73"/>
      <c r="P1838" s="73"/>
      <c r="Q1838" s="73"/>
      <c r="R1838" s="149">
        <f t="shared" si="36"/>
        <v>0</v>
      </c>
      <c r="T1838" s="148">
        <v>40005</v>
      </c>
    </row>
    <row r="1839" spans="1:20">
      <c r="A1839" s="18" t="s">
        <v>1968</v>
      </c>
      <c r="B1839" s="18" t="s">
        <v>1977</v>
      </c>
      <c r="D1839" s="150" t="s">
        <v>1976</v>
      </c>
      <c r="E1839" s="150" t="s">
        <v>1979</v>
      </c>
      <c r="G1839" s="73"/>
      <c r="H1839" s="73"/>
      <c r="K1839" s="150" t="s">
        <v>1978</v>
      </c>
      <c r="O1839" s="73"/>
      <c r="P1839" s="73"/>
      <c r="Q1839" s="73"/>
      <c r="R1839" s="149">
        <f t="shared" si="36"/>
        <v>0</v>
      </c>
    </row>
    <row r="1840" spans="1:20">
      <c r="A1840" s="18" t="s">
        <v>1968</v>
      </c>
      <c r="B1840" s="18" t="s">
        <v>1977</v>
      </c>
      <c r="D1840" s="150" t="s">
        <v>1976</v>
      </c>
      <c r="E1840" s="150" t="s">
        <v>1975</v>
      </c>
      <c r="K1840" s="150" t="s">
        <v>1974</v>
      </c>
      <c r="M1840" s="150" t="s">
        <v>1973</v>
      </c>
      <c r="O1840" s="73"/>
      <c r="P1840" s="73"/>
      <c r="Q1840" s="73"/>
      <c r="R1840" s="149">
        <f t="shared" si="36"/>
        <v>0</v>
      </c>
    </row>
    <row r="1841" spans="1:22" ht="57">
      <c r="A1841" s="18" t="s">
        <v>1968</v>
      </c>
      <c r="B1841" s="18" t="s">
        <v>1972</v>
      </c>
      <c r="E1841" s="150" t="s">
        <v>1971</v>
      </c>
      <c r="G1841" s="73"/>
      <c r="H1841" s="73"/>
      <c r="K1841" s="150" t="s">
        <v>1970</v>
      </c>
      <c r="M1841" s="150" t="s">
        <v>1969</v>
      </c>
      <c r="O1841" s="73"/>
      <c r="P1841" s="73"/>
      <c r="Q1841" s="73"/>
      <c r="R1841" s="149">
        <f t="shared" si="36"/>
        <v>0</v>
      </c>
    </row>
    <row r="1842" spans="1:22">
      <c r="A1842" s="18" t="s">
        <v>1968</v>
      </c>
      <c r="D1842" s="165"/>
      <c r="E1842" s="150" t="s">
        <v>1967</v>
      </c>
      <c r="K1842" s="150" t="s">
        <v>1966</v>
      </c>
      <c r="R1842" s="149">
        <f t="shared" si="36"/>
        <v>0</v>
      </c>
      <c r="T1842" s="148">
        <v>40275</v>
      </c>
    </row>
    <row r="1843" spans="1:22">
      <c r="A1843" s="18" t="s">
        <v>1965</v>
      </c>
      <c r="B1843" s="18" t="s">
        <v>1785</v>
      </c>
      <c r="E1843" s="165" t="s">
        <v>1964</v>
      </c>
      <c r="F1843" s="20" t="s">
        <v>1963</v>
      </c>
      <c r="K1843" s="150" t="s">
        <v>1962</v>
      </c>
      <c r="R1843" s="149">
        <f t="shared" si="36"/>
        <v>0</v>
      </c>
      <c r="T1843" s="148">
        <v>40284</v>
      </c>
    </row>
    <row r="1844" spans="1:22">
      <c r="D1844" s="165" t="s">
        <v>1961</v>
      </c>
      <c r="E1844" s="150" t="s">
        <v>1960</v>
      </c>
      <c r="R1844" s="149">
        <f t="shared" si="36"/>
        <v>0</v>
      </c>
    </row>
    <row r="1845" spans="1:22">
      <c r="D1845" s="165" t="s">
        <v>1959</v>
      </c>
      <c r="E1845" s="150" t="s">
        <v>1957</v>
      </c>
      <c r="R1845" s="149">
        <f t="shared" si="36"/>
        <v>0</v>
      </c>
    </row>
    <row r="1846" spans="1:22">
      <c r="D1846" s="165" t="s">
        <v>1958</v>
      </c>
      <c r="E1846" s="150" t="s">
        <v>1957</v>
      </c>
      <c r="R1846" s="149">
        <f t="shared" si="36"/>
        <v>0</v>
      </c>
    </row>
    <row r="1847" spans="1:22">
      <c r="A1847" s="18" t="s">
        <v>1793</v>
      </c>
      <c r="D1847" s="165"/>
      <c r="E1847" s="150" t="s">
        <v>1956</v>
      </c>
      <c r="R1847" s="149">
        <f t="shared" si="36"/>
        <v>0</v>
      </c>
      <c r="U1847" s="19">
        <v>40373</v>
      </c>
      <c r="V1847" s="19"/>
    </row>
    <row r="1848" spans="1:22">
      <c r="A1848" s="18" t="s">
        <v>1793</v>
      </c>
      <c r="D1848" s="165"/>
      <c r="E1848" s="150" t="s">
        <v>1955</v>
      </c>
      <c r="R1848" s="149">
        <f t="shared" si="36"/>
        <v>0</v>
      </c>
      <c r="U1848" s="19">
        <v>40373</v>
      </c>
      <c r="V1848" s="19"/>
    </row>
    <row r="1849" spans="1:22">
      <c r="A1849" s="18" t="s">
        <v>1952</v>
      </c>
      <c r="D1849" s="165"/>
      <c r="E1849" s="150" t="s">
        <v>1954</v>
      </c>
      <c r="R1849" s="149">
        <f t="shared" si="36"/>
        <v>0</v>
      </c>
    </row>
    <row r="1850" spans="1:22">
      <c r="A1850" s="18" t="s">
        <v>1952</v>
      </c>
      <c r="D1850" s="165"/>
      <c r="E1850" s="150" t="s">
        <v>1953</v>
      </c>
      <c r="R1850" s="149">
        <f t="shared" si="36"/>
        <v>0</v>
      </c>
    </row>
    <row r="1851" spans="1:22">
      <c r="A1851" s="18" t="s">
        <v>1952</v>
      </c>
      <c r="D1851" s="165"/>
      <c r="E1851" s="150" t="s">
        <v>1951</v>
      </c>
      <c r="R1851" s="149">
        <f t="shared" si="36"/>
        <v>0</v>
      </c>
    </row>
    <row r="1852" spans="1:22">
      <c r="A1852" s="18" t="s">
        <v>1793</v>
      </c>
      <c r="D1852" s="165" t="s">
        <v>1950</v>
      </c>
      <c r="E1852" s="150" t="s">
        <v>1949</v>
      </c>
      <c r="R1852" s="149">
        <f t="shared" si="36"/>
        <v>0</v>
      </c>
      <c r="U1852" s="19">
        <v>40373</v>
      </c>
      <c r="V1852" s="19"/>
    </row>
    <row r="1853" spans="1:22">
      <c r="A1853" s="18" t="s">
        <v>1793</v>
      </c>
      <c r="D1853" s="165"/>
      <c r="F1853" s="20" t="s">
        <v>1948</v>
      </c>
      <c r="R1853" s="149">
        <f t="shared" si="36"/>
        <v>0</v>
      </c>
      <c r="U1853" s="19">
        <v>40373</v>
      </c>
      <c r="V1853" s="19"/>
    </row>
    <row r="1854" spans="1:22">
      <c r="A1854" s="18" t="s">
        <v>1793</v>
      </c>
      <c r="D1854" s="165"/>
      <c r="E1854" s="150" t="s">
        <v>1947</v>
      </c>
      <c r="R1854" s="149">
        <f t="shared" si="36"/>
        <v>0</v>
      </c>
      <c r="U1854" s="19">
        <v>40378</v>
      </c>
      <c r="V1854" s="19"/>
    </row>
    <row r="1855" spans="1:22">
      <c r="A1855" s="18" t="s">
        <v>1793</v>
      </c>
      <c r="D1855" s="165"/>
      <c r="E1855" s="150" t="s">
        <v>1946</v>
      </c>
      <c r="R1855" s="149">
        <f t="shared" si="36"/>
        <v>0</v>
      </c>
      <c r="U1855" s="19">
        <v>40378</v>
      </c>
      <c r="V1855" s="19"/>
    </row>
    <row r="1856" spans="1:22">
      <c r="D1856" s="165"/>
      <c r="E1856" s="150" t="s">
        <v>1945</v>
      </c>
      <c r="R1856" s="149">
        <f t="shared" si="36"/>
        <v>0</v>
      </c>
    </row>
    <row r="1857" spans="1:22">
      <c r="A1857" s="18" t="s">
        <v>1793</v>
      </c>
      <c r="D1857" s="165" t="s">
        <v>1944</v>
      </c>
      <c r="E1857" s="150" t="s">
        <v>1943</v>
      </c>
      <c r="R1857" s="149">
        <f t="shared" si="36"/>
        <v>0</v>
      </c>
      <c r="U1857" s="19">
        <v>40378</v>
      </c>
      <c r="V1857" s="19"/>
    </row>
    <row r="1858" spans="1:22">
      <c r="A1858" s="18" t="s">
        <v>1793</v>
      </c>
      <c r="D1858" s="165" t="s">
        <v>1942</v>
      </c>
      <c r="E1858" s="150" t="s">
        <v>1941</v>
      </c>
      <c r="R1858" s="149">
        <f t="shared" si="36"/>
        <v>0</v>
      </c>
      <c r="U1858" s="19">
        <v>40378</v>
      </c>
      <c r="V1858" s="19"/>
    </row>
    <row r="1859" spans="1:22">
      <c r="A1859" s="18" t="s">
        <v>1793</v>
      </c>
      <c r="D1859" s="165"/>
      <c r="E1859" s="150" t="s">
        <v>1940</v>
      </c>
      <c r="R1859" s="149">
        <f t="shared" si="36"/>
        <v>0</v>
      </c>
      <c r="U1859" s="19">
        <v>40380</v>
      </c>
      <c r="V1859" s="19"/>
    </row>
    <row r="1860" spans="1:22">
      <c r="D1860" s="165"/>
      <c r="E1860" s="150" t="s">
        <v>1939</v>
      </c>
      <c r="R1860" s="149">
        <f t="shared" si="36"/>
        <v>0</v>
      </c>
    </row>
    <row r="1861" spans="1:22">
      <c r="A1861" s="18" t="s">
        <v>1793</v>
      </c>
      <c r="D1861" s="165" t="s">
        <v>1938</v>
      </c>
      <c r="E1861" s="150" t="s">
        <v>1937</v>
      </c>
      <c r="R1861" s="149">
        <f t="shared" ref="R1861:R1912" si="37">IF($P1861=0,0,$P1861/($P1861+Q1861))</f>
        <v>0</v>
      </c>
      <c r="U1861" s="19">
        <v>40381</v>
      </c>
      <c r="V1861" s="19"/>
    </row>
    <row r="1862" spans="1:22">
      <c r="A1862" s="18" t="s">
        <v>1793</v>
      </c>
      <c r="D1862" s="165" t="s">
        <v>1936</v>
      </c>
      <c r="E1862" s="150" t="s">
        <v>1935</v>
      </c>
      <c r="R1862" s="149">
        <f t="shared" si="37"/>
        <v>0</v>
      </c>
      <c r="U1862" s="19">
        <v>40381</v>
      </c>
      <c r="V1862" s="19"/>
    </row>
    <row r="1863" spans="1:22">
      <c r="A1863" s="18" t="s">
        <v>1934</v>
      </c>
      <c r="B1863" s="18" t="s">
        <v>1785</v>
      </c>
      <c r="D1863" s="165" t="s">
        <v>1933</v>
      </c>
      <c r="E1863" s="150" t="s">
        <v>1932</v>
      </c>
      <c r="R1863" s="149">
        <f t="shared" si="37"/>
        <v>0</v>
      </c>
      <c r="U1863" s="19">
        <v>40381</v>
      </c>
      <c r="V1863" s="19"/>
    </row>
    <row r="1864" spans="1:22">
      <c r="A1864" s="18" t="s">
        <v>1793</v>
      </c>
      <c r="D1864" s="165" t="s">
        <v>1931</v>
      </c>
      <c r="E1864" s="150" t="s">
        <v>1930</v>
      </c>
      <c r="R1864" s="149">
        <f t="shared" si="37"/>
        <v>0</v>
      </c>
      <c r="U1864" s="19">
        <v>40381</v>
      </c>
      <c r="V1864" s="19"/>
    </row>
    <row r="1865" spans="1:22">
      <c r="D1865" s="165" t="s">
        <v>1929</v>
      </c>
      <c r="E1865" s="150" t="s">
        <v>1928</v>
      </c>
      <c r="R1865" s="149">
        <f t="shared" si="37"/>
        <v>0</v>
      </c>
    </row>
    <row r="1866" spans="1:22">
      <c r="A1866" s="18" t="s">
        <v>1793</v>
      </c>
      <c r="D1866" s="165"/>
      <c r="E1866" s="150" t="s">
        <v>1927</v>
      </c>
      <c r="R1866" s="149">
        <f t="shared" si="37"/>
        <v>0</v>
      </c>
      <c r="U1866" s="19">
        <v>40381</v>
      </c>
      <c r="V1866" s="19"/>
    </row>
    <row r="1867" spans="1:22">
      <c r="A1867" s="18" t="s">
        <v>1793</v>
      </c>
      <c r="D1867" s="165"/>
      <c r="E1867" s="150" t="s">
        <v>1926</v>
      </c>
      <c r="R1867" s="149">
        <f t="shared" si="37"/>
        <v>0</v>
      </c>
      <c r="U1867" s="19">
        <v>40381</v>
      </c>
      <c r="V1867" s="19"/>
    </row>
    <row r="1868" spans="1:22">
      <c r="A1868" s="18" t="s">
        <v>1793</v>
      </c>
      <c r="D1868" s="165" t="s">
        <v>1925</v>
      </c>
      <c r="E1868" s="150" t="s">
        <v>1924</v>
      </c>
      <c r="R1868" s="149">
        <f t="shared" si="37"/>
        <v>0</v>
      </c>
      <c r="U1868" s="19">
        <v>40381</v>
      </c>
      <c r="V1868" s="19"/>
    </row>
    <row r="1869" spans="1:22">
      <c r="A1869" s="18" t="s">
        <v>1793</v>
      </c>
      <c r="D1869" s="165" t="s">
        <v>1923</v>
      </c>
      <c r="E1869" s="150" t="s">
        <v>1922</v>
      </c>
      <c r="R1869" s="149">
        <f t="shared" si="37"/>
        <v>0</v>
      </c>
      <c r="U1869" s="19">
        <v>40381</v>
      </c>
      <c r="V1869" s="19"/>
    </row>
    <row r="1870" spans="1:22">
      <c r="A1870" s="18" t="s">
        <v>1793</v>
      </c>
      <c r="D1870" s="165" t="s">
        <v>1921</v>
      </c>
      <c r="E1870" s="150" t="s">
        <v>1920</v>
      </c>
      <c r="R1870" s="149">
        <f t="shared" si="37"/>
        <v>0</v>
      </c>
      <c r="U1870" s="19">
        <v>40381</v>
      </c>
      <c r="V1870" s="19"/>
    </row>
    <row r="1871" spans="1:22">
      <c r="A1871" s="18" t="s">
        <v>1793</v>
      </c>
      <c r="D1871" s="165" t="s">
        <v>1919</v>
      </c>
      <c r="E1871" s="150" t="s">
        <v>1918</v>
      </c>
      <c r="R1871" s="149">
        <f t="shared" si="37"/>
        <v>0</v>
      </c>
      <c r="U1871" s="19">
        <v>40381</v>
      </c>
      <c r="V1871" s="19"/>
    </row>
    <row r="1872" spans="1:22">
      <c r="A1872" s="18" t="s">
        <v>1793</v>
      </c>
      <c r="D1872" s="165" t="s">
        <v>1917</v>
      </c>
      <c r="E1872" s="150" t="s">
        <v>1916</v>
      </c>
      <c r="R1872" s="149">
        <f t="shared" si="37"/>
        <v>0</v>
      </c>
      <c r="U1872" s="19">
        <v>40381</v>
      </c>
      <c r="V1872" s="19"/>
    </row>
    <row r="1873" spans="1:22">
      <c r="A1873" s="18" t="s">
        <v>1793</v>
      </c>
      <c r="D1873" s="165" t="s">
        <v>1915</v>
      </c>
      <c r="E1873" s="150" t="s">
        <v>1914</v>
      </c>
      <c r="R1873" s="149">
        <f t="shared" si="37"/>
        <v>0</v>
      </c>
      <c r="U1873" s="19">
        <v>40381</v>
      </c>
      <c r="V1873" s="19"/>
    </row>
    <row r="1874" spans="1:22">
      <c r="A1874" s="18" t="s">
        <v>1793</v>
      </c>
      <c r="D1874" s="165" t="s">
        <v>1913</v>
      </c>
      <c r="E1874" s="150" t="s">
        <v>1912</v>
      </c>
      <c r="R1874" s="149">
        <f t="shared" si="37"/>
        <v>0</v>
      </c>
      <c r="U1874" s="19">
        <v>40381</v>
      </c>
      <c r="V1874" s="19"/>
    </row>
    <row r="1875" spans="1:22">
      <c r="A1875" s="18" t="s">
        <v>1793</v>
      </c>
      <c r="D1875" s="165"/>
      <c r="E1875" s="150" t="s">
        <v>1911</v>
      </c>
      <c r="R1875" s="149">
        <f t="shared" si="37"/>
        <v>0</v>
      </c>
      <c r="U1875" s="19">
        <v>40384</v>
      </c>
      <c r="V1875" s="19"/>
    </row>
    <row r="1876" spans="1:22">
      <c r="A1876" s="18" t="s">
        <v>1793</v>
      </c>
      <c r="D1876" s="165"/>
      <c r="E1876" s="150" t="s">
        <v>1910</v>
      </c>
      <c r="R1876" s="149">
        <f t="shared" si="37"/>
        <v>0</v>
      </c>
      <c r="U1876" s="19">
        <v>40384</v>
      </c>
      <c r="V1876" s="19"/>
    </row>
    <row r="1877" spans="1:22">
      <c r="A1877" s="18" t="s">
        <v>1793</v>
      </c>
      <c r="D1877" s="165"/>
      <c r="E1877" s="150" t="s">
        <v>1909</v>
      </c>
      <c r="R1877" s="149">
        <f t="shared" si="37"/>
        <v>0</v>
      </c>
      <c r="U1877" s="19">
        <v>40384</v>
      </c>
      <c r="V1877" s="19"/>
    </row>
    <row r="1878" spans="1:22">
      <c r="A1878" s="18" t="s">
        <v>1757</v>
      </c>
      <c r="D1878" s="165" t="s">
        <v>1908</v>
      </c>
      <c r="R1878" s="149">
        <f t="shared" si="37"/>
        <v>0</v>
      </c>
      <c r="U1878" s="19">
        <v>40393</v>
      </c>
      <c r="V1878" s="19"/>
    </row>
    <row r="1879" spans="1:22">
      <c r="A1879" s="18" t="s">
        <v>1757</v>
      </c>
      <c r="D1879" s="165" t="s">
        <v>1907</v>
      </c>
      <c r="R1879" s="149">
        <f t="shared" si="37"/>
        <v>0</v>
      </c>
      <c r="U1879" s="19">
        <v>40393</v>
      </c>
      <c r="V1879" s="19"/>
    </row>
    <row r="1880" spans="1:22">
      <c r="A1880" s="18" t="s">
        <v>1793</v>
      </c>
      <c r="D1880" s="165" t="s">
        <v>1906</v>
      </c>
      <c r="E1880" s="150" t="s">
        <v>1905</v>
      </c>
      <c r="R1880" s="149">
        <f t="shared" si="37"/>
        <v>0</v>
      </c>
      <c r="U1880" s="19">
        <v>40393</v>
      </c>
      <c r="V1880" s="19"/>
    </row>
    <row r="1881" spans="1:22">
      <c r="A1881" s="18" t="s">
        <v>1793</v>
      </c>
      <c r="D1881" s="165" t="s">
        <v>1904</v>
      </c>
      <c r="E1881" s="167" t="s">
        <v>1903</v>
      </c>
      <c r="R1881" s="149">
        <f t="shared" si="37"/>
        <v>0</v>
      </c>
      <c r="U1881" s="19">
        <v>40393</v>
      </c>
      <c r="V1881" s="19"/>
    </row>
    <row r="1882" spans="1:22">
      <c r="A1882" s="18" t="s">
        <v>1793</v>
      </c>
      <c r="D1882" s="165" t="s">
        <v>1902</v>
      </c>
      <c r="E1882" s="150" t="s">
        <v>1901</v>
      </c>
      <c r="R1882" s="149">
        <f t="shared" si="37"/>
        <v>0</v>
      </c>
      <c r="U1882" s="19">
        <v>40393</v>
      </c>
      <c r="V1882" s="19"/>
    </row>
    <row r="1883" spans="1:22">
      <c r="A1883" s="18" t="s">
        <v>1793</v>
      </c>
      <c r="D1883" s="165" t="s">
        <v>1900</v>
      </c>
      <c r="E1883" s="150" t="s">
        <v>1900</v>
      </c>
      <c r="H1883" s="18" t="s">
        <v>1899</v>
      </c>
      <c r="R1883" s="149">
        <f t="shared" si="37"/>
        <v>0</v>
      </c>
      <c r="U1883" s="19">
        <v>40393</v>
      </c>
      <c r="V1883" s="19"/>
    </row>
    <row r="1884" spans="1:22">
      <c r="A1884" s="18" t="s">
        <v>1793</v>
      </c>
      <c r="D1884" s="165" t="s">
        <v>1898</v>
      </c>
      <c r="E1884" s="150" t="s">
        <v>1897</v>
      </c>
      <c r="R1884" s="149">
        <f t="shared" si="37"/>
        <v>0</v>
      </c>
      <c r="U1884" s="19">
        <v>40393</v>
      </c>
      <c r="V1884" s="19"/>
    </row>
    <row r="1885" spans="1:22">
      <c r="A1885" s="18" t="s">
        <v>1793</v>
      </c>
      <c r="D1885" s="165" t="s">
        <v>1896</v>
      </c>
      <c r="E1885" s="150" t="s">
        <v>1895</v>
      </c>
      <c r="R1885" s="149">
        <f t="shared" si="37"/>
        <v>0</v>
      </c>
      <c r="U1885" s="19">
        <v>40393</v>
      </c>
      <c r="V1885" s="19"/>
    </row>
    <row r="1886" spans="1:22">
      <c r="A1886" s="18" t="s">
        <v>1793</v>
      </c>
      <c r="D1886" s="165" t="s">
        <v>1894</v>
      </c>
      <c r="E1886" s="150" t="s">
        <v>1892</v>
      </c>
      <c r="R1886" s="149">
        <f t="shared" si="37"/>
        <v>0</v>
      </c>
      <c r="U1886" s="19">
        <v>40393</v>
      </c>
      <c r="V1886" s="19"/>
    </row>
    <row r="1887" spans="1:22">
      <c r="A1887" s="18" t="s">
        <v>1793</v>
      </c>
      <c r="D1887" s="165" t="s">
        <v>1893</v>
      </c>
      <c r="E1887" s="150" t="s">
        <v>1892</v>
      </c>
      <c r="R1887" s="149">
        <f t="shared" si="37"/>
        <v>0</v>
      </c>
      <c r="U1887" s="19">
        <v>40393</v>
      </c>
      <c r="V1887" s="19"/>
    </row>
    <row r="1888" spans="1:22">
      <c r="A1888" s="18" t="s">
        <v>1793</v>
      </c>
      <c r="D1888" s="165"/>
      <c r="E1888" s="150" t="s">
        <v>1891</v>
      </c>
      <c r="R1888" s="149">
        <f t="shared" si="37"/>
        <v>0</v>
      </c>
      <c r="U1888" s="19">
        <v>40393</v>
      </c>
      <c r="V1888" s="19"/>
    </row>
    <row r="1889" spans="1:22">
      <c r="A1889" s="18" t="s">
        <v>1793</v>
      </c>
      <c r="D1889" s="165"/>
      <c r="E1889" s="150" t="s">
        <v>1890</v>
      </c>
      <c r="R1889" s="149">
        <f t="shared" si="37"/>
        <v>0</v>
      </c>
      <c r="U1889" s="19">
        <v>40393</v>
      </c>
      <c r="V1889" s="19"/>
    </row>
    <row r="1890" spans="1:22">
      <c r="A1890" s="18" t="s">
        <v>1793</v>
      </c>
      <c r="D1890" s="165"/>
      <c r="E1890" s="150" t="s">
        <v>1889</v>
      </c>
      <c r="R1890" s="149">
        <f t="shared" si="37"/>
        <v>0</v>
      </c>
      <c r="U1890" s="19">
        <v>40393</v>
      </c>
      <c r="V1890" s="19"/>
    </row>
    <row r="1891" spans="1:22">
      <c r="A1891" s="18" t="s">
        <v>1793</v>
      </c>
      <c r="D1891" s="165"/>
      <c r="E1891" s="150" t="s">
        <v>1888</v>
      </c>
      <c r="H1891" s="18" t="s">
        <v>1887</v>
      </c>
      <c r="R1891" s="149">
        <f t="shared" si="37"/>
        <v>0</v>
      </c>
      <c r="U1891" s="19">
        <v>40393</v>
      </c>
      <c r="V1891" s="19"/>
    </row>
    <row r="1892" spans="1:22">
      <c r="A1892" s="18" t="s">
        <v>1793</v>
      </c>
      <c r="D1892" s="165"/>
      <c r="E1892" s="150" t="s">
        <v>1886</v>
      </c>
      <c r="H1892" s="18" t="s">
        <v>1885</v>
      </c>
      <c r="R1892" s="149">
        <f t="shared" si="37"/>
        <v>0</v>
      </c>
      <c r="U1892" s="19">
        <v>40393</v>
      </c>
      <c r="V1892" s="19"/>
    </row>
    <row r="1893" spans="1:22">
      <c r="A1893" s="18" t="s">
        <v>1793</v>
      </c>
      <c r="D1893" s="165"/>
      <c r="E1893" s="150" t="s">
        <v>1884</v>
      </c>
      <c r="H1893" s="18" t="s">
        <v>1883</v>
      </c>
      <c r="R1893" s="149">
        <f t="shared" si="37"/>
        <v>0</v>
      </c>
      <c r="U1893" s="19">
        <v>40393</v>
      </c>
      <c r="V1893" s="19"/>
    </row>
    <row r="1894" spans="1:22">
      <c r="A1894" s="18" t="s">
        <v>1793</v>
      </c>
      <c r="D1894" s="165"/>
      <c r="E1894" s="150" t="s">
        <v>1882</v>
      </c>
      <c r="H1894" s="18" t="s">
        <v>1881</v>
      </c>
      <c r="R1894" s="149">
        <f t="shared" si="37"/>
        <v>0</v>
      </c>
      <c r="U1894" s="19">
        <v>40393</v>
      </c>
      <c r="V1894" s="19"/>
    </row>
    <row r="1895" spans="1:22">
      <c r="A1895" s="18" t="s">
        <v>1793</v>
      </c>
      <c r="D1895" s="165"/>
      <c r="E1895" s="150" t="s">
        <v>1880</v>
      </c>
      <c r="H1895" s="18" t="s">
        <v>1879</v>
      </c>
      <c r="R1895" s="149">
        <f t="shared" si="37"/>
        <v>0</v>
      </c>
      <c r="U1895" s="19">
        <v>40393</v>
      </c>
      <c r="V1895" s="19"/>
    </row>
    <row r="1896" spans="1:22">
      <c r="A1896" s="18" t="s">
        <v>1793</v>
      </c>
      <c r="D1896" s="165"/>
      <c r="E1896" s="150" t="s">
        <v>1878</v>
      </c>
      <c r="R1896" s="149">
        <f t="shared" si="37"/>
        <v>0</v>
      </c>
      <c r="U1896" s="19">
        <v>40393</v>
      </c>
      <c r="V1896" s="19"/>
    </row>
    <row r="1897" spans="1:22">
      <c r="A1897" s="18" t="s">
        <v>1793</v>
      </c>
      <c r="D1897" s="165"/>
      <c r="E1897" s="150" t="s">
        <v>1877</v>
      </c>
      <c r="R1897" s="149">
        <f t="shared" si="37"/>
        <v>0</v>
      </c>
      <c r="U1897" s="19">
        <v>40393</v>
      </c>
      <c r="V1897" s="19"/>
    </row>
    <row r="1898" spans="1:22">
      <c r="A1898" s="18" t="s">
        <v>1872</v>
      </c>
      <c r="D1898" s="165"/>
      <c r="F1898" s="20" t="s">
        <v>1876</v>
      </c>
      <c r="G1898" s="18" t="s">
        <v>1875</v>
      </c>
      <c r="R1898" s="149">
        <f t="shared" si="37"/>
        <v>0</v>
      </c>
      <c r="U1898" s="19">
        <v>40413</v>
      </c>
      <c r="V1898" s="19"/>
    </row>
    <row r="1899" spans="1:22">
      <c r="A1899" s="18" t="s">
        <v>1793</v>
      </c>
      <c r="D1899" s="165"/>
      <c r="F1899" s="20" t="s">
        <v>1874</v>
      </c>
      <c r="R1899" s="149">
        <f t="shared" si="37"/>
        <v>0</v>
      </c>
      <c r="U1899" s="19">
        <v>40413</v>
      </c>
      <c r="V1899" s="19"/>
    </row>
    <row r="1900" spans="1:22">
      <c r="A1900" s="18" t="s">
        <v>1793</v>
      </c>
      <c r="D1900" s="165"/>
      <c r="F1900" s="20" t="s">
        <v>1873</v>
      </c>
      <c r="R1900" s="149">
        <f t="shared" si="37"/>
        <v>0</v>
      </c>
      <c r="U1900" s="19">
        <v>40413</v>
      </c>
      <c r="V1900" s="19"/>
    </row>
    <row r="1901" spans="1:22">
      <c r="A1901" s="18" t="s">
        <v>1872</v>
      </c>
      <c r="D1901" s="165"/>
      <c r="F1901" s="20" t="s">
        <v>1871</v>
      </c>
      <c r="G1901" s="18" t="s">
        <v>1870</v>
      </c>
      <c r="R1901" s="149">
        <f t="shared" si="37"/>
        <v>0</v>
      </c>
      <c r="U1901" s="19">
        <v>40413</v>
      </c>
      <c r="V1901" s="19"/>
    </row>
    <row r="1902" spans="1:22">
      <c r="A1902" s="18" t="s">
        <v>1793</v>
      </c>
      <c r="D1902" s="165"/>
      <c r="F1902" s="20" t="s">
        <v>1869</v>
      </c>
      <c r="G1902" s="18" t="s">
        <v>1868</v>
      </c>
      <c r="R1902" s="149">
        <f t="shared" si="37"/>
        <v>0</v>
      </c>
      <c r="U1902" s="19">
        <v>40413</v>
      </c>
      <c r="V1902" s="19"/>
    </row>
    <row r="1903" spans="1:22">
      <c r="A1903" s="18" t="s">
        <v>1793</v>
      </c>
      <c r="D1903" s="165"/>
      <c r="F1903" s="20" t="s">
        <v>1867</v>
      </c>
      <c r="R1903" s="149">
        <f t="shared" si="37"/>
        <v>0</v>
      </c>
      <c r="U1903" s="19">
        <v>40413</v>
      </c>
      <c r="V1903" s="19"/>
    </row>
    <row r="1904" spans="1:22">
      <c r="A1904" s="18" t="s">
        <v>1793</v>
      </c>
      <c r="D1904" s="165"/>
      <c r="F1904" s="20" t="s">
        <v>1866</v>
      </c>
      <c r="G1904" s="18" t="s">
        <v>1865</v>
      </c>
      <c r="R1904" s="149">
        <f t="shared" si="37"/>
        <v>0</v>
      </c>
      <c r="U1904" s="19">
        <v>40413</v>
      </c>
      <c r="V1904" s="19"/>
    </row>
    <row r="1905" spans="1:22">
      <c r="A1905" s="18" t="s">
        <v>1793</v>
      </c>
      <c r="D1905" s="165"/>
      <c r="E1905" s="150" t="s">
        <v>1864</v>
      </c>
      <c r="R1905" s="149">
        <f t="shared" si="37"/>
        <v>0</v>
      </c>
      <c r="U1905" s="19">
        <v>40413</v>
      </c>
      <c r="V1905" s="19"/>
    </row>
    <row r="1906" spans="1:22">
      <c r="A1906" s="18" t="s">
        <v>1793</v>
      </c>
      <c r="D1906" s="165"/>
      <c r="F1906" s="20" t="s">
        <v>1863</v>
      </c>
      <c r="R1906" s="149">
        <f t="shared" si="37"/>
        <v>0</v>
      </c>
      <c r="U1906" s="19">
        <v>40413</v>
      </c>
      <c r="V1906" s="19"/>
    </row>
    <row r="1907" spans="1:22">
      <c r="A1907" s="18" t="s">
        <v>1793</v>
      </c>
      <c r="D1907" s="165" t="s">
        <v>1862</v>
      </c>
      <c r="R1907" s="149">
        <f t="shared" si="37"/>
        <v>0</v>
      </c>
      <c r="U1907" s="19">
        <v>40413</v>
      </c>
      <c r="V1907" s="19"/>
    </row>
    <row r="1908" spans="1:22">
      <c r="A1908" s="18" t="s">
        <v>1793</v>
      </c>
      <c r="D1908" s="165" t="s">
        <v>1861</v>
      </c>
      <c r="R1908" s="149">
        <f t="shared" si="37"/>
        <v>0</v>
      </c>
      <c r="U1908" s="19">
        <v>40413</v>
      </c>
      <c r="V1908" s="19"/>
    </row>
    <row r="1909" spans="1:22">
      <c r="A1909" s="18" t="s">
        <v>1793</v>
      </c>
      <c r="D1909" s="165" t="s">
        <v>1860</v>
      </c>
      <c r="R1909" s="149">
        <f t="shared" si="37"/>
        <v>0</v>
      </c>
      <c r="U1909" s="19">
        <v>40413</v>
      </c>
      <c r="V1909" s="19"/>
    </row>
    <row r="1910" spans="1:22">
      <c r="A1910" s="18" t="s">
        <v>1793</v>
      </c>
      <c r="D1910" s="165"/>
      <c r="E1910" s="150" t="s">
        <v>1859</v>
      </c>
      <c r="R1910" s="149">
        <f t="shared" si="37"/>
        <v>0</v>
      </c>
      <c r="U1910" s="19">
        <v>40413</v>
      </c>
      <c r="V1910" s="19"/>
    </row>
    <row r="1911" spans="1:22">
      <c r="A1911" s="18" t="s">
        <v>1793</v>
      </c>
      <c r="D1911" s="165" t="s">
        <v>1858</v>
      </c>
      <c r="R1911" s="149">
        <f t="shared" si="37"/>
        <v>0</v>
      </c>
      <c r="U1911" s="19">
        <v>40413</v>
      </c>
      <c r="V1911" s="19"/>
    </row>
    <row r="1912" spans="1:22">
      <c r="A1912" s="18" t="s">
        <v>1793</v>
      </c>
      <c r="D1912" s="165" t="s">
        <v>1857</v>
      </c>
      <c r="R1912" s="149">
        <f t="shared" si="37"/>
        <v>0</v>
      </c>
      <c r="U1912" s="19">
        <v>40413</v>
      </c>
      <c r="V1912" s="19"/>
    </row>
    <row r="1913" spans="1:22">
      <c r="A1913" s="18" t="s">
        <v>1793</v>
      </c>
      <c r="D1913" s="165" t="s">
        <v>1856</v>
      </c>
      <c r="U1913" s="19">
        <v>40413</v>
      </c>
      <c r="V1913" s="19"/>
    </row>
    <row r="1914" spans="1:22">
      <c r="A1914" s="18" t="s">
        <v>1793</v>
      </c>
      <c r="D1914" s="165"/>
      <c r="E1914" s="150" t="s">
        <v>1855</v>
      </c>
      <c r="U1914" s="19">
        <v>40413</v>
      </c>
      <c r="V1914" s="19"/>
    </row>
    <row r="1915" spans="1:22">
      <c r="A1915" s="18" t="s">
        <v>1793</v>
      </c>
      <c r="D1915" s="165"/>
      <c r="E1915" s="150" t="s">
        <v>1854</v>
      </c>
      <c r="U1915" s="19">
        <v>40413</v>
      </c>
      <c r="V1915" s="19"/>
    </row>
    <row r="1916" spans="1:22">
      <c r="A1916" s="18" t="s">
        <v>1793</v>
      </c>
      <c r="D1916" s="165" t="s">
        <v>1853</v>
      </c>
      <c r="U1916" s="19">
        <v>40413</v>
      </c>
      <c r="V1916" s="19"/>
    </row>
    <row r="1917" spans="1:22">
      <c r="A1917" s="18" t="s">
        <v>1793</v>
      </c>
      <c r="D1917" s="165" t="s">
        <v>1852</v>
      </c>
      <c r="U1917" s="19">
        <v>40414</v>
      </c>
      <c r="V1917" s="19"/>
    </row>
    <row r="1918" spans="1:22">
      <c r="A1918" s="18" t="s">
        <v>1793</v>
      </c>
      <c r="D1918" s="165" t="s">
        <v>1851</v>
      </c>
      <c r="U1918" s="19">
        <v>40414</v>
      </c>
      <c r="V1918" s="19"/>
    </row>
    <row r="1919" spans="1:22">
      <c r="A1919" s="18" t="s">
        <v>1793</v>
      </c>
      <c r="D1919" s="165"/>
      <c r="E1919" s="150" t="s">
        <v>1850</v>
      </c>
      <c r="U1919" s="19">
        <v>40414</v>
      </c>
      <c r="V1919" s="19"/>
    </row>
    <row r="1920" spans="1:22">
      <c r="A1920" s="18" t="s">
        <v>1780</v>
      </c>
      <c r="D1920" s="165" t="s">
        <v>1849</v>
      </c>
      <c r="E1920" s="150" t="s">
        <v>1848</v>
      </c>
      <c r="U1920" s="19">
        <v>40415</v>
      </c>
      <c r="V1920" s="19"/>
    </row>
    <row r="1921" spans="1:22">
      <c r="A1921" s="18" t="s">
        <v>1780</v>
      </c>
      <c r="D1921" s="165" t="s">
        <v>1847</v>
      </c>
      <c r="E1921" s="150" t="s">
        <v>1846</v>
      </c>
      <c r="U1921" s="19">
        <v>40415</v>
      </c>
      <c r="V1921" s="19"/>
    </row>
    <row r="1922" spans="1:22">
      <c r="A1922" s="18" t="s">
        <v>1780</v>
      </c>
      <c r="D1922" s="165" t="s">
        <v>1845</v>
      </c>
      <c r="E1922" s="150" t="s">
        <v>1844</v>
      </c>
      <c r="U1922" s="19">
        <v>40415</v>
      </c>
      <c r="V1922" s="19"/>
    </row>
    <row r="1923" spans="1:22">
      <c r="A1923" s="18" t="s">
        <v>1793</v>
      </c>
      <c r="D1923" s="165"/>
      <c r="E1923" s="150" t="s">
        <v>1843</v>
      </c>
      <c r="F1923" s="20" t="s">
        <v>1842</v>
      </c>
      <c r="H1923" s="18" t="s">
        <v>1841</v>
      </c>
      <c r="U1923" s="19">
        <v>40430</v>
      </c>
      <c r="V1923" s="19"/>
    </row>
    <row r="1924" spans="1:22">
      <c r="A1924" s="18" t="s">
        <v>1793</v>
      </c>
      <c r="B1924" s="18" t="s">
        <v>1785</v>
      </c>
      <c r="D1924" s="165"/>
      <c r="F1924" s="20" t="s">
        <v>1840</v>
      </c>
      <c r="H1924" s="18" t="s">
        <v>1839</v>
      </c>
      <c r="U1924" s="19">
        <v>40430</v>
      </c>
      <c r="V1924" s="19"/>
    </row>
    <row r="1925" spans="1:22">
      <c r="A1925" s="18" t="s">
        <v>1793</v>
      </c>
      <c r="D1925" s="165" t="s">
        <v>1838</v>
      </c>
      <c r="U1925" s="19">
        <v>40430</v>
      </c>
      <c r="V1925" s="19"/>
    </row>
    <row r="1926" spans="1:22">
      <c r="A1926" s="18" t="s">
        <v>1793</v>
      </c>
      <c r="D1926" s="165"/>
      <c r="E1926" s="150" t="s">
        <v>1837</v>
      </c>
      <c r="H1926" s="18" t="s">
        <v>1836</v>
      </c>
      <c r="U1926" s="19">
        <v>40430</v>
      </c>
      <c r="V1926" s="19"/>
    </row>
    <row r="1927" spans="1:22" ht="28.5">
      <c r="A1927" s="18" t="s">
        <v>1793</v>
      </c>
      <c r="D1927" s="165" t="s">
        <v>1835</v>
      </c>
      <c r="F1927" s="20" t="s">
        <v>1834</v>
      </c>
      <c r="G1927" s="18" t="s">
        <v>1833</v>
      </c>
      <c r="U1927" s="19">
        <v>40430</v>
      </c>
      <c r="V1927" s="19"/>
    </row>
    <row r="1928" spans="1:22">
      <c r="A1928" s="18" t="s">
        <v>1793</v>
      </c>
      <c r="D1928" s="165"/>
      <c r="E1928" s="150" t="s">
        <v>1832</v>
      </c>
      <c r="H1928" s="18" t="s">
        <v>1831</v>
      </c>
      <c r="U1928" s="19">
        <v>40430</v>
      </c>
      <c r="V1928" s="19"/>
    </row>
    <row r="1929" spans="1:22">
      <c r="A1929" s="18" t="s">
        <v>1793</v>
      </c>
      <c r="D1929" s="165"/>
      <c r="E1929" s="150" t="s">
        <v>1830</v>
      </c>
      <c r="U1929" s="19">
        <v>40430</v>
      </c>
      <c r="V1929" s="19"/>
    </row>
    <row r="1930" spans="1:22">
      <c r="A1930" s="18" t="s">
        <v>1793</v>
      </c>
      <c r="D1930" s="165"/>
      <c r="E1930" s="150" t="s">
        <v>1829</v>
      </c>
      <c r="U1930" s="19">
        <v>40430</v>
      </c>
      <c r="V1930" s="19"/>
    </row>
    <row r="1931" spans="1:22">
      <c r="A1931" s="18" t="s">
        <v>1793</v>
      </c>
      <c r="D1931" s="165"/>
      <c r="E1931" s="150" t="s">
        <v>1828</v>
      </c>
      <c r="U1931" s="19">
        <v>40430</v>
      </c>
      <c r="V1931" s="19"/>
    </row>
    <row r="1932" spans="1:22">
      <c r="A1932" s="18" t="s">
        <v>1793</v>
      </c>
      <c r="D1932" s="165"/>
      <c r="E1932" s="150" t="s">
        <v>1827</v>
      </c>
      <c r="H1932" s="18" t="s">
        <v>1826</v>
      </c>
      <c r="U1932" s="19">
        <v>40430</v>
      </c>
      <c r="V1932" s="19"/>
    </row>
    <row r="1933" spans="1:22">
      <c r="A1933" s="18" t="s">
        <v>1793</v>
      </c>
      <c r="D1933" s="165"/>
      <c r="F1933" s="20" t="s">
        <v>1825</v>
      </c>
      <c r="U1933" s="19">
        <v>40430</v>
      </c>
      <c r="V1933" s="19"/>
    </row>
    <row r="1934" spans="1:22">
      <c r="A1934" s="18" t="s">
        <v>1793</v>
      </c>
      <c r="D1934" s="165"/>
      <c r="E1934" s="150" t="s">
        <v>1824</v>
      </c>
      <c r="U1934" s="19">
        <v>40430</v>
      </c>
      <c r="V1934" s="19"/>
    </row>
    <row r="1935" spans="1:22">
      <c r="A1935" s="18" t="s">
        <v>1793</v>
      </c>
      <c r="D1935" s="165"/>
      <c r="E1935" s="150" t="s">
        <v>1823</v>
      </c>
      <c r="U1935" s="19">
        <v>40430</v>
      </c>
      <c r="V1935" s="19"/>
    </row>
    <row r="1936" spans="1:22">
      <c r="A1936" s="18" t="s">
        <v>1793</v>
      </c>
      <c r="D1936" s="165"/>
      <c r="E1936" s="150" t="s">
        <v>1822</v>
      </c>
      <c r="U1936" s="19">
        <v>40430</v>
      </c>
      <c r="V1936" s="19"/>
    </row>
    <row r="1937" spans="1:22" ht="42.75">
      <c r="B1937" s="18" t="s">
        <v>1819</v>
      </c>
      <c r="C1937" s="18" t="s">
        <v>1821</v>
      </c>
      <c r="D1937" s="165"/>
      <c r="M1937" s="167" t="s">
        <v>1820</v>
      </c>
      <c r="U1937" s="19"/>
      <c r="V1937" s="19"/>
    </row>
    <row r="1938" spans="1:22" ht="57">
      <c r="B1938" s="18" t="s">
        <v>1819</v>
      </c>
      <c r="C1938" s="18" t="s">
        <v>1818</v>
      </c>
      <c r="D1938" s="165"/>
      <c r="M1938" s="150" t="s">
        <v>1817</v>
      </c>
      <c r="U1938" s="19"/>
      <c r="V1938" s="19"/>
    </row>
    <row r="1939" spans="1:22">
      <c r="A1939" s="18" t="s">
        <v>1793</v>
      </c>
      <c r="D1939" s="165" t="s">
        <v>1816</v>
      </c>
      <c r="U1939" s="19">
        <v>40431</v>
      </c>
      <c r="V1939" s="19"/>
    </row>
    <row r="1940" spans="1:22">
      <c r="A1940" s="18" t="s">
        <v>1793</v>
      </c>
      <c r="D1940" s="165" t="s">
        <v>1815</v>
      </c>
      <c r="U1940" s="19">
        <v>40431</v>
      </c>
      <c r="V1940" s="19"/>
    </row>
    <row r="1941" spans="1:22">
      <c r="A1941" s="18" t="s">
        <v>1793</v>
      </c>
      <c r="D1941" s="165" t="s">
        <v>1814</v>
      </c>
      <c r="U1941" s="19">
        <v>40431</v>
      </c>
      <c r="V1941" s="19"/>
    </row>
    <row r="1942" spans="1:22">
      <c r="A1942" s="18" t="s">
        <v>1793</v>
      </c>
      <c r="D1942" s="165" t="s">
        <v>1813</v>
      </c>
      <c r="U1942" s="19">
        <v>40431</v>
      </c>
      <c r="V1942" s="19"/>
    </row>
    <row r="1943" spans="1:22">
      <c r="A1943" s="18" t="s">
        <v>1793</v>
      </c>
      <c r="D1943" s="165" t="s">
        <v>1812</v>
      </c>
      <c r="U1943" s="19">
        <v>40431</v>
      </c>
      <c r="V1943" s="19"/>
    </row>
    <row r="1944" spans="1:22">
      <c r="A1944" s="18" t="s">
        <v>1793</v>
      </c>
      <c r="D1944" s="18"/>
      <c r="E1944" s="165" t="s">
        <v>1811</v>
      </c>
      <c r="U1944" s="19">
        <v>40431</v>
      </c>
      <c r="V1944" s="19"/>
    </row>
    <row r="1945" spans="1:22">
      <c r="A1945" s="18" t="s">
        <v>1793</v>
      </c>
      <c r="D1945" s="18"/>
      <c r="E1945" s="165" t="s">
        <v>1810</v>
      </c>
      <c r="U1945" s="19">
        <v>40431</v>
      </c>
      <c r="V1945" s="19"/>
    </row>
    <row r="1946" spans="1:22">
      <c r="A1946" s="18" t="s">
        <v>1793</v>
      </c>
      <c r="D1946" s="18"/>
      <c r="E1946" s="165" t="s">
        <v>1809</v>
      </c>
      <c r="U1946" s="19">
        <v>40431</v>
      </c>
      <c r="V1946" s="19"/>
    </row>
    <row r="1947" spans="1:22">
      <c r="A1947" s="18" t="s">
        <v>1793</v>
      </c>
      <c r="D1947" s="165" t="s">
        <v>1808</v>
      </c>
      <c r="U1947" s="19">
        <v>40431</v>
      </c>
      <c r="V1947" s="19"/>
    </row>
    <row r="1948" spans="1:22">
      <c r="A1948" s="18" t="s">
        <v>1793</v>
      </c>
      <c r="D1948" s="165" t="s">
        <v>1807</v>
      </c>
      <c r="U1948" s="19">
        <v>40431</v>
      </c>
      <c r="V1948" s="19"/>
    </row>
    <row r="1949" spans="1:22">
      <c r="A1949" s="18" t="s">
        <v>1793</v>
      </c>
      <c r="D1949" s="165"/>
      <c r="E1949" s="150" t="s">
        <v>1806</v>
      </c>
      <c r="U1949" s="19">
        <v>40431</v>
      </c>
      <c r="V1949" s="19"/>
    </row>
    <row r="1950" spans="1:22">
      <c r="A1950" s="18" t="s">
        <v>1793</v>
      </c>
      <c r="D1950" s="165"/>
      <c r="E1950" s="150" t="s">
        <v>1805</v>
      </c>
      <c r="U1950" s="19">
        <v>40431</v>
      </c>
      <c r="V1950" s="19"/>
    </row>
    <row r="1951" spans="1:22">
      <c r="A1951" s="18" t="s">
        <v>1793</v>
      </c>
      <c r="D1951" s="165" t="s">
        <v>1804</v>
      </c>
      <c r="E1951" s="150" t="s">
        <v>1803</v>
      </c>
      <c r="U1951" s="19">
        <v>40431</v>
      </c>
      <c r="V1951" s="19"/>
    </row>
    <row r="1952" spans="1:22">
      <c r="A1952" s="18" t="s">
        <v>1793</v>
      </c>
      <c r="C1952" s="18" t="s">
        <v>1802</v>
      </c>
      <c r="D1952" s="165" t="s">
        <v>1801</v>
      </c>
      <c r="E1952" s="150" t="s">
        <v>1800</v>
      </c>
      <c r="U1952" s="19">
        <v>40431</v>
      </c>
      <c r="V1952" s="19"/>
    </row>
    <row r="1953" spans="1:22">
      <c r="A1953" s="18" t="s">
        <v>1793</v>
      </c>
      <c r="D1953" s="165" t="s">
        <v>1799</v>
      </c>
      <c r="E1953" s="150" t="s">
        <v>1798</v>
      </c>
      <c r="U1953" s="19">
        <v>40431</v>
      </c>
      <c r="V1953" s="19"/>
    </row>
    <row r="1954" spans="1:22">
      <c r="A1954" s="18" t="s">
        <v>1793</v>
      </c>
      <c r="B1954" s="18" t="s">
        <v>1792</v>
      </c>
      <c r="D1954" s="165"/>
      <c r="E1954" s="150" t="s">
        <v>1797</v>
      </c>
      <c r="U1954" s="19">
        <v>40431</v>
      </c>
      <c r="V1954" s="19"/>
    </row>
    <row r="1955" spans="1:22">
      <c r="A1955" s="18" t="s">
        <v>1793</v>
      </c>
      <c r="D1955" s="165" t="s">
        <v>1796</v>
      </c>
      <c r="E1955" s="150" t="s">
        <v>1794</v>
      </c>
      <c r="U1955" s="19">
        <v>40431</v>
      </c>
      <c r="V1955" s="19"/>
    </row>
    <row r="1956" spans="1:22">
      <c r="A1956" s="18" t="s">
        <v>1793</v>
      </c>
      <c r="D1956" s="165" t="s">
        <v>1795</v>
      </c>
      <c r="E1956" s="150" t="s">
        <v>1794</v>
      </c>
      <c r="U1956" s="19">
        <v>40431</v>
      </c>
      <c r="V1956" s="19"/>
    </row>
    <row r="1957" spans="1:22">
      <c r="A1957" s="18" t="s">
        <v>1793</v>
      </c>
      <c r="B1957" s="18" t="s">
        <v>1792</v>
      </c>
      <c r="D1957" s="165"/>
      <c r="E1957" s="150" t="s">
        <v>1791</v>
      </c>
      <c r="U1957" s="19">
        <v>40431</v>
      </c>
      <c r="V1957" s="19"/>
    </row>
    <row r="1958" spans="1:22">
      <c r="D1958" s="165"/>
      <c r="E1958" s="166" t="s">
        <v>1790</v>
      </c>
      <c r="U1958" s="19"/>
      <c r="V1958" s="19"/>
    </row>
    <row r="1959" spans="1:22">
      <c r="D1959" s="165"/>
      <c r="U1959" s="19"/>
      <c r="V1959" s="19"/>
    </row>
    <row r="1960" spans="1:22">
      <c r="D1960" s="165"/>
      <c r="U1960" s="19"/>
      <c r="V1960" s="19"/>
    </row>
    <row r="1961" spans="1:22">
      <c r="D1961" s="165"/>
      <c r="U1961" s="19"/>
      <c r="V1961" s="19"/>
    </row>
    <row r="1962" spans="1:22">
      <c r="D1962" s="165"/>
      <c r="U1962" s="19"/>
      <c r="V1962" s="19"/>
    </row>
    <row r="1963" spans="1:22">
      <c r="D1963" s="165"/>
      <c r="U1963" s="19"/>
      <c r="V1963" s="19"/>
    </row>
    <row r="1964" spans="1:22">
      <c r="D1964" s="165"/>
      <c r="U1964" s="19"/>
      <c r="V1964" s="19"/>
    </row>
    <row r="1965" spans="1:22">
      <c r="D1965" s="165"/>
      <c r="U1965" s="19"/>
      <c r="V1965" s="19"/>
    </row>
    <row r="1966" spans="1:22">
      <c r="D1966" s="165"/>
      <c r="U1966" s="19"/>
      <c r="V1966" s="19"/>
    </row>
    <row r="1967" spans="1:22">
      <c r="D1967" s="165"/>
      <c r="U1967" s="19"/>
      <c r="V1967" s="19"/>
    </row>
    <row r="1968" spans="1:22">
      <c r="D1968" s="165"/>
      <c r="U1968" s="19"/>
      <c r="V1968" s="19"/>
    </row>
    <row r="1969" spans="1:23">
      <c r="D1969" s="165"/>
      <c r="U1969" s="19"/>
      <c r="V1969" s="19"/>
    </row>
    <row r="1970" spans="1:23">
      <c r="D1970" s="165"/>
      <c r="U1970" s="19"/>
      <c r="V1970" s="19"/>
    </row>
    <row r="1971" spans="1:23">
      <c r="D1971" s="165"/>
      <c r="U1971" s="19"/>
      <c r="V1971" s="19"/>
    </row>
    <row r="1972" spans="1:23">
      <c r="D1972" s="165"/>
      <c r="U1972" s="19"/>
      <c r="V1972" s="19"/>
    </row>
    <row r="1973" spans="1:23">
      <c r="D1973" s="165"/>
      <c r="U1973" s="19"/>
      <c r="V1973" s="19"/>
    </row>
    <row r="1974" spans="1:23">
      <c r="D1974" s="165"/>
      <c r="U1974" s="19"/>
      <c r="V1974" s="19"/>
    </row>
    <row r="1975" spans="1:23">
      <c r="D1975" s="165"/>
      <c r="R1975" s="149">
        <f t="shared" ref="R1975:R1982" si="38">IF($P1975=0,0,$P1975/($P1975+Q1975))</f>
        <v>0</v>
      </c>
    </row>
    <row r="1976" spans="1:23">
      <c r="D1976" s="165"/>
      <c r="R1976" s="149">
        <f t="shared" si="38"/>
        <v>0</v>
      </c>
    </row>
    <row r="1977" spans="1:23">
      <c r="D1977" s="165"/>
      <c r="R1977" s="149">
        <f t="shared" si="38"/>
        <v>0</v>
      </c>
    </row>
    <row r="1978" spans="1:23">
      <c r="D1978" s="165"/>
      <c r="R1978" s="149">
        <f t="shared" si="38"/>
        <v>0</v>
      </c>
      <c r="T1978" s="148">
        <v>40283</v>
      </c>
    </row>
    <row r="1979" spans="1:23">
      <c r="D1979" s="165"/>
      <c r="R1979" s="149">
        <f t="shared" si="38"/>
        <v>0</v>
      </c>
      <c r="T1979" s="148">
        <v>40283</v>
      </c>
    </row>
    <row r="1980" spans="1:23">
      <c r="D1980" s="165"/>
      <c r="R1980" s="149">
        <f t="shared" si="38"/>
        <v>0</v>
      </c>
      <c r="T1980" s="148">
        <v>40283</v>
      </c>
    </row>
    <row r="1981" spans="1:23">
      <c r="D1981" s="165"/>
      <c r="R1981" s="149">
        <f t="shared" si="38"/>
        <v>0</v>
      </c>
      <c r="T1981" s="148">
        <v>40283</v>
      </c>
    </row>
    <row r="1982" spans="1:23">
      <c r="R1982" s="149">
        <f t="shared" si="38"/>
        <v>0</v>
      </c>
      <c r="T1982" s="148">
        <v>40283</v>
      </c>
    </row>
    <row r="1983" spans="1:23">
      <c r="A1983" s="79" t="s">
        <v>1789</v>
      </c>
      <c r="B1983" s="160"/>
      <c r="C1983" s="160"/>
      <c r="D1983" s="18"/>
      <c r="E1983" s="18"/>
      <c r="F1983" s="18"/>
      <c r="G1983" s="160"/>
      <c r="H1983" s="160"/>
      <c r="I1983" s="163"/>
      <c r="J1983" s="163"/>
      <c r="K1983" s="164"/>
      <c r="L1983" s="164"/>
      <c r="M1983" s="164"/>
      <c r="N1983" s="163"/>
      <c r="O1983" s="163"/>
      <c r="P1983" s="160"/>
      <c r="Q1983" s="160"/>
      <c r="R1983" s="162"/>
      <c r="S1983" s="160"/>
      <c r="T1983" s="161">
        <v>40032</v>
      </c>
      <c r="U1983" s="160"/>
      <c r="V1983" s="160"/>
      <c r="W1983" s="160"/>
    </row>
    <row r="1984" spans="1:23">
      <c r="A1984" s="159" t="s">
        <v>1788</v>
      </c>
      <c r="B1984" s="159" t="s">
        <v>1787</v>
      </c>
      <c r="C1984" s="78"/>
      <c r="D1984" s="18"/>
      <c r="E1984" s="18"/>
      <c r="F1984" s="18"/>
      <c r="G1984" s="78"/>
      <c r="H1984" s="158"/>
      <c r="I1984" s="157"/>
      <c r="J1984" s="157"/>
      <c r="K1984" s="158"/>
      <c r="L1984" s="157"/>
      <c r="M1984" s="157"/>
      <c r="N1984" s="157"/>
      <c r="O1984" s="78"/>
      <c r="P1984" s="78"/>
      <c r="Q1984" s="78"/>
      <c r="R1984" s="156"/>
      <c r="S1984" s="78"/>
      <c r="T1984" s="78"/>
      <c r="U1984" s="78"/>
      <c r="V1984" s="78"/>
      <c r="W1984" s="78"/>
    </row>
    <row r="1985" spans="1:20">
      <c r="A1985" s="18" t="s">
        <v>1786</v>
      </c>
      <c r="B1985" s="18" t="s">
        <v>1785</v>
      </c>
      <c r="C1985" s="18" t="s">
        <v>1784</v>
      </c>
      <c r="D1985" s="20"/>
      <c r="H1985" s="150"/>
      <c r="L1985" s="20"/>
      <c r="M1985" s="20"/>
      <c r="S1985" s="148"/>
      <c r="T1985" s="18"/>
    </row>
    <row r="1986" spans="1:20">
      <c r="A1986" s="18" t="s">
        <v>1783</v>
      </c>
      <c r="B1986" s="150" t="s">
        <v>1782</v>
      </c>
      <c r="C1986" s="18" t="s">
        <v>1781</v>
      </c>
      <c r="D1986" s="18"/>
      <c r="H1986" s="150"/>
      <c r="K1986" s="18"/>
      <c r="L1986" s="18"/>
      <c r="M1986" s="20"/>
      <c r="S1986" s="148"/>
      <c r="T1986" s="18"/>
    </row>
    <row r="1987" spans="1:20">
      <c r="A1987" s="18" t="s">
        <v>1780</v>
      </c>
      <c r="B1987" s="150" t="s">
        <v>1779</v>
      </c>
      <c r="C1987" s="150" t="s">
        <v>1778</v>
      </c>
      <c r="D1987" s="20"/>
      <c r="H1987" s="150"/>
      <c r="K1987" s="18"/>
      <c r="L1987" s="18"/>
      <c r="M1987" s="20"/>
      <c r="S1987" s="148"/>
      <c r="T1987" s="18"/>
    </row>
    <row r="1988" spans="1:20">
      <c r="A1988" s="18" t="s">
        <v>1777</v>
      </c>
      <c r="B1988" s="150" t="s">
        <v>1776</v>
      </c>
      <c r="C1988" s="150"/>
      <c r="D1988" s="18"/>
      <c r="H1988" s="150"/>
      <c r="L1988" s="18"/>
      <c r="M1988" s="18"/>
      <c r="S1988" s="148"/>
      <c r="T1988" s="18"/>
    </row>
    <row r="1989" spans="1:20">
      <c r="A1989" s="18" t="s">
        <v>1775</v>
      </c>
      <c r="B1989" s="150" t="s">
        <v>1774</v>
      </c>
      <c r="C1989" s="150"/>
      <c r="D1989" s="20"/>
      <c r="H1989" s="150"/>
      <c r="K1989" s="18"/>
      <c r="L1989" s="18"/>
      <c r="M1989" s="20"/>
      <c r="Q1989" s="19"/>
      <c r="S1989" s="148"/>
      <c r="T1989" s="18"/>
    </row>
    <row r="1990" spans="1:20">
      <c r="A1990" s="18" t="s">
        <v>1773</v>
      </c>
      <c r="B1990" s="150"/>
      <c r="C1990" s="150"/>
      <c r="D1990" s="20"/>
      <c r="E1990" s="91"/>
      <c r="H1990" s="150"/>
      <c r="K1990" s="20"/>
      <c r="L1990" s="18"/>
      <c r="M1990" s="20"/>
      <c r="Q1990" s="19"/>
      <c r="S1990" s="148"/>
      <c r="T1990" s="18"/>
    </row>
    <row r="1991" spans="1:20">
      <c r="A1991" s="18" t="s">
        <v>1772</v>
      </c>
      <c r="B1991" s="150" t="s">
        <v>1771</v>
      </c>
      <c r="C1991" s="150"/>
      <c r="D1991" s="20"/>
      <c r="E1991" s="91"/>
      <c r="H1991" s="150"/>
      <c r="K1991" s="20"/>
      <c r="L1991" s="18"/>
      <c r="M1991" s="20"/>
      <c r="Q1991" s="19"/>
      <c r="S1991" s="148"/>
      <c r="T1991" s="18"/>
    </row>
    <row r="1992" spans="1:20">
      <c r="A1992" s="18" t="s">
        <v>1770</v>
      </c>
      <c r="B1992" s="150"/>
      <c r="C1992" s="150"/>
      <c r="D1992" s="20"/>
      <c r="E1992" s="91"/>
      <c r="H1992" s="150"/>
      <c r="K1992" s="18"/>
      <c r="L1992" s="20"/>
      <c r="M1992" s="20"/>
      <c r="S1992" s="148"/>
      <c r="T1992" s="18"/>
    </row>
    <row r="1993" spans="1:20">
      <c r="A1993" s="18" t="s">
        <v>1769</v>
      </c>
      <c r="B1993" s="150"/>
      <c r="C1993" s="150"/>
      <c r="D1993" s="20"/>
      <c r="E1993" s="91"/>
      <c r="H1993" s="150"/>
      <c r="L1993" s="20"/>
      <c r="M1993" s="20"/>
      <c r="S1993" s="148"/>
      <c r="T1993" s="18"/>
    </row>
    <row r="1994" spans="1:20">
      <c r="A1994" s="18" t="s">
        <v>1768</v>
      </c>
      <c r="B1994" s="150"/>
      <c r="C1994" s="150"/>
      <c r="D1994" s="20"/>
      <c r="E1994" s="91"/>
      <c r="H1994" s="150"/>
      <c r="L1994" s="20"/>
      <c r="M1994" s="20"/>
      <c r="S1994" s="148"/>
      <c r="T1994" s="18"/>
    </row>
    <row r="1995" spans="1:20">
      <c r="A1995" s="18" t="s">
        <v>1767</v>
      </c>
      <c r="D1995" s="18"/>
      <c r="E1995" s="91"/>
      <c r="F1995" s="18"/>
      <c r="I1995" s="18"/>
      <c r="J1995" s="18"/>
      <c r="K1995" s="18"/>
      <c r="L1995" s="18"/>
      <c r="M1995" s="18"/>
      <c r="N1995" s="18"/>
      <c r="S1995" s="148"/>
      <c r="T1995" s="18"/>
    </row>
    <row r="1996" spans="1:20">
      <c r="A1996" s="18" t="s">
        <v>1766</v>
      </c>
      <c r="D1996" s="18"/>
      <c r="E1996" s="91"/>
      <c r="F1996" s="18"/>
      <c r="I1996" s="18"/>
      <c r="J1996" s="18"/>
      <c r="K1996" s="18"/>
      <c r="L1996" s="18"/>
      <c r="M1996" s="18"/>
      <c r="N1996" s="18"/>
      <c r="S1996" s="148"/>
      <c r="T1996" s="18"/>
    </row>
    <row r="1997" spans="1:20">
      <c r="A1997" s="18" t="s">
        <v>1765</v>
      </c>
      <c r="D1997" s="18"/>
      <c r="E1997" s="91"/>
      <c r="F1997" s="18"/>
      <c r="I1997" s="18"/>
      <c r="J1997" s="18"/>
      <c r="K1997" s="18"/>
      <c r="L1997" s="18"/>
      <c r="M1997" s="18"/>
      <c r="N1997" s="18"/>
      <c r="S1997" s="148"/>
      <c r="T1997" s="18"/>
    </row>
    <row r="1998" spans="1:20">
      <c r="A1998" s="18" t="s">
        <v>1764</v>
      </c>
      <c r="D1998" s="18"/>
      <c r="E1998" s="91"/>
      <c r="I1998" s="18"/>
      <c r="J1998" s="18"/>
      <c r="K1998" s="18"/>
      <c r="L1998" s="18"/>
      <c r="M1998" s="18"/>
      <c r="N1998" s="18"/>
      <c r="S1998" s="148"/>
      <c r="T1998" s="18"/>
    </row>
    <row r="1999" spans="1:20">
      <c r="A1999" s="18" t="s">
        <v>1763</v>
      </c>
      <c r="D1999" s="18"/>
      <c r="E1999" s="91"/>
      <c r="F1999" s="18"/>
      <c r="I1999" s="18"/>
      <c r="J1999" s="18"/>
      <c r="K1999" s="18"/>
      <c r="L1999" s="18"/>
      <c r="M1999" s="18"/>
      <c r="N1999" s="18"/>
      <c r="S1999" s="148"/>
      <c r="T1999" s="18"/>
    </row>
    <row r="2000" spans="1:20">
      <c r="A2000" s="18" t="s">
        <v>1762</v>
      </c>
      <c r="D2000" s="18"/>
      <c r="E2000" s="91"/>
      <c r="F2000" s="18"/>
      <c r="I2000" s="18"/>
      <c r="J2000" s="18"/>
      <c r="K2000" s="18"/>
      <c r="L2000" s="18"/>
      <c r="M2000" s="18"/>
      <c r="N2000" s="18"/>
      <c r="S2000" s="148"/>
      <c r="T2000" s="18"/>
    </row>
    <row r="2001" spans="1:23">
      <c r="A2001" s="18" t="s">
        <v>1761</v>
      </c>
      <c r="D2001" s="20"/>
      <c r="E2001" s="91"/>
      <c r="H2001" s="150"/>
      <c r="L2001" s="20"/>
      <c r="M2001" s="20"/>
      <c r="S2001" s="148"/>
      <c r="T2001" s="18"/>
    </row>
    <row r="2002" spans="1:23">
      <c r="A2002" s="18" t="s">
        <v>1760</v>
      </c>
      <c r="D2002" s="20"/>
      <c r="E2002" s="91"/>
      <c r="H2002" s="150"/>
      <c r="L2002" s="20"/>
      <c r="M2002" s="20"/>
      <c r="S2002" s="148"/>
      <c r="T2002" s="18"/>
    </row>
    <row r="2003" spans="1:23">
      <c r="A2003" s="18" t="s">
        <v>1759</v>
      </c>
      <c r="D2003" s="20"/>
      <c r="E2003" s="91"/>
      <c r="H2003" s="150"/>
      <c r="L2003" s="20"/>
      <c r="M2003" s="20"/>
      <c r="S2003" s="148"/>
      <c r="T2003" s="18"/>
    </row>
    <row r="2004" spans="1:23">
      <c r="A2004" s="18" t="s">
        <v>1758</v>
      </c>
      <c r="D2004" s="20"/>
      <c r="E2004" s="91"/>
      <c r="H2004" s="150"/>
      <c r="L2004" s="20"/>
      <c r="M2004" s="20"/>
      <c r="S2004" s="148"/>
      <c r="T2004" s="18"/>
    </row>
    <row r="2005" spans="1:23">
      <c r="A2005" s="18" t="s">
        <v>1757</v>
      </c>
      <c r="D2005" s="20"/>
      <c r="H2005" s="150"/>
      <c r="L2005" s="20"/>
      <c r="M2005" s="20"/>
      <c r="S2005" s="148"/>
      <c r="T2005" s="18"/>
    </row>
    <row r="2006" spans="1:23">
      <c r="A2006" s="18" t="s">
        <v>1756</v>
      </c>
      <c r="D2006" s="20"/>
      <c r="H2006" s="150"/>
      <c r="L2006" s="20"/>
      <c r="M2006" s="20"/>
      <c r="S2006" s="148"/>
      <c r="T2006" s="18"/>
    </row>
    <row r="2007" spans="1:23">
      <c r="A2007" s="18" t="s">
        <v>1755</v>
      </c>
      <c r="B2007" s="18" t="s">
        <v>1754</v>
      </c>
      <c r="D2007" s="20"/>
      <c r="H2007" s="150"/>
      <c r="L2007" s="20"/>
      <c r="M2007" s="20"/>
      <c r="S2007" s="148"/>
      <c r="T2007" s="18"/>
    </row>
    <row r="2008" spans="1:23">
      <c r="A2008" s="152"/>
      <c r="B2008" s="152"/>
      <c r="C2008" s="152"/>
      <c r="D2008" s="18"/>
      <c r="E2008" s="18"/>
      <c r="F2008" s="18"/>
      <c r="G2008" s="152"/>
      <c r="H2008" s="155"/>
      <c r="I2008" s="154"/>
      <c r="J2008" s="154"/>
      <c r="K2008" s="155"/>
      <c r="L2008" s="154"/>
      <c r="M2008" s="154"/>
      <c r="N2008" s="154"/>
      <c r="O2008" s="152"/>
      <c r="P2008" s="152"/>
      <c r="Q2008" s="152"/>
      <c r="R2008" s="153"/>
      <c r="S2008" s="152"/>
      <c r="T2008" s="152"/>
      <c r="U2008" s="152"/>
      <c r="V2008" s="152"/>
      <c r="W2008" s="152"/>
    </row>
    <row r="2009" spans="1:23">
      <c r="B2009" s="151" t="s">
        <v>1753</v>
      </c>
      <c r="C2009" s="151"/>
    </row>
  </sheetData>
  <autoFilter ref="A1:W1998" xr:uid="{00000000-0009-0000-0000-00000D000000}"/>
  <phoneticPr fontId="12"/>
  <dataValidations count="2">
    <dataValidation type="list" allowBlank="1" showInputMessage="1" showErrorMessage="1" sqref="B1983 A1813 A1589:A1738 A1470:A1571 B2:B1813 A1016:A1047 A1049:A1383 A1425:A1454 B1819:B1981" xr:uid="{00000000-0002-0000-0D00-000001000000}">
      <formula1>$B$1985:$B$2007</formula1>
    </dataValidation>
    <dataValidation type="list" allowBlank="1" showInputMessage="1" showErrorMessage="1" sqref="A1983" xr:uid="{00000000-0002-0000-0D00-000000000000}">
      <formula1>$A$1985:$A$2007</formula1>
    </dataValidation>
  </dataValidations>
  <pageMargins left="0.78700000000000003" right="0.78700000000000003" top="0.98399999999999999" bottom="0.98399999999999999" header="0.51200000000000001" footer="0.51200000000000001"/>
  <pageSetup paperSize="9" orientation="portrait" r:id="rId1"/>
  <headerFooter alignWithMargins="0"/>
  <drawing r:id="rId2"/>
  <legacyDrawing r:id="rId3"/>
  <controls>
    <mc:AlternateContent xmlns:mc="http://schemas.openxmlformats.org/markup-compatibility/2006">
      <mc:Choice Requires="x14">
        <control shapeId="8193" r:id="rId4" name="CommandButton_Tools">
          <controlPr defaultSize="0" autoLine="0" r:id="rId5">
            <anchor moveWithCells="1">
              <from>
                <xdr:col>4</xdr:col>
                <xdr:colOff>1028700</xdr:colOff>
                <xdr:row>0</xdr:row>
                <xdr:rowOff>47625</xdr:rowOff>
              </from>
              <to>
                <xdr:col>4</xdr:col>
                <xdr:colOff>1543050</xdr:colOff>
                <xdr:row>1</xdr:row>
                <xdr:rowOff>66675</xdr:rowOff>
              </to>
            </anchor>
          </controlPr>
        </control>
      </mc:Choice>
      <mc:Fallback>
        <control shapeId="8193" r:id="rId4" name="CommandButton_Tools"/>
      </mc:Fallback>
    </mc:AlternateContent>
  </control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3AF3-508B-4DB9-AC98-D339AE9C0C36}">
  <dimension ref="A1:D66"/>
  <sheetViews>
    <sheetView workbookViewId="0">
      <selection activeCell="C18" sqref="C18"/>
    </sheetView>
  </sheetViews>
  <sheetFormatPr defaultRowHeight="12"/>
  <cols>
    <col min="1" max="1" width="9" style="72"/>
    <col min="2" max="2" width="43.5" style="178" customWidth="1"/>
    <col min="3" max="3" width="49.625" style="178" customWidth="1"/>
    <col min="4" max="4" width="3.625" style="72" customWidth="1"/>
    <col min="5" max="16384" width="9" style="72"/>
  </cols>
  <sheetData>
    <row r="1" spans="1:4">
      <c r="A1" s="76" t="s">
        <v>5674</v>
      </c>
      <c r="B1" s="181" t="s">
        <v>5673</v>
      </c>
      <c r="C1" s="181" t="s">
        <v>5672</v>
      </c>
      <c r="D1" s="74"/>
    </row>
    <row r="2" spans="1:4">
      <c r="B2" s="182" t="s">
        <v>5671</v>
      </c>
      <c r="C2" s="182" t="s">
        <v>5670</v>
      </c>
      <c r="D2" s="74"/>
    </row>
    <row r="3" spans="1:4">
      <c r="B3" s="182" t="s">
        <v>5669</v>
      </c>
      <c r="C3" s="182" t="s">
        <v>5668</v>
      </c>
      <c r="D3" s="74"/>
    </row>
    <row r="4" spans="1:4">
      <c r="B4" s="182" t="s">
        <v>5667</v>
      </c>
      <c r="C4" s="183" t="s">
        <v>5666</v>
      </c>
      <c r="D4" s="74"/>
    </row>
    <row r="5" spans="1:4">
      <c r="B5" s="182" t="s">
        <v>5665</v>
      </c>
      <c r="C5" s="182" t="s">
        <v>5664</v>
      </c>
      <c r="D5" s="74"/>
    </row>
    <row r="6" spans="1:4">
      <c r="B6" s="182" t="s">
        <v>5663</v>
      </c>
      <c r="C6" s="182" t="s">
        <v>5662</v>
      </c>
      <c r="D6" s="74"/>
    </row>
    <row r="7" spans="1:4">
      <c r="B7" s="182" t="s">
        <v>5661</v>
      </c>
      <c r="C7" s="182" t="s">
        <v>5660</v>
      </c>
      <c r="D7" s="74"/>
    </row>
    <row r="8" spans="1:4">
      <c r="B8" s="182" t="s">
        <v>5659</v>
      </c>
      <c r="C8" s="182" t="s">
        <v>5658</v>
      </c>
      <c r="D8" s="74"/>
    </row>
    <row r="9" spans="1:4">
      <c r="B9" s="182" t="s">
        <v>5657</v>
      </c>
      <c r="C9" s="182" t="s">
        <v>5656</v>
      </c>
      <c r="D9" s="74"/>
    </row>
    <row r="10" spans="1:4">
      <c r="B10" s="182" t="s">
        <v>5655</v>
      </c>
      <c r="C10" s="182" t="s">
        <v>5654</v>
      </c>
      <c r="D10" s="74"/>
    </row>
    <row r="11" spans="1:4">
      <c r="B11" s="182" t="s">
        <v>5653</v>
      </c>
      <c r="C11" s="182" t="s">
        <v>5652</v>
      </c>
      <c r="D11" s="74"/>
    </row>
    <row r="12" spans="1:4">
      <c r="B12" s="182" t="s">
        <v>5651</v>
      </c>
      <c r="C12" s="182" t="s">
        <v>5650</v>
      </c>
      <c r="D12" s="74"/>
    </row>
    <row r="13" spans="1:4">
      <c r="B13" s="182" t="s">
        <v>5649</v>
      </c>
      <c r="C13" s="182" t="s">
        <v>5648</v>
      </c>
      <c r="D13" s="74"/>
    </row>
    <row r="14" spans="1:4" ht="24">
      <c r="B14" s="182" t="s">
        <v>5647</v>
      </c>
      <c r="C14" s="182" t="s">
        <v>5646</v>
      </c>
      <c r="D14" s="74"/>
    </row>
    <row r="15" spans="1:4">
      <c r="B15" s="182" t="s">
        <v>5645</v>
      </c>
      <c r="C15" s="182" t="s">
        <v>5644</v>
      </c>
      <c r="D15" s="74"/>
    </row>
    <row r="16" spans="1:4">
      <c r="B16" s="182" t="s">
        <v>5643</v>
      </c>
      <c r="C16" s="182" t="s">
        <v>5642</v>
      </c>
      <c r="D16" s="74"/>
    </row>
    <row r="17" spans="2:4">
      <c r="B17" s="182" t="s">
        <v>5641</v>
      </c>
      <c r="C17" s="182" t="s">
        <v>5640</v>
      </c>
      <c r="D17" s="74"/>
    </row>
    <row r="18" spans="2:4">
      <c r="B18" s="182" t="s">
        <v>5639</v>
      </c>
      <c r="C18" s="182"/>
      <c r="D18" s="74"/>
    </row>
    <row r="19" spans="2:4">
      <c r="B19" s="182" t="s">
        <v>5638</v>
      </c>
      <c r="C19" s="182"/>
      <c r="D19" s="74"/>
    </row>
    <row r="20" spans="2:4">
      <c r="B20" s="182" t="s">
        <v>5637</v>
      </c>
      <c r="C20" s="182"/>
      <c r="D20" s="74"/>
    </row>
    <row r="21" spans="2:4">
      <c r="B21" s="182" t="s">
        <v>5636</v>
      </c>
      <c r="C21" s="182"/>
      <c r="D21" s="74"/>
    </row>
    <row r="22" spans="2:4">
      <c r="B22" s="182" t="s">
        <v>5635</v>
      </c>
      <c r="C22" s="182"/>
      <c r="D22" s="74"/>
    </row>
    <row r="23" spans="2:4">
      <c r="B23" s="182" t="s">
        <v>5634</v>
      </c>
      <c r="C23" s="182"/>
      <c r="D23" s="74"/>
    </row>
    <row r="24" spans="2:4">
      <c r="B24" s="182" t="s">
        <v>5633</v>
      </c>
      <c r="C24" s="182"/>
      <c r="D24" s="74"/>
    </row>
    <row r="25" spans="2:4" ht="24">
      <c r="B25" s="182" t="s">
        <v>5632</v>
      </c>
      <c r="C25" s="182"/>
      <c r="D25" s="74"/>
    </row>
    <row r="26" spans="2:4">
      <c r="B26" s="182" t="s">
        <v>5631</v>
      </c>
      <c r="C26" s="182"/>
      <c r="D26" s="74"/>
    </row>
    <row r="27" spans="2:4">
      <c r="B27" s="182"/>
      <c r="C27" s="182"/>
      <c r="D27" s="74"/>
    </row>
    <row r="28" spans="2:4">
      <c r="B28" s="182"/>
      <c r="C28" s="182"/>
      <c r="D28" s="74"/>
    </row>
    <row r="29" spans="2:4">
      <c r="B29" s="182"/>
      <c r="C29" s="182"/>
      <c r="D29" s="74"/>
    </row>
    <row r="30" spans="2:4">
      <c r="B30" s="182"/>
      <c r="C30" s="182"/>
      <c r="D30" s="74"/>
    </row>
    <row r="31" spans="2:4">
      <c r="B31" s="182"/>
      <c r="C31" s="182"/>
      <c r="D31" s="74"/>
    </row>
    <row r="32" spans="2:4">
      <c r="B32" s="182"/>
      <c r="C32" s="182"/>
      <c r="D32" s="74"/>
    </row>
    <row r="33" spans="2:4">
      <c r="B33" s="182"/>
      <c r="C33" s="182"/>
      <c r="D33" s="74"/>
    </row>
    <row r="34" spans="2:4">
      <c r="B34" s="182"/>
      <c r="C34" s="182"/>
      <c r="D34" s="74"/>
    </row>
    <row r="35" spans="2:4">
      <c r="B35" s="182"/>
      <c r="C35" s="182"/>
      <c r="D35" s="74"/>
    </row>
    <row r="36" spans="2:4">
      <c r="B36" s="182"/>
      <c r="C36" s="182"/>
      <c r="D36" s="74"/>
    </row>
    <row r="37" spans="2:4">
      <c r="B37" s="182"/>
      <c r="C37" s="182"/>
      <c r="D37" s="74"/>
    </row>
    <row r="38" spans="2:4">
      <c r="B38" s="182"/>
      <c r="C38" s="182"/>
      <c r="D38" s="74"/>
    </row>
    <row r="39" spans="2:4">
      <c r="B39" s="182"/>
      <c r="C39" s="182"/>
      <c r="D39" s="74"/>
    </row>
    <row r="40" spans="2:4">
      <c r="B40" s="182"/>
      <c r="C40" s="182"/>
      <c r="D40" s="74"/>
    </row>
    <row r="41" spans="2:4">
      <c r="B41" s="182"/>
      <c r="C41" s="182"/>
      <c r="D41" s="74"/>
    </row>
    <row r="42" spans="2:4">
      <c r="B42" s="182"/>
      <c r="C42" s="182"/>
      <c r="D42" s="74"/>
    </row>
    <row r="43" spans="2:4">
      <c r="B43" s="182"/>
      <c r="C43" s="182"/>
      <c r="D43" s="74"/>
    </row>
    <row r="44" spans="2:4">
      <c r="B44" s="182"/>
      <c r="C44" s="182"/>
      <c r="D44" s="74"/>
    </row>
    <row r="45" spans="2:4">
      <c r="B45" s="182"/>
      <c r="C45" s="182"/>
      <c r="D45" s="74"/>
    </row>
    <row r="46" spans="2:4">
      <c r="B46" s="182"/>
      <c r="C46" s="182"/>
      <c r="D46" s="74"/>
    </row>
    <row r="47" spans="2:4">
      <c r="B47" s="182"/>
      <c r="C47" s="182"/>
      <c r="D47" s="74"/>
    </row>
    <row r="48" spans="2:4">
      <c r="B48" s="182"/>
      <c r="C48" s="182"/>
      <c r="D48" s="74"/>
    </row>
    <row r="49" spans="1:4">
      <c r="B49" s="182"/>
      <c r="C49" s="182"/>
      <c r="D49" s="74"/>
    </row>
    <row r="50" spans="1:4">
      <c r="B50" s="182"/>
      <c r="C50" s="182"/>
      <c r="D50" s="74"/>
    </row>
    <row r="51" spans="1:4">
      <c r="B51" s="182"/>
      <c r="C51" s="182"/>
      <c r="D51" s="74"/>
    </row>
    <row r="52" spans="1:4">
      <c r="B52" s="182"/>
      <c r="C52" s="182"/>
      <c r="D52" s="74"/>
    </row>
    <row r="53" spans="1:4">
      <c r="B53" s="182"/>
      <c r="C53" s="182"/>
      <c r="D53" s="74"/>
    </row>
    <row r="54" spans="1:4">
      <c r="B54" s="182"/>
      <c r="C54" s="182"/>
      <c r="D54" s="74"/>
    </row>
    <row r="55" spans="1:4">
      <c r="B55" s="182"/>
      <c r="C55" s="182"/>
      <c r="D55" s="74"/>
    </row>
    <row r="56" spans="1:4">
      <c r="A56" s="74"/>
      <c r="B56" s="181"/>
      <c r="C56" s="181"/>
      <c r="D56" s="74"/>
    </row>
    <row r="57" spans="1:4">
      <c r="A57" s="72" t="s">
        <v>5630</v>
      </c>
    </row>
    <row r="58" spans="1:4">
      <c r="A58" s="72" t="s">
        <v>5629</v>
      </c>
    </row>
    <row r="66" spans="1:4">
      <c r="A66" s="179"/>
      <c r="B66" s="180"/>
      <c r="C66" s="180"/>
      <c r="D66" s="179"/>
    </row>
  </sheetData>
  <autoFilter ref="A1:C55" xr:uid="{00000000-0009-0000-0000-00000E000000}"/>
  <phoneticPr fontId="12"/>
  <dataValidations count="1">
    <dataValidation type="list" allowBlank="1" showInputMessage="1" showErrorMessage="1" sqref="A2:A55" xr:uid="{00000000-0002-0000-0E00-000000000000}">
      <formula1>$A$57:$A$65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51</vt:i4>
      </vt:variant>
      <vt:variant>
        <vt:lpstr>命名范围</vt:lpstr>
      </vt:variant>
      <vt:variant>
        <vt:i4>5</vt:i4>
      </vt:variant>
    </vt:vector>
  </HeadingPairs>
  <TitlesOfParts>
    <vt:vector size="56" baseType="lpstr">
      <vt:lpstr>目次</vt:lpstr>
      <vt:lpstr>Planner</vt:lpstr>
      <vt:lpstr>Notepad</vt:lpstr>
      <vt:lpstr>Library</vt:lpstr>
      <vt:lpstr>Favorites</vt:lpstr>
      <vt:lpstr>Music (2)</vt:lpstr>
      <vt:lpstr>Setting</vt:lpstr>
      <vt:lpstr>Word</vt:lpstr>
      <vt:lpstr>Sentence</vt:lpstr>
      <vt:lpstr>JLPT</vt:lpstr>
      <vt:lpstr>文章</vt:lpstr>
      <vt:lpstr>Shoping</vt:lpstr>
      <vt:lpstr>BK生活</vt:lpstr>
      <vt:lpstr>BK札幌1</vt:lpstr>
      <vt:lpstr>BK资产</vt:lpstr>
      <vt:lpstr>BK票据</vt:lpstr>
      <vt:lpstr>BK2007单位</vt:lpstr>
      <vt:lpstr>BK保险</vt:lpstr>
      <vt:lpstr>FinanceSet</vt:lpstr>
      <vt:lpstr>FinanceVoucher</vt:lpstr>
      <vt:lpstr>LIFE</vt:lpstr>
      <vt:lpstr>基金</vt:lpstr>
      <vt:lpstr>D基金OLD</vt:lpstr>
      <vt:lpstr>CRMB</vt:lpstr>
      <vt:lpstr>CJPY</vt:lpstr>
      <vt:lpstr>BOCES</vt:lpstr>
      <vt:lpstr>BOCEL</vt:lpstr>
      <vt:lpstr>星海312</vt:lpstr>
      <vt:lpstr>Template</vt:lpstr>
      <vt:lpstr>Sheet4 _2_</vt:lpstr>
      <vt:lpstr>Sheet7</vt:lpstr>
      <vt:lpstr>Sheet6 _2_</vt:lpstr>
      <vt:lpstr>Sheet5</vt:lpstr>
      <vt:lpstr>民生</vt:lpstr>
      <vt:lpstr>浦发</vt:lpstr>
      <vt:lpstr>Shoping (2)</vt:lpstr>
      <vt:lpstr>票据</vt:lpstr>
      <vt:lpstr>札幌1</vt:lpstr>
      <vt:lpstr>资产</vt:lpstr>
      <vt:lpstr>单位</vt:lpstr>
      <vt:lpstr>Rrport</vt:lpstr>
      <vt:lpstr>Word (2)</vt:lpstr>
      <vt:lpstr>Sentence (2)</vt:lpstr>
      <vt:lpstr>JLPT (2)</vt:lpstr>
      <vt:lpstr>文章 (2)</vt:lpstr>
      <vt:lpstr>藏书</vt:lpstr>
      <vt:lpstr>藏课</vt:lpstr>
      <vt:lpstr>剧集</vt:lpstr>
      <vt:lpstr>讲座</vt:lpstr>
      <vt:lpstr>multimedia</vt:lpstr>
      <vt:lpstr>Music</vt:lpstr>
      <vt:lpstr>Life</vt:lpstr>
      <vt:lpstr>Work</vt:lpstr>
      <vt:lpstr>英語</vt:lpstr>
      <vt:lpstr>読書</vt:lpstr>
      <vt:lpstr>日剧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孙树斌Learn</dc:creator>
  <cp:lastModifiedBy>Shubin-Live</cp:lastModifiedBy>
  <dcterms:created xsi:type="dcterms:W3CDTF">2013-10-11T12:01:04Z</dcterms:created>
  <dcterms:modified xsi:type="dcterms:W3CDTF">2020-04-21T05:51:58Z</dcterms:modified>
</cp:coreProperties>
</file>