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13" documentId="8_{340F0E81-F14D-4936-A88C-36B60414AA44}" xr6:coauthVersionLast="47" xr6:coauthVersionMax="47" xr10:uidLastSave="{04EB366C-18FF-49F1-9673-38A595140331}"/>
  <bookViews>
    <workbookView xWindow="-105" yWindow="0" windowWidth="14610" windowHeight="15585" activeTab="1" xr2:uid="{BB963521-1C56-4FCA-BBA8-3E7A1063A47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S18" i="2" s="1"/>
  <c r="R9" i="2"/>
  <c r="R18" i="2" s="1"/>
  <c r="L18" i="2"/>
  <c r="H18" i="2"/>
  <c r="T9" i="2"/>
  <c r="T18" i="2" s="1"/>
  <c r="L20" i="2"/>
  <c r="S2" i="2"/>
  <c r="T2" i="2" s="1"/>
  <c r="U2" i="2" s="1"/>
  <c r="V2" i="2" s="1"/>
  <c r="W2" i="2" s="1"/>
  <c r="X2" i="2" s="1"/>
  <c r="Y2" i="2" s="1"/>
  <c r="Z2" i="2" s="1"/>
  <c r="AA2" i="2" s="1"/>
  <c r="H12" i="2"/>
  <c r="H8" i="2"/>
  <c r="H5" i="2"/>
  <c r="L12" i="2"/>
  <c r="L8" i="2"/>
  <c r="L5" i="2"/>
  <c r="L9" i="2" s="1"/>
  <c r="L11" i="2" s="1"/>
  <c r="L13" i="2" s="1"/>
  <c r="L15" i="2" s="1"/>
  <c r="L8" i="1"/>
  <c r="L7" i="1"/>
  <c r="L6" i="1"/>
  <c r="L5" i="1"/>
  <c r="L4" i="1"/>
  <c r="H9" i="2" l="1"/>
  <c r="H11" i="2" s="1"/>
  <c r="H13" i="2" s="1"/>
  <c r="H15" i="2" s="1"/>
</calcChain>
</file>

<file path=xl/sharedStrings.xml><?xml version="1.0" encoding="utf-8"?>
<sst xmlns="http://schemas.openxmlformats.org/spreadsheetml/2006/main" count="38" uniqueCount="31">
  <si>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</si>
  <si>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</si>
  <si>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</si>
  <si>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</si>
  <si>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</si>
  <si>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</si>
  <si>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</si>
  <si>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</si>
  <si>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</si>
  <si>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</si>
  <si>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</si>
  <si>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</si>
  <si>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</si>
  <si>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</si>
  <si>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</si>
  <si>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</si>
  <si>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Revenue</t>
  </si>
  <si>
    <t>Services</t>
  </si>
  <si>
    <t>Equipment Sales</t>
  </si>
  <si>
    <t>Gross Profit</t>
  </si>
  <si>
    <t>SGA</t>
  </si>
  <si>
    <t>Operating Profit</t>
  </si>
  <si>
    <t>Interest Income</t>
  </si>
  <si>
    <t>EBITDA</t>
  </si>
  <si>
    <t>Taxes</t>
  </si>
  <si>
    <t>NI</t>
  </si>
  <si>
    <t>EPS</t>
  </si>
  <si>
    <t>COGS</t>
  </si>
  <si>
    <t xml:space="preserve"> </t>
  </si>
  <si>
    <t>NC</t>
  </si>
  <si>
    <t>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</si>
</sst>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7F09-D190-46DD-9812-CDBC8E3504B5}">
  <dimension ref="K3:L8"/>
  <sheetViews>
    <sheetView workbookViewId="0">
      <selection activeCell="K12" sqref="K12"/>
    </sheetView>
  </sheetViews>
  <sheetFormatPr defaultRowHeight="15" x14ac:dyDescent="0.25"/>
  <sheetData>
    <row r="3" spans="11:12" x14ac:dyDescent="0.25">
      <c r="K3" t="s">
        <v>0</v>
      </c>
      <c r="L3" s="1">
        <v>48</v>
      </c>
    </row>
    <row r="4" spans="11:12" x14ac:dyDescent="0.25">
      <c r="K4" t="s">
        <v>1</v>
      </c>
      <c r="L4" s="1">
        <f>156.367964+131.348468</f>
        <v>287.716432</v>
      </c>
    </row>
    <row r="5" spans="11:12" x14ac:dyDescent="0.25">
      <c r="K5" t="s">
        <v>2</v>
      </c>
      <c r="L5" s="1">
        <f>+L4*L3</f>
        <v>13810.388736000001</v>
      </c>
    </row>
    <row r="6" spans="11:12" x14ac:dyDescent="0.25">
      <c r="K6" t="s">
        <v>3</v>
      </c>
      <c r="L6" s="1">
        <f>2345.085+184.012+1988.001+176.004</f>
        <v>4693.1019999999999</v>
      </c>
    </row>
    <row r="7" spans="11:12" x14ac:dyDescent="0.25">
      <c r="K7" t="s">
        <v>4</v>
      </c>
      <c r="L7" s="1">
        <f>1053.23+25401.688</f>
        <v>26454.917999999998</v>
      </c>
    </row>
    <row r="8" spans="11:12" x14ac:dyDescent="0.25">
      <c r="K8" t="s">
        <v>5</v>
      </c>
      <c r="L8" s="1">
        <f>+L5-L6+L7</f>
        <v>35572.204736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5F71-B793-4F42-9C3C-0A05B0EBC91A}">
  <dimension ref="A1:AA20"/>
  <sheetViews>
    <sheetView tabSelected="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R15" sqref="R15"/>
    </sheetView>
  </sheetViews>
  <sheetFormatPr defaultRowHeight="15" x14ac:dyDescent="0.25"/>
  <cols>
    <col min="2" max="2" width="15.7109375" bestFit="1" customWidth="1"/>
    <col min="3" max="16384" width="9.140625" style="1"/>
  </cols>
  <sheetData>
    <row r="1" spans="1:27" customFormat="1" x14ac:dyDescent="0.25"/>
    <row r="2" spans="1:27" customFormat="1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R2">
        <v>2022</v>
      </c>
      <c r="S2">
        <f>+R2+1</f>
        <v>2023</v>
      </c>
      <c r="T2">
        <f t="shared" ref="T2:AA2" si="0">+S2+1</f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</row>
    <row r="3" spans="1:27" x14ac:dyDescent="0.25">
      <c r="B3" t="s">
        <v>17</v>
      </c>
      <c r="H3" s="1">
        <v>3742.0859999999998</v>
      </c>
      <c r="L3" s="1">
        <v>3540.107</v>
      </c>
    </row>
    <row r="4" spans="1:27" x14ac:dyDescent="0.25">
      <c r="B4" t="s">
        <v>18</v>
      </c>
      <c r="H4" s="1">
        <v>210.66499999999999</v>
      </c>
      <c r="L4" s="1">
        <v>184.852</v>
      </c>
    </row>
    <row r="5" spans="1:27" s="3" customFormat="1" x14ac:dyDescent="0.25">
      <c r="A5" s="2"/>
      <c r="B5" s="2" t="s">
        <v>16</v>
      </c>
      <c r="H5" s="3">
        <f>+H4+H3</f>
        <v>3952.7509999999997</v>
      </c>
      <c r="L5" s="3">
        <f>+L4+L3</f>
        <v>3724.9589999999998</v>
      </c>
      <c r="R5" s="3">
        <v>18634.2</v>
      </c>
      <c r="S5" s="3">
        <v>17015.599999999999</v>
      </c>
      <c r="T5" s="3">
        <v>15825.5</v>
      </c>
    </row>
    <row r="6" spans="1:27" x14ac:dyDescent="0.25">
      <c r="B6" t="s">
        <v>17</v>
      </c>
      <c r="H6" s="1">
        <v>2507.4780000000001</v>
      </c>
      <c r="L6" s="1">
        <v>2461.6309999999999</v>
      </c>
    </row>
    <row r="7" spans="1:27" x14ac:dyDescent="0.25">
      <c r="B7" t="s">
        <v>18</v>
      </c>
      <c r="H7" s="1">
        <v>408.09300000000002</v>
      </c>
      <c r="L7" s="1">
        <v>354.18700000000001</v>
      </c>
    </row>
    <row r="8" spans="1:27" x14ac:dyDescent="0.25">
      <c r="B8" t="s">
        <v>27</v>
      </c>
      <c r="H8" s="1">
        <f>+H6+H7</f>
        <v>2915.5709999999999</v>
      </c>
      <c r="L8" s="1">
        <f>+L6+L7</f>
        <v>2815.8179999999998</v>
      </c>
      <c r="R8" s="1">
        <v>10111.299999999999</v>
      </c>
      <c r="S8" s="1">
        <v>9510.4</v>
      </c>
      <c r="T8" s="1">
        <v>10135</v>
      </c>
    </row>
    <row r="9" spans="1:27" x14ac:dyDescent="0.25">
      <c r="B9" t="s">
        <v>19</v>
      </c>
      <c r="H9" s="1">
        <f>+H5-H8</f>
        <v>1037.1799999999998</v>
      </c>
      <c r="L9" s="1">
        <f>+L5-L8</f>
        <v>909.14100000000008</v>
      </c>
      <c r="R9" s="1">
        <f>+R5-R8</f>
        <v>8522.9000000000015</v>
      </c>
      <c r="S9" s="1">
        <f>+S5-S8</f>
        <v>7505.1999999999989</v>
      </c>
      <c r="T9" s="1">
        <f>+T5-T8</f>
        <v>5690.5</v>
      </c>
    </row>
    <row r="10" spans="1:27" x14ac:dyDescent="0.25">
      <c r="B10" t="s">
        <v>20</v>
      </c>
      <c r="H10" s="1">
        <v>595.024</v>
      </c>
      <c r="L10" s="1">
        <v>629.49400000000003</v>
      </c>
    </row>
    <row r="11" spans="1:27" x14ac:dyDescent="0.25">
      <c r="B11" t="s">
        <v>21</v>
      </c>
      <c r="H11" s="1">
        <f>+H9-H10</f>
        <v>442.15599999999984</v>
      </c>
      <c r="L11" s="1">
        <f>+L9-L10</f>
        <v>279.64700000000005</v>
      </c>
      <c r="R11" s="1">
        <v>2232.8000000000002</v>
      </c>
      <c r="S11" s="1">
        <v>-277.89999999999998</v>
      </c>
      <c r="T11" s="1">
        <v>-304.10000000000002</v>
      </c>
    </row>
    <row r="12" spans="1:27" x14ac:dyDescent="0.25">
      <c r="B12" t="s">
        <v>22</v>
      </c>
      <c r="H12" s="1">
        <f>13.929-81.166-91.498</f>
        <v>-158.73500000000001</v>
      </c>
      <c r="K12" s="1" t="s">
        <v>28</v>
      </c>
      <c r="L12" s="1">
        <f>65.369-279.232+35.137</f>
        <v>-178.72600000000003</v>
      </c>
      <c r="Q12" s="1" t="s">
        <v>28</v>
      </c>
    </row>
    <row r="13" spans="1:27" x14ac:dyDescent="0.25">
      <c r="B13" t="s">
        <v>23</v>
      </c>
      <c r="H13" s="1">
        <f>+H11+H12</f>
        <v>283.42099999999982</v>
      </c>
      <c r="I13" s="1" t="s">
        <v>28</v>
      </c>
      <c r="K13" s="1" t="s">
        <v>28</v>
      </c>
      <c r="L13" s="1">
        <f>+L11+L12</f>
        <v>100.92100000000002</v>
      </c>
      <c r="M13" s="1" t="s">
        <v>28</v>
      </c>
    </row>
    <row r="14" spans="1:27" x14ac:dyDescent="0.25">
      <c r="B14" t="s">
        <v>24</v>
      </c>
      <c r="H14" s="1">
        <v>16.646000000000001</v>
      </c>
      <c r="L14" s="1">
        <v>85.29</v>
      </c>
      <c r="U14" s="1" t="s">
        <v>28</v>
      </c>
    </row>
    <row r="15" spans="1:27" x14ac:dyDescent="0.25">
      <c r="B15" t="s">
        <v>25</v>
      </c>
      <c r="H15" s="1">
        <f>+H13+H14</f>
        <v>300.06699999999984</v>
      </c>
      <c r="L15" s="1">
        <f>+L13+L14</f>
        <v>186.21100000000001</v>
      </c>
      <c r="R15" s="1">
        <v>2536.9</v>
      </c>
      <c r="S15" s="1">
        <v>-1634.8</v>
      </c>
      <c r="T15" s="1">
        <v>-124.5</v>
      </c>
    </row>
    <row r="16" spans="1:27" x14ac:dyDescent="0.25">
      <c r="B16" t="s">
        <v>26</v>
      </c>
      <c r="H16" s="1">
        <v>287.505</v>
      </c>
      <c r="L16" s="1">
        <v>287.505</v>
      </c>
    </row>
    <row r="18" spans="2:20" x14ac:dyDescent="0.25">
      <c r="B18" t="s">
        <v>30</v>
      </c>
      <c r="H18" s="4">
        <f>+H9/H5</f>
        <v>0.26239446906723946</v>
      </c>
      <c r="L18" s="4">
        <f>+L9/L5</f>
        <v>0.24406738436584138</v>
      </c>
      <c r="R18" s="4">
        <f t="shared" ref="R18:T18" si="1">+R9/R5</f>
        <v>0.457379442101083</v>
      </c>
      <c r="S18" s="4">
        <f t="shared" si="1"/>
        <v>0.441077599379393</v>
      </c>
      <c r="T18" s="4">
        <f t="shared" si="1"/>
        <v>0.35957789643297211</v>
      </c>
    </row>
    <row r="20" spans="2:20" x14ac:dyDescent="0.25">
      <c r="B20" t="s">
        <v>29</v>
      </c>
      <c r="L20" s="1">
        <f>+main!L6-main!L7</f>
        <v>-21761.815999999999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2025-08-26T11:16:25Z</dcterms:created>
  <dcterms:modified xsi:type="dcterms:W3CDTF">2025-08-26T13:00:41Z</dcterms:modified>
</cp:coreProperties>
</file>