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261" documentId="8_{432F4035-337E-469E-B283-5A45046071CB}" xr6:coauthVersionLast="47" xr6:coauthVersionMax="47" xr10:uidLastSave="{E1A99066-4361-4EA0-9CEE-A163C5217EAA}"/>
  <bookViews>
    <workbookView xWindow="-120" yWindow="-120" windowWidth="29040" windowHeight="15720" xr2:uid="{18A86E95-8B10-489E-83AC-494A7C661C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I6" i="2"/>
  <c r="E6" i="2"/>
  <c r="E10" i="2"/>
  <c r="E15" i="2"/>
  <c r="X22" i="2"/>
  <c r="Y19" i="2"/>
  <c r="X17" i="2"/>
  <c r="X14" i="2"/>
  <c r="X13" i="2"/>
  <c r="X12" i="2"/>
  <c r="X11" i="2"/>
  <c r="W11" i="2"/>
  <c r="X9" i="2"/>
  <c r="X8" i="2"/>
  <c r="W22" i="2"/>
  <c r="X19" i="2"/>
  <c r="W17" i="2"/>
  <c r="W14" i="2"/>
  <c r="W13" i="2"/>
  <c r="W12" i="2"/>
  <c r="W8" i="2"/>
  <c r="W9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F15" i="2"/>
  <c r="F10" i="2"/>
  <c r="J15" i="2"/>
  <c r="J10" i="2"/>
  <c r="G15" i="2"/>
  <c r="G10" i="2"/>
  <c r="K15" i="2"/>
  <c r="K10" i="2"/>
  <c r="H15" i="2"/>
  <c r="H10" i="2"/>
  <c r="L15" i="2"/>
  <c r="L10" i="2"/>
  <c r="I15" i="2"/>
  <c r="I10" i="2"/>
  <c r="M15" i="2"/>
  <c r="M10" i="2"/>
  <c r="M16" i="2" s="1"/>
  <c r="M18" i="2" s="1"/>
  <c r="M20" i="2" s="1"/>
  <c r="M21" i="2" s="1"/>
  <c r="L5" i="1"/>
  <c r="L4" i="1"/>
  <c r="L7" i="1" s="1"/>
  <c r="E16" i="2" l="1"/>
  <c r="E18" i="2" s="1"/>
  <c r="E20" i="2" s="1"/>
  <c r="E21" i="2" s="1"/>
  <c r="W10" i="2"/>
  <c r="X10" i="2"/>
  <c r="X15" i="2"/>
  <c r="W15" i="2"/>
  <c r="F16" i="2"/>
  <c r="F18" i="2" s="1"/>
  <c r="F20" i="2" s="1"/>
  <c r="F21" i="2" s="1"/>
  <c r="J16" i="2"/>
  <c r="J18" i="2" s="1"/>
  <c r="J20" i="2" s="1"/>
  <c r="J21" i="2" s="1"/>
  <c r="G16" i="2"/>
  <c r="G18" i="2" s="1"/>
  <c r="G20" i="2" s="1"/>
  <c r="G21" i="2" s="1"/>
  <c r="K16" i="2"/>
  <c r="K18" i="2" s="1"/>
  <c r="K20" i="2" s="1"/>
  <c r="K21" i="2" s="1"/>
  <c r="H16" i="2"/>
  <c r="H18" i="2" s="1"/>
  <c r="H20" i="2" s="1"/>
  <c r="H21" i="2" s="1"/>
  <c r="L16" i="2"/>
  <c r="L18" i="2" s="1"/>
  <c r="L20" i="2" s="1"/>
  <c r="L21" i="2" s="1"/>
  <c r="I16" i="2"/>
  <c r="I18" i="2" s="1"/>
  <c r="I20" i="2" s="1"/>
  <c r="I21" i="2" s="1"/>
  <c r="W16" i="2" l="1"/>
  <c r="W18" i="2" s="1"/>
  <c r="W20" i="2" s="1"/>
  <c r="W21" i="2" s="1"/>
  <c r="X16" i="2"/>
  <c r="X18" i="2" s="1"/>
  <c r="X20" i="2" s="1"/>
  <c r="X21" i="2" s="1"/>
</calcChain>
</file>

<file path=xl/sharedStrings.xml><?xml version="1.0" encoding="utf-8"?>
<sst xmlns="http://schemas.openxmlformats.org/spreadsheetml/2006/main" count="51" uniqueCount="45">
  <si>
    <t>HIMS</t>
  </si>
  <si>
    <t>Price</t>
  </si>
  <si>
    <t>Shares</t>
  </si>
  <si>
    <t>MC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</si>
  <si>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</si>
  <si>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</si>
  <si>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</si>
  <si>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</si>
  <si>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</si>
  <si>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</si>
  <si>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</si>
  <si>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</si>
  <si>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</si>
  <si>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</si>
  <si>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</si>
  <si>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</si>
  <si>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Costs</t>
  </si>
  <si>
    <t>Gross Margin</t>
  </si>
  <si>
    <t>Marketing</t>
  </si>
  <si>
    <t>Operating and Sup</t>
  </si>
  <si>
    <t>Tech and Development</t>
  </si>
  <si>
    <t>GA</t>
  </si>
  <si>
    <t>OPEX</t>
  </si>
  <si>
    <t>Interest Income</t>
  </si>
  <si>
    <t>Operating Profit</t>
  </si>
  <si>
    <t>EBTI</t>
  </si>
  <si>
    <t>Taxes</t>
  </si>
  <si>
    <t>NI</t>
  </si>
  <si>
    <t>EPS</t>
  </si>
  <si>
    <t xml:space="preserve"> </t>
  </si>
  <si>
    <t>Subscribers</t>
  </si>
  <si>
    <t>Orders</t>
  </si>
  <si>
    <t>AOV</t>
  </si>
  <si>
    <t>Pros</t>
  </si>
  <si>
    <t>Cos</t>
  </si>
  <si>
    <t>Easy prescription services</t>
  </si>
  <si>
    <t>Anonymous and Secure Service</t>
  </si>
  <si>
    <t>Premium attention to detail</t>
  </si>
  <si>
    <t xml:space="preserve">Brandind Style </t>
  </si>
  <si>
    <t>Q122</t>
  </si>
  <si>
    <t>Q222</t>
  </si>
  <si>
    <t>Q322</t>
  </si>
  <si>
    <t>Q422</t>
  </si>
  <si>
    <t>ToT value</t>
  </si>
  <si>
    <t>Subscription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</si>
</sst>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0C66-A6CD-4647-9C91-80E643F65BB5}">
  <dimension ref="B2:M17"/>
  <sheetViews>
    <sheetView tabSelected="1" workbookViewId="0">
      <selection activeCell="B18" sqref="B18"/>
    </sheetView>
  </sheetViews>
  <sheetFormatPr defaultRowHeight="14.25" x14ac:dyDescent="0.2"/>
  <sheetData>
    <row r="2" spans="2:13" x14ac:dyDescent="0.2">
      <c r="B2" t="s">
        <v>0</v>
      </c>
      <c r="K2" t="s">
        <v>1</v>
      </c>
      <c r="L2" s="1">
        <v>29</v>
      </c>
    </row>
    <row r="3" spans="2:13" x14ac:dyDescent="0.2">
      <c r="K3" t="s">
        <v>2</v>
      </c>
      <c r="L3" s="1">
        <v>220.8</v>
      </c>
      <c r="M3" t="s">
        <v>14</v>
      </c>
    </row>
    <row r="4" spans="2:13" x14ac:dyDescent="0.2">
      <c r="K4" t="s">
        <v>3</v>
      </c>
      <c r="L4" s="1">
        <f>+L3*L2</f>
        <v>6403.2000000000007</v>
      </c>
    </row>
    <row r="5" spans="2:13" x14ac:dyDescent="0.2">
      <c r="K5" t="s">
        <v>4</v>
      </c>
      <c r="L5" s="1">
        <f>220.584+79.667</f>
        <v>300.25099999999998</v>
      </c>
      <c r="M5" t="s">
        <v>14</v>
      </c>
    </row>
    <row r="6" spans="2:13" x14ac:dyDescent="0.2">
      <c r="K6" t="s">
        <v>5</v>
      </c>
      <c r="L6" s="1">
        <v>0</v>
      </c>
      <c r="M6" t="s">
        <v>14</v>
      </c>
    </row>
    <row r="7" spans="2:13" x14ac:dyDescent="0.2">
      <c r="K7" t="s">
        <v>6</v>
      </c>
      <c r="L7" s="1">
        <f>+L4-L5+L6</f>
        <v>6102.9490000000005</v>
      </c>
      <c r="M7" t="s">
        <v>29</v>
      </c>
    </row>
    <row r="10" spans="2:13" ht="15" x14ac:dyDescent="0.25">
      <c r="B10" s="2" t="s">
        <v>33</v>
      </c>
    </row>
    <row r="11" spans="2:13" x14ac:dyDescent="0.2">
      <c r="B11" s="3" t="s">
        <v>44</v>
      </c>
    </row>
    <row r="12" spans="2:13" x14ac:dyDescent="0.2">
      <c r="B12" t="s">
        <v>35</v>
      </c>
    </row>
    <row r="13" spans="2:13" x14ac:dyDescent="0.2">
      <c r="B13" t="s">
        <v>36</v>
      </c>
    </row>
    <row r="14" spans="2:13" x14ac:dyDescent="0.2">
      <c r="B14" t="s">
        <v>37</v>
      </c>
    </row>
    <row r="15" spans="2:13" x14ac:dyDescent="0.2">
      <c r="B15" t="s">
        <v>38</v>
      </c>
    </row>
    <row r="17" spans="2:2" ht="15" x14ac:dyDescent="0.25">
      <c r="B17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1E33-164B-45B8-91DB-E839BA49A9E9}">
  <dimension ref="A2:AG23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4.25" x14ac:dyDescent="0.2"/>
  <cols>
    <col min="1" max="1" width="20" bestFit="1" customWidth="1"/>
    <col min="2" max="2" width="12.25" customWidth="1"/>
    <col min="3" max="3" width="12.5" customWidth="1"/>
    <col min="4" max="4" width="14.5" customWidth="1"/>
    <col min="5" max="5" width="12.75" customWidth="1"/>
  </cols>
  <sheetData>
    <row r="2" spans="1:33" x14ac:dyDescent="0.2">
      <c r="B2" t="s">
        <v>39</v>
      </c>
      <c r="C2" t="s">
        <v>40</v>
      </c>
      <c r="D2" t="s">
        <v>41</v>
      </c>
      <c r="E2" t="s">
        <v>42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V2">
        <v>2022</v>
      </c>
      <c r="W2">
        <f>+V2+1</f>
        <v>2023</v>
      </c>
      <c r="X2">
        <f t="shared" ref="X2:AG2" si="0">+W2+1</f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</row>
    <row r="3" spans="1:33" x14ac:dyDescent="0.2">
      <c r="A3" t="s">
        <v>30</v>
      </c>
      <c r="E3">
        <v>1.04</v>
      </c>
      <c r="I3">
        <v>1.153</v>
      </c>
      <c r="M3">
        <v>2.2290000000000001</v>
      </c>
    </row>
    <row r="4" spans="1:33" x14ac:dyDescent="0.2">
      <c r="A4" t="s">
        <v>31</v>
      </c>
      <c r="E4">
        <v>1.855</v>
      </c>
      <c r="I4">
        <v>2.298</v>
      </c>
      <c r="M4">
        <v>2.8069999999999999</v>
      </c>
    </row>
    <row r="5" spans="1:33" x14ac:dyDescent="0.2">
      <c r="A5" t="s">
        <v>32</v>
      </c>
      <c r="E5">
        <v>8.6999999999999994E-2</v>
      </c>
      <c r="I5">
        <v>0.10299999999999999</v>
      </c>
      <c r="M5">
        <v>0.16900000000000001</v>
      </c>
    </row>
    <row r="6" spans="1:33" x14ac:dyDescent="0.2">
      <c r="A6" t="s">
        <v>43</v>
      </c>
      <c r="E6">
        <f>+E4*E5</f>
        <v>0.161385</v>
      </c>
      <c r="I6">
        <f>+I4*I5</f>
        <v>0.23669399999999999</v>
      </c>
      <c r="M6">
        <f>+M4*M5</f>
        <v>0.474383</v>
      </c>
    </row>
    <row r="8" spans="1:33" x14ac:dyDescent="0.2">
      <c r="A8" t="s">
        <v>15</v>
      </c>
      <c r="E8">
        <v>167.2</v>
      </c>
      <c r="F8">
        <v>190.77</v>
      </c>
      <c r="G8">
        <v>207.91200000000001</v>
      </c>
      <c r="H8">
        <v>226.69900000000001</v>
      </c>
      <c r="I8">
        <v>246.619</v>
      </c>
      <c r="J8">
        <v>278.17099999999999</v>
      </c>
      <c r="K8">
        <v>315.64800000000002</v>
      </c>
      <c r="L8">
        <v>401.55599999999998</v>
      </c>
      <c r="M8">
        <v>481.13900000000001</v>
      </c>
      <c r="W8">
        <f>+SUM(F8:I8)</f>
        <v>872.00000000000011</v>
      </c>
      <c r="X8">
        <f>+SUM(J8:M8)</f>
        <v>1476.5140000000001</v>
      </c>
    </row>
    <row r="9" spans="1:33" x14ac:dyDescent="0.2">
      <c r="A9" t="s">
        <v>16</v>
      </c>
      <c r="E9">
        <v>34.9</v>
      </c>
      <c r="F9">
        <v>37.344999999999999</v>
      </c>
      <c r="G9">
        <v>37.753999999999998</v>
      </c>
      <c r="H9">
        <v>39.390999999999998</v>
      </c>
      <c r="I9">
        <v>42.561</v>
      </c>
      <c r="J9">
        <v>49.076000000000001</v>
      </c>
      <c r="K9">
        <v>59.034999999999997</v>
      </c>
      <c r="L9">
        <v>83.67</v>
      </c>
      <c r="M9">
        <v>111.598</v>
      </c>
      <c r="W9">
        <f>+SUM(F9:I9)</f>
        <v>157.05099999999999</v>
      </c>
      <c r="X9">
        <f>+SUM(J9:M9)</f>
        <v>303.37900000000002</v>
      </c>
    </row>
    <row r="10" spans="1:33" x14ac:dyDescent="0.2">
      <c r="A10" t="s">
        <v>17</v>
      </c>
      <c r="E10">
        <f t="shared" ref="E10:M10" si="1">+E8-E9</f>
        <v>132.29999999999998</v>
      </c>
      <c r="F10">
        <f t="shared" si="1"/>
        <v>153.42500000000001</v>
      </c>
      <c r="G10">
        <f t="shared" si="1"/>
        <v>170.15800000000002</v>
      </c>
      <c r="H10">
        <f t="shared" si="1"/>
        <v>187.30800000000002</v>
      </c>
      <c r="I10">
        <f t="shared" si="1"/>
        <v>204.05799999999999</v>
      </c>
      <c r="J10">
        <f t="shared" si="1"/>
        <v>229.095</v>
      </c>
      <c r="K10">
        <f t="shared" si="1"/>
        <v>256.61300000000006</v>
      </c>
      <c r="L10">
        <f t="shared" si="1"/>
        <v>317.88599999999997</v>
      </c>
      <c r="M10">
        <f t="shared" si="1"/>
        <v>369.541</v>
      </c>
      <c r="W10">
        <f>+W8-W9</f>
        <v>714.94900000000007</v>
      </c>
      <c r="X10">
        <f>+X8-X9</f>
        <v>1173.1350000000002</v>
      </c>
    </row>
    <row r="11" spans="1:33" x14ac:dyDescent="0.2">
      <c r="A11" t="s">
        <v>18</v>
      </c>
      <c r="E11">
        <v>27.6</v>
      </c>
      <c r="F11">
        <v>97.245000000000005</v>
      </c>
      <c r="G11">
        <v>107.21899999999999</v>
      </c>
      <c r="H11">
        <v>116.07599999999999</v>
      </c>
      <c r="I11">
        <v>125.895</v>
      </c>
      <c r="J11">
        <v>130.553</v>
      </c>
      <c r="K11">
        <v>144.922</v>
      </c>
      <c r="L11">
        <v>182.28399999999999</v>
      </c>
      <c r="M11">
        <v>221.08500000000001</v>
      </c>
      <c r="W11">
        <f>+SUM(F11:I11)</f>
        <v>446.43499999999995</v>
      </c>
      <c r="X11">
        <f>+SUM(J11:M11)</f>
        <v>678.84400000000005</v>
      </c>
    </row>
    <row r="12" spans="1:33" x14ac:dyDescent="0.2">
      <c r="A12" t="s">
        <v>19</v>
      </c>
      <c r="E12">
        <v>8.3000000000000007</v>
      </c>
      <c r="F12">
        <v>26.181999999999999</v>
      </c>
      <c r="G12">
        <v>29.227</v>
      </c>
      <c r="H12">
        <v>31.609000000000002</v>
      </c>
      <c r="I12">
        <v>32.838999999999999</v>
      </c>
      <c r="J12">
        <v>38.747</v>
      </c>
      <c r="K12">
        <v>41.453000000000003</v>
      </c>
      <c r="L12">
        <v>47.518999999999998</v>
      </c>
      <c r="M12">
        <v>58.082999999999998</v>
      </c>
      <c r="W12">
        <f>+SUM(F12:I12)</f>
        <v>119.857</v>
      </c>
      <c r="X12">
        <f>+SUM(J12:M12)</f>
        <v>185.80199999999999</v>
      </c>
    </row>
    <row r="13" spans="1:33" x14ac:dyDescent="0.2">
      <c r="A13" t="s">
        <v>20</v>
      </c>
      <c r="E13">
        <v>143.9</v>
      </c>
      <c r="F13">
        <v>10.747999999999999</v>
      </c>
      <c r="G13">
        <v>11.804</v>
      </c>
      <c r="H13">
        <v>12.27</v>
      </c>
      <c r="I13">
        <v>13.404999999999999</v>
      </c>
      <c r="J13">
        <v>15.324</v>
      </c>
      <c r="K13">
        <v>18.654</v>
      </c>
      <c r="L13">
        <v>21.091999999999999</v>
      </c>
      <c r="M13">
        <v>23.748999999999999</v>
      </c>
      <c r="W13">
        <f>+SUM(F13:I13)</f>
        <v>48.227000000000004</v>
      </c>
      <c r="X13">
        <f>+SUM(J13:M13)</f>
        <v>78.819000000000003</v>
      </c>
    </row>
    <row r="14" spans="1:33" x14ac:dyDescent="0.2">
      <c r="A14" t="s">
        <v>21</v>
      </c>
      <c r="E14">
        <v>-11.6</v>
      </c>
      <c r="F14">
        <v>30.513000000000002</v>
      </c>
      <c r="G14">
        <v>31.143999999999998</v>
      </c>
      <c r="H14">
        <v>35.906999999999996</v>
      </c>
      <c r="I14">
        <v>32.319000000000003</v>
      </c>
      <c r="J14">
        <v>34.567999999999998</v>
      </c>
      <c r="K14">
        <v>40.554000000000002</v>
      </c>
      <c r="L14">
        <v>44.616999999999997</v>
      </c>
      <c r="M14">
        <v>48.027999999999999</v>
      </c>
      <c r="W14">
        <f>+SUM(F14:I14)</f>
        <v>129.88299999999998</v>
      </c>
      <c r="X14">
        <f>+SUM(J14:M14)</f>
        <v>167.767</v>
      </c>
    </row>
    <row r="15" spans="1:33" x14ac:dyDescent="0.2">
      <c r="A15" t="s">
        <v>22</v>
      </c>
      <c r="E15">
        <f t="shared" ref="E15:M15" si="2">+E14+E13+E12+E11</f>
        <v>168.20000000000002</v>
      </c>
      <c r="F15">
        <f t="shared" si="2"/>
        <v>164.68799999999999</v>
      </c>
      <c r="G15">
        <f t="shared" si="2"/>
        <v>179.39400000000001</v>
      </c>
      <c r="H15">
        <f t="shared" si="2"/>
        <v>195.86199999999999</v>
      </c>
      <c r="I15">
        <f t="shared" si="2"/>
        <v>204.458</v>
      </c>
      <c r="J15">
        <f t="shared" si="2"/>
        <v>219.19200000000001</v>
      </c>
      <c r="K15">
        <f t="shared" si="2"/>
        <v>245.583</v>
      </c>
      <c r="L15">
        <f t="shared" si="2"/>
        <v>295.512</v>
      </c>
      <c r="M15">
        <f t="shared" si="2"/>
        <v>350.94500000000005</v>
      </c>
      <c r="W15">
        <f>+W14+W13+W12+W11</f>
        <v>744.40199999999993</v>
      </c>
      <c r="X15">
        <f>+X14+X13+X12+X11</f>
        <v>1111.232</v>
      </c>
    </row>
    <row r="16" spans="1:33" x14ac:dyDescent="0.2">
      <c r="A16" t="s">
        <v>24</v>
      </c>
      <c r="E16">
        <f t="shared" ref="E16:M16" si="3">+E10-E15</f>
        <v>-35.900000000000034</v>
      </c>
      <c r="F16">
        <f t="shared" si="3"/>
        <v>-11.262999999999977</v>
      </c>
      <c r="G16">
        <f t="shared" si="3"/>
        <v>-9.23599999999999</v>
      </c>
      <c r="H16">
        <f t="shared" si="3"/>
        <v>-8.5539999999999736</v>
      </c>
      <c r="I16">
        <f t="shared" si="3"/>
        <v>-0.40000000000000568</v>
      </c>
      <c r="J16">
        <f t="shared" si="3"/>
        <v>9.9029999999999916</v>
      </c>
      <c r="K16">
        <f t="shared" si="3"/>
        <v>11.030000000000058</v>
      </c>
      <c r="L16">
        <f t="shared" si="3"/>
        <v>22.373999999999967</v>
      </c>
      <c r="M16">
        <f t="shared" si="3"/>
        <v>18.595999999999947</v>
      </c>
      <c r="W16">
        <f>+W10-W15</f>
        <v>-29.452999999999861</v>
      </c>
      <c r="X16">
        <f>+X10-X15</f>
        <v>61.903000000000247</v>
      </c>
    </row>
    <row r="17" spans="1:25" x14ac:dyDescent="0.2">
      <c r="A17" t="s">
        <v>23</v>
      </c>
      <c r="E17">
        <v>1.6</v>
      </c>
      <c r="F17">
        <v>1.877</v>
      </c>
      <c r="G17">
        <v>2.2389999999999999</v>
      </c>
      <c r="H17">
        <v>2.226</v>
      </c>
      <c r="I17">
        <v>2.6150000000000002</v>
      </c>
      <c r="J17">
        <v>2.5</v>
      </c>
      <c r="K17">
        <v>2.3940000000000001</v>
      </c>
      <c r="L17">
        <v>1.2190000000000001</v>
      </c>
      <c r="M17">
        <v>3.6949999999999998</v>
      </c>
      <c r="W17">
        <f>+SUM(F17:I17)</f>
        <v>8.9570000000000007</v>
      </c>
      <c r="X17">
        <f>+SUM(J17:M17)</f>
        <v>9.8079999999999998</v>
      </c>
    </row>
    <row r="18" spans="1:25" x14ac:dyDescent="0.2">
      <c r="A18" t="s">
        <v>25</v>
      </c>
      <c r="E18">
        <f t="shared" ref="E18:M18" si="4">+E16+E17</f>
        <v>-34.300000000000033</v>
      </c>
      <c r="F18">
        <f t="shared" si="4"/>
        <v>-9.3859999999999761</v>
      </c>
      <c r="G18">
        <f t="shared" si="4"/>
        <v>-6.9969999999999901</v>
      </c>
      <c r="H18">
        <f t="shared" si="4"/>
        <v>-6.3279999999999736</v>
      </c>
      <c r="I18">
        <f t="shared" si="4"/>
        <v>2.2149999999999945</v>
      </c>
      <c r="J18">
        <f t="shared" si="4"/>
        <v>12.402999999999992</v>
      </c>
      <c r="K18">
        <f t="shared" si="4"/>
        <v>13.424000000000058</v>
      </c>
      <c r="L18">
        <f t="shared" si="4"/>
        <v>23.592999999999968</v>
      </c>
      <c r="M18">
        <f t="shared" si="4"/>
        <v>22.290999999999947</v>
      </c>
      <c r="W18">
        <f>+W16+W17</f>
        <v>-20.49599999999986</v>
      </c>
      <c r="X18">
        <f>+X16+X17</f>
        <v>71.71100000000024</v>
      </c>
    </row>
    <row r="19" spans="1:25" x14ac:dyDescent="0.2">
      <c r="A19" t="s">
        <v>26</v>
      </c>
      <c r="E19">
        <v>0.1</v>
      </c>
      <c r="G19">
        <v>-0.38600000000000001</v>
      </c>
      <c r="H19">
        <v>-0.14699999999999999</v>
      </c>
      <c r="I19">
        <v>-0.65100000000000002</v>
      </c>
      <c r="J19">
        <v>-0.95099999999999996</v>
      </c>
      <c r="K19">
        <v>-1.2749999999999999</v>
      </c>
      <c r="L19">
        <v>-0.127</v>
      </c>
      <c r="M19">
        <v>51.994999999999997</v>
      </c>
      <c r="N19">
        <v>3.734</v>
      </c>
      <c r="X19">
        <f>+SUM(G19:J19)</f>
        <v>-2.1350000000000002</v>
      </c>
      <c r="Y19">
        <f>+SUM(K19:N19)</f>
        <v>54.326999999999998</v>
      </c>
    </row>
    <row r="20" spans="1:25" x14ac:dyDescent="0.2">
      <c r="A20" t="s">
        <v>27</v>
      </c>
      <c r="E20">
        <f>+E18+F19</f>
        <v>-34.300000000000033</v>
      </c>
      <c r="F20">
        <f>+F18+G19</f>
        <v>-9.7719999999999754</v>
      </c>
      <c r="G20">
        <f>+G18+H19</f>
        <v>-7.1439999999999904</v>
      </c>
      <c r="H20">
        <f>+H18+I19</f>
        <v>-6.9789999999999734</v>
      </c>
      <c r="I20">
        <f>+I18+J19</f>
        <v>1.2639999999999945</v>
      </c>
      <c r="J20">
        <f>+J18+K19</f>
        <v>11.127999999999991</v>
      </c>
      <c r="K20">
        <f>+K18+L19</f>
        <v>13.297000000000057</v>
      </c>
      <c r="L20">
        <f>+L18+M19</f>
        <v>75.587999999999965</v>
      </c>
      <c r="M20">
        <f>+M18+N19</f>
        <v>26.024999999999949</v>
      </c>
      <c r="W20">
        <f>+W18+X19</f>
        <v>-22.630999999999862</v>
      </c>
      <c r="X20">
        <f>+X18+Y19</f>
        <v>126.03800000000024</v>
      </c>
    </row>
    <row r="21" spans="1:25" x14ac:dyDescent="0.2">
      <c r="A21" t="s">
        <v>28</v>
      </c>
      <c r="E21">
        <f t="shared" ref="E21:M21" si="5">+E20/E22</f>
        <v>-0.16069186515001047</v>
      </c>
      <c r="F21">
        <f t="shared" si="5"/>
        <v>-4.578078443865588E-2</v>
      </c>
      <c r="G21">
        <f t="shared" si="5"/>
        <v>-3.4276611873986389E-2</v>
      </c>
      <c r="H21">
        <f t="shared" si="5"/>
        <v>-3.3212140824426195E-2</v>
      </c>
      <c r="I21">
        <f t="shared" si="5"/>
        <v>5.7043829879413425E-3</v>
      </c>
      <c r="J21">
        <f t="shared" si="5"/>
        <v>5.2133500740213216E-2</v>
      </c>
      <c r="K21">
        <f t="shared" si="5"/>
        <v>6.1956592643674147E-2</v>
      </c>
      <c r="L21">
        <f t="shared" si="5"/>
        <v>0.34894768185322467</v>
      </c>
      <c r="M21">
        <f t="shared" si="5"/>
        <v>0.11882096727800659</v>
      </c>
      <c r="W21">
        <f>+W20/W22</f>
        <v>-0.10605066589190086</v>
      </c>
      <c r="X21">
        <f>+X20/X22</f>
        <v>0.58370247558798516</v>
      </c>
    </row>
    <row r="22" spans="1:25" x14ac:dyDescent="0.2">
      <c r="A22" t="s">
        <v>2</v>
      </c>
      <c r="E22">
        <v>213.452</v>
      </c>
      <c r="F22">
        <v>213.452</v>
      </c>
      <c r="G22">
        <v>208.422</v>
      </c>
      <c r="H22">
        <v>210.13399999999999</v>
      </c>
      <c r="I22">
        <v>221.584</v>
      </c>
      <c r="J22">
        <v>213.452</v>
      </c>
      <c r="K22">
        <v>214.61799999999999</v>
      </c>
      <c r="L22">
        <v>216.61699999999999</v>
      </c>
      <c r="M22">
        <v>219.02699999999999</v>
      </c>
      <c r="W22">
        <f>+AVERAGE(F22:I22)</f>
        <v>213.39800000000002</v>
      </c>
      <c r="X22">
        <f>+AVERAGE(J22:M22)</f>
        <v>215.92849999999999</v>
      </c>
    </row>
    <row r="23" spans="1:25" x14ac:dyDescent="0.2">
      <c r="E23" t="s">
        <v>29</v>
      </c>
      <c r="F2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2025-03-05T14:12:05Z</dcterms:created>
  <dcterms:modified xsi:type="dcterms:W3CDTF">2025-03-29T11:53:05Z</dcterms:modified>
</cp:coreProperties>
</file>