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273" documentId="11_FE4855BF84DCCE436F107A399131F45B7AFB1D1F" xr6:coauthVersionLast="47" xr6:coauthVersionMax="47" xr10:uidLastSave="{6B786B12-F42F-4BD0-984E-63F74B109D1A}"/>
  <bookViews>
    <workbookView xWindow="240" yWindow="105" windowWidth="14805" windowHeight="8010" xr2:uid="{00000000-000D-0000-FFFF-FFFF00000000}"/>
  </bookViews>
  <sheets>
    <sheet name="Folha1" sheetId="1" r:id="rId1"/>
    <sheet name="Fo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9" i="2" l="1"/>
  <c r="AM20" i="2" s="1"/>
  <c r="AW9" i="2"/>
  <c r="AW7" i="2"/>
  <c r="AW2" i="2"/>
  <c r="AX2" i="2" s="1"/>
  <c r="AX7" i="2" s="1"/>
  <c r="AV21" i="2"/>
  <c r="AV36" i="2"/>
  <c r="AV23" i="2"/>
  <c r="L4" i="1"/>
  <c r="L7" i="1" s="1"/>
  <c r="AV11" i="2"/>
  <c r="AV9" i="2"/>
  <c r="AV6" i="2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AV5" i="2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AV7" i="2"/>
  <c r="AV3" i="2"/>
  <c r="AV2" i="2"/>
  <c r="AX1" i="2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AV12" i="2"/>
  <c r="AU12" i="2"/>
  <c r="AT12" i="2"/>
  <c r="AS12" i="2"/>
  <c r="AR12" i="2"/>
  <c r="AV19" i="2"/>
  <c r="AU19" i="2"/>
  <c r="AT19" i="2"/>
  <c r="AS19" i="2"/>
  <c r="AR19" i="2"/>
  <c r="AV18" i="2"/>
  <c r="AU18" i="2"/>
  <c r="AT18" i="2"/>
  <c r="AS18" i="2"/>
  <c r="AR18" i="2"/>
  <c r="AV17" i="2"/>
  <c r="AU17" i="2"/>
  <c r="AT17" i="2"/>
  <c r="AS17" i="2"/>
  <c r="AR17" i="2"/>
  <c r="AV16" i="2"/>
  <c r="AU16" i="2"/>
  <c r="AT16" i="2"/>
  <c r="AS16" i="2"/>
  <c r="AR16" i="2"/>
  <c r="AV15" i="2"/>
  <c r="AU15" i="2"/>
  <c r="AT15" i="2"/>
  <c r="AS15" i="2"/>
  <c r="AR15" i="2"/>
  <c r="AV14" i="2"/>
  <c r="AU14" i="2"/>
  <c r="AT14" i="2"/>
  <c r="AS14" i="2"/>
  <c r="AR14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W4" i="2" l="1"/>
  <c r="AW8" i="2" s="1"/>
  <c r="AW10" i="2"/>
  <c r="AW11" i="2"/>
  <c r="AW12" i="2" s="1"/>
  <c r="AW21" i="2" l="1"/>
  <c r="AX9" i="2" s="1"/>
  <c r="AY2" i="2"/>
  <c r="AY7" i="2" s="1"/>
  <c r="AX4" i="2"/>
  <c r="AX8" i="2" s="1"/>
  <c r="AX10" i="2"/>
  <c r="AX11" i="2"/>
  <c r="AX12" i="2" s="1"/>
  <c r="AX21" i="2" l="1"/>
  <c r="AY9" i="2" s="1"/>
  <c r="AZ2" i="2"/>
  <c r="AZ7" i="2" s="1"/>
  <c r="AY4" i="2"/>
  <c r="AY8" i="2" s="1"/>
  <c r="AY10" i="2"/>
  <c r="AY11" i="2"/>
  <c r="AY12" i="2" s="1"/>
  <c r="AY21" i="2" l="1"/>
  <c r="AZ9" i="2" s="1"/>
  <c r="BA2" i="2"/>
  <c r="BA7" i="2" s="1"/>
  <c r="AZ4" i="2"/>
  <c r="AZ8" i="2" s="1"/>
  <c r="AZ10" i="2"/>
  <c r="AZ11" i="2"/>
  <c r="AZ12" i="2" s="1"/>
  <c r="AZ21" i="2" l="1"/>
  <c r="BA9" i="2" s="1"/>
  <c r="BB2" i="2"/>
  <c r="BB7" i="2" s="1"/>
  <c r="BA4" i="2"/>
  <c r="BA8" i="2" s="1"/>
  <c r="BA10" i="2"/>
  <c r="BA11" i="2"/>
  <c r="BA12" i="2" s="1"/>
  <c r="BA21" i="2" l="1"/>
  <c r="BB9" i="2" s="1"/>
  <c r="BC2" i="2"/>
  <c r="BC7" i="2" s="1"/>
  <c r="BB4" i="2"/>
  <c r="BB8" i="2" s="1"/>
  <c r="BB10" i="2"/>
  <c r="BB11" i="2"/>
  <c r="BB12" i="2" s="1"/>
  <c r="BB21" i="2" l="1"/>
  <c r="BC9" i="2" s="1"/>
  <c r="BD2" i="2"/>
  <c r="BD7" i="2" s="1"/>
  <c r="BC4" i="2"/>
  <c r="BC8" i="2" s="1"/>
  <c r="BC10" i="2"/>
  <c r="BC11" i="2"/>
  <c r="BC12" i="2" s="1"/>
  <c r="BC21" i="2" l="1"/>
  <c r="BD9" i="2" s="1"/>
  <c r="BE2" i="2"/>
  <c r="BE7" i="2" s="1"/>
  <c r="BD4" i="2"/>
  <c r="BD8" i="2" s="1"/>
  <c r="BD10" i="2"/>
  <c r="BD11" i="2"/>
  <c r="BD12" i="2" s="1"/>
  <c r="BD21" i="2" l="1"/>
  <c r="BE9" i="2" s="1"/>
  <c r="BF2" i="2"/>
  <c r="BF7" i="2" s="1"/>
  <c r="BE4" i="2"/>
  <c r="BE8" i="2" s="1"/>
  <c r="BE10" i="2"/>
  <c r="BE11" i="2"/>
  <c r="BE12" i="2" s="1"/>
  <c r="BE21" i="2" l="1"/>
  <c r="BF9" i="2" s="1"/>
  <c r="BG2" i="2"/>
  <c r="BG7" i="2" s="1"/>
  <c r="BF4" i="2"/>
  <c r="BF8" i="2" s="1"/>
  <c r="BF10" i="2"/>
  <c r="BF11" i="2"/>
  <c r="BF12" i="2" s="1"/>
  <c r="BF21" i="2" l="1"/>
  <c r="BG9" i="2" s="1"/>
  <c r="BH2" i="2"/>
  <c r="BH7" i="2" s="1"/>
  <c r="BG4" i="2"/>
  <c r="BG8" i="2" s="1"/>
  <c r="BG10" i="2"/>
  <c r="BG11" i="2"/>
  <c r="BG12" i="2" s="1"/>
  <c r="BG21" i="2" l="1"/>
  <c r="BH9" i="2" s="1"/>
  <c r="BI2" i="2"/>
  <c r="BI7" i="2" s="1"/>
  <c r="BH4" i="2"/>
  <c r="BH8" i="2" s="1"/>
  <c r="BH10" i="2"/>
  <c r="BH11" i="2"/>
  <c r="BH12" i="2" s="1"/>
  <c r="BH21" i="2" l="1"/>
  <c r="BI9" i="2" s="1"/>
  <c r="BJ2" i="2"/>
  <c r="BJ7" i="2" s="1"/>
  <c r="BI4" i="2"/>
  <c r="BI8" i="2" s="1"/>
  <c r="BI10" i="2"/>
  <c r="BI11" i="2"/>
  <c r="BI12" i="2" s="1"/>
  <c r="BI21" i="2" l="1"/>
  <c r="BJ9" i="2" s="1"/>
  <c r="BK2" i="2"/>
  <c r="BK7" i="2" s="1"/>
  <c r="BJ4" i="2"/>
  <c r="BJ8" i="2" s="1"/>
  <c r="BJ10" i="2"/>
  <c r="BJ11" i="2"/>
  <c r="BJ12" i="2" s="1"/>
  <c r="BJ21" i="2" l="1"/>
  <c r="BK9" i="2" s="1"/>
  <c r="BL2" i="2"/>
  <c r="BL7" i="2" s="1"/>
  <c r="BK4" i="2"/>
  <c r="BK8" i="2" s="1"/>
  <c r="BK10" i="2"/>
  <c r="BK11" i="2"/>
  <c r="BK12" i="2" s="1"/>
  <c r="BK21" i="2" l="1"/>
  <c r="BL9" i="2" s="1"/>
  <c r="BM2" i="2"/>
  <c r="BL4" i="2"/>
  <c r="BL8" i="2" s="1"/>
  <c r="BL10" i="2"/>
  <c r="BL11" i="2"/>
  <c r="BL12" i="2" s="1"/>
  <c r="BM4" i="2" l="1"/>
  <c r="BM7" i="2"/>
  <c r="BL21" i="2"/>
  <c r="BM9" i="2" s="1"/>
  <c r="BM8" i="2" l="1"/>
  <c r="BM10" i="2" s="1"/>
  <c r="BM11" i="2" s="1"/>
  <c r="BM12" i="2" s="1"/>
  <c r="BM21" i="2"/>
  <c r="BN12" i="2"/>
  <c r="BO12" i="2" l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AM18" i="2"/>
</calcChain>
</file>

<file path=xl/sharedStrings.xml><?xml version="1.0" encoding="utf-8"?>
<sst xmlns="http://schemas.openxmlformats.org/spreadsheetml/2006/main" count="115" uniqueCount="100">
  <si>
    <t>SMCI</t>
  </si>
  <si>
    <t>Price</t>
  </si>
  <si>
    <t>Shares</t>
  </si>
  <si>
    <t>MC</t>
  </si>
  <si>
    <t>Cash</t>
  </si>
  <si>
    <t>Debt</t>
  </si>
  <si>
    <t>EV</t>
  </si>
  <si>
    <t xml:space="preserve"> 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</si>
  <si>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</si>
  <si>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</si>
  <si>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</si>
  <si>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</si>
  <si>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</si>
  <si>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</si>
  <si>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</si>
  <si>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</si>
  <si>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</si>
  <si>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</si>
  <si>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</si>
  <si>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</si>
  <si>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</si>
  <si>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</si>
  <si>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</si>
  <si>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</si>
  <si>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</si>
  <si>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</si>
  <si>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</si>
  <si>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</si>
  <si>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</si>
  <si>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</si>
  <si>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</si>
  <si>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</si>
  <si>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</si>
  <si>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</si>
  <si>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</si>
  <si>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</si>
  <si>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</si>
  <si>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</si>
  <si>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</si>
  <si>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</si>
  <si>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</si>
  <si>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</si>
  <si>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</si>
  <si>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FY 2019</t>
  </si>
  <si>
    <t>FY 2020</t>
  </si>
  <si>
    <t>FY 2021</t>
  </si>
  <si>
    <t>FY 2022</t>
  </si>
  <si>
    <t>FY 2023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</si>
  <si>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</si>
  <si>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</si>
  <si>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</si>
  <si>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</si>
  <si>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</si>
  <si>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</si>
  <si>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</si>
  <si>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</si>
  <si>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</si>
  <si>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</si>
  <si>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</si>
  <si>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GM %</t>
  </si>
  <si>
    <t>T</t>
  </si>
  <si>
    <t>OPEX %</t>
  </si>
  <si>
    <t>ROIC</t>
  </si>
  <si>
    <t>SGA %</t>
  </si>
  <si>
    <t>MR</t>
  </si>
  <si>
    <t>RD %</t>
  </si>
  <si>
    <t>DR</t>
  </si>
  <si>
    <t>OP%</t>
  </si>
  <si>
    <t>NPV</t>
  </si>
  <si>
    <t>Tax rate</t>
  </si>
  <si>
    <t>Per Share</t>
  </si>
  <si>
    <t>NC</t>
  </si>
  <si>
    <t>Assets</t>
  </si>
  <si>
    <t>Current Assets</t>
  </si>
  <si>
    <t>Cash &amp; Equivalents</t>
  </si>
  <si>
    <t>Short Term Investments</t>
  </si>
  <si>
    <t>-</t>
  </si>
  <si>
    <t>Accounts Receivable</t>
  </si>
  <si>
    <t>Inventory</t>
  </si>
  <si>
    <t>Other Current Assets</t>
  </si>
  <si>
    <t>Noncurrent Assets</t>
  </si>
  <si>
    <t>PP&amp;E</t>
  </si>
  <si>
    <t>Long Term Investments</t>
  </si>
  <si>
    <t>Other Noncrnt Assets</t>
  </si>
  <si>
    <t>Liabilities</t>
  </si>
  <si>
    <t>Current Liabilities</t>
  </si>
  <si>
    <t>Short Term Debt</t>
  </si>
  <si>
    <t>Accounts Payable</t>
  </si>
  <si>
    <t>Current Deferred Revenue</t>
  </si>
  <si>
    <t>Other Current Liabilities</t>
  </si>
  <si>
    <t>Long Term Debt</t>
  </si>
  <si>
    <t>Other Noncurrent Liabilities</t>
  </si>
  <si>
    <t>Commitments And Contingencies</t>
  </si>
  <si>
    <t>Equity And Non Ctrl. Intrs.</t>
  </si>
  <si>
    <t>Common Equity</t>
  </si>
  <si>
    <t>Common Stock</t>
  </si>
  <si>
    <t>Retained Earnings</t>
  </si>
  <si>
    <t>Accumulated Other Comprehensive Income Loss</t>
  </si>
  <si>
    <t>Preferred And Common Equity</t>
  </si>
  <si>
    <t>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</si>
</sst>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workbookViewId="0">
      <selection activeCell="L4" sqref="L4"/>
    </sheetView>
  </sheetViews>
  <sheetFormatPr defaultRowHeight="15"/>
  <cols>
    <col min="12" max="12" width="11.42578125" bestFit="1" customWidth="1"/>
  </cols>
  <sheetData>
    <row r="2" spans="2:12">
      <c r="B2" t="s">
        <v>0</v>
      </c>
      <c r="K2" t="s">
        <v>1</v>
      </c>
      <c r="L2" s="8">
        <v>25</v>
      </c>
    </row>
    <row r="3" spans="2:12">
      <c r="K3" t="s">
        <v>2</v>
      </c>
      <c r="L3" s="8">
        <v>560</v>
      </c>
    </row>
    <row r="4" spans="2:12">
      <c r="K4" t="s">
        <v>3</v>
      </c>
      <c r="L4" s="8">
        <f>+L2*L3</f>
        <v>14000</v>
      </c>
    </row>
    <row r="5" spans="2:12">
      <c r="K5" t="s">
        <v>4</v>
      </c>
      <c r="L5" s="8">
        <v>440</v>
      </c>
    </row>
    <row r="6" spans="2:12">
      <c r="K6" t="s">
        <v>5</v>
      </c>
      <c r="L6" s="8">
        <v>290</v>
      </c>
    </row>
    <row r="7" spans="2:12">
      <c r="K7" t="s">
        <v>6</v>
      </c>
      <c r="L7" s="8">
        <f>+L4-L5+L6</f>
        <v>13850</v>
      </c>
    </row>
    <row r="9" spans="2:12">
      <c r="L9" t="s">
        <v>7</v>
      </c>
    </row>
    <row r="15" spans="2:12">
      <c r="J15" t="s">
        <v>7</v>
      </c>
    </row>
    <row r="16" spans="2:12">
      <c r="J16" t="s">
        <v>7</v>
      </c>
    </row>
    <row r="17" spans="10:10">
      <c r="J1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0F6C-5CBD-4136-A763-2765620FD03D}">
  <dimension ref="A1:CM52"/>
  <sheetViews>
    <sheetView workbookViewId="0">
      <pane xSplit="1" ySplit="1" topLeftCell="AK2" activePane="bottomRight" state="frozen"/>
      <selection pane="bottomRight" activeCell="AN29" sqref="AN29"/>
      <selection pane="bottomLeft"/>
      <selection pane="topRight"/>
    </sheetView>
  </sheetViews>
  <sheetFormatPr defaultRowHeight="15"/>
  <cols>
    <col min="1" max="1" width="18.42578125" bestFit="1" customWidth="1"/>
    <col min="39" max="39" width="15" bestFit="1" customWidth="1"/>
    <col min="49" max="49" width="9.28515625" bestFit="1" customWidth="1"/>
    <col min="65" max="65" width="12.5703125" bestFit="1" customWidth="1"/>
  </cols>
  <sheetData>
    <row r="1" spans="1:91">
      <c r="A1" s="2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>
        <v>2024</v>
      </c>
      <c r="AX1">
        <f>++AW1+1</f>
        <v>2025</v>
      </c>
      <c r="AY1">
        <f t="shared" ref="AY1:BX1" si="0">++AX1+1</f>
        <v>2026</v>
      </c>
      <c r="AZ1">
        <f t="shared" si="0"/>
        <v>2027</v>
      </c>
      <c r="BA1">
        <f t="shared" si="0"/>
        <v>2028</v>
      </c>
      <c r="BB1">
        <f t="shared" si="0"/>
        <v>2029</v>
      </c>
      <c r="BC1">
        <f t="shared" si="0"/>
        <v>2030</v>
      </c>
      <c r="BD1">
        <f t="shared" si="0"/>
        <v>2031</v>
      </c>
      <c r="BE1">
        <f t="shared" si="0"/>
        <v>2032</v>
      </c>
      <c r="BF1">
        <f t="shared" si="0"/>
        <v>2033</v>
      </c>
      <c r="BG1">
        <f t="shared" si="0"/>
        <v>2034</v>
      </c>
      <c r="BH1">
        <f t="shared" si="0"/>
        <v>2035</v>
      </c>
      <c r="BI1">
        <f t="shared" si="0"/>
        <v>2036</v>
      </c>
      <c r="BJ1">
        <f t="shared" si="0"/>
        <v>2037</v>
      </c>
      <c r="BK1">
        <f t="shared" si="0"/>
        <v>2038</v>
      </c>
      <c r="BL1">
        <f t="shared" si="0"/>
        <v>2039</v>
      </c>
      <c r="BM1">
        <f t="shared" si="0"/>
        <v>2040</v>
      </c>
      <c r="BN1">
        <f t="shared" si="0"/>
        <v>2041</v>
      </c>
      <c r="BO1">
        <f t="shared" si="0"/>
        <v>2042</v>
      </c>
      <c r="BP1">
        <f t="shared" si="0"/>
        <v>2043</v>
      </c>
      <c r="BQ1">
        <f t="shared" si="0"/>
        <v>2044</v>
      </c>
      <c r="BR1">
        <f t="shared" si="0"/>
        <v>2045</v>
      </c>
      <c r="BS1">
        <f t="shared" si="0"/>
        <v>2046</v>
      </c>
      <c r="BT1">
        <f t="shared" si="0"/>
        <v>2047</v>
      </c>
      <c r="BU1">
        <f t="shared" si="0"/>
        <v>2048</v>
      </c>
      <c r="BV1">
        <f t="shared" si="0"/>
        <v>2049</v>
      </c>
      <c r="BW1">
        <f t="shared" si="0"/>
        <v>2050</v>
      </c>
      <c r="BX1">
        <f t="shared" si="0"/>
        <v>2051</v>
      </c>
    </row>
    <row r="2" spans="1:91">
      <c r="A2" t="s">
        <v>48</v>
      </c>
      <c r="B2">
        <v>539.1</v>
      </c>
      <c r="C2">
        <v>641.20000000000005</v>
      </c>
      <c r="D2">
        <v>513.5</v>
      </c>
      <c r="E2">
        <v>531.20000000000005</v>
      </c>
      <c r="F2">
        <v>528.79999999999995</v>
      </c>
      <c r="G2">
        <v>663.2</v>
      </c>
      <c r="H2">
        <v>614.79999999999995</v>
      </c>
      <c r="I2">
        <v>678.2</v>
      </c>
      <c r="J2">
        <v>716.7</v>
      </c>
      <c r="K2">
        <v>827</v>
      </c>
      <c r="L2">
        <v>835.1</v>
      </c>
      <c r="M2">
        <v>981.7</v>
      </c>
      <c r="N2">
        <v>971.1</v>
      </c>
      <c r="O2">
        <v>931.5</v>
      </c>
      <c r="P2">
        <v>743.5</v>
      </c>
      <c r="Q2">
        <v>854.2</v>
      </c>
      <c r="R2">
        <v>799.8</v>
      </c>
      <c r="S2">
        <v>870.9</v>
      </c>
      <c r="T2">
        <v>772.4</v>
      </c>
      <c r="U2">
        <v>896.1</v>
      </c>
      <c r="V2">
        <v>762.2</v>
      </c>
      <c r="W2">
        <v>830.3</v>
      </c>
      <c r="X2">
        <v>895.9</v>
      </c>
      <c r="Y2">
        <v>1069</v>
      </c>
      <c r="Z2">
        <v>1032.7</v>
      </c>
      <c r="AA2">
        <v>1172.4000000000001</v>
      </c>
      <c r="AB2">
        <v>1355.5</v>
      </c>
      <c r="AC2">
        <v>1635.5</v>
      </c>
      <c r="AD2">
        <v>1852.1</v>
      </c>
      <c r="AE2">
        <v>1803.2</v>
      </c>
      <c r="AF2">
        <v>1283.3</v>
      </c>
      <c r="AG2">
        <v>2184.9</v>
      </c>
      <c r="AH2">
        <v>2119.6999999999998</v>
      </c>
      <c r="AI2">
        <v>3664.9</v>
      </c>
      <c r="AJ2">
        <v>3850.1</v>
      </c>
      <c r="AN2" s="4" t="s">
        <v>7</v>
      </c>
      <c r="AR2">
        <v>3500.4</v>
      </c>
      <c r="AS2">
        <v>3339.3</v>
      </c>
      <c r="AT2">
        <v>3557.4</v>
      </c>
      <c r="AU2">
        <v>5196.1000000000004</v>
      </c>
      <c r="AV2">
        <f>SUM(AD2:AG2)</f>
        <v>7123.5</v>
      </c>
      <c r="AW2" s="5">
        <f>+AV2*(1+$AM$16)</f>
        <v>7479.6750000000002</v>
      </c>
      <c r="AX2" s="5">
        <f>+AW2*(1+$AM$16)</f>
        <v>7853.6587500000005</v>
      </c>
      <c r="AY2" s="5">
        <f t="shared" ref="AX2:BM2" si="1">+AX2*(1+$AM$16)</f>
        <v>8246.3416875000003</v>
      </c>
      <c r="AZ2" s="5">
        <f t="shared" si="1"/>
        <v>8658.6587718750015</v>
      </c>
      <c r="BA2" s="5">
        <f t="shared" si="1"/>
        <v>9091.5917104687524</v>
      </c>
      <c r="BB2" s="5">
        <f t="shared" si="1"/>
        <v>9546.1712959921897</v>
      </c>
      <c r="BC2" s="5">
        <f t="shared" si="1"/>
        <v>10023.4798607918</v>
      </c>
      <c r="BD2" s="5">
        <f t="shared" si="1"/>
        <v>10524.653853831391</v>
      </c>
      <c r="BE2" s="5">
        <f t="shared" si="1"/>
        <v>11050.886546522961</v>
      </c>
      <c r="BF2" s="5">
        <f t="shared" si="1"/>
        <v>11603.430873849109</v>
      </c>
      <c r="BG2" s="5">
        <f t="shared" si="1"/>
        <v>12183.602417541564</v>
      </c>
      <c r="BH2" s="5">
        <f t="shared" si="1"/>
        <v>12792.782538418644</v>
      </c>
      <c r="BI2" s="5">
        <f t="shared" si="1"/>
        <v>13432.421665339576</v>
      </c>
      <c r="BJ2" s="5">
        <f t="shared" si="1"/>
        <v>14104.042748606555</v>
      </c>
      <c r="BK2" s="5">
        <f t="shared" si="1"/>
        <v>14809.244886036882</v>
      </c>
      <c r="BL2" s="5">
        <f t="shared" si="1"/>
        <v>15549.707130338727</v>
      </c>
      <c r="BM2" s="5">
        <f t="shared" si="1"/>
        <v>16327.192486855665</v>
      </c>
    </row>
    <row r="3" spans="1:91">
      <c r="A3" t="s">
        <v>49</v>
      </c>
      <c r="B3">
        <v>461.6</v>
      </c>
      <c r="C3">
        <v>538</v>
      </c>
      <c r="D3">
        <v>434.5</v>
      </c>
      <c r="E3">
        <v>460.4</v>
      </c>
      <c r="F3">
        <v>446.2</v>
      </c>
      <c r="G3">
        <v>567.1</v>
      </c>
      <c r="H3">
        <v>529.5</v>
      </c>
      <c r="I3">
        <v>592.20000000000005</v>
      </c>
      <c r="J3">
        <v>630.70000000000005</v>
      </c>
      <c r="K3">
        <v>721.3</v>
      </c>
      <c r="L3">
        <v>729.2</v>
      </c>
      <c r="M3">
        <v>849.3</v>
      </c>
      <c r="N3">
        <v>847.9</v>
      </c>
      <c r="O3">
        <v>803.6</v>
      </c>
      <c r="P3">
        <v>631.20000000000005</v>
      </c>
      <c r="Q3">
        <v>722.2</v>
      </c>
      <c r="R3">
        <v>668.9</v>
      </c>
      <c r="S3">
        <v>732.5</v>
      </c>
      <c r="T3">
        <v>639</v>
      </c>
      <c r="U3">
        <v>772.6</v>
      </c>
      <c r="V3">
        <v>632.29999999999995</v>
      </c>
      <c r="W3">
        <v>694.2</v>
      </c>
      <c r="X3">
        <v>772.9</v>
      </c>
      <c r="Y3">
        <v>923.5</v>
      </c>
      <c r="Z3">
        <v>894.6</v>
      </c>
      <c r="AA3">
        <v>1008.7</v>
      </c>
      <c r="AB3">
        <v>1144.7</v>
      </c>
      <c r="AC3">
        <v>1348.1</v>
      </c>
      <c r="AD3">
        <v>1504.6</v>
      </c>
      <c r="AE3">
        <v>1465.8</v>
      </c>
      <c r="AF3">
        <v>1056.9000000000001</v>
      </c>
      <c r="AG3">
        <v>1813.2</v>
      </c>
      <c r="AH3">
        <v>1766</v>
      </c>
      <c r="AI3">
        <v>3100.6</v>
      </c>
      <c r="AJ3">
        <v>3252.7</v>
      </c>
      <c r="AO3" t="s">
        <v>7</v>
      </c>
      <c r="AR3">
        <v>3004.8</v>
      </c>
      <c r="AS3">
        <v>2813.1</v>
      </c>
      <c r="AT3">
        <v>3022.9</v>
      </c>
      <c r="AU3">
        <v>4396.1000000000004</v>
      </c>
      <c r="AV3">
        <f>SUM(AD3:AG3)</f>
        <v>5840.5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91">
      <c r="A4" t="s">
        <v>50</v>
      </c>
      <c r="B4">
        <v>77.5</v>
      </c>
      <c r="C4">
        <v>103.2</v>
      </c>
      <c r="D4">
        <v>79</v>
      </c>
      <c r="E4">
        <v>70.900000000000006</v>
      </c>
      <c r="F4">
        <v>82.6</v>
      </c>
      <c r="G4">
        <v>96.1</v>
      </c>
      <c r="H4">
        <v>85.3</v>
      </c>
      <c r="I4">
        <v>85.9</v>
      </c>
      <c r="J4">
        <v>86.1</v>
      </c>
      <c r="K4">
        <v>105.7</v>
      </c>
      <c r="L4">
        <v>105.9</v>
      </c>
      <c r="M4">
        <v>132.30000000000001</v>
      </c>
      <c r="N4">
        <v>123.2</v>
      </c>
      <c r="O4">
        <v>127.9</v>
      </c>
      <c r="P4">
        <v>112.3</v>
      </c>
      <c r="Q4">
        <v>132</v>
      </c>
      <c r="R4">
        <v>130.9</v>
      </c>
      <c r="S4">
        <v>138.4</v>
      </c>
      <c r="T4">
        <v>133.4</v>
      </c>
      <c r="U4">
        <v>123.5</v>
      </c>
      <c r="V4">
        <v>129.9</v>
      </c>
      <c r="W4">
        <v>136.1</v>
      </c>
      <c r="X4">
        <v>123</v>
      </c>
      <c r="Y4">
        <v>145.5</v>
      </c>
      <c r="Z4">
        <v>138.1</v>
      </c>
      <c r="AA4">
        <v>163.69999999999999</v>
      </c>
      <c r="AB4">
        <v>210.8</v>
      </c>
      <c r="AC4">
        <v>287.3</v>
      </c>
      <c r="AD4">
        <v>347.5</v>
      </c>
      <c r="AE4">
        <v>337.4</v>
      </c>
      <c r="AF4">
        <v>226.4</v>
      </c>
      <c r="AG4">
        <v>371.7</v>
      </c>
      <c r="AH4">
        <v>353.7</v>
      </c>
      <c r="AI4">
        <v>564.29999999999995</v>
      </c>
      <c r="AJ4">
        <v>597.4</v>
      </c>
      <c r="AR4">
        <v>495.5</v>
      </c>
      <c r="AS4">
        <v>526.20000000000005</v>
      </c>
      <c r="AT4">
        <v>534.5</v>
      </c>
      <c r="AU4">
        <v>800</v>
      </c>
      <c r="AV4">
        <v>1283</v>
      </c>
      <c r="AW4">
        <f>+AW2*0.18</f>
        <v>1346.3415</v>
      </c>
      <c r="AX4">
        <f t="shared" ref="AX4:BM4" si="2">+AX2*0.18</f>
        <v>1413.6585749999999</v>
      </c>
      <c r="AY4">
        <f t="shared" si="2"/>
        <v>1484.3415037499999</v>
      </c>
      <c r="AZ4">
        <f t="shared" si="2"/>
        <v>1558.5585789375002</v>
      </c>
      <c r="BA4">
        <f t="shared" si="2"/>
        <v>1636.4865078843754</v>
      </c>
      <c r="BB4">
        <f t="shared" si="2"/>
        <v>1718.3108332785941</v>
      </c>
      <c r="BC4">
        <f t="shared" si="2"/>
        <v>1804.226374942524</v>
      </c>
      <c r="BD4">
        <f t="shared" si="2"/>
        <v>1894.4376936896504</v>
      </c>
      <c r="BE4">
        <f t="shared" si="2"/>
        <v>1989.1595783741329</v>
      </c>
      <c r="BF4">
        <f t="shared" si="2"/>
        <v>2088.6175572928396</v>
      </c>
      <c r="BG4">
        <f t="shared" si="2"/>
        <v>2193.0484351574814</v>
      </c>
      <c r="BH4">
        <f t="shared" si="2"/>
        <v>2302.7008569153559</v>
      </c>
      <c r="BI4">
        <f t="shared" si="2"/>
        <v>2417.8358997611235</v>
      </c>
      <c r="BJ4">
        <f t="shared" si="2"/>
        <v>2538.7276947491796</v>
      </c>
      <c r="BK4">
        <f t="shared" si="2"/>
        <v>2665.6640794866389</v>
      </c>
      <c r="BL4">
        <f t="shared" si="2"/>
        <v>2798.947283460971</v>
      </c>
      <c r="BM4">
        <f t="shared" si="2"/>
        <v>2938.8946476340197</v>
      </c>
    </row>
    <row r="5" spans="1:91">
      <c r="A5" t="s">
        <v>51</v>
      </c>
      <c r="B5">
        <v>10.5</v>
      </c>
      <c r="C5">
        <v>9.9</v>
      </c>
      <c r="D5">
        <v>9.5</v>
      </c>
      <c r="E5">
        <v>10.6</v>
      </c>
      <c r="F5">
        <v>10.8</v>
      </c>
      <c r="G5">
        <v>10.4</v>
      </c>
      <c r="H5">
        <v>11.5</v>
      </c>
      <c r="I5">
        <v>11.9</v>
      </c>
      <c r="J5">
        <v>19.3</v>
      </c>
      <c r="K5">
        <v>25.5</v>
      </c>
      <c r="L5">
        <v>23.6</v>
      </c>
      <c r="M5">
        <v>30.3</v>
      </c>
      <c r="N5">
        <v>33.5</v>
      </c>
      <c r="O5">
        <v>36.6</v>
      </c>
      <c r="P5">
        <v>36.200000000000003</v>
      </c>
      <c r="Q5">
        <v>35</v>
      </c>
      <c r="R5">
        <v>28.3</v>
      </c>
      <c r="S5">
        <v>33</v>
      </c>
      <c r="T5">
        <v>46.3</v>
      </c>
      <c r="U5">
        <v>26.3</v>
      </c>
      <c r="V5">
        <v>24.4</v>
      </c>
      <c r="W5">
        <v>25.3</v>
      </c>
      <c r="X5">
        <v>26.2</v>
      </c>
      <c r="Y5">
        <v>24.7</v>
      </c>
      <c r="Z5">
        <v>22.2</v>
      </c>
      <c r="AA5">
        <v>25.3</v>
      </c>
      <c r="AB5">
        <v>27.8</v>
      </c>
      <c r="AC5">
        <v>27.2</v>
      </c>
      <c r="AD5">
        <v>23.8</v>
      </c>
      <c r="AE5">
        <v>23.1</v>
      </c>
      <c r="AF5">
        <v>24.4</v>
      </c>
      <c r="AG5">
        <v>28.2</v>
      </c>
      <c r="AH5">
        <v>32.9</v>
      </c>
      <c r="AI5">
        <v>37.200000000000003</v>
      </c>
      <c r="AJ5">
        <v>53.1</v>
      </c>
      <c r="AR5">
        <v>141.19999999999999</v>
      </c>
      <c r="AS5">
        <v>133.9</v>
      </c>
      <c r="AT5">
        <v>100.5</v>
      </c>
      <c r="AU5">
        <v>102.4</v>
      </c>
      <c r="AV5">
        <f t="shared" ref="AV5:AV6" si="3">SUM(AD5:AG5)</f>
        <v>99.500000000000014</v>
      </c>
      <c r="AW5">
        <f>+AV5*1.03</f>
        <v>102.48500000000001</v>
      </c>
      <c r="AX5">
        <f t="shared" ref="AX5:BM5" si="4">+AW5*1.03</f>
        <v>105.55955000000002</v>
      </c>
      <c r="AY5">
        <f t="shared" si="4"/>
        <v>108.72633650000002</v>
      </c>
      <c r="AZ5">
        <f t="shared" si="4"/>
        <v>111.98812659500003</v>
      </c>
      <c r="BA5">
        <f t="shared" si="4"/>
        <v>115.34777039285002</v>
      </c>
      <c r="BB5">
        <f t="shared" si="4"/>
        <v>118.80820350463553</v>
      </c>
      <c r="BC5">
        <f t="shared" si="4"/>
        <v>122.37244960977459</v>
      </c>
      <c r="BD5">
        <f t="shared" si="4"/>
        <v>126.04362309806783</v>
      </c>
      <c r="BE5">
        <f t="shared" si="4"/>
        <v>129.82493179100987</v>
      </c>
      <c r="BF5">
        <f t="shared" si="4"/>
        <v>133.71967974474018</v>
      </c>
      <c r="BG5">
        <f t="shared" si="4"/>
        <v>137.73127013708239</v>
      </c>
      <c r="BH5">
        <f t="shared" si="4"/>
        <v>141.86320824119485</v>
      </c>
      <c r="BI5">
        <f t="shared" si="4"/>
        <v>146.11910448843071</v>
      </c>
      <c r="BJ5">
        <f t="shared" si="4"/>
        <v>150.50267762308363</v>
      </c>
      <c r="BK5">
        <f t="shared" si="4"/>
        <v>155.01775795177613</v>
      </c>
      <c r="BL5">
        <f t="shared" si="4"/>
        <v>159.66829069032943</v>
      </c>
      <c r="BM5">
        <f t="shared" si="4"/>
        <v>164.4583394110393</v>
      </c>
    </row>
    <row r="6" spans="1:91">
      <c r="A6" t="s">
        <v>52</v>
      </c>
      <c r="B6">
        <v>28.1</v>
      </c>
      <c r="C6">
        <v>30.7</v>
      </c>
      <c r="D6">
        <v>31.7</v>
      </c>
      <c r="E6">
        <v>33.700000000000003</v>
      </c>
      <c r="F6">
        <v>34.200000000000003</v>
      </c>
      <c r="G6">
        <v>35.5</v>
      </c>
      <c r="H6">
        <v>36</v>
      </c>
      <c r="I6">
        <v>38.4</v>
      </c>
      <c r="J6">
        <v>40.700000000000003</v>
      </c>
      <c r="K6">
        <v>39.5</v>
      </c>
      <c r="L6">
        <v>42.3</v>
      </c>
      <c r="M6">
        <v>42.6</v>
      </c>
      <c r="N6">
        <v>43</v>
      </c>
      <c r="O6">
        <v>45.9</v>
      </c>
      <c r="P6">
        <v>44.8</v>
      </c>
      <c r="Q6">
        <v>46.2</v>
      </c>
      <c r="R6">
        <v>49.6</v>
      </c>
      <c r="S6">
        <v>55.6</v>
      </c>
      <c r="T6">
        <v>49.6</v>
      </c>
      <c r="U6">
        <v>66.7</v>
      </c>
      <c r="V6">
        <v>54.8</v>
      </c>
      <c r="W6">
        <v>52.7</v>
      </c>
      <c r="X6">
        <v>57.9</v>
      </c>
      <c r="Y6">
        <v>58.9</v>
      </c>
      <c r="Z6">
        <v>65.099999999999994</v>
      </c>
      <c r="AA6">
        <v>65.5</v>
      </c>
      <c r="AB6">
        <v>70.900000000000006</v>
      </c>
      <c r="AC6">
        <v>70.8</v>
      </c>
      <c r="AD6">
        <v>74.2</v>
      </c>
      <c r="AE6">
        <v>70.7</v>
      </c>
      <c r="AF6">
        <v>77.5</v>
      </c>
      <c r="AG6">
        <v>84.8</v>
      </c>
      <c r="AH6">
        <v>111</v>
      </c>
      <c r="AI6">
        <v>108.8</v>
      </c>
      <c r="AJ6">
        <v>116.2</v>
      </c>
      <c r="AR6">
        <v>179.9</v>
      </c>
      <c r="AS6">
        <v>221.5</v>
      </c>
      <c r="AT6">
        <v>224.4</v>
      </c>
      <c r="AU6">
        <v>272.3</v>
      </c>
      <c r="AV6">
        <f t="shared" si="3"/>
        <v>307.2</v>
      </c>
      <c r="AW6">
        <f t="shared" ref="AW6:BM6" si="5">+AV6*1.03</f>
        <v>316.416</v>
      </c>
      <c r="AX6">
        <f t="shared" si="5"/>
        <v>325.90848</v>
      </c>
      <c r="AY6">
        <f t="shared" si="5"/>
        <v>335.6857344</v>
      </c>
      <c r="AZ6">
        <f t="shared" si="5"/>
        <v>345.75630643200003</v>
      </c>
      <c r="BA6">
        <f t="shared" si="5"/>
        <v>356.12899562496006</v>
      </c>
      <c r="BB6">
        <f t="shared" si="5"/>
        <v>366.81286549370884</v>
      </c>
      <c r="BC6">
        <f t="shared" si="5"/>
        <v>377.8172514585201</v>
      </c>
      <c r="BD6">
        <f t="shared" si="5"/>
        <v>389.15176900227573</v>
      </c>
      <c r="BE6">
        <f t="shared" si="5"/>
        <v>400.826322072344</v>
      </c>
      <c r="BF6">
        <f t="shared" si="5"/>
        <v>412.85111173451435</v>
      </c>
      <c r="BG6">
        <f t="shared" si="5"/>
        <v>425.2366450865498</v>
      </c>
      <c r="BH6">
        <f t="shared" si="5"/>
        <v>437.99374443914633</v>
      </c>
      <c r="BI6">
        <f t="shared" si="5"/>
        <v>451.13355677232073</v>
      </c>
      <c r="BJ6">
        <f t="shared" si="5"/>
        <v>464.66756347549034</v>
      </c>
      <c r="BK6">
        <f t="shared" si="5"/>
        <v>478.60759037975504</v>
      </c>
      <c r="BL6">
        <f t="shared" si="5"/>
        <v>492.9658180911477</v>
      </c>
      <c r="BM6">
        <f t="shared" si="5"/>
        <v>507.75479263388212</v>
      </c>
    </row>
    <row r="7" spans="1:91">
      <c r="A7" t="s">
        <v>53</v>
      </c>
      <c r="B7">
        <v>52.3</v>
      </c>
      <c r="C7">
        <v>55.6</v>
      </c>
      <c r="D7">
        <v>55.3</v>
      </c>
      <c r="E7">
        <v>59.9</v>
      </c>
      <c r="F7">
        <v>60.1</v>
      </c>
      <c r="G7">
        <v>62.6</v>
      </c>
      <c r="H7">
        <v>63.8</v>
      </c>
      <c r="I7">
        <v>68.5</v>
      </c>
      <c r="J7">
        <v>76.7</v>
      </c>
      <c r="K7">
        <v>83</v>
      </c>
      <c r="L7">
        <v>84.7</v>
      </c>
      <c r="M7">
        <v>90.8</v>
      </c>
      <c r="N7">
        <v>94.7</v>
      </c>
      <c r="O7">
        <v>102.2</v>
      </c>
      <c r="P7">
        <v>99.5</v>
      </c>
      <c r="Q7">
        <v>101.9</v>
      </c>
      <c r="R7">
        <v>98.1</v>
      </c>
      <c r="S7">
        <v>110.6</v>
      </c>
      <c r="T7">
        <v>117.8</v>
      </c>
      <c r="U7">
        <v>114.1</v>
      </c>
      <c r="V7">
        <v>99.5</v>
      </c>
      <c r="W7">
        <v>98.7</v>
      </c>
      <c r="X7">
        <v>106</v>
      </c>
      <c r="Y7">
        <v>106.4</v>
      </c>
      <c r="Z7">
        <v>109</v>
      </c>
      <c r="AA7">
        <v>112.7</v>
      </c>
      <c r="AB7">
        <v>121</v>
      </c>
      <c r="AC7">
        <v>122.1</v>
      </c>
      <c r="AD7">
        <v>127.4</v>
      </c>
      <c r="AE7">
        <v>122.2</v>
      </c>
      <c r="AF7">
        <v>127.3</v>
      </c>
      <c r="AG7">
        <v>144.9</v>
      </c>
      <c r="AH7">
        <v>181.2</v>
      </c>
      <c r="AI7">
        <v>192.9</v>
      </c>
      <c r="AJ7">
        <v>219.1</v>
      </c>
      <c r="AR7">
        <v>398.3</v>
      </c>
      <c r="AS7">
        <v>440.6</v>
      </c>
      <c r="AT7">
        <v>410.6</v>
      </c>
      <c r="AU7">
        <v>464.8</v>
      </c>
      <c r="AV7">
        <f>SUM(AD7:AG7)</f>
        <v>521.80000000000007</v>
      </c>
      <c r="AW7">
        <f>+AW5+AW6</f>
        <v>418.90100000000001</v>
      </c>
      <c r="AX7">
        <f t="shared" ref="AX7:BM7" si="6">+AX2*0.08</f>
        <v>628.29270000000008</v>
      </c>
      <c r="AY7">
        <f t="shared" si="6"/>
        <v>659.70733500000006</v>
      </c>
      <c r="AZ7">
        <f t="shared" si="6"/>
        <v>692.69270175000008</v>
      </c>
      <c r="BA7">
        <f t="shared" si="6"/>
        <v>727.32733683750018</v>
      </c>
      <c r="BB7">
        <f t="shared" si="6"/>
        <v>763.69370367937518</v>
      </c>
      <c r="BC7">
        <f t="shared" si="6"/>
        <v>801.87838886334407</v>
      </c>
      <c r="BD7">
        <f t="shared" si="6"/>
        <v>841.97230830651131</v>
      </c>
      <c r="BE7">
        <f t="shared" si="6"/>
        <v>884.07092372183695</v>
      </c>
      <c r="BF7">
        <f t="shared" si="6"/>
        <v>928.27446990792873</v>
      </c>
      <c r="BG7">
        <f t="shared" si="6"/>
        <v>974.68819340332516</v>
      </c>
      <c r="BH7">
        <f t="shared" si="6"/>
        <v>1023.4226030734915</v>
      </c>
      <c r="BI7">
        <f t="shared" si="6"/>
        <v>1074.593733227166</v>
      </c>
      <c r="BJ7">
        <f t="shared" si="6"/>
        <v>1128.3234198885243</v>
      </c>
      <c r="BK7">
        <f t="shared" si="6"/>
        <v>1184.7395908829506</v>
      </c>
      <c r="BL7">
        <f t="shared" si="6"/>
        <v>1243.9765704270983</v>
      </c>
      <c r="BM7">
        <f t="shared" si="6"/>
        <v>1306.1753989484532</v>
      </c>
    </row>
    <row r="8" spans="1:91">
      <c r="A8" t="s">
        <v>54</v>
      </c>
      <c r="B8">
        <v>25.2</v>
      </c>
      <c r="C8">
        <v>47.6</v>
      </c>
      <c r="D8">
        <v>23.7</v>
      </c>
      <c r="E8">
        <v>11</v>
      </c>
      <c r="F8">
        <v>22.4</v>
      </c>
      <c r="G8">
        <v>33.5</v>
      </c>
      <c r="H8">
        <v>21.5</v>
      </c>
      <c r="I8">
        <v>17.399999999999999</v>
      </c>
      <c r="J8">
        <v>9.3000000000000007</v>
      </c>
      <c r="K8">
        <v>22.7</v>
      </c>
      <c r="L8">
        <v>21.2</v>
      </c>
      <c r="M8">
        <v>41.5</v>
      </c>
      <c r="N8">
        <v>28.5</v>
      </c>
      <c r="O8">
        <v>25.7</v>
      </c>
      <c r="P8">
        <v>12.9</v>
      </c>
      <c r="Q8">
        <v>30.1</v>
      </c>
      <c r="R8">
        <v>32.9</v>
      </c>
      <c r="S8">
        <v>27.8</v>
      </c>
      <c r="T8">
        <v>15.5</v>
      </c>
      <c r="U8">
        <v>9.4</v>
      </c>
      <c r="V8">
        <v>30.4</v>
      </c>
      <c r="W8">
        <v>37.4</v>
      </c>
      <c r="X8">
        <v>17.100000000000001</v>
      </c>
      <c r="Y8">
        <v>39.1</v>
      </c>
      <c r="Z8">
        <v>29.1</v>
      </c>
      <c r="AA8">
        <v>51</v>
      </c>
      <c r="AB8">
        <v>89.8</v>
      </c>
      <c r="AC8">
        <v>165.2</v>
      </c>
      <c r="AD8">
        <v>220.1</v>
      </c>
      <c r="AE8">
        <v>215.2</v>
      </c>
      <c r="AF8">
        <v>99.1</v>
      </c>
      <c r="AG8">
        <v>226.8</v>
      </c>
      <c r="AH8">
        <v>172.5</v>
      </c>
      <c r="AI8">
        <v>371.5</v>
      </c>
      <c r="AJ8">
        <v>378.3</v>
      </c>
      <c r="AR8">
        <v>97.2</v>
      </c>
      <c r="AS8">
        <v>85.7</v>
      </c>
      <c r="AT8">
        <v>123.9</v>
      </c>
      <c r="AU8">
        <v>335.2</v>
      </c>
      <c r="AV8">
        <v>761.1</v>
      </c>
      <c r="AW8">
        <f>+AW4-AW7</f>
        <v>927.44049999999993</v>
      </c>
      <c r="AX8">
        <f t="shared" ref="AX8:BM8" si="7">+AX4-AX7</f>
        <v>785.36587499999985</v>
      </c>
      <c r="AY8">
        <f t="shared" si="7"/>
        <v>824.63416874999984</v>
      </c>
      <c r="AZ8">
        <f t="shared" si="7"/>
        <v>865.86587718750013</v>
      </c>
      <c r="BA8">
        <f t="shared" si="7"/>
        <v>909.15917104687526</v>
      </c>
      <c r="BB8">
        <f t="shared" si="7"/>
        <v>954.61712959921897</v>
      </c>
      <c r="BC8">
        <f t="shared" si="7"/>
        <v>1002.3479860791799</v>
      </c>
      <c r="BD8">
        <f t="shared" si="7"/>
        <v>1052.4653853831392</v>
      </c>
      <c r="BE8">
        <f t="shared" si="7"/>
        <v>1105.0886546522961</v>
      </c>
      <c r="BF8">
        <f t="shared" si="7"/>
        <v>1160.3430873849109</v>
      </c>
      <c r="BG8">
        <f t="shared" si="7"/>
        <v>1218.3602417541563</v>
      </c>
      <c r="BH8">
        <f t="shared" si="7"/>
        <v>1279.2782538418644</v>
      </c>
      <c r="BI8">
        <f t="shared" si="7"/>
        <v>1343.2421665339575</v>
      </c>
      <c r="BJ8">
        <f t="shared" si="7"/>
        <v>1410.4042748606553</v>
      </c>
      <c r="BK8">
        <f t="shared" si="7"/>
        <v>1480.9244886036884</v>
      </c>
      <c r="BL8">
        <f t="shared" si="7"/>
        <v>1554.9707130338727</v>
      </c>
      <c r="BM8">
        <f t="shared" si="7"/>
        <v>1632.7192486855665</v>
      </c>
    </row>
    <row r="9" spans="1:91">
      <c r="A9" t="s">
        <v>55</v>
      </c>
      <c r="B9">
        <v>1.7</v>
      </c>
      <c r="C9">
        <v>-1</v>
      </c>
      <c r="D9">
        <v>-0.3</v>
      </c>
      <c r="E9">
        <v>-0.5</v>
      </c>
      <c r="F9">
        <v>-0.8</v>
      </c>
      <c r="G9">
        <v>0.2</v>
      </c>
      <c r="H9">
        <v>-2.2000000000000002</v>
      </c>
      <c r="I9">
        <v>-0.5</v>
      </c>
      <c r="J9">
        <v>-1.9</v>
      </c>
      <c r="K9">
        <v>-1.5</v>
      </c>
      <c r="L9">
        <v>-1.7</v>
      </c>
      <c r="M9">
        <v>-1.4</v>
      </c>
      <c r="N9">
        <v>-2.2000000000000002</v>
      </c>
      <c r="O9">
        <v>-1.2</v>
      </c>
      <c r="P9">
        <v>-1.4</v>
      </c>
      <c r="Q9">
        <v>-2.9</v>
      </c>
      <c r="R9">
        <v>1</v>
      </c>
      <c r="S9">
        <v>-1</v>
      </c>
      <c r="T9">
        <v>0.4</v>
      </c>
      <c r="U9">
        <v>-1.3</v>
      </c>
      <c r="V9">
        <v>-1.5</v>
      </c>
      <c r="W9">
        <v>-3.1</v>
      </c>
      <c r="X9">
        <v>1.4</v>
      </c>
      <c r="Y9">
        <v>-2.1</v>
      </c>
      <c r="Z9">
        <v>-0.8</v>
      </c>
      <c r="AA9">
        <v>-1.8</v>
      </c>
      <c r="AB9">
        <v>3.4</v>
      </c>
      <c r="AC9">
        <v>0.8</v>
      </c>
      <c r="AD9">
        <v>4.0999999999999996</v>
      </c>
      <c r="AE9">
        <v>-8.1</v>
      </c>
      <c r="AF9">
        <v>-2.4</v>
      </c>
      <c r="AG9">
        <v>-0.5</v>
      </c>
      <c r="AH9">
        <v>4.8</v>
      </c>
      <c r="AI9">
        <v>-14</v>
      </c>
      <c r="AJ9">
        <v>4.2</v>
      </c>
      <c r="AR9">
        <v>-7.7</v>
      </c>
      <c r="AS9">
        <v>-0.8</v>
      </c>
      <c r="AT9">
        <v>-5.3</v>
      </c>
      <c r="AU9">
        <v>1.7</v>
      </c>
      <c r="AV9">
        <f>SUM(AD9:AG9)</f>
        <v>-6.9</v>
      </c>
      <c r="AW9">
        <f>+AV21*0.1</f>
        <v>15.02</v>
      </c>
      <c r="AX9">
        <f t="shared" ref="AX9:BM9" si="8">+AW21*0.1</f>
        <v>92.301760999999999</v>
      </c>
      <c r="AY9">
        <f t="shared" si="8"/>
        <v>164.27050715199999</v>
      </c>
      <c r="AZ9">
        <f t="shared" si="8"/>
        <v>245.36069057596399</v>
      </c>
      <c r="BA9">
        <f t="shared" si="8"/>
        <v>336.48126913256806</v>
      </c>
      <c r="BB9">
        <f t="shared" si="8"/>
        <v>438.62378522728244</v>
      </c>
      <c r="BC9">
        <f t="shared" si="8"/>
        <v>552.86954024305555</v>
      </c>
      <c r="BD9">
        <f t="shared" si="8"/>
        <v>680.39737740147893</v>
      </c>
      <c r="BE9">
        <f t="shared" si="8"/>
        <v>822.4921239498176</v>
      </c>
      <c r="BF9">
        <f t="shared" si="8"/>
        <v>980.55374779519082</v>
      </c>
      <c r="BG9">
        <f t="shared" si="8"/>
        <v>1156.1072882799592</v>
      </c>
      <c r="BH9">
        <f t="shared" si="8"/>
        <v>1350.8136257427568</v>
      </c>
      <c r="BI9">
        <f t="shared" si="8"/>
        <v>1566.4811598686956</v>
      </c>
      <c r="BJ9">
        <f t="shared" si="8"/>
        <v>1805.0784726337133</v>
      </c>
      <c r="BK9">
        <f t="shared" si="8"/>
        <v>2068.7480579282515</v>
      </c>
      <c r="BL9">
        <f t="shared" si="8"/>
        <v>2359.8212067438703</v>
      </c>
      <c r="BM9">
        <f t="shared" si="8"/>
        <v>2680.8341441656453</v>
      </c>
    </row>
    <row r="10" spans="1:91">
      <c r="A10" t="s">
        <v>56</v>
      </c>
      <c r="B10">
        <v>26.9</v>
      </c>
      <c r="C10">
        <v>46.6</v>
      </c>
      <c r="D10">
        <v>23.4</v>
      </c>
      <c r="E10">
        <v>10.4</v>
      </c>
      <c r="F10">
        <v>21.6</v>
      </c>
      <c r="G10">
        <v>33.700000000000003</v>
      </c>
      <c r="H10">
        <v>19.399999999999999</v>
      </c>
      <c r="I10">
        <v>16.899999999999999</v>
      </c>
      <c r="J10">
        <v>7.4</v>
      </c>
      <c r="K10">
        <v>21.2</v>
      </c>
      <c r="L10">
        <v>19.5</v>
      </c>
      <c r="M10">
        <v>40.1</v>
      </c>
      <c r="N10">
        <v>26.3</v>
      </c>
      <c r="O10">
        <v>24.5</v>
      </c>
      <c r="P10">
        <v>11.5</v>
      </c>
      <c r="Q10">
        <v>27.2</v>
      </c>
      <c r="R10">
        <v>33.9</v>
      </c>
      <c r="S10">
        <v>26.8</v>
      </c>
      <c r="T10">
        <v>16</v>
      </c>
      <c r="U10">
        <v>8.1</v>
      </c>
      <c r="V10">
        <v>28.9</v>
      </c>
      <c r="W10">
        <v>34.299999999999997</v>
      </c>
      <c r="X10">
        <v>18.5</v>
      </c>
      <c r="Y10">
        <v>37</v>
      </c>
      <c r="Z10">
        <v>28.4</v>
      </c>
      <c r="AA10">
        <v>49.3</v>
      </c>
      <c r="AB10">
        <v>92.9</v>
      </c>
      <c r="AC10">
        <v>166.3</v>
      </c>
      <c r="AD10">
        <v>224.2</v>
      </c>
      <c r="AE10">
        <v>207.1</v>
      </c>
      <c r="AF10">
        <v>97.7</v>
      </c>
      <c r="AG10">
        <v>225.3</v>
      </c>
      <c r="AH10">
        <v>177.3</v>
      </c>
      <c r="AI10">
        <v>355.4</v>
      </c>
      <c r="AJ10">
        <v>382.1</v>
      </c>
      <c r="AR10">
        <v>89.5</v>
      </c>
      <c r="AS10">
        <v>84.8</v>
      </c>
      <c r="AT10">
        <v>118.6</v>
      </c>
      <c r="AU10">
        <v>336.8</v>
      </c>
      <c r="AV10">
        <v>754.3</v>
      </c>
      <c r="AW10">
        <f>+AW8+AW9</f>
        <v>942.46049999999991</v>
      </c>
      <c r="AX10">
        <f t="shared" ref="AX10:BM10" si="9">+AX8+AX9</f>
        <v>877.6676359999999</v>
      </c>
      <c r="AY10">
        <f t="shared" si="9"/>
        <v>988.90467590199978</v>
      </c>
      <c r="AZ10">
        <f t="shared" si="9"/>
        <v>1111.2265677634641</v>
      </c>
      <c r="BA10">
        <f t="shared" si="9"/>
        <v>1245.6404401794434</v>
      </c>
      <c r="BB10">
        <f t="shared" si="9"/>
        <v>1393.2409148265015</v>
      </c>
      <c r="BC10">
        <f t="shared" si="9"/>
        <v>1555.2175263222355</v>
      </c>
      <c r="BD10">
        <f t="shared" si="9"/>
        <v>1732.8627627846181</v>
      </c>
      <c r="BE10">
        <f t="shared" si="9"/>
        <v>1927.5807786021137</v>
      </c>
      <c r="BF10">
        <f t="shared" si="9"/>
        <v>2140.8968351801018</v>
      </c>
      <c r="BG10">
        <f t="shared" si="9"/>
        <v>2374.4675300341155</v>
      </c>
      <c r="BH10">
        <f t="shared" si="9"/>
        <v>2630.091879584621</v>
      </c>
      <c r="BI10">
        <f t="shared" si="9"/>
        <v>2909.7233264026531</v>
      </c>
      <c r="BJ10">
        <f t="shared" si="9"/>
        <v>3215.4827474943686</v>
      </c>
      <c r="BK10">
        <f t="shared" si="9"/>
        <v>3549.6725465319396</v>
      </c>
      <c r="BL10">
        <f t="shared" si="9"/>
        <v>3914.7919197777428</v>
      </c>
      <c r="BM10">
        <f t="shared" si="9"/>
        <v>4313.5533928512123</v>
      </c>
    </row>
    <row r="11" spans="1:91">
      <c r="A11" t="s">
        <v>57</v>
      </c>
      <c r="B11">
        <v>9.6</v>
      </c>
      <c r="C11">
        <v>13.4</v>
      </c>
      <c r="D11">
        <v>7.4</v>
      </c>
      <c r="E11">
        <v>5</v>
      </c>
      <c r="F11">
        <v>6.3</v>
      </c>
      <c r="G11">
        <v>10.8</v>
      </c>
      <c r="H11">
        <v>4</v>
      </c>
      <c r="I11">
        <v>3.3</v>
      </c>
      <c r="J11">
        <v>0.7</v>
      </c>
      <c r="K11">
        <v>20.8</v>
      </c>
      <c r="L11">
        <v>4.2</v>
      </c>
      <c r="M11">
        <v>12.7</v>
      </c>
      <c r="N11">
        <v>5.5</v>
      </c>
      <c r="O11">
        <v>4.5</v>
      </c>
      <c r="P11">
        <v>0.5</v>
      </c>
      <c r="Q11">
        <v>4.3</v>
      </c>
      <c r="R11">
        <v>8.6</v>
      </c>
      <c r="S11">
        <v>2.1</v>
      </c>
      <c r="T11">
        <v>-0.9</v>
      </c>
      <c r="U11">
        <v>-6.9</v>
      </c>
      <c r="V11">
        <v>3.7</v>
      </c>
      <c r="W11">
        <v>5.0999999999999996</v>
      </c>
      <c r="X11">
        <v>-0.2</v>
      </c>
      <c r="Y11">
        <v>-1.6</v>
      </c>
      <c r="Z11">
        <v>3.3</v>
      </c>
      <c r="AA11">
        <v>7.6</v>
      </c>
      <c r="AB11">
        <v>16.2</v>
      </c>
      <c r="AC11">
        <v>25.8</v>
      </c>
      <c r="AD11">
        <v>38.9</v>
      </c>
      <c r="AE11">
        <v>29.6</v>
      </c>
      <c r="AF11">
        <v>10.9</v>
      </c>
      <c r="AG11">
        <v>31.3</v>
      </c>
      <c r="AH11">
        <v>20.2</v>
      </c>
      <c r="AI11">
        <v>61.5</v>
      </c>
      <c r="AJ11">
        <v>-20</v>
      </c>
      <c r="AR11">
        <v>14.9</v>
      </c>
      <c r="AS11">
        <v>2.9</v>
      </c>
      <c r="AT11">
        <v>6.9</v>
      </c>
      <c r="AU11">
        <v>52.9</v>
      </c>
      <c r="AV11">
        <f>SUM(AD11:AG11)</f>
        <v>110.7</v>
      </c>
      <c r="AW11">
        <f>+AW10*0.18</f>
        <v>169.64288999999997</v>
      </c>
      <c r="AX11">
        <f t="shared" ref="AX11:BM11" si="10">+AX10*0.18</f>
        <v>157.98017447999999</v>
      </c>
      <c r="AY11">
        <f t="shared" si="10"/>
        <v>178.00284166235994</v>
      </c>
      <c r="AZ11">
        <f t="shared" si="10"/>
        <v>200.02078219742353</v>
      </c>
      <c r="BA11">
        <f t="shared" si="10"/>
        <v>224.21527923229982</v>
      </c>
      <c r="BB11">
        <f t="shared" si="10"/>
        <v>250.78336466877025</v>
      </c>
      <c r="BC11">
        <f t="shared" si="10"/>
        <v>279.9391547380024</v>
      </c>
      <c r="BD11">
        <f t="shared" si="10"/>
        <v>311.91529730123125</v>
      </c>
      <c r="BE11">
        <f t="shared" si="10"/>
        <v>346.96454014838048</v>
      </c>
      <c r="BF11">
        <f t="shared" si="10"/>
        <v>385.36143033241831</v>
      </c>
      <c r="BG11">
        <f t="shared" si="10"/>
        <v>427.40415540614077</v>
      </c>
      <c r="BH11">
        <f t="shared" si="10"/>
        <v>473.41653832523178</v>
      </c>
      <c r="BI11">
        <f t="shared" si="10"/>
        <v>523.75019875247756</v>
      </c>
      <c r="BJ11">
        <f t="shared" si="10"/>
        <v>578.78689454898631</v>
      </c>
      <c r="BK11">
        <f t="shared" si="10"/>
        <v>638.94105837574909</v>
      </c>
      <c r="BL11">
        <f t="shared" si="10"/>
        <v>704.66254555999365</v>
      </c>
      <c r="BM11">
        <f t="shared" si="10"/>
        <v>776.43961071321814</v>
      </c>
    </row>
    <row r="12" spans="1:91">
      <c r="A12" t="s">
        <v>58</v>
      </c>
      <c r="B12">
        <v>17.399999999999999</v>
      </c>
      <c r="C12">
        <v>33.200000000000003</v>
      </c>
      <c r="D12">
        <v>16</v>
      </c>
      <c r="E12">
        <v>5.5</v>
      </c>
      <c r="F12">
        <v>15.4</v>
      </c>
      <c r="G12">
        <v>22.9</v>
      </c>
      <c r="H12">
        <v>15.4</v>
      </c>
      <c r="I12">
        <v>13.3</v>
      </c>
      <c r="J12">
        <v>6.1</v>
      </c>
      <c r="K12">
        <v>-0.8</v>
      </c>
      <c r="L12">
        <v>14.6</v>
      </c>
      <c r="M12">
        <v>26.3</v>
      </c>
      <c r="N12">
        <v>19.3</v>
      </c>
      <c r="O12">
        <v>18.2</v>
      </c>
      <c r="P12">
        <v>10.6</v>
      </c>
      <c r="Q12">
        <v>23.7</v>
      </c>
      <c r="R12">
        <v>26.3</v>
      </c>
      <c r="S12">
        <v>23.7</v>
      </c>
      <c r="T12">
        <v>15.8</v>
      </c>
      <c r="U12">
        <v>18.399999999999999</v>
      </c>
      <c r="V12">
        <v>26.6</v>
      </c>
      <c r="W12">
        <v>27.7</v>
      </c>
      <c r="X12">
        <v>18.399999999999999</v>
      </c>
      <c r="Y12">
        <v>39.200000000000003</v>
      </c>
      <c r="Z12">
        <v>25.4</v>
      </c>
      <c r="AA12">
        <v>41.9</v>
      </c>
      <c r="AB12">
        <v>77</v>
      </c>
      <c r="AC12">
        <v>140.80000000000001</v>
      </c>
      <c r="AD12">
        <v>184.4</v>
      </c>
      <c r="AE12">
        <v>176.2</v>
      </c>
      <c r="AF12">
        <v>85.8</v>
      </c>
      <c r="AG12">
        <v>193.6</v>
      </c>
      <c r="AH12">
        <v>157</v>
      </c>
      <c r="AI12">
        <v>296</v>
      </c>
      <c r="AJ12">
        <v>402.5</v>
      </c>
      <c r="AR12">
        <f t="shared" ref="AR12:AV12" si="11">+AR10-AR11</f>
        <v>74.599999999999994</v>
      </c>
      <c r="AS12">
        <f t="shared" si="11"/>
        <v>81.899999999999991</v>
      </c>
      <c r="AT12">
        <f t="shared" si="11"/>
        <v>111.69999999999999</v>
      </c>
      <c r="AU12">
        <f t="shared" si="11"/>
        <v>283.90000000000003</v>
      </c>
      <c r="AV12">
        <f t="shared" si="11"/>
        <v>643.59999999999991</v>
      </c>
      <c r="AW12">
        <f>+AW10-AW11</f>
        <v>772.81760999999995</v>
      </c>
      <c r="AX12">
        <f t="shared" ref="AX12:BM12" si="12">+AX10-AX11</f>
        <v>719.68746151999994</v>
      </c>
      <c r="AY12">
        <f t="shared" si="12"/>
        <v>810.90183423963981</v>
      </c>
      <c r="AZ12">
        <f t="shared" si="12"/>
        <v>911.20578556604062</v>
      </c>
      <c r="BA12">
        <f t="shared" si="12"/>
        <v>1021.4251609471436</v>
      </c>
      <c r="BB12">
        <f t="shared" si="12"/>
        <v>1142.4575501577312</v>
      </c>
      <c r="BC12">
        <f t="shared" si="12"/>
        <v>1275.2783715842331</v>
      </c>
      <c r="BD12">
        <f t="shared" si="12"/>
        <v>1420.9474654833868</v>
      </c>
      <c r="BE12">
        <f t="shared" si="12"/>
        <v>1580.6162384537333</v>
      </c>
      <c r="BF12">
        <f t="shared" si="12"/>
        <v>1755.5354048476834</v>
      </c>
      <c r="BG12">
        <f t="shared" si="12"/>
        <v>1947.0633746279748</v>
      </c>
      <c r="BH12">
        <f t="shared" si="12"/>
        <v>2156.6753412593894</v>
      </c>
      <c r="BI12">
        <f t="shared" si="12"/>
        <v>2385.9731276501757</v>
      </c>
      <c r="BJ12">
        <f t="shared" si="12"/>
        <v>2636.6958529453823</v>
      </c>
      <c r="BK12">
        <f t="shared" si="12"/>
        <v>2910.7314881561906</v>
      </c>
      <c r="BL12">
        <f t="shared" si="12"/>
        <v>3210.129374217749</v>
      </c>
      <c r="BM12">
        <f t="shared" si="12"/>
        <v>3537.1137821379943</v>
      </c>
      <c r="BN12">
        <f>+BM12*0.98</f>
        <v>3466.3715064952344</v>
      </c>
      <c r="BO12">
        <f t="shared" ref="BO12:CM12" si="13">+BN12*0.98</f>
        <v>3397.0440763653296</v>
      </c>
      <c r="BP12">
        <f t="shared" si="13"/>
        <v>3329.1031948380228</v>
      </c>
      <c r="BQ12">
        <f t="shared" si="13"/>
        <v>3262.5211309412621</v>
      </c>
      <c r="BR12">
        <f t="shared" si="13"/>
        <v>3197.2707083224368</v>
      </c>
      <c r="BS12">
        <f t="shared" si="13"/>
        <v>3133.3252941559881</v>
      </c>
      <c r="BT12">
        <f t="shared" si="13"/>
        <v>3070.6587882728682</v>
      </c>
      <c r="BU12">
        <f t="shared" si="13"/>
        <v>3009.2456125074109</v>
      </c>
      <c r="BV12">
        <f t="shared" si="13"/>
        <v>2949.0607002572629</v>
      </c>
      <c r="BW12">
        <f t="shared" si="13"/>
        <v>2890.0794862521175</v>
      </c>
      <c r="BX12">
        <f t="shared" si="13"/>
        <v>2832.277896527075</v>
      </c>
      <c r="BY12">
        <f t="shared" si="13"/>
        <v>2775.6323385965334</v>
      </c>
      <c r="BZ12">
        <f t="shared" si="13"/>
        <v>2720.1196918246028</v>
      </c>
      <c r="CA12">
        <f t="shared" si="13"/>
        <v>2665.7172979881107</v>
      </c>
      <c r="CB12">
        <f t="shared" si="13"/>
        <v>2612.4029520283484</v>
      </c>
      <c r="CC12">
        <f t="shared" si="13"/>
        <v>2560.1548929877813</v>
      </c>
      <c r="CD12">
        <f t="shared" si="13"/>
        <v>2508.9517951280254</v>
      </c>
      <c r="CE12">
        <f t="shared" si="13"/>
        <v>2458.7727592254651</v>
      </c>
      <c r="CF12">
        <f t="shared" si="13"/>
        <v>2409.5973040409558</v>
      </c>
      <c r="CG12">
        <f t="shared" si="13"/>
        <v>2361.4053579601368</v>
      </c>
      <c r="CH12">
        <f t="shared" si="13"/>
        <v>2314.177250800934</v>
      </c>
      <c r="CI12">
        <f t="shared" si="13"/>
        <v>2267.8937057849153</v>
      </c>
      <c r="CJ12">
        <f t="shared" si="13"/>
        <v>2222.5358316692168</v>
      </c>
      <c r="CK12">
        <f t="shared" si="13"/>
        <v>2178.0851150358326</v>
      </c>
      <c r="CL12">
        <f t="shared" si="13"/>
        <v>2134.5234127351159</v>
      </c>
      <c r="CM12">
        <f t="shared" si="13"/>
        <v>2091.8329444804135</v>
      </c>
    </row>
    <row r="14" spans="1:91">
      <c r="A14" t="s">
        <v>59</v>
      </c>
      <c r="B14" s="3">
        <f t="shared" ref="B14:AJ14" si="14">+B4/B2</f>
        <v>0.14375811537748098</v>
      </c>
      <c r="C14" s="3">
        <f t="shared" si="14"/>
        <v>0.16094822208359325</v>
      </c>
      <c r="D14" s="3">
        <f t="shared" si="14"/>
        <v>0.15384615384615385</v>
      </c>
      <c r="E14" s="3">
        <f t="shared" si="14"/>
        <v>0.13347138554216867</v>
      </c>
      <c r="F14" s="3">
        <f t="shared" si="14"/>
        <v>0.15620272314674735</v>
      </c>
      <c r="G14" s="3">
        <f t="shared" si="14"/>
        <v>0.14490349819059106</v>
      </c>
      <c r="H14" s="3">
        <f t="shared" si="14"/>
        <v>0.13874430709173716</v>
      </c>
      <c r="I14" s="3">
        <f t="shared" si="14"/>
        <v>0.12665880271306398</v>
      </c>
      <c r="J14" s="3">
        <f t="shared" si="14"/>
        <v>0.12013394725826704</v>
      </c>
      <c r="K14" s="3">
        <f t="shared" si="14"/>
        <v>0.12781136638452237</v>
      </c>
      <c r="L14" s="3">
        <f t="shared" si="14"/>
        <v>0.12681116034007903</v>
      </c>
      <c r="M14" s="3">
        <f t="shared" si="14"/>
        <v>0.13476622186003873</v>
      </c>
      <c r="N14" s="3">
        <f t="shared" si="14"/>
        <v>0.12686644011945217</v>
      </c>
      <c r="O14" s="3">
        <f t="shared" si="14"/>
        <v>0.13730542136339238</v>
      </c>
      <c r="P14" s="3">
        <f t="shared" si="14"/>
        <v>0.15104236718224612</v>
      </c>
      <c r="Q14" s="3">
        <f t="shared" si="14"/>
        <v>0.15453055490517442</v>
      </c>
      <c r="R14" s="3">
        <f t="shared" si="14"/>
        <v>0.16366591647911979</v>
      </c>
      <c r="S14" s="3">
        <f t="shared" si="14"/>
        <v>0.15891606384200255</v>
      </c>
      <c r="T14" s="3">
        <f t="shared" si="14"/>
        <v>0.17270844122216469</v>
      </c>
      <c r="U14" s="3">
        <f t="shared" si="14"/>
        <v>0.13781943979466577</v>
      </c>
      <c r="V14" s="3">
        <f t="shared" si="14"/>
        <v>0.17042770926266071</v>
      </c>
      <c r="W14" s="3">
        <f t="shared" si="14"/>
        <v>0.16391665663013369</v>
      </c>
      <c r="X14" s="3">
        <f t="shared" si="14"/>
        <v>0.13729210849425161</v>
      </c>
      <c r="Y14" s="3">
        <f t="shared" si="14"/>
        <v>0.13610851262862489</v>
      </c>
      <c r="Z14" s="3">
        <f t="shared" si="14"/>
        <v>0.13372712307543333</v>
      </c>
      <c r="AA14" s="3">
        <f t="shared" si="14"/>
        <v>0.13962811327192082</v>
      </c>
      <c r="AB14" s="3">
        <f t="shared" si="14"/>
        <v>0.15551457026927334</v>
      </c>
      <c r="AC14" s="3">
        <f t="shared" si="14"/>
        <v>0.17566493427086519</v>
      </c>
      <c r="AD14" s="3">
        <f t="shared" si="14"/>
        <v>0.18762485826899197</v>
      </c>
      <c r="AE14" s="3">
        <f t="shared" si="14"/>
        <v>0.187111801242236</v>
      </c>
      <c r="AF14" s="3">
        <f t="shared" si="14"/>
        <v>0.17642016675757813</v>
      </c>
      <c r="AG14" s="3">
        <f t="shared" si="14"/>
        <v>0.17012220238912534</v>
      </c>
      <c r="AH14" s="3">
        <f t="shared" si="14"/>
        <v>0.16686323536349484</v>
      </c>
      <c r="AI14" s="3">
        <f t="shared" si="14"/>
        <v>0.15397418756309858</v>
      </c>
      <c r="AJ14" s="3">
        <f t="shared" si="14"/>
        <v>0.15516480091426196</v>
      </c>
      <c r="AL14" t="s">
        <v>60</v>
      </c>
      <c r="AM14" s="3">
        <v>0.02</v>
      </c>
      <c r="AR14" s="3">
        <f t="shared" ref="AR14:AV14" si="15">+AR4/AR2</f>
        <v>0.14155525082847675</v>
      </c>
      <c r="AS14" s="3">
        <f t="shared" si="15"/>
        <v>0.15757793549546312</v>
      </c>
      <c r="AT14" s="3">
        <f t="shared" si="15"/>
        <v>0.15025018271771517</v>
      </c>
      <c r="AU14" s="3">
        <f t="shared" si="15"/>
        <v>0.15396162506495256</v>
      </c>
      <c r="AV14" s="3">
        <f t="shared" si="15"/>
        <v>0.18010809293184529</v>
      </c>
    </row>
    <row r="15" spans="1:91">
      <c r="A15" t="s">
        <v>61</v>
      </c>
      <c r="B15" s="3">
        <f>+B7/B2</f>
        <v>9.7013541086996835E-2</v>
      </c>
      <c r="C15" s="3">
        <f>+C7/C2</f>
        <v>8.6712414223331244E-2</v>
      </c>
      <c r="D15" s="3">
        <f>+D7/D2</f>
        <v>0.10769230769230768</v>
      </c>
      <c r="E15" s="3">
        <f>+E7/E2</f>
        <v>0.11276355421686746</v>
      </c>
      <c r="F15" s="3">
        <f>+F7/F2</f>
        <v>0.11365355521936461</v>
      </c>
      <c r="G15" s="3">
        <f>+G7/G2</f>
        <v>9.4390832328106147E-2</v>
      </c>
      <c r="H15" s="3">
        <f>+H7/H2</f>
        <v>0.10377358490566038</v>
      </c>
      <c r="I15" s="3">
        <f>+I7/I2</f>
        <v>0.10100265408434089</v>
      </c>
      <c r="J15" s="3">
        <f>+J7/J2</f>
        <v>0.10701827821961769</v>
      </c>
      <c r="K15" s="3">
        <f>+K7/K2</f>
        <v>0.10036275695284159</v>
      </c>
      <c r="L15" s="3">
        <f>+L7/L2</f>
        <v>0.10142497904442582</v>
      </c>
      <c r="M15" s="3">
        <f>+M7/M2</f>
        <v>9.2492614851787711E-2</v>
      </c>
      <c r="N15" s="3">
        <f>+N7/N2</f>
        <v>9.7518278241169806E-2</v>
      </c>
      <c r="O15" s="3">
        <f>+O7/O2</f>
        <v>0.10971551261406334</v>
      </c>
      <c r="P15" s="3">
        <f>+P7/P2</f>
        <v>0.13382649630127774</v>
      </c>
      <c r="Q15" s="3">
        <f>+Q7/Q2</f>
        <v>0.11929290564270663</v>
      </c>
      <c r="R15" s="3">
        <f>+R7/R2</f>
        <v>0.122655663915979</v>
      </c>
      <c r="S15" s="3">
        <f>+S7/S2</f>
        <v>0.12699506257894133</v>
      </c>
      <c r="T15" s="3">
        <f>+T7/T2</f>
        <v>0.15251165199378561</v>
      </c>
      <c r="U15" s="3">
        <f>+U7/U2</f>
        <v>0.12732953911393816</v>
      </c>
      <c r="V15" s="3">
        <f>+V7/V2</f>
        <v>0.13054316452374704</v>
      </c>
      <c r="W15" s="3">
        <f>+W7/W2</f>
        <v>0.11887269661568109</v>
      </c>
      <c r="X15" s="3">
        <f>+X7/X2</f>
        <v>0.11831677642594039</v>
      </c>
      <c r="Y15" s="3">
        <f>+Y7/Y2</f>
        <v>9.9532273152478964E-2</v>
      </c>
      <c r="Z15" s="3">
        <f>+Z7/Z2</f>
        <v>0.10554856202188438</v>
      </c>
      <c r="AA15" s="3">
        <f>+AA7/AA2</f>
        <v>9.6127601501194121E-2</v>
      </c>
      <c r="AB15" s="3">
        <f>+AB7/AB2</f>
        <v>8.9265953522685362E-2</v>
      </c>
      <c r="AC15" s="3">
        <f>+AC7/AC2</f>
        <v>7.4656068480586979E-2</v>
      </c>
      <c r="AD15" s="3">
        <f>+AD7/AD2</f>
        <v>6.8786782571135477E-2</v>
      </c>
      <c r="AE15" s="3">
        <f>+AE7/AE2</f>
        <v>6.7768411712511092E-2</v>
      </c>
      <c r="AF15" s="3">
        <f>+AF7/AF2</f>
        <v>9.9197381750175326E-2</v>
      </c>
      <c r="AG15" s="3">
        <f>+AG7/AG2</f>
        <v>6.6318824660167516E-2</v>
      </c>
      <c r="AH15" s="3">
        <f>+AH7/AH2</f>
        <v>8.548379487663349E-2</v>
      </c>
      <c r="AI15" s="3">
        <f>+AI7/AI2</f>
        <v>5.2634451144642422E-2</v>
      </c>
      <c r="AJ15" s="3">
        <f>+AJ7/AJ2</f>
        <v>5.6907612789278202E-2</v>
      </c>
      <c r="AL15" t="s">
        <v>62</v>
      </c>
      <c r="AM15" s="3">
        <v>0.1</v>
      </c>
      <c r="AR15" s="3">
        <f>+AR7/AR2</f>
        <v>0.11378699577191179</v>
      </c>
      <c r="AS15" s="3">
        <f>+AS7/AS2</f>
        <v>0.13194382056119547</v>
      </c>
      <c r="AT15" s="3">
        <f>+AT7/AT2</f>
        <v>0.11542137516163491</v>
      </c>
      <c r="AU15" s="3">
        <f>+AU7/AU2</f>
        <v>8.9451704162737428E-2</v>
      </c>
      <c r="AV15" s="3">
        <f>+AV7/AV2</f>
        <v>7.3250508879062273E-2</v>
      </c>
    </row>
    <row r="16" spans="1:91">
      <c r="A16" t="s">
        <v>63</v>
      </c>
      <c r="B16" s="3">
        <f>+B5/B2</f>
        <v>1.9476905954368393E-2</v>
      </c>
      <c r="C16" s="3">
        <f>+C5/C2</f>
        <v>1.543980037429819E-2</v>
      </c>
      <c r="D16" s="3">
        <f>+D5/D2</f>
        <v>1.8500486854917234E-2</v>
      </c>
      <c r="E16" s="3">
        <f>+E5/E2</f>
        <v>1.9954819277108432E-2</v>
      </c>
      <c r="F16" s="3">
        <f>+F5/F2</f>
        <v>2.0423600605143723E-2</v>
      </c>
      <c r="G16" s="3">
        <f>+G5/G2</f>
        <v>1.5681544028950542E-2</v>
      </c>
      <c r="H16" s="3">
        <f>+H5/H2</f>
        <v>1.8705270006506181E-2</v>
      </c>
      <c r="I16" s="3">
        <f>+I5/I2</f>
        <v>1.7546446475965791E-2</v>
      </c>
      <c r="J16" s="3">
        <f>+J5/J2</f>
        <v>2.6928980047439655E-2</v>
      </c>
      <c r="K16" s="3">
        <f>+K5/K2</f>
        <v>3.0834340991535671E-2</v>
      </c>
      <c r="L16" s="3">
        <f>+L5/L2</f>
        <v>2.826008861214226E-2</v>
      </c>
      <c r="M16" s="3">
        <f>+M5/M2</f>
        <v>3.086482632168687E-2</v>
      </c>
      <c r="N16" s="3">
        <f>+N5/N2</f>
        <v>3.4496962207805577E-2</v>
      </c>
      <c r="O16" s="3">
        <f>+O5/O2</f>
        <v>3.9291465378421903E-2</v>
      </c>
      <c r="P16" s="3">
        <f>+P5/P2</f>
        <v>4.8688634835238741E-2</v>
      </c>
      <c r="Q16" s="3">
        <f>+Q5/Q2</f>
        <v>4.0974010770311403E-2</v>
      </c>
      <c r="R16" s="3">
        <f>+R5/R2</f>
        <v>3.5383845961490377E-2</v>
      </c>
      <c r="S16" s="3">
        <f>+S5/S2</f>
        <v>3.7891836031691356E-2</v>
      </c>
      <c r="T16" s="3">
        <f>+T5/T2</f>
        <v>5.9943034697048161E-2</v>
      </c>
      <c r="U16" s="3">
        <f>+U5/U2</f>
        <v>2.9349402968418703E-2</v>
      </c>
      <c r="V16" s="3">
        <f>+V5/V2</f>
        <v>3.2012595119391231E-2</v>
      </c>
      <c r="W16" s="3">
        <f>+W5/W2</f>
        <v>3.0470914127423827E-2</v>
      </c>
      <c r="X16" s="3">
        <f>+X5/X2</f>
        <v>2.9244335305279607E-2</v>
      </c>
      <c r="Y16" s="3">
        <f>+Y5/Y2</f>
        <v>2.3105706267539754E-2</v>
      </c>
      <c r="Z16" s="3">
        <f>+Z5/Z2</f>
        <v>2.1497046576934249E-2</v>
      </c>
      <c r="AA16" s="3">
        <f>+AA5/AA2</f>
        <v>2.1579665643125211E-2</v>
      </c>
      <c r="AB16" s="3">
        <f>+AB5/AB2</f>
        <v>2.050903725562523E-2</v>
      </c>
      <c r="AC16" s="3">
        <f>+AC5/AC2</f>
        <v>1.6630999694283093E-2</v>
      </c>
      <c r="AD16" s="3">
        <f>+AD5/AD2</f>
        <v>1.2850278062739594E-2</v>
      </c>
      <c r="AE16" s="3">
        <f>+AE5/AE2</f>
        <v>1.281055900621118E-2</v>
      </c>
      <c r="AF16" s="3">
        <f>+AF5/AF2</f>
        <v>1.9013480869632976E-2</v>
      </c>
      <c r="AG16" s="3">
        <f>+AG5/AG2</f>
        <v>1.2906769188521213E-2</v>
      </c>
      <c r="AH16" s="3">
        <f>+AH5/AH2</f>
        <v>1.5521064301552107E-2</v>
      </c>
      <c r="AI16" s="3">
        <f>+AI5/AI2</f>
        <v>1.0150345166307403E-2</v>
      </c>
      <c r="AJ16" s="3">
        <f>+AJ5/AJ2</f>
        <v>1.379184956234903E-2</v>
      </c>
      <c r="AL16" t="s">
        <v>64</v>
      </c>
      <c r="AM16" s="3">
        <v>0.05</v>
      </c>
      <c r="AR16" s="3">
        <f>+AR5/AR2</f>
        <v>4.033824705747914E-2</v>
      </c>
      <c r="AS16" s="3">
        <f>+AS5/AS2</f>
        <v>4.0098224178720089E-2</v>
      </c>
      <c r="AT16" s="3">
        <f>+AT5/AT2</f>
        <v>2.8250969809411369E-2</v>
      </c>
      <c r="AU16" s="3">
        <f>+AU5/AU2</f>
        <v>1.9707088008313927E-2</v>
      </c>
      <c r="AV16" s="3">
        <f>+AV5/AV2</f>
        <v>1.3967852881308347E-2</v>
      </c>
    </row>
    <row r="17" spans="1:65">
      <c r="A17" t="s">
        <v>65</v>
      </c>
      <c r="B17" s="3">
        <f>+B6/B2</f>
        <v>5.212391022073827E-2</v>
      </c>
      <c r="C17" s="3">
        <f>+C6/C2</f>
        <v>4.7878976918278221E-2</v>
      </c>
      <c r="D17" s="3">
        <f>+D6/D2</f>
        <v>6.1733203505355404E-2</v>
      </c>
      <c r="E17" s="3">
        <f>+E6/E2</f>
        <v>6.3441265060240962E-2</v>
      </c>
      <c r="F17" s="3">
        <f>+F6/F2</f>
        <v>6.4674735249621793E-2</v>
      </c>
      <c r="G17" s="3">
        <f>+G6/G2</f>
        <v>5.3528347406513868E-2</v>
      </c>
      <c r="H17" s="3">
        <f>+H6/H2</f>
        <v>5.8555627846454135E-2</v>
      </c>
      <c r="I17" s="3">
        <f>+I6/I2</f>
        <v>5.662046593925095E-2</v>
      </c>
      <c r="J17" s="3">
        <f>+J6/J2</f>
        <v>5.6788056369471186E-2</v>
      </c>
      <c r="K17" s="3">
        <f>+K6/K2</f>
        <v>4.7762998790810154E-2</v>
      </c>
      <c r="L17" s="3">
        <f>+L6/L2</f>
        <v>5.065261645311938E-2</v>
      </c>
      <c r="M17" s="3">
        <f>+M6/M2</f>
        <v>4.3394112254252826E-2</v>
      </c>
      <c r="N17" s="3">
        <f>+N6/N2</f>
        <v>4.42796828338997E-2</v>
      </c>
      <c r="O17" s="3">
        <f>+O6/O2</f>
        <v>4.9275362318840575E-2</v>
      </c>
      <c r="P17" s="3">
        <f>+P6/P2</f>
        <v>6.0255548083389371E-2</v>
      </c>
      <c r="Q17" s="3">
        <f>+Q6/Q2</f>
        <v>5.4085694216811052E-2</v>
      </c>
      <c r="R17" s="3">
        <f>+R6/R2</f>
        <v>6.2015503875968998E-2</v>
      </c>
      <c r="S17" s="3">
        <f>+S6/S2</f>
        <v>6.3842002526122404E-2</v>
      </c>
      <c r="T17" s="3">
        <f>+T6/T2</f>
        <v>6.4215432418436053E-2</v>
      </c>
      <c r="U17" s="3">
        <f>+U6/U2</f>
        <v>7.4433656957928807E-2</v>
      </c>
      <c r="V17" s="3">
        <f>+V6/V2</f>
        <v>7.1897139858304898E-2</v>
      </c>
      <c r="W17" s="3">
        <f>+W6/W2</f>
        <v>6.3471034565819595E-2</v>
      </c>
      <c r="X17" s="3">
        <f>+X6/X2</f>
        <v>6.4627748632659895E-2</v>
      </c>
      <c r="Y17" s="3">
        <f>+Y6/Y2</f>
        <v>5.5098222637979422E-2</v>
      </c>
      <c r="Z17" s="3">
        <f>+Z6/Z2</f>
        <v>6.3038636583712587E-2</v>
      </c>
      <c r="AA17" s="3">
        <f>+AA6/AA2</f>
        <v>5.5868304332992148E-2</v>
      </c>
      <c r="AB17" s="3">
        <f>+AB6/AB2</f>
        <v>5.2305422353375146E-2</v>
      </c>
      <c r="AC17" s="3">
        <f>+AC6/AC2</f>
        <v>4.3289513910119225E-2</v>
      </c>
      <c r="AD17" s="3">
        <f>+AD6/AD2</f>
        <v>4.0062631607364618E-2</v>
      </c>
      <c r="AE17" s="3">
        <f>+AE6/AE2</f>
        <v>3.9208074534161488E-2</v>
      </c>
      <c r="AF17" s="3">
        <f>+AF6/AF2</f>
        <v>6.0391178991662124E-2</v>
      </c>
      <c r="AG17" s="3">
        <f>+AG6/AG2</f>
        <v>3.8811844935694992E-2</v>
      </c>
      <c r="AH17" s="3">
        <f>+AH6/AH2</f>
        <v>5.2365900835023828E-2</v>
      </c>
      <c r="AI17" s="3">
        <f>+AI6/AI2</f>
        <v>2.9687031024038853E-2</v>
      </c>
      <c r="AJ17" s="3">
        <f>+AJ6/AJ2</f>
        <v>3.0181034258850419E-2</v>
      </c>
      <c r="AL17" t="s">
        <v>66</v>
      </c>
      <c r="AM17" s="3">
        <v>0.09</v>
      </c>
      <c r="AR17" s="3">
        <f>+AR6/AR2</f>
        <v>5.139412638555594E-2</v>
      </c>
      <c r="AS17" s="3">
        <f>+AS6/AS2</f>
        <v>6.6331267032012697E-2</v>
      </c>
      <c r="AT17" s="3">
        <f>+AT6/AT2</f>
        <v>6.3079777365491654E-2</v>
      </c>
      <c r="AU17" s="3">
        <f>+AU6/AU2</f>
        <v>5.2404688131483225E-2</v>
      </c>
      <c r="AV17" s="3">
        <f>+AV6/AV2</f>
        <v>4.3124868393345964E-2</v>
      </c>
    </row>
    <row r="18" spans="1:65">
      <c r="A18" t="s">
        <v>67</v>
      </c>
      <c r="B18" s="3">
        <f>+B8/B2</f>
        <v>4.6744574290484134E-2</v>
      </c>
      <c r="C18" s="3">
        <f>+C8/C2</f>
        <v>7.4235807860262001E-2</v>
      </c>
      <c r="D18" s="3">
        <f>+D8/D2</f>
        <v>4.6153846153846149E-2</v>
      </c>
      <c r="E18" s="3">
        <f>+E8/E2</f>
        <v>2.0707831325301202E-2</v>
      </c>
      <c r="F18" s="3">
        <f>+F8/F2</f>
        <v>4.2360060514372161E-2</v>
      </c>
      <c r="G18" s="3">
        <f>+G8/G2</f>
        <v>5.0512665862484915E-2</v>
      </c>
      <c r="H18" s="3">
        <f>+H8/H2</f>
        <v>3.4970722186076775E-2</v>
      </c>
      <c r="I18" s="3">
        <f>+I8/I2</f>
        <v>2.5656148628723088E-2</v>
      </c>
      <c r="J18" s="3">
        <f>+J8/J2</f>
        <v>1.297614064462118E-2</v>
      </c>
      <c r="K18" s="3">
        <f>+K8/K2</f>
        <v>2.7448609431680773E-2</v>
      </c>
      <c r="L18" s="3">
        <f>+L8/L2</f>
        <v>2.5386181295653214E-2</v>
      </c>
      <c r="M18" s="3">
        <f>+M8/M2</f>
        <v>4.2273607008250988E-2</v>
      </c>
      <c r="N18" s="3">
        <f>+N8/N2</f>
        <v>2.9348161878282361E-2</v>
      </c>
      <c r="O18" s="3">
        <f>+O8/O2</f>
        <v>2.758990874932904E-2</v>
      </c>
      <c r="P18" s="3">
        <f>+P8/P2</f>
        <v>1.7350369872225959E-2</v>
      </c>
      <c r="Q18" s="3">
        <f>+Q8/Q2</f>
        <v>3.5237649262467807E-2</v>
      </c>
      <c r="R18" s="3">
        <f>+R8/R2</f>
        <v>4.1135283820955236E-2</v>
      </c>
      <c r="S18" s="3">
        <f>+S8/S2</f>
        <v>3.1921001263061202E-2</v>
      </c>
      <c r="T18" s="3">
        <f>+T8/T2</f>
        <v>2.0067322630761265E-2</v>
      </c>
      <c r="U18" s="3">
        <f>+U8/U2</f>
        <v>1.0489900680727597E-2</v>
      </c>
      <c r="V18" s="3">
        <f>+V8/V2</f>
        <v>3.9884544738913667E-2</v>
      </c>
      <c r="W18" s="3">
        <f>+W8/W2</f>
        <v>4.5043960014452607E-2</v>
      </c>
      <c r="X18" s="3">
        <f>+X8/X2</f>
        <v>1.9086951668713027E-2</v>
      </c>
      <c r="Y18" s="3">
        <f>+Y8/Y2</f>
        <v>3.6576239476145932E-2</v>
      </c>
      <c r="Z18" s="3">
        <f>+Z8/Z2</f>
        <v>2.8178561053548948E-2</v>
      </c>
      <c r="AA18" s="3">
        <f>+AA8/AA2</f>
        <v>4.350051177072671E-2</v>
      </c>
      <c r="AB18" s="3">
        <f>+AB8/AB2</f>
        <v>6.6248616746587968E-2</v>
      </c>
      <c r="AC18" s="3">
        <f>+AC8/AC2</f>
        <v>0.10100886579027819</v>
      </c>
      <c r="AD18" s="3">
        <f>+AD8/AD2</f>
        <v>0.1188380756978565</v>
      </c>
      <c r="AE18" s="3">
        <f>+AE8/AE2</f>
        <v>0.11934338952972492</v>
      </c>
      <c r="AF18" s="3">
        <f>+AF8/AF2</f>
        <v>7.7222785007402789E-2</v>
      </c>
      <c r="AG18" s="3">
        <f>+AG8/AG2</f>
        <v>0.10380337772895785</v>
      </c>
      <c r="AH18" s="3">
        <f>+AH8/AH2</f>
        <v>8.1379440486861354E-2</v>
      </c>
      <c r="AI18" s="3">
        <f>+AI8/AI2</f>
        <v>0.10136702229255914</v>
      </c>
      <c r="AJ18" s="3">
        <f>+AJ8/AJ2</f>
        <v>9.8257188124983769E-2</v>
      </c>
      <c r="AL18" t="s">
        <v>68</v>
      </c>
      <c r="AM18" s="6">
        <f>NPV(AM17,AW12:CM12)-AV21</f>
        <v>18998.464046428762</v>
      </c>
      <c r="AR18" s="3">
        <f>+AR8/AR2</f>
        <v>2.7768255056564963E-2</v>
      </c>
      <c r="AS18" s="3">
        <f>+AS8/AS2</f>
        <v>2.5664061330218906E-2</v>
      </c>
      <c r="AT18" s="3">
        <f>+AT8/AT2</f>
        <v>3.4828807556080282E-2</v>
      </c>
      <c r="AU18" s="3">
        <f>+AU8/AU2</f>
        <v>6.450992090221512E-2</v>
      </c>
      <c r="AV18" s="3">
        <f>+AV8/AV2</f>
        <v>0.10684354600968625</v>
      </c>
    </row>
    <row r="19" spans="1:65">
      <c r="A19" t="s">
        <v>69</v>
      </c>
      <c r="B19" s="3">
        <f t="shared" ref="B19:AJ19" si="16">+B11/B10</f>
        <v>0.35687732342007433</v>
      </c>
      <c r="C19" s="3">
        <f t="shared" si="16"/>
        <v>0.28755364806866951</v>
      </c>
      <c r="D19" s="3">
        <f t="shared" si="16"/>
        <v>0.31623931623931628</v>
      </c>
      <c r="E19" s="3">
        <f t="shared" si="16"/>
        <v>0.48076923076923073</v>
      </c>
      <c r="F19" s="3">
        <f t="shared" si="16"/>
        <v>0.29166666666666663</v>
      </c>
      <c r="G19" s="3">
        <f t="shared" si="16"/>
        <v>0.32047477744807124</v>
      </c>
      <c r="H19" s="3">
        <f t="shared" si="16"/>
        <v>0.2061855670103093</v>
      </c>
      <c r="I19" s="3">
        <f t="shared" si="16"/>
        <v>0.19526627218934911</v>
      </c>
      <c r="J19" s="3">
        <f t="shared" si="16"/>
        <v>9.4594594594594586E-2</v>
      </c>
      <c r="K19" s="3">
        <f t="shared" si="16"/>
        <v>0.98113207547169823</v>
      </c>
      <c r="L19" s="3">
        <f t="shared" si="16"/>
        <v>0.2153846153846154</v>
      </c>
      <c r="M19" s="3">
        <f t="shared" si="16"/>
        <v>0.3167082294264339</v>
      </c>
      <c r="N19" s="3">
        <f t="shared" si="16"/>
        <v>0.20912547528517109</v>
      </c>
      <c r="O19" s="3">
        <f t="shared" si="16"/>
        <v>0.18367346938775511</v>
      </c>
      <c r="P19" s="3">
        <f t="shared" si="16"/>
        <v>4.3478260869565216E-2</v>
      </c>
      <c r="Q19" s="3">
        <f t="shared" si="16"/>
        <v>0.15808823529411764</v>
      </c>
      <c r="R19" s="3">
        <f t="shared" si="16"/>
        <v>0.25368731563421831</v>
      </c>
      <c r="S19" s="3">
        <f t="shared" si="16"/>
        <v>7.8358208955223885E-2</v>
      </c>
      <c r="T19" s="3">
        <f t="shared" si="16"/>
        <v>-5.6250000000000001E-2</v>
      </c>
      <c r="U19" s="3">
        <f t="shared" si="16"/>
        <v>-0.85185185185185197</v>
      </c>
      <c r="V19" s="3">
        <f t="shared" si="16"/>
        <v>0.12802768166089967</v>
      </c>
      <c r="W19" s="3">
        <f t="shared" si="16"/>
        <v>0.14868804664723032</v>
      </c>
      <c r="X19" s="3">
        <f t="shared" si="16"/>
        <v>-1.0810810810810811E-2</v>
      </c>
      <c r="Y19" s="3">
        <f t="shared" si="16"/>
        <v>-4.3243243243243246E-2</v>
      </c>
      <c r="Z19" s="3">
        <f t="shared" si="16"/>
        <v>0.11619718309859155</v>
      </c>
      <c r="AA19" s="3">
        <f t="shared" si="16"/>
        <v>0.15415821501014199</v>
      </c>
      <c r="AB19" s="3">
        <f t="shared" si="16"/>
        <v>0.17438105489773947</v>
      </c>
      <c r="AC19" s="3">
        <f t="shared" si="16"/>
        <v>0.15514131088394467</v>
      </c>
      <c r="AD19" s="3">
        <f t="shared" si="16"/>
        <v>0.17350579839429081</v>
      </c>
      <c r="AE19" s="3">
        <f t="shared" si="16"/>
        <v>0.14292612264606472</v>
      </c>
      <c r="AF19" s="3">
        <f t="shared" si="16"/>
        <v>0.11156601842374617</v>
      </c>
      <c r="AG19" s="3">
        <f t="shared" si="16"/>
        <v>0.13892587660896583</v>
      </c>
      <c r="AH19" s="3">
        <f t="shared" si="16"/>
        <v>0.11393119007332204</v>
      </c>
      <c r="AI19" s="3">
        <f t="shared" si="16"/>
        <v>0.1730444569499156</v>
      </c>
      <c r="AJ19" s="3">
        <f t="shared" si="16"/>
        <v>-5.2342318764721271E-2</v>
      </c>
      <c r="AL19" t="s">
        <v>70</v>
      </c>
      <c r="AM19">
        <f>+AM18/Folha1!L3</f>
        <v>33.925828654337074</v>
      </c>
      <c r="AR19" s="3">
        <f t="shared" ref="AR19:AV19" si="17">+AR11/AR10</f>
        <v>0.16648044692737429</v>
      </c>
      <c r="AS19" s="3">
        <f t="shared" si="17"/>
        <v>3.4198113207547169E-2</v>
      </c>
      <c r="AT19" s="3">
        <f t="shared" si="17"/>
        <v>5.8178752107925807E-2</v>
      </c>
      <c r="AU19" s="3">
        <f t="shared" si="17"/>
        <v>0.15706650831353919</v>
      </c>
      <c r="AV19" s="3">
        <f t="shared" si="17"/>
        <v>0.14675858411772505</v>
      </c>
    </row>
    <row r="20" spans="1:65">
      <c r="AM20" s="3">
        <f>+AM19/Folha1!L2-1</f>
        <v>0.35703314617348303</v>
      </c>
    </row>
    <row r="21" spans="1:65">
      <c r="A21" t="s">
        <v>71</v>
      </c>
      <c r="AS21" t="s">
        <v>7</v>
      </c>
      <c r="AT21" t="s">
        <v>7</v>
      </c>
      <c r="AV21">
        <f>+AV23-AV36</f>
        <v>150.19999999999999</v>
      </c>
      <c r="AW21">
        <f>+AV21+AW12</f>
        <v>923.01760999999988</v>
      </c>
      <c r="AX21">
        <f t="shared" ref="AX21:BM21" si="18">+AW21+AX12</f>
        <v>1642.7050715199998</v>
      </c>
      <c r="AY21">
        <f t="shared" si="18"/>
        <v>2453.6069057596396</v>
      </c>
      <c r="AZ21">
        <f t="shared" si="18"/>
        <v>3364.8126913256801</v>
      </c>
      <c r="BA21">
        <f t="shared" si="18"/>
        <v>4386.2378522728241</v>
      </c>
      <c r="BB21">
        <f t="shared" si="18"/>
        <v>5528.6954024305551</v>
      </c>
      <c r="BC21">
        <f t="shared" si="18"/>
        <v>6803.9737740147884</v>
      </c>
      <c r="BD21">
        <f t="shared" si="18"/>
        <v>8224.9212394981751</v>
      </c>
      <c r="BE21">
        <f t="shared" si="18"/>
        <v>9805.5374779519079</v>
      </c>
      <c r="BF21">
        <f t="shared" si="18"/>
        <v>11561.072882799592</v>
      </c>
      <c r="BG21">
        <f t="shared" si="18"/>
        <v>13508.136257427566</v>
      </c>
      <c r="BH21">
        <f t="shared" si="18"/>
        <v>15664.811598686956</v>
      </c>
      <c r="BI21">
        <f t="shared" si="18"/>
        <v>18050.784726337133</v>
      </c>
      <c r="BJ21">
        <f t="shared" si="18"/>
        <v>20687.480579282514</v>
      </c>
      <c r="BK21">
        <f t="shared" si="18"/>
        <v>23598.212067438704</v>
      </c>
      <c r="BL21">
        <f t="shared" si="18"/>
        <v>26808.341441656452</v>
      </c>
      <c r="BM21">
        <f t="shared" si="18"/>
        <v>30345.455223794444</v>
      </c>
    </row>
    <row r="23" spans="1:65">
      <c r="A23" t="s">
        <v>4</v>
      </c>
      <c r="AL23" s="1" t="s">
        <v>7</v>
      </c>
      <c r="AV23">
        <f>+AV26</f>
        <v>440.5</v>
      </c>
    </row>
    <row r="24" spans="1:65">
      <c r="A24" t="s">
        <v>72</v>
      </c>
      <c r="AV24">
        <v>3674.7</v>
      </c>
    </row>
    <row r="25" spans="1:65">
      <c r="A25" t="s">
        <v>73</v>
      </c>
      <c r="AV25">
        <v>3179.4</v>
      </c>
    </row>
    <row r="26" spans="1:65">
      <c r="A26" t="s">
        <v>74</v>
      </c>
      <c r="AV26">
        <v>440.5</v>
      </c>
    </row>
    <row r="27" spans="1:65">
      <c r="A27" t="s">
        <v>75</v>
      </c>
      <c r="AM27" s="7"/>
      <c r="AN27" s="7"/>
      <c r="AO27" s="7"/>
      <c r="AP27" s="7"/>
      <c r="AQ27" s="7"/>
      <c r="AR27" s="7"/>
      <c r="AS27" s="7"/>
      <c r="AT27" s="7"/>
      <c r="AU27" s="7"/>
      <c r="AV27" s="7" t="s">
        <v>76</v>
      </c>
      <c r="AW27" s="7"/>
      <c r="AX27" s="7"/>
      <c r="AY27" s="7"/>
    </row>
    <row r="28" spans="1:65">
      <c r="A28" t="s">
        <v>77</v>
      </c>
      <c r="AV28">
        <v>1148.3</v>
      </c>
    </row>
    <row r="29" spans="1:65">
      <c r="A29" t="s">
        <v>78</v>
      </c>
      <c r="AV29">
        <v>1445.6</v>
      </c>
    </row>
    <row r="30" spans="1:65">
      <c r="A30" t="s">
        <v>79</v>
      </c>
      <c r="AM30" s="7"/>
      <c r="AN30" s="7"/>
      <c r="AO30" s="7"/>
      <c r="AP30" s="7"/>
      <c r="AQ30" s="7"/>
      <c r="AR30" s="7"/>
      <c r="AS30" s="7"/>
      <c r="AT30" s="7"/>
      <c r="AU30" s="7"/>
      <c r="AV30" s="7" t="s">
        <v>76</v>
      </c>
      <c r="AW30" s="7"/>
      <c r="AX30" s="7"/>
      <c r="AY30" s="7"/>
    </row>
    <row r="31" spans="1:65">
      <c r="A31" t="s">
        <v>80</v>
      </c>
      <c r="AV31">
        <v>205.1</v>
      </c>
    </row>
    <row r="32" spans="1:65">
      <c r="A32" t="s">
        <v>81</v>
      </c>
      <c r="AV32">
        <v>290.2</v>
      </c>
    </row>
    <row r="33" spans="1:51">
      <c r="A33" t="s">
        <v>82</v>
      </c>
      <c r="AV33" s="7" t="s">
        <v>76</v>
      </c>
      <c r="AX33" s="7"/>
      <c r="AY33" s="7"/>
    </row>
    <row r="34" spans="1:51">
      <c r="A34" t="s">
        <v>83</v>
      </c>
      <c r="AV34">
        <v>42.4</v>
      </c>
    </row>
    <row r="36" spans="1:51">
      <c r="A36" t="s">
        <v>5</v>
      </c>
      <c r="AV36">
        <f>+AV39+AV43</f>
        <v>290.3</v>
      </c>
    </row>
    <row r="37" spans="1:51">
      <c r="A37" t="s">
        <v>84</v>
      </c>
      <c r="AV37">
        <v>1702.6</v>
      </c>
    </row>
    <row r="38" spans="1:51">
      <c r="A38" t="s">
        <v>85</v>
      </c>
      <c r="AV38">
        <v>1374.7</v>
      </c>
    </row>
    <row r="39" spans="1:51">
      <c r="A39" t="s">
        <v>86</v>
      </c>
      <c r="AV39">
        <v>170.1</v>
      </c>
    </row>
    <row r="40" spans="1:51">
      <c r="A40" t="s">
        <v>87</v>
      </c>
      <c r="AV40">
        <v>776.8</v>
      </c>
    </row>
    <row r="41" spans="1:51">
      <c r="A41" t="s">
        <v>88</v>
      </c>
      <c r="AM41" s="7"/>
      <c r="AN41" s="7"/>
      <c r="AO41" s="7"/>
      <c r="AP41" s="7"/>
      <c r="AQ41" s="7"/>
      <c r="AR41" s="7"/>
      <c r="AS41" s="7"/>
      <c r="AV41">
        <v>134.69999999999999</v>
      </c>
    </row>
    <row r="42" spans="1:51">
      <c r="A42" t="s">
        <v>89</v>
      </c>
      <c r="AM42" s="7"/>
      <c r="AN42" s="7"/>
      <c r="AO42" s="7"/>
      <c r="AP42" s="7"/>
      <c r="AQ42" s="7"/>
      <c r="AR42" s="7"/>
      <c r="AS42" s="7"/>
      <c r="AT42" s="7"/>
      <c r="AU42" s="7"/>
      <c r="AV42" s="7" t="s">
        <v>76</v>
      </c>
      <c r="AW42" s="7"/>
      <c r="AX42" s="7"/>
      <c r="AY42" s="7"/>
    </row>
    <row r="43" spans="1:51">
      <c r="A43" t="s">
        <v>90</v>
      </c>
      <c r="AT43" s="7"/>
      <c r="AV43">
        <v>120.2</v>
      </c>
    </row>
    <row r="44" spans="1:51">
      <c r="A44" t="s">
        <v>91</v>
      </c>
      <c r="AM44" s="7"/>
      <c r="AN44" s="7"/>
      <c r="AO44" s="7"/>
      <c r="AP44" s="7"/>
      <c r="AQ44" s="7"/>
      <c r="AR44" s="7"/>
      <c r="AS44" s="7"/>
      <c r="AT44" s="7"/>
      <c r="AU44" s="7"/>
      <c r="AV44" s="7" t="s">
        <v>76</v>
      </c>
      <c r="AW44" s="7"/>
      <c r="AX44" s="7"/>
      <c r="AY44" s="7"/>
    </row>
    <row r="45" spans="1:51">
      <c r="A45" t="s">
        <v>92</v>
      </c>
      <c r="AP45" s="7"/>
      <c r="AV45">
        <v>0</v>
      </c>
    </row>
    <row r="46" spans="1:51">
      <c r="A46" t="s">
        <v>93</v>
      </c>
      <c r="AV46">
        <v>1972.2</v>
      </c>
    </row>
    <row r="47" spans="1:51">
      <c r="A47" t="s">
        <v>94</v>
      </c>
      <c r="AV47">
        <v>1972</v>
      </c>
    </row>
    <row r="48" spans="1:51">
      <c r="A48" t="s">
        <v>95</v>
      </c>
      <c r="AV48">
        <v>538.4</v>
      </c>
    </row>
    <row r="49" spans="1:51">
      <c r="A49" t="s">
        <v>96</v>
      </c>
      <c r="AV49">
        <v>1433</v>
      </c>
    </row>
    <row r="50" spans="1:51">
      <c r="A50" t="s">
        <v>97</v>
      </c>
      <c r="AV50">
        <v>0.6</v>
      </c>
    </row>
    <row r="51" spans="1:51">
      <c r="A51" t="s">
        <v>98</v>
      </c>
      <c r="AM51" s="7"/>
      <c r="AN51" s="7"/>
      <c r="AO51" s="7"/>
      <c r="AP51" s="7"/>
      <c r="AQ51" s="7"/>
      <c r="AR51" s="7"/>
      <c r="AS51" s="7"/>
      <c r="AT51" s="7"/>
      <c r="AU51" s="7"/>
      <c r="AV51" s="7" t="s">
        <v>76</v>
      </c>
      <c r="AW51" s="7"/>
      <c r="AX51" s="7"/>
      <c r="AY51" s="7"/>
    </row>
    <row r="52" spans="1:51">
      <c r="A52" t="s">
        <v>99</v>
      </c>
      <c r="AV52">
        <v>3674.7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2024-11-10T12:35:28Z</dcterms:created>
  <dcterms:modified xsi:type="dcterms:W3CDTF">2024-11-10T14:32:27Z</dcterms:modified>
  <cp:category/>
  <cp:contentStatus/>
</cp:coreProperties>
</file>