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" documentId="8_{22983583-9359-4F45-91C1-1F2B8DCC0E57}" xr6:coauthVersionLast="47" xr6:coauthVersionMax="47" xr10:uidLastSave="{56719469-A6D9-48BD-8620-384E456ACBBD}"/>
  <bookViews>
    <workbookView xWindow="-105" yWindow="0" windowWidth="14610" windowHeight="15585" activeTab="1" xr2:uid="{F8D720D6-6235-4291-8274-52EC6A71405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I8" i="2"/>
  <c r="I13" i="2"/>
  <c r="I5" i="2"/>
  <c r="M15" i="2"/>
  <c r="M13" i="2"/>
  <c r="M5" i="2"/>
  <c r="K15" i="2"/>
  <c r="K13" i="2"/>
  <c r="K8" i="2"/>
  <c r="K5" i="2"/>
  <c r="K9" i="2" s="1"/>
  <c r="O19" i="2"/>
  <c r="O13" i="2"/>
  <c r="O8" i="2"/>
  <c r="I9" i="2" l="1"/>
  <c r="I14" i="2" s="1"/>
  <c r="I16" i="2" s="1"/>
  <c r="I18" i="2" s="1"/>
  <c r="I19" i="2" s="1"/>
  <c r="M9" i="2"/>
  <c r="M14" i="2" s="1"/>
  <c r="M16" i="2" s="1"/>
  <c r="M18" i="2" s="1"/>
  <c r="M19" i="2" s="1"/>
  <c r="K14" i="2"/>
  <c r="K16" i="2" s="1"/>
  <c r="K18" i="2" s="1"/>
  <c r="K19" i="2" s="1"/>
  <c r="O15" i="2"/>
  <c r="O5" i="2"/>
  <c r="O9" i="2" s="1"/>
  <c r="O14" i="2" s="1"/>
  <c r="O16" i="2" s="1"/>
  <c r="L3" i="1"/>
  <c r="L4" i="1"/>
  <c r="L7" i="1" s="1"/>
  <c r="L5" i="1"/>
  <c r="O18" i="2" l="1"/>
</calcChain>
</file>

<file path=xl/sharedStrings.xml><?xml version="1.0" encoding="utf-8"?>
<sst xmlns="http://schemas.openxmlformats.org/spreadsheetml/2006/main" count="43" uniqueCount="39">
  <si>
    <t>Price</t>
  </si>
  <si>
    <t>MC</t>
  </si>
  <si>
    <t>Shares</t>
  </si>
  <si>
    <t>Cash</t>
  </si>
  <si>
    <t>Debt</t>
  </si>
  <si>
    <t>EV</t>
  </si>
  <si>
    <t>ceo</t>
  </si>
  <si>
    <t>staff</t>
  </si>
  <si>
    <t>Pos</t>
  </si>
  <si>
    <t>cos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</si>
  <si>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</si>
  <si>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</si>
  <si>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</si>
  <si>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</si>
  <si>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</si>
  <si>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</si>
  <si>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</si>
  <si>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</si>
  <si>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</si>
  <si>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</si>
  <si>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</si>
  <si>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</si>
  <si>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</si>
  <si>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Genomics</t>
  </si>
  <si>
    <t>Data and services</t>
  </si>
  <si>
    <t>Revenue</t>
  </si>
  <si>
    <t>COGS</t>
  </si>
  <si>
    <t>RD</t>
  </si>
  <si>
    <t>SGA</t>
  </si>
  <si>
    <t>OPEX</t>
  </si>
  <si>
    <t>Interest Income</t>
  </si>
  <si>
    <t>PRETAX</t>
  </si>
  <si>
    <t>TAX</t>
  </si>
  <si>
    <t xml:space="preserve">NI </t>
  </si>
  <si>
    <t>EPS</t>
  </si>
  <si>
    <t>Tecnhology RD</t>
  </si>
  <si>
    <t>Gross Profit</t>
  </si>
  <si>
    <t>Operating Profit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</si>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</sst>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Font="1"/>
    <xf numFmtId="0" fontId="1" fillId="0" borderId="0" xfId="0" applyFont="1"/>
    <xf numFmtId="0" fontId="0" fillId="0" borderId="0" xfId="0" applyFo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9C81-97FB-420F-B4DF-442BF911F655}">
  <dimension ref="B2:L12"/>
  <sheetViews>
    <sheetView workbookViewId="0">
      <selection activeCell="L3" sqref="L3"/>
    </sheetView>
  </sheetViews>
  <sheetFormatPr defaultRowHeight="15" x14ac:dyDescent="0.25"/>
  <sheetData>
    <row r="2" spans="2:12" x14ac:dyDescent="0.25">
      <c r="B2" t="s">
        <v>6</v>
      </c>
      <c r="K2" t="s">
        <v>0</v>
      </c>
      <c r="L2" s="1">
        <v>58.92</v>
      </c>
    </row>
    <row r="3" spans="2:12" x14ac:dyDescent="0.25">
      <c r="K3" t="s">
        <v>2</v>
      </c>
      <c r="L3" s="1">
        <f>168.072456+5.043789</f>
        <v>173.11624499999999</v>
      </c>
    </row>
    <row r="4" spans="2:12" x14ac:dyDescent="0.25">
      <c r="K4" t="s">
        <v>1</v>
      </c>
      <c r="L4" s="1">
        <f>+L2*L3</f>
        <v>10200.009155399999</v>
      </c>
    </row>
    <row r="5" spans="2:12" x14ac:dyDescent="0.25">
      <c r="B5" t="s">
        <v>7</v>
      </c>
      <c r="K5" t="s">
        <v>3</v>
      </c>
      <c r="L5" s="1">
        <f>151.603+262.613+67.183</f>
        <v>481.399</v>
      </c>
    </row>
    <row r="6" spans="2:12" x14ac:dyDescent="0.25">
      <c r="K6" t="s">
        <v>4</v>
      </c>
      <c r="L6" s="1">
        <v>467.14400000000001</v>
      </c>
    </row>
    <row r="7" spans="2:12" x14ac:dyDescent="0.25">
      <c r="K7" t="s">
        <v>5</v>
      </c>
      <c r="L7" s="1">
        <f>+L4-L5+L6</f>
        <v>10185.7541554</v>
      </c>
    </row>
    <row r="9" spans="2:12" x14ac:dyDescent="0.25">
      <c r="B9" t="s">
        <v>8</v>
      </c>
    </row>
    <row r="12" spans="2:12" x14ac:dyDescent="0.25">
      <c r="B1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5B3B-A836-4379-8809-2E1DB20C5D54}">
  <dimension ref="B2:XFD20"/>
  <sheetViews>
    <sheetView tabSelected="1" topLeftCell="B1" zoomScale="130" zoomScaleNormal="130" workbookViewId="0">
      <pane xSplit="1" ySplit="2" topLeftCell="H3" activePane="bottomRight" state="frozen"/>
      <selection activeCell="B1" sqref="B1"/>
      <selection pane="topRight" activeCell="C1" sqref="C1"/>
      <selection pane="bottomLeft" activeCell="B3" sqref="B3"/>
      <selection pane="bottomRight" activeCell="M28" sqref="M28"/>
    </sheetView>
  </sheetViews>
  <sheetFormatPr defaultRowHeight="15" x14ac:dyDescent="0.25"/>
  <cols>
    <col min="2" max="2" width="16.7109375" bestFit="1" customWidth="1"/>
  </cols>
  <sheetData>
    <row r="2" spans="2:16 16384:16384" x14ac:dyDescent="0.25">
      <c r="B2" s="4"/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</row>
    <row r="3" spans="2:16 16384:16384" x14ac:dyDescent="0.25">
      <c r="B3" s="4" t="s">
        <v>23</v>
      </c>
      <c r="C3" s="4"/>
      <c r="D3" s="4"/>
      <c r="E3" s="4"/>
      <c r="F3" s="4"/>
      <c r="G3" s="4"/>
      <c r="H3" s="4"/>
      <c r="I3" s="4">
        <v>91.924000000000007</v>
      </c>
      <c r="J3" s="4"/>
      <c r="K3" s="4">
        <v>102.569</v>
      </c>
      <c r="L3" s="4"/>
      <c r="M3" s="4">
        <v>112.324</v>
      </c>
      <c r="N3" s="4"/>
      <c r="O3" s="4">
        <v>193.804</v>
      </c>
    </row>
    <row r="4" spans="2:16 16384:16384" x14ac:dyDescent="0.25">
      <c r="B4" s="4" t="s">
        <v>24</v>
      </c>
      <c r="C4" s="4"/>
      <c r="D4" s="4"/>
      <c r="E4" s="4"/>
      <c r="F4" s="4"/>
      <c r="G4" s="4"/>
      <c r="H4" s="4"/>
      <c r="I4" s="4">
        <v>40.493000000000002</v>
      </c>
      <c r="J4" s="4"/>
      <c r="K4" s="4">
        <v>43.250999999999998</v>
      </c>
      <c r="L4" s="4"/>
      <c r="M4" s="4">
        <v>53.645000000000003</v>
      </c>
      <c r="N4" s="4"/>
      <c r="O4" s="4">
        <v>61.933</v>
      </c>
    </row>
    <row r="5" spans="2:16 16384:16384" s="2" customFormat="1" x14ac:dyDescent="0.25">
      <c r="B5" s="5" t="s">
        <v>25</v>
      </c>
      <c r="C5" s="5"/>
      <c r="D5" s="5"/>
      <c r="E5" s="5"/>
      <c r="F5" s="5"/>
      <c r="G5" s="5"/>
      <c r="H5" s="5"/>
      <c r="I5" s="5">
        <f>+I3+I4</f>
        <v>132.417</v>
      </c>
      <c r="J5" s="5"/>
      <c r="K5" s="5">
        <f>+K3+K4</f>
        <v>145.82</v>
      </c>
      <c r="L5" s="5"/>
      <c r="M5" s="5">
        <f>+M3+M4</f>
        <v>165.96899999999999</v>
      </c>
      <c r="N5" s="5"/>
      <c r="O5" s="5">
        <f>+O3+O4</f>
        <v>255.73699999999999</v>
      </c>
    </row>
    <row r="6" spans="2:16 16384:16384" x14ac:dyDescent="0.25">
      <c r="B6" s="4" t="s">
        <v>23</v>
      </c>
      <c r="C6" s="4"/>
      <c r="D6" s="4"/>
      <c r="E6" s="4"/>
      <c r="F6" s="4"/>
      <c r="G6" s="4"/>
      <c r="H6" s="4"/>
      <c r="I6" s="4">
        <v>46.960999999999999</v>
      </c>
      <c r="J6" s="4"/>
      <c r="K6" s="4">
        <v>52.835000000000001</v>
      </c>
      <c r="L6" s="4"/>
      <c r="M6" s="4">
        <v>68.323999999999998</v>
      </c>
      <c r="N6" s="4"/>
      <c r="O6" s="4">
        <v>84.783000000000001</v>
      </c>
    </row>
    <row r="7" spans="2:16 16384:16384" x14ac:dyDescent="0.25">
      <c r="B7" s="4" t="s">
        <v>24</v>
      </c>
      <c r="C7" s="4"/>
      <c r="D7" s="4"/>
      <c r="E7" s="4"/>
      <c r="F7" s="4"/>
      <c r="G7" s="4"/>
      <c r="H7" s="4"/>
      <c r="I7" s="4">
        <v>13.807</v>
      </c>
      <c r="J7" s="4"/>
      <c r="K7" s="4">
        <v>15.288</v>
      </c>
      <c r="L7" s="4"/>
      <c r="M7" s="4">
        <v>22.132000000000001</v>
      </c>
      <c r="N7" s="4"/>
      <c r="O7" s="4">
        <v>15.750999999999999</v>
      </c>
    </row>
    <row r="8" spans="2:16 16384:16384" s="3" customFormat="1" x14ac:dyDescent="0.25">
      <c r="B8" s="6" t="s">
        <v>26</v>
      </c>
      <c r="C8" s="6"/>
      <c r="D8" s="6"/>
      <c r="E8" s="6"/>
      <c r="F8" s="6"/>
      <c r="G8" s="6"/>
      <c r="H8" s="6"/>
      <c r="I8" s="6">
        <f>+I6+I7</f>
        <v>60.768000000000001</v>
      </c>
      <c r="J8" s="6"/>
      <c r="K8" s="6">
        <f>+K6+K7</f>
        <v>68.123000000000005</v>
      </c>
      <c r="L8" s="6"/>
      <c r="M8" s="6">
        <v>77.908000000000001</v>
      </c>
      <c r="N8" s="6"/>
      <c r="O8" s="6">
        <f>+O6+O7</f>
        <v>100.53400000000001</v>
      </c>
    </row>
    <row r="9" spans="2:16 16384:16384" s="2" customFormat="1" x14ac:dyDescent="0.25">
      <c r="B9" s="5" t="s">
        <v>36</v>
      </c>
      <c r="C9" s="5"/>
      <c r="D9" s="5"/>
      <c r="E9" s="5"/>
      <c r="F9" s="5"/>
      <c r="G9" s="5"/>
      <c r="H9" s="5"/>
      <c r="I9" s="5">
        <f>+I5-I8</f>
        <v>71.649000000000001</v>
      </c>
      <c r="J9" s="5"/>
      <c r="K9" s="5">
        <f>+K5-K8</f>
        <v>77.696999999999989</v>
      </c>
      <c r="L9" s="5"/>
      <c r="M9" s="5">
        <f>+M5-M8</f>
        <v>88.060999999999993</v>
      </c>
      <c r="N9" s="5"/>
      <c r="O9" s="5">
        <f>+O5-O8</f>
        <v>155.20299999999997</v>
      </c>
      <c r="XFD9" s="2" t="s">
        <v>38</v>
      </c>
    </row>
    <row r="10" spans="2:16 16384:16384" x14ac:dyDescent="0.25">
      <c r="B10" s="4" t="s">
        <v>35</v>
      </c>
      <c r="C10" s="4"/>
      <c r="D10" s="4"/>
      <c r="E10" s="4"/>
      <c r="F10" s="4"/>
      <c r="G10" s="4"/>
      <c r="H10" s="4"/>
      <c r="I10" s="6">
        <v>23.427</v>
      </c>
      <c r="J10" s="4"/>
      <c r="K10" s="4">
        <v>27.067</v>
      </c>
      <c r="L10" s="6"/>
      <c r="M10" s="6">
        <v>77.908000000000001</v>
      </c>
      <c r="N10" s="4"/>
      <c r="O10" s="4">
        <v>33.390999999999998</v>
      </c>
      <c r="P10" s="3"/>
    </row>
    <row r="11" spans="2:16 16384:16384" x14ac:dyDescent="0.25">
      <c r="B11" s="4" t="s">
        <v>27</v>
      </c>
      <c r="C11" s="4"/>
      <c r="D11" s="4"/>
      <c r="E11" s="4"/>
      <c r="F11" s="4"/>
      <c r="G11" s="4"/>
      <c r="H11" s="4"/>
      <c r="I11" s="4">
        <v>22.170999999999999</v>
      </c>
      <c r="J11" s="4"/>
      <c r="K11" s="4">
        <v>24.34</v>
      </c>
      <c r="L11" s="4"/>
      <c r="M11" s="4">
        <v>68.025000000000006</v>
      </c>
      <c r="N11" s="4"/>
      <c r="O11" s="4">
        <v>35.874000000000002</v>
      </c>
      <c r="P11" s="3"/>
    </row>
    <row r="12" spans="2:16 16384:16384" x14ac:dyDescent="0.25">
      <c r="B12" s="4" t="s">
        <v>28</v>
      </c>
      <c r="C12" s="4"/>
      <c r="D12" s="4"/>
      <c r="E12" s="4"/>
      <c r="F12" s="4"/>
      <c r="G12" s="4"/>
      <c r="H12" s="4"/>
      <c r="I12" s="4">
        <v>71.188999999999993</v>
      </c>
      <c r="J12" s="4"/>
      <c r="K12" s="4">
        <v>79.563999999999993</v>
      </c>
      <c r="L12" s="4"/>
      <c r="M12" s="4">
        <v>463.072</v>
      </c>
      <c r="N12" s="4"/>
      <c r="O12" s="4">
        <v>154.62700000000001</v>
      </c>
    </row>
    <row r="13" spans="2:16 16384:16384" x14ac:dyDescent="0.25">
      <c r="B13" s="4" t="s">
        <v>29</v>
      </c>
      <c r="C13" s="4"/>
      <c r="D13" s="4"/>
      <c r="E13" s="4"/>
      <c r="F13" s="4"/>
      <c r="G13" s="4"/>
      <c r="H13" s="4"/>
      <c r="I13" s="4">
        <f>+I10+I11+I12</f>
        <v>116.78699999999999</v>
      </c>
      <c r="J13" s="4"/>
      <c r="K13" s="4">
        <f>+K10+K11+K12</f>
        <v>130.971</v>
      </c>
      <c r="L13" s="4"/>
      <c r="M13" s="4">
        <f>+M10+M11+M12</f>
        <v>609.005</v>
      </c>
      <c r="N13" s="4"/>
      <c r="O13" s="4">
        <f>+O10+O11+O12</f>
        <v>223.892</v>
      </c>
    </row>
    <row r="14" spans="2:16 16384:16384" s="2" customFormat="1" x14ac:dyDescent="0.25">
      <c r="B14" s="5" t="s">
        <v>37</v>
      </c>
      <c r="C14" s="5"/>
      <c r="D14" s="5"/>
      <c r="E14" s="5"/>
      <c r="F14" s="5"/>
      <c r="G14" s="5"/>
      <c r="H14" s="5"/>
      <c r="I14" s="5">
        <f>+I9-I13</f>
        <v>-45.137999999999991</v>
      </c>
      <c r="J14" s="5"/>
      <c r="K14" s="5">
        <f>+K9-K13</f>
        <v>-53.274000000000015</v>
      </c>
      <c r="L14" s="5"/>
      <c r="M14" s="5">
        <f>+M9-M13</f>
        <v>-520.94399999999996</v>
      </c>
      <c r="N14" s="5"/>
      <c r="O14" s="5">
        <f>+O9-O13</f>
        <v>-68.689000000000021</v>
      </c>
    </row>
    <row r="15" spans="2:16 16384:16384" s="3" customFormat="1" x14ac:dyDescent="0.25">
      <c r="B15" s="6" t="s">
        <v>30</v>
      </c>
      <c r="C15" s="6"/>
      <c r="D15" s="6"/>
      <c r="E15" s="6"/>
      <c r="F15" s="6"/>
      <c r="G15" s="6"/>
      <c r="H15" s="6"/>
      <c r="I15" s="6">
        <f>1.957-11.712+-0.766</f>
        <v>-10.520999999999999</v>
      </c>
      <c r="J15" s="6"/>
      <c r="K15" s="6">
        <f>1.031-13.238+0.749</f>
        <v>-11.457999999999998</v>
      </c>
      <c r="L15" s="6"/>
      <c r="M15" s="6">
        <f>1.718-13.295-7.048</f>
        <v>-18.625</v>
      </c>
      <c r="N15" s="6"/>
      <c r="O15" s="6">
        <f>1.813-18.003-27.455</f>
        <v>-43.644999999999996</v>
      </c>
    </row>
    <row r="16" spans="2:16 16384:16384" s="2" customFormat="1" x14ac:dyDescent="0.25">
      <c r="B16" s="5" t="s">
        <v>31</v>
      </c>
      <c r="C16" s="5"/>
      <c r="D16" s="5"/>
      <c r="E16" s="5"/>
      <c r="F16" s="5"/>
      <c r="G16" s="5"/>
      <c r="H16" s="5"/>
      <c r="I16" s="5">
        <f>+I14+I15</f>
        <v>-55.658999999999992</v>
      </c>
      <c r="J16" s="5"/>
      <c r="K16" s="5">
        <f>+K14+K15</f>
        <v>-64.732000000000014</v>
      </c>
      <c r="L16" s="5"/>
      <c r="M16" s="5">
        <f>+M14+M15</f>
        <v>-539.56899999999996</v>
      </c>
      <c r="N16" s="5"/>
      <c r="O16" s="5">
        <f>+O14+O15</f>
        <v>-112.33400000000002</v>
      </c>
    </row>
    <row r="17" spans="2:17" x14ac:dyDescent="0.25">
      <c r="B17" s="4" t="s">
        <v>32</v>
      </c>
      <c r="C17" s="4"/>
      <c r="D17" s="4"/>
      <c r="E17" s="4"/>
      <c r="F17" s="4"/>
      <c r="G17" s="4"/>
      <c r="H17" s="4"/>
      <c r="I17" s="4">
        <v>-3.0000000000000001E-3</v>
      </c>
      <c r="J17" s="4"/>
      <c r="K17" s="4">
        <v>-1.0999999999999999E-2</v>
      </c>
      <c r="L17" s="4"/>
      <c r="M17" s="4">
        <v>-9.5000000000000001E-2</v>
      </c>
      <c r="N17" s="4"/>
      <c r="O17" s="4">
        <v>46.18</v>
      </c>
    </row>
    <row r="18" spans="2:17" s="2" customFormat="1" x14ac:dyDescent="0.25">
      <c r="B18" s="5" t="s">
        <v>33</v>
      </c>
      <c r="C18" s="5"/>
      <c r="D18" s="5"/>
      <c r="E18" s="5"/>
      <c r="F18" s="5"/>
      <c r="G18" s="5"/>
      <c r="H18" s="5"/>
      <c r="I18" s="5">
        <f>+I16+I17</f>
        <v>-55.661999999999992</v>
      </c>
      <c r="J18" s="5"/>
      <c r="K18" s="5">
        <f>+K16+K17</f>
        <v>-64.743000000000009</v>
      </c>
      <c r="L18" s="5"/>
      <c r="M18" s="5">
        <f>+M16+M17</f>
        <v>-539.66399999999999</v>
      </c>
      <c r="N18" s="5"/>
      <c r="O18" s="5">
        <f>+O16+O17</f>
        <v>-66.154000000000025</v>
      </c>
      <c r="Q18" s="2" t="s">
        <v>38</v>
      </c>
    </row>
    <row r="19" spans="2:17" x14ac:dyDescent="0.25">
      <c r="B19" s="4" t="s">
        <v>34</v>
      </c>
      <c r="C19" s="4"/>
      <c r="D19" s="4"/>
      <c r="E19" s="4"/>
      <c r="F19" s="4"/>
      <c r="G19" s="4"/>
      <c r="H19" s="4"/>
      <c r="I19" s="4">
        <f>+I18/I20</f>
        <v>-0.87814343861420485</v>
      </c>
      <c r="J19" s="4"/>
      <c r="K19" s="4">
        <f>+K18/K20</f>
        <v>-1.0206999842345894</v>
      </c>
      <c r="L19" s="4"/>
      <c r="M19" s="4">
        <f>+M18/M20</f>
        <v>-6.5552869723656233</v>
      </c>
      <c r="N19" s="4"/>
      <c r="O19" s="4">
        <f>+O18/O20</f>
        <v>-0.38798634652153019</v>
      </c>
    </row>
    <row r="20" spans="2:17" x14ac:dyDescent="0.25">
      <c r="B20" s="4" t="s">
        <v>2</v>
      </c>
      <c r="C20" s="4"/>
      <c r="D20" s="4"/>
      <c r="E20" s="4"/>
      <c r="F20" s="4"/>
      <c r="G20" s="4"/>
      <c r="H20" s="4"/>
      <c r="I20" s="4">
        <v>63.386000000000003</v>
      </c>
      <c r="J20" s="4"/>
      <c r="K20" s="4">
        <v>63.43</v>
      </c>
      <c r="L20" s="4"/>
      <c r="M20" s="4">
        <v>82.325000000000003</v>
      </c>
      <c r="N20" s="4"/>
      <c r="O20" s="4">
        <v>170.506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cp:lastPrinted>2025-07-30T09:59:43Z</cp:lastPrinted>
  <dcterms:created xsi:type="dcterms:W3CDTF">2025-07-30T09:51:55Z</dcterms:created>
  <dcterms:modified xsi:type="dcterms:W3CDTF">2025-07-30T15:50:38Z</dcterms:modified>
</cp:coreProperties>
</file>