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272" documentId="8_{5217404D-96DB-43B3-B42F-8254A053C49C}" xr6:coauthVersionLast="47" xr6:coauthVersionMax="47" xr10:uidLastSave="{77CEF024-9808-4841-A95E-E44671425E3B}"/>
  <bookViews>
    <workbookView xWindow="14295" yWindow="0" windowWidth="14610" windowHeight="15585" activeTab="1" xr2:uid="{85B1A22C-B651-4058-A3BC-88AF9BF3349B}"/>
  </bookViews>
  <sheets>
    <sheet name="main" sheetId="1" r:id="rId1"/>
    <sheet name="model" sheetId="2" r:id="rId2"/>
    <sheet name="Buildings" sheetId="3" r:id="rId3"/>
    <sheet name="Ten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 i="2" l="1"/>
  <c r="N30" i="2"/>
  <c r="L15" i="2"/>
  <c r="L24" i="2" s="1"/>
  <c r="L26" i="2" s="1"/>
  <c r="N11" i="2"/>
  <c r="N15" i="2" s="1"/>
  <c r="N24" i="2" s="1"/>
  <c r="N26" i="2" s="1"/>
  <c r="M11" i="2"/>
  <c r="M15" i="2" s="1"/>
  <c r="M24" i="2" s="1"/>
  <c r="M26" i="2" s="1"/>
  <c r="L11" i="2"/>
  <c r="N8" i="2"/>
  <c r="M8" i="2"/>
  <c r="L8" i="2"/>
  <c r="J26" i="2"/>
  <c r="J24" i="2"/>
  <c r="J15" i="2"/>
  <c r="N2" i="2"/>
  <c r="O2" i="2" s="1"/>
  <c r="P2" i="2" s="1"/>
  <c r="M2" i="2"/>
  <c r="H29" i="2"/>
  <c r="G29" i="2"/>
  <c r="H28" i="2"/>
  <c r="G28" i="2"/>
  <c r="I29" i="2"/>
  <c r="I28" i="2"/>
  <c r="E13" i="4"/>
  <c r="D13" i="4"/>
  <c r="C13" i="4"/>
  <c r="F5" i="3"/>
  <c r="F9" i="3"/>
  <c r="F10" i="3" s="1"/>
  <c r="F8" i="3"/>
  <c r="F4" i="3"/>
  <c r="F3" i="3"/>
  <c r="L11" i="1"/>
  <c r="D32" i="2"/>
  <c r="E32" i="2" s="1"/>
  <c r="F32" i="2" s="1"/>
  <c r="H32" i="2"/>
  <c r="G34" i="2"/>
  <c r="F34" i="2"/>
  <c r="E34" i="2"/>
  <c r="D34" i="2"/>
  <c r="I34" i="2"/>
  <c r="H34" i="2"/>
  <c r="D8" i="2"/>
  <c r="C8" i="2"/>
  <c r="C11" i="2" s="1"/>
  <c r="C15" i="2" s="1"/>
  <c r="C24" i="2" s="1"/>
  <c r="C26" i="2" s="1"/>
  <c r="J8" i="2"/>
  <c r="I8" i="2"/>
  <c r="I11" i="2" s="1"/>
  <c r="I15" i="2" s="1"/>
  <c r="I24" i="2" s="1"/>
  <c r="I26" i="2" s="1"/>
  <c r="H8" i="2"/>
  <c r="H11" i="2" s="1"/>
  <c r="H15" i="2" s="1"/>
  <c r="H24" i="2" s="1"/>
  <c r="H26" i="2" s="1"/>
  <c r="G8" i="2"/>
  <c r="G11" i="2" s="1"/>
  <c r="G15" i="2" s="1"/>
  <c r="G24" i="2" s="1"/>
  <c r="G26" i="2" s="1"/>
  <c r="F8" i="2"/>
  <c r="F11" i="2" s="1"/>
  <c r="F15" i="2" s="1"/>
  <c r="F24" i="2" s="1"/>
  <c r="F26" i="2" s="1"/>
  <c r="E8" i="2"/>
  <c r="E11" i="2" s="1"/>
  <c r="E15" i="2" s="1"/>
  <c r="E24" i="2" s="1"/>
  <c r="E26" i="2" s="1"/>
  <c r="L8" i="1"/>
  <c r="L7" i="1"/>
  <c r="L3" i="1" a="1"/>
  <c r="L3" i="1" s="1"/>
  <c r="H30" i="2" l="1"/>
  <c r="I30" i="2"/>
  <c r="G30" i="2"/>
  <c r="D11" i="2"/>
  <c r="D15" i="2" s="1"/>
  <c r="D24" i="2" s="1"/>
  <c r="D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B4" authorId="0" shapeId="0" xr:uid="{D07BA182-4940-40A5-9D64-6B437D5805BA}">
      <text>
        <r>
          <rPr>
            <b/>
            <sz val="9"/>
            <color indexed="81"/>
            <rFont val="Tahoma"/>
            <family val="2"/>
          </rPr>
          <t>alexa:</t>
        </r>
        <r>
          <rPr>
            <sz val="9"/>
            <color indexed="81"/>
            <rFont val="Tahoma"/>
            <family val="2"/>
          </rPr>
          <t xml:space="preserve">
french aerospace company</t>
        </r>
      </text>
    </comment>
    <comment ref="B5" authorId="0" shapeId="0" xr:uid="{1A2B0B3A-BED0-4C01-A4CE-28CEE2775B3D}">
      <text>
        <r>
          <rPr>
            <b/>
            <sz val="9"/>
            <color indexed="81"/>
            <rFont val="Tahoma"/>
            <family val="2"/>
          </rPr>
          <t>alexa:</t>
        </r>
        <r>
          <rPr>
            <sz val="9"/>
            <color indexed="81"/>
            <rFont val="Tahoma"/>
            <family val="2"/>
          </rPr>
          <t xml:space="preserve">
NVIDIA superchip factory</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<sst xmlns="http://schemas.openxmlformats.org/spreadsheetml/2006/main" count="95" uniqueCount="76">
  <si>
    <t>Ticket</t>
  </si>
  <si>
    <t>Price</t>
  </si>
  <si>
    <t>Shares</t>
  </si>
  <si>
    <t>MC</t>
  </si>
  <si>
    <t>Cash</t>
  </si>
  <si>
    <t>Debt</t>
  </si>
  <si>
    <t>EV</t>
  </si>
  <si>
    <t>Rental</t>
  </si>
  <si>
    <t>Reimbursable building services</t>
  </si>
  <si>
    <t>Energy</t>
  </si>
  <si>
    <t>Management Fees</t>
  </si>
  <si>
    <t>Q1 2023</t>
  </si>
  <si>
    <t>Q2 2023</t>
  </si>
  <si>
    <t>Q3 2023</t>
  </si>
  <si>
    <t>Q4 2023</t>
  </si>
  <si>
    <t>Q1 2024</t>
  </si>
  <si>
    <t>Q2 2024</t>
  </si>
  <si>
    <t>Q3 2024</t>
  </si>
  <si>
    <t>Q4 2024</t>
  </si>
  <si>
    <t>Revenue</t>
  </si>
  <si>
    <t>Rental PP costs</t>
  </si>
  <si>
    <t>Non-Rental PP costs</t>
  </si>
  <si>
    <t>Ajusted NOI</t>
  </si>
  <si>
    <t>G&amp;A</t>
  </si>
  <si>
    <t>SBC</t>
  </si>
  <si>
    <t>D&amp;A</t>
  </si>
  <si>
    <t>Ajusted EBITDA</t>
  </si>
  <si>
    <t>Interest Income</t>
  </si>
  <si>
    <t>Other income</t>
  </si>
  <si>
    <t>Other net income energy</t>
  </si>
  <si>
    <t>Transaction cost on debt issuance</t>
  </si>
  <si>
    <t>Interest expense</t>
  </si>
  <si>
    <t>FX gains</t>
  </si>
  <si>
    <t>Gain from pp sold</t>
  </si>
  <si>
    <t>Gain on revaluation of IP</t>
  </si>
  <si>
    <t>Pretax Income</t>
  </si>
  <si>
    <t>Taxes</t>
  </si>
  <si>
    <t>Net Income</t>
  </si>
  <si>
    <t>Dividends Paid</t>
  </si>
  <si>
    <t>Q/Q</t>
  </si>
  <si>
    <t>Per share</t>
  </si>
  <si>
    <t>P/FFO</t>
  </si>
  <si>
    <t>Operating</t>
  </si>
  <si>
    <t>Under cnstruction</t>
  </si>
  <si>
    <t>Buildings</t>
  </si>
  <si>
    <t>North Region</t>
  </si>
  <si>
    <t>Bajio Region</t>
  </si>
  <si>
    <t>Central Region</t>
  </si>
  <si>
    <t>Total</t>
  </si>
  <si>
    <t>Sf</t>
  </si>
  <si>
    <t>Name</t>
  </si>
  <si>
    <t>% GLA</t>
  </si>
  <si>
    <t>%Annual Rent</t>
  </si>
  <si>
    <t>Industry</t>
  </si>
  <si>
    <t>Nestle</t>
  </si>
  <si>
    <t>Safran</t>
  </si>
  <si>
    <t>Foxconn</t>
  </si>
  <si>
    <t>TPI</t>
  </si>
  <si>
    <t>Nissan</t>
  </si>
  <si>
    <t>Mercado Libre</t>
  </si>
  <si>
    <t>Bombardier</t>
  </si>
  <si>
    <t>Continental</t>
  </si>
  <si>
    <t>EATON</t>
  </si>
  <si>
    <t>Coppel</t>
  </si>
  <si>
    <t>Food and Beverage</t>
  </si>
  <si>
    <t>Aerospace</t>
  </si>
  <si>
    <t>Eletronics</t>
  </si>
  <si>
    <t>Automotive</t>
  </si>
  <si>
    <t>E-commerce</t>
  </si>
  <si>
    <t>Lease expiration</t>
  </si>
  <si>
    <t>Vacant</t>
  </si>
  <si>
    <t>Thereafter</t>
  </si>
  <si>
    <t>%Quarter Rent</t>
  </si>
  <si>
    <t>Renewal</t>
  </si>
  <si>
    <t>Releasing</t>
  </si>
  <si>
    <t>Spread 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</si>
</sst>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9" formatCode="0.00\x"/>
  </numFmts>
  <fonts count="5" x14ac:knownFonts="1">
    <font>
      <sz val="11"/>
      <color theme="1"/>
      <name val="Aptos Narrow"/>
      <family val="2"/>
      <scheme val="minor"/>
    </font>
    <font>
      <sz val="10"/>
      <color theme="1"/>
      <name val="Arial"/>
      <family val="2"/>
    </font>
    <font>
      <b/>
      <sz val="10"/>
      <color theme="1"/>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165" fontId="1" fillId="0" borderId="0" xfId="0" applyNumberFormat="1" applyFont="1"/>
    <xf numFmtId="0" fontId="1" fillId="0" borderId="0" xfId="0" applyFont="1" applyAlignment="1">
      <alignment horizontal="right"/>
    </xf>
    <xf numFmtId="0" fontId="1" fillId="0" borderId="0" xfId="0" applyFont="1" applyAlignment="1">
      <alignment horizontal="left"/>
    </xf>
    <xf numFmtId="3" fontId="2" fillId="0" borderId="0" xfId="0" applyNumberFormat="1" applyFont="1"/>
    <xf numFmtId="165" fontId="2" fillId="0" borderId="0" xfId="0" applyNumberFormat="1" applyFont="1"/>
    <xf numFmtId="169" fontId="1" fillId="0" borderId="0" xfId="0" applyNumberFormat="1" applyFont="1" applyAlignment="1">
      <alignment horizontal="right"/>
    </xf>
    <xf numFmtId="9" fontId="1" fillId="0" borderId="0" xfId="0" applyNumberFormat="1" applyFont="1"/>
    <xf numFmtId="4" fontId="1" fillId="0" borderId="0" xfId="0" applyNumberFormat="1" applyFont="1"/>
    <xf numFmtId="0" fontId="2" fillId="0" borderId="0" xfId="0" applyFont="1" applyAlignment="1">
      <alignment horizontal="center"/>
    </xf>
    <xf numFmtId="2" fontId="1" fillId="0" borderId="0" xfId="0" applyNumberFormat="1" applyFont="1"/>
    <xf numFmtId="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en-GB</v>
    <v>ca75gh</v>
    <v>268435456</v>
    <v>1</v>
    <v>Powered by Refinitiv</v>
    <v>0</v>
    <v>Vesta Real Estate Corporation, S.A.B. de C.V. (XNYS:VTMX)</v>
    <v>2</v>
    <v>3</v>
    <v>Finance</v>
    <v>4</v>
    <v>41.44</v>
    <v>25.22</v>
    <v>0.87509999999999999</v>
    <v>-0.28999999999999998</v>
    <v>0</v>
    <v>-1.1332999999999999E-2</v>
    <v>0</v>
    <v>USD</v>
    <v>Vesta Real Estate Corporation SAB de CV (Vesta) is a Mexico-based company engaged in the real estate sector. The Company’s scope of activities includes development, sale, purchase, rental, and administration of industrial buildings as well as distribution centers in Mexico. In addition, the Company provides solutions for light manufacturing, distribution, and e-commerce operation. Vesta’s activities are present in multiple states of Mexico with over 200 functioning industrial buildings. The real estate operations performed by the Firm support industries such as automotive, food and beverages, logistics as well as plastics. The Company has a number of subsidiaries in Mexico, such as CIV Infraestructura S de RL de CV, Proyectos Aeroespaciales S de RL de CV, QVC II S de RL de CV, as well as Vesta Baja California S de RL de CV, among others.</v>
    <v>103</v>
    <v>New York Stock Exchange</v>
    <v>XNYS</v>
    <v>XNYS</v>
    <v>Paseo de los Tamarindos No. 90, Torre II, Piso 28, Col. Bosques de las Lomas, MEXICO, D.F., MEXICO, D.F., 05120 MX</v>
    <v>26.16</v>
    <v>Real Estate Operations</v>
    <v>Stock</v>
    <v>45590.958333356248</v>
    <v>25.22</v>
    <v>44618550000</v>
    <v>Vesta Real Estate Corporation, S.A.B. de C.V.</v>
    <v>Vesta Real Estate Corporation, S.A.B. de C.V.</v>
    <v>25.73</v>
    <v>25.59</v>
    <v>25.3</v>
    <v>25.3</v>
    <v>882487200</v>
    <v>VTMX</v>
    <v>Vesta Real Estate Corporation, S.A.B. de C.V. (XNYS:VTMX)</v>
    <v>91994</v>
    <v>171511</v>
  </rv>
  <rv s="1">
    <v>0</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ExchangeID</v>
      <v t="s">%ProviderInfo</v>
    </a>
  </spbArrays>
  <spbData count="5">
    <spb s="0">
      <v>0</v>
      <v>Name</v>
    </spb>
    <spb s="1">
      <v>0</v>
      <v>0</v>
      <v>0</v>
    </spb>
    <spb s="2">
      <v>1</v>
      <v>1</v>
      <v>1</v>
    </spb>
    <spb s="3">
      <v>1</v>
      <v>2</v>
      <v>1</v>
      <v>3</v>
      <v>1</v>
      <v>1</v>
      <v>1</v>
      <v>4</v>
      <v>4</v>
      <v>5</v>
      <v>6</v>
      <v>1</v>
      <v>1</v>
      <v>1</v>
      <v>4</v>
      <v>7</v>
      <v>8</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dd/mm/yyyy\ hh:mm"/>
    </x:dxf>
    <x:dxf>
      <x:numFmt numFmtId="14" formatCode="0.00%"/>
    </x:dxf>
    <x:dxf>
      <x:numFmt numFmtId="3" formatCode="#,##0"/>
    </x:dxf>
    <x:dxf>
      <x:numFmt numFmtId="4" formatCode="#,##0.00"/>
    </x:dxf>
  </dxfs>
  <richProperties>
    <rPr n="NumberFormat" t="s"/>
    <rPr n="IsTitleField" t="b"/>
  </richProperties>
  <richStyles>
    <rSty dxfid="1">
      <rpv i="0">_([$$-en-US]* #,##0.00_);_([$$-en-US]* (#,##0.00);_([$$-en-US]* "-"??_);_(@_)</rpv>
    </rSty>
    <rSty dxfid="5">
      <rpv i="0">#,##0.00</rpv>
    </rSty>
    <rSty>
      <rpv i="1">1</rpv>
    </rSty>
    <rSty dxfid="4">
      <rpv i="0">#,##0</rpv>
    </rSty>
    <rSty dxfid="3"/>
    <rSty dxfid="1">
      <rpv i="0">_-[$$-es-MX]* #,##0_-;-[$$-es-MX]* #,##0_-;_-[$$-es-MX]* "-"_-;_-@_-</rpv>
    </rSty>
    <rSty dxfid="2"/>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9AAD-29F8-4CD0-AE5A-83ACD61B7E4D}">
  <dimension ref="K2:L11"/>
  <sheetViews>
    <sheetView workbookViewId="0">
      <selection activeCell="D12" sqref="D12"/>
    </sheetView>
  </sheetViews>
  <sheetFormatPr defaultRowHeight="12.75" x14ac:dyDescent="0.2"/>
  <cols>
    <col min="1" max="16384" width="9.140625" style="1"/>
  </cols>
  <sheetData>
    <row r="2" spans="11:12" x14ac:dyDescent="0.2">
      <c r="K2" s="4" t="s">
        <v>0</v>
      </c>
      <c r="L2" s="1" t="e" vm="1">
        <v>#VALUE!</v>
      </c>
    </row>
    <row r="3" spans="11:12" x14ac:dyDescent="0.2">
      <c r="K3" s="4" t="s">
        <v>1</v>
      </c>
      <c r="L3" s="2" cm="1">
        <f t="array" aca="1" ref="L3" ca="1">+_FV(L2,"Price")</f>
        <v>25.3</v>
      </c>
    </row>
    <row r="4" spans="11:12" x14ac:dyDescent="0.2">
      <c r="K4" s="4" t="s">
        <v>2</v>
      </c>
    </row>
    <row r="5" spans="11:12" x14ac:dyDescent="0.2">
      <c r="K5" s="4" t="s">
        <v>3</v>
      </c>
    </row>
    <row r="6" spans="11:12" x14ac:dyDescent="0.2">
      <c r="K6" s="4" t="s">
        <v>4</v>
      </c>
      <c r="L6" s="3">
        <v>281.2</v>
      </c>
    </row>
    <row r="7" spans="11:12" x14ac:dyDescent="0.2">
      <c r="K7" s="4" t="s">
        <v>5</v>
      </c>
      <c r="L7" s="3">
        <f>4.8+843</f>
        <v>847.8</v>
      </c>
    </row>
    <row r="8" spans="11:12" x14ac:dyDescent="0.2">
      <c r="K8" s="4" t="s">
        <v>6</v>
      </c>
      <c r="L8" s="3">
        <f>+L6-L7</f>
        <v>-566.59999999999991</v>
      </c>
    </row>
    <row r="10" spans="11:12" x14ac:dyDescent="0.2">
      <c r="K10" s="1" t="s">
        <v>41</v>
      </c>
      <c r="L10" s="10">
        <v>13.98</v>
      </c>
    </row>
    <row r="11" spans="11:12" x14ac:dyDescent="0.2">
      <c r="L11" s="5">
        <f>1/L10</f>
        <v>7.1530758226037189E-2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08E0A-DE51-4328-B5E0-F268BEC4E61A}">
  <dimension ref="B2:P34"/>
  <sheetViews>
    <sheetView tabSelected="1" workbookViewId="0">
      <pane xSplit="2" ySplit="2" topLeftCell="I3" activePane="bottomRight" state="frozen"/>
      <selection pane="topRight" activeCell="C1" sqref="C1"/>
      <selection pane="bottomLeft" activeCell="A3" sqref="A3"/>
      <selection pane="bottomRight" activeCell="N30" sqref="N30"/>
    </sheetView>
  </sheetViews>
  <sheetFormatPr defaultRowHeight="12.75" x14ac:dyDescent="0.2"/>
  <cols>
    <col min="1" max="1" width="9.140625" style="1"/>
    <col min="2" max="2" width="36.28515625" style="1" bestFit="1" customWidth="1"/>
    <col min="3" max="16384" width="9.140625" style="1"/>
  </cols>
  <sheetData>
    <row r="2" spans="2:16" x14ac:dyDescent="0.2">
      <c r="C2" s="4" t="s">
        <v>11</v>
      </c>
      <c r="D2" s="4" t="s">
        <v>12</v>
      </c>
      <c r="E2" s="4" t="s">
        <v>13</v>
      </c>
      <c r="F2" s="4" t="s">
        <v>14</v>
      </c>
      <c r="G2" s="4" t="s">
        <v>15</v>
      </c>
      <c r="H2" s="4" t="s">
        <v>16</v>
      </c>
      <c r="I2" s="4" t="s">
        <v>17</v>
      </c>
      <c r="J2" s="4" t="s">
        <v>18</v>
      </c>
      <c r="L2" s="4">
        <v>2021</v>
      </c>
      <c r="M2" s="4">
        <f>+L2+1</f>
        <v>2022</v>
      </c>
      <c r="N2" s="4">
        <f t="shared" ref="N2:P2" si="0">+M2+1</f>
        <v>2023</v>
      </c>
      <c r="O2" s="4">
        <f t="shared" si="0"/>
        <v>2024</v>
      </c>
      <c r="P2" s="4">
        <f t="shared" si="0"/>
        <v>2025</v>
      </c>
    </row>
    <row r="3" spans="2:16" x14ac:dyDescent="0.2">
      <c r="B3" s="1" t="s">
        <v>7</v>
      </c>
      <c r="C3" s="1">
        <v>47</v>
      </c>
      <c r="D3" s="1">
        <v>48.7</v>
      </c>
      <c r="E3" s="1">
        <v>51.6</v>
      </c>
      <c r="F3" s="1">
        <v>53</v>
      </c>
      <c r="G3" s="1">
        <v>55.8</v>
      </c>
      <c r="H3" s="1">
        <v>57.7</v>
      </c>
      <c r="I3" s="1">
        <v>58.4</v>
      </c>
      <c r="L3" s="3">
        <v>160.698385</v>
      </c>
      <c r="M3" s="3">
        <v>178.02546100000001</v>
      </c>
      <c r="N3" s="3">
        <v>213.448296</v>
      </c>
      <c r="O3" s="3"/>
      <c r="P3" s="3"/>
    </row>
    <row r="4" spans="2:16" x14ac:dyDescent="0.2">
      <c r="B4" s="1" t="s">
        <v>8</v>
      </c>
      <c r="C4" s="1">
        <v>2.2999999999999998</v>
      </c>
      <c r="D4" s="1">
        <v>1.9</v>
      </c>
      <c r="E4" s="1">
        <v>3.1</v>
      </c>
      <c r="F4" s="1">
        <v>1</v>
      </c>
      <c r="G4" s="1">
        <v>3.5</v>
      </c>
      <c r="H4" s="1">
        <v>3.3</v>
      </c>
      <c r="I4" s="1">
        <v>2.7</v>
      </c>
      <c r="L4" s="3"/>
      <c r="M4" s="3"/>
      <c r="N4" s="3"/>
      <c r="O4" s="3"/>
      <c r="P4" s="3"/>
    </row>
    <row r="5" spans="2:16" x14ac:dyDescent="0.2">
      <c r="B5" s="1" t="s">
        <v>9</v>
      </c>
      <c r="C5" s="1">
        <v>0.4</v>
      </c>
      <c r="D5" s="1">
        <v>0.9</v>
      </c>
      <c r="E5" s="1">
        <v>0.3</v>
      </c>
      <c r="F5" s="1">
        <v>1.9</v>
      </c>
      <c r="G5" s="1">
        <v>0.8</v>
      </c>
      <c r="H5" s="1">
        <v>2</v>
      </c>
      <c r="I5" s="1">
        <v>2.6</v>
      </c>
      <c r="L5" s="3"/>
      <c r="M5" s="3"/>
      <c r="N5" s="3"/>
      <c r="O5" s="3"/>
      <c r="P5" s="3"/>
    </row>
    <row r="6" spans="2:16" x14ac:dyDescent="0.2">
      <c r="B6" s="1" t="s">
        <v>10</v>
      </c>
      <c r="C6" s="1">
        <v>0.3</v>
      </c>
      <c r="D6" s="1">
        <v>0</v>
      </c>
      <c r="E6" s="1">
        <v>0.6</v>
      </c>
      <c r="F6" s="1">
        <v>0.1</v>
      </c>
      <c r="G6" s="1">
        <v>0.4</v>
      </c>
      <c r="H6" s="1">
        <v>0</v>
      </c>
      <c r="I6" s="1">
        <v>0</v>
      </c>
      <c r="L6" s="3">
        <v>8.7972999999999996E-2</v>
      </c>
      <c r="M6" s="3"/>
      <c r="N6" s="3">
        <v>1.0193160000000001</v>
      </c>
      <c r="O6" s="3"/>
      <c r="P6" s="3"/>
    </row>
    <row r="7" spans="2:16" x14ac:dyDescent="0.2">
      <c r="L7" s="3"/>
      <c r="M7" s="3"/>
      <c r="N7" s="3"/>
      <c r="O7" s="3"/>
      <c r="P7" s="3"/>
    </row>
    <row r="8" spans="2:16" x14ac:dyDescent="0.2">
      <c r="B8" s="4" t="s">
        <v>19</v>
      </c>
      <c r="C8" s="4">
        <f t="shared" ref="C8:D8" si="1">+SUM(C3:C6)</f>
        <v>49.999999999999993</v>
      </c>
      <c r="D8" s="4">
        <f t="shared" si="1"/>
        <v>51.5</v>
      </c>
      <c r="E8" s="4">
        <f>+SUM(E3:E6)</f>
        <v>55.6</v>
      </c>
      <c r="F8" s="4">
        <f t="shared" ref="F8:N8" si="2">+SUM(F3:F6)</f>
        <v>56</v>
      </c>
      <c r="G8" s="4">
        <f t="shared" si="2"/>
        <v>60.499999999999993</v>
      </c>
      <c r="H8" s="4">
        <f t="shared" si="2"/>
        <v>63</v>
      </c>
      <c r="I8" s="4">
        <f t="shared" si="2"/>
        <v>63.7</v>
      </c>
      <c r="J8" s="4">
        <f t="shared" si="2"/>
        <v>0</v>
      </c>
      <c r="L8" s="8">
        <f t="shared" si="2"/>
        <v>160.78635800000001</v>
      </c>
      <c r="M8" s="8">
        <f t="shared" si="2"/>
        <v>178.02546100000001</v>
      </c>
      <c r="N8" s="8">
        <f t="shared" si="2"/>
        <v>214.467612</v>
      </c>
      <c r="O8" s="3"/>
      <c r="P8" s="3"/>
    </row>
    <row r="9" spans="2:16" x14ac:dyDescent="0.2">
      <c r="B9" s="7" t="s">
        <v>20</v>
      </c>
      <c r="C9" s="3">
        <v>-2.2000000000000002</v>
      </c>
      <c r="D9" s="3">
        <v>-2.9</v>
      </c>
      <c r="E9" s="3">
        <v>-3.9</v>
      </c>
      <c r="F9" s="3">
        <v>-3.2</v>
      </c>
      <c r="G9" s="3">
        <v>-3.8</v>
      </c>
      <c r="H9" s="3">
        <v>-5</v>
      </c>
      <c r="I9" s="3">
        <v>-5.4</v>
      </c>
      <c r="L9" s="3">
        <v>-8.5439609999999995</v>
      </c>
      <c r="M9" s="3">
        <v>-8.9407890000000005</v>
      </c>
      <c r="N9" s="3">
        <v>-13.476324</v>
      </c>
      <c r="O9" s="3"/>
      <c r="P9" s="3"/>
    </row>
    <row r="10" spans="2:16" x14ac:dyDescent="0.2">
      <c r="B10" s="7" t="s">
        <v>21</v>
      </c>
      <c r="C10" s="3">
        <v>-0.7</v>
      </c>
      <c r="D10" s="3">
        <v>-0.98</v>
      </c>
      <c r="E10" s="3">
        <v>-1.4</v>
      </c>
      <c r="F10" s="3">
        <v>-1.7</v>
      </c>
      <c r="G10" s="3">
        <v>-0.7</v>
      </c>
      <c r="H10" s="3">
        <v>-1.18</v>
      </c>
      <c r="I10" s="3">
        <v>-1.07</v>
      </c>
      <c r="L10" s="3">
        <v>-2.1827960000000002</v>
      </c>
      <c r="M10" s="3">
        <v>-2.482605</v>
      </c>
      <c r="N10" s="3">
        <v>-4.7633979999999996</v>
      </c>
      <c r="O10" s="3"/>
      <c r="P10" s="3"/>
    </row>
    <row r="11" spans="2:16" x14ac:dyDescent="0.2">
      <c r="B11" s="1" t="s">
        <v>22</v>
      </c>
      <c r="C11" s="3">
        <f t="shared" ref="C11:H11" si="3">+C8+C9+C10</f>
        <v>47.099999999999987</v>
      </c>
      <c r="D11" s="3">
        <f t="shared" si="3"/>
        <v>47.620000000000005</v>
      </c>
      <c r="E11" s="3">
        <f t="shared" si="3"/>
        <v>50.300000000000004</v>
      </c>
      <c r="F11" s="3">
        <f t="shared" si="3"/>
        <v>51.099999999999994</v>
      </c>
      <c r="G11" s="3">
        <f t="shared" si="3"/>
        <v>55.999999999999993</v>
      </c>
      <c r="H11" s="3">
        <f t="shared" si="3"/>
        <v>56.82</v>
      </c>
      <c r="I11" s="3">
        <f>+I8+I9+I10</f>
        <v>57.230000000000004</v>
      </c>
      <c r="L11" s="3">
        <f t="shared" ref="L11:N11" si="4">+L8+L9+L10</f>
        <v>150.05960100000001</v>
      </c>
      <c r="M11" s="3">
        <f t="shared" si="4"/>
        <v>166.60206700000001</v>
      </c>
      <c r="N11" s="3">
        <f t="shared" si="4"/>
        <v>196.22789</v>
      </c>
      <c r="O11" s="3"/>
      <c r="P11" s="3"/>
    </row>
    <row r="12" spans="2:16" x14ac:dyDescent="0.2">
      <c r="B12" s="1" t="s">
        <v>23</v>
      </c>
      <c r="C12" s="1">
        <v>-7.8</v>
      </c>
      <c r="D12" s="1">
        <v>-6.4</v>
      </c>
      <c r="E12" s="1">
        <v>-7.1</v>
      </c>
      <c r="F12" s="1">
        <v>-8.8000000000000007</v>
      </c>
      <c r="G12" s="1">
        <v>-8.1999999999999993</v>
      </c>
      <c r="H12" s="1">
        <v>-9</v>
      </c>
      <c r="I12" s="1">
        <v>-7</v>
      </c>
      <c r="L12" s="3">
        <v>-21.400917</v>
      </c>
      <c r="M12" s="3">
        <v>-24.414428000000001</v>
      </c>
      <c r="N12" s="3">
        <v>-31.719895000000001</v>
      </c>
      <c r="O12" s="3"/>
      <c r="P12" s="3"/>
    </row>
    <row r="13" spans="2:16" x14ac:dyDescent="0.2">
      <c r="B13" s="1" t="s">
        <v>24</v>
      </c>
      <c r="C13" s="1">
        <v>2.8</v>
      </c>
      <c r="D13" s="1">
        <v>1.7</v>
      </c>
      <c r="E13" s="1">
        <v>1.8</v>
      </c>
      <c r="F13" s="1">
        <v>1.7</v>
      </c>
      <c r="G13" s="1">
        <v>2.1</v>
      </c>
      <c r="H13" s="1">
        <v>2.7</v>
      </c>
      <c r="I13" s="1">
        <v>2.1</v>
      </c>
      <c r="L13" s="3"/>
      <c r="M13" s="3"/>
      <c r="N13" s="3"/>
      <c r="O13" s="3"/>
      <c r="P13" s="3"/>
    </row>
    <row r="14" spans="2:16" x14ac:dyDescent="0.2">
      <c r="B14" s="1" t="s">
        <v>25</v>
      </c>
      <c r="C14" s="1">
        <v>-0.4</v>
      </c>
      <c r="D14" s="1">
        <v>-0.4</v>
      </c>
      <c r="E14" s="1">
        <v>-0.3</v>
      </c>
      <c r="F14" s="1">
        <v>-0.6</v>
      </c>
      <c r="G14" s="1">
        <v>-0.3</v>
      </c>
      <c r="H14" s="1">
        <v>-0.1</v>
      </c>
      <c r="I14" s="1">
        <v>-0.4</v>
      </c>
      <c r="L14" s="3"/>
      <c r="M14" s="3"/>
      <c r="N14" s="3"/>
      <c r="O14" s="3"/>
      <c r="P14" s="3"/>
    </row>
    <row r="15" spans="2:16" x14ac:dyDescent="0.2">
      <c r="B15" s="4" t="s">
        <v>26</v>
      </c>
      <c r="C15" s="8">
        <f t="shared" ref="C15:H15" si="5">+C11+C12+C13+C14</f>
        <v>41.699999999999989</v>
      </c>
      <c r="D15" s="8">
        <f t="shared" si="5"/>
        <v>42.52000000000001</v>
      </c>
      <c r="E15" s="8">
        <f t="shared" si="5"/>
        <v>44.7</v>
      </c>
      <c r="F15" s="8">
        <f t="shared" si="5"/>
        <v>43.4</v>
      </c>
      <c r="G15" s="8">
        <f t="shared" si="5"/>
        <v>49.6</v>
      </c>
      <c r="H15" s="8">
        <f t="shared" si="5"/>
        <v>50.42</v>
      </c>
      <c r="I15" s="8">
        <f>+I11+I12+I13+I14</f>
        <v>51.930000000000007</v>
      </c>
      <c r="J15" s="8">
        <f t="shared" ref="J15" si="6">+J11+J12+J13+J14</f>
        <v>0</v>
      </c>
      <c r="L15" s="8">
        <f t="shared" ref="L15:N15" si="7">+L11+L12+L13+L14</f>
        <v>128.65868400000002</v>
      </c>
      <c r="M15" s="8">
        <f t="shared" si="7"/>
        <v>142.18763899999999</v>
      </c>
      <c r="N15" s="8">
        <f t="shared" si="7"/>
        <v>164.50799499999999</v>
      </c>
      <c r="O15" s="3"/>
      <c r="P15" s="3"/>
    </row>
    <row r="16" spans="2:16" x14ac:dyDescent="0.2">
      <c r="B16" s="1" t="s">
        <v>27</v>
      </c>
      <c r="C16" s="1">
        <v>0.6</v>
      </c>
      <c r="D16" s="1">
        <v>0.5</v>
      </c>
      <c r="E16" s="1">
        <v>4.4000000000000004</v>
      </c>
      <c r="F16" s="1">
        <v>3.9</v>
      </c>
      <c r="G16" s="1">
        <v>5.0999999999999996</v>
      </c>
      <c r="H16" s="1">
        <v>4.0999999999999996</v>
      </c>
      <c r="I16" s="1">
        <v>4</v>
      </c>
      <c r="L16" s="3"/>
      <c r="M16" s="3"/>
      <c r="N16" s="3"/>
      <c r="O16" s="3"/>
      <c r="P16" s="3"/>
    </row>
    <row r="17" spans="2:16" x14ac:dyDescent="0.2">
      <c r="B17" s="1" t="s">
        <v>28</v>
      </c>
      <c r="C17" s="1">
        <v>0.3</v>
      </c>
      <c r="D17" s="1">
        <v>0.8</v>
      </c>
      <c r="E17" s="1">
        <v>1.7</v>
      </c>
      <c r="F17" s="1">
        <v>-0.7</v>
      </c>
      <c r="G17" s="1">
        <v>0.9</v>
      </c>
      <c r="H17" s="1">
        <v>-1.4</v>
      </c>
      <c r="I17" s="1">
        <v>0.4</v>
      </c>
      <c r="L17" s="3"/>
      <c r="M17" s="3"/>
      <c r="N17" s="3"/>
      <c r="O17" s="3"/>
      <c r="P17" s="3"/>
    </row>
    <row r="18" spans="2:16" x14ac:dyDescent="0.2">
      <c r="B18" s="1" t="s">
        <v>29</v>
      </c>
      <c r="C18" s="1">
        <v>-0.3</v>
      </c>
      <c r="D18" s="1">
        <v>0</v>
      </c>
      <c r="E18" s="1">
        <v>0.2</v>
      </c>
      <c r="F18" s="1">
        <v>0.4</v>
      </c>
      <c r="G18" s="1">
        <v>-1.1000000000000001</v>
      </c>
      <c r="H18" s="1">
        <v>0.3</v>
      </c>
      <c r="I18" s="1">
        <v>0.1</v>
      </c>
      <c r="L18" s="3"/>
      <c r="M18" s="3"/>
      <c r="N18" s="3"/>
      <c r="O18" s="3"/>
      <c r="P18" s="3"/>
    </row>
    <row r="19" spans="2:16" x14ac:dyDescent="0.2">
      <c r="B19" s="1" t="s">
        <v>30</v>
      </c>
      <c r="C19" s="1">
        <v>0</v>
      </c>
      <c r="D19" s="1">
        <v>0</v>
      </c>
      <c r="E19" s="1">
        <v>0</v>
      </c>
      <c r="F19" s="1">
        <v>0</v>
      </c>
      <c r="G19" s="1">
        <v>0</v>
      </c>
      <c r="H19" s="1">
        <v>0</v>
      </c>
      <c r="I19" s="1">
        <v>0</v>
      </c>
      <c r="L19" s="3"/>
      <c r="M19" s="3"/>
      <c r="N19" s="3"/>
      <c r="O19" s="3"/>
      <c r="P19" s="3"/>
    </row>
    <row r="20" spans="2:16" x14ac:dyDescent="0.2">
      <c r="B20" s="1" t="s">
        <v>31</v>
      </c>
      <c r="C20" s="1">
        <v>-11.6</v>
      </c>
      <c r="D20" s="1">
        <v>-11.8</v>
      </c>
      <c r="E20" s="1">
        <v>-11.4</v>
      </c>
      <c r="F20" s="1">
        <v>-11.6</v>
      </c>
      <c r="G20" s="1">
        <v>-10.199999999999999</v>
      </c>
      <c r="H20" s="1">
        <v>-12.3</v>
      </c>
      <c r="I20" s="1">
        <v>-11.2</v>
      </c>
      <c r="L20" s="3"/>
      <c r="M20" s="3"/>
      <c r="N20" s="3"/>
      <c r="O20" s="3"/>
      <c r="P20" s="3"/>
    </row>
    <row r="21" spans="2:16" x14ac:dyDescent="0.2">
      <c r="B21" s="1" t="s">
        <v>32</v>
      </c>
      <c r="C21" s="1">
        <v>4.5999999999999996</v>
      </c>
      <c r="D21" s="1">
        <v>3.7</v>
      </c>
      <c r="E21" s="1">
        <v>-2.1</v>
      </c>
      <c r="F21" s="1">
        <v>2.7</v>
      </c>
      <c r="G21" s="1">
        <v>0.9</v>
      </c>
      <c r="H21" s="1">
        <v>-6.5</v>
      </c>
      <c r="I21" s="1">
        <v>-4.3</v>
      </c>
      <c r="L21" s="3"/>
      <c r="M21" s="3"/>
      <c r="N21" s="3"/>
      <c r="O21" s="3"/>
      <c r="P21" s="3"/>
    </row>
    <row r="22" spans="2:16" x14ac:dyDescent="0.2">
      <c r="B22" s="1" t="s">
        <v>33</v>
      </c>
      <c r="C22" s="1">
        <v>0</v>
      </c>
      <c r="D22" s="1">
        <v>0</v>
      </c>
      <c r="E22" s="1">
        <v>0</v>
      </c>
      <c r="F22" s="1">
        <v>-0.5</v>
      </c>
      <c r="G22" s="1">
        <v>0.3</v>
      </c>
      <c r="H22" s="1">
        <v>0</v>
      </c>
      <c r="I22" s="1">
        <v>0</v>
      </c>
      <c r="L22" s="3"/>
      <c r="M22" s="3"/>
      <c r="N22" s="3"/>
      <c r="O22" s="3"/>
      <c r="P22" s="3"/>
    </row>
    <row r="23" spans="2:16" x14ac:dyDescent="0.2">
      <c r="B23" s="1" t="s">
        <v>34</v>
      </c>
      <c r="C23" s="1">
        <v>10.8</v>
      </c>
      <c r="D23" s="1">
        <v>73.599999999999994</v>
      </c>
      <c r="E23" s="1">
        <v>95.2</v>
      </c>
      <c r="F23" s="1">
        <v>63.9</v>
      </c>
      <c r="G23" s="1">
        <v>107.3</v>
      </c>
      <c r="H23" s="1">
        <v>100.1</v>
      </c>
      <c r="I23" s="1">
        <v>24</v>
      </c>
      <c r="L23" s="3"/>
      <c r="M23" s="3"/>
      <c r="N23" s="3"/>
      <c r="O23" s="3"/>
      <c r="P23" s="3"/>
    </row>
    <row r="24" spans="2:16" x14ac:dyDescent="0.2">
      <c r="B24" s="1" t="s">
        <v>35</v>
      </c>
      <c r="C24" s="3">
        <f t="shared" ref="C24:H24" si="8">+C15+SUM(C16:C23)</f>
        <v>46.099999999999987</v>
      </c>
      <c r="D24" s="3">
        <f t="shared" si="8"/>
        <v>109.32000000000001</v>
      </c>
      <c r="E24" s="3">
        <f t="shared" si="8"/>
        <v>132.69999999999999</v>
      </c>
      <c r="F24" s="3">
        <f t="shared" si="8"/>
        <v>101.5</v>
      </c>
      <c r="G24" s="3">
        <f t="shared" si="8"/>
        <v>152.80000000000001</v>
      </c>
      <c r="H24" s="3">
        <f t="shared" si="8"/>
        <v>134.72</v>
      </c>
      <c r="I24" s="3">
        <f>+I15+SUM(I16:I23)</f>
        <v>64.930000000000007</v>
      </c>
      <c r="J24" s="3">
        <f t="shared" ref="J24" si="9">+J15+SUM(J16:J23)</f>
        <v>0</v>
      </c>
      <c r="L24" s="3">
        <f t="shared" ref="L24:N24" si="10">+L15+SUM(L16:L23)</f>
        <v>128.65868400000002</v>
      </c>
      <c r="M24" s="3">
        <f t="shared" si="10"/>
        <v>142.18763899999999</v>
      </c>
      <c r="N24" s="3">
        <f t="shared" si="10"/>
        <v>164.50799499999999</v>
      </c>
      <c r="O24" s="3"/>
      <c r="P24" s="3"/>
    </row>
    <row r="25" spans="2:16" x14ac:dyDescent="0.2">
      <c r="B25" s="1" t="s">
        <v>36</v>
      </c>
      <c r="C25" s="3">
        <v>12.2</v>
      </c>
      <c r="D25" s="3">
        <v>-12</v>
      </c>
      <c r="E25" s="3">
        <v>-54.8</v>
      </c>
      <c r="F25" s="3">
        <v>14</v>
      </c>
      <c r="G25" s="3">
        <v>-25.7</v>
      </c>
      <c r="H25" s="3">
        <v>-22.5</v>
      </c>
      <c r="I25" s="3">
        <v>-10.7</v>
      </c>
      <c r="L25" s="3"/>
      <c r="M25" s="3"/>
      <c r="N25" s="3"/>
      <c r="O25" s="3"/>
      <c r="P25" s="3"/>
    </row>
    <row r="26" spans="2:16" x14ac:dyDescent="0.2">
      <c r="B26" s="1" t="s">
        <v>37</v>
      </c>
      <c r="C26" s="3">
        <f t="shared" ref="C26:H26" si="11">+C24+C25</f>
        <v>58.299999999999983</v>
      </c>
      <c r="D26" s="3">
        <f t="shared" si="11"/>
        <v>97.320000000000007</v>
      </c>
      <c r="E26" s="3">
        <f t="shared" si="11"/>
        <v>77.899999999999991</v>
      </c>
      <c r="F26" s="3">
        <f t="shared" si="11"/>
        <v>115.5</v>
      </c>
      <c r="G26" s="3">
        <f t="shared" si="11"/>
        <v>127.10000000000001</v>
      </c>
      <c r="H26" s="3">
        <f t="shared" si="11"/>
        <v>112.22</v>
      </c>
      <c r="I26" s="3">
        <f>+I24+I25</f>
        <v>54.230000000000004</v>
      </c>
      <c r="J26" s="3">
        <f t="shared" ref="J26" si="12">+J24+J25</f>
        <v>0</v>
      </c>
      <c r="L26" s="3">
        <f t="shared" ref="L26:N26" si="13">+L24+L25</f>
        <v>128.65868400000002</v>
      </c>
      <c r="M26" s="3">
        <f t="shared" si="13"/>
        <v>142.18763899999999</v>
      </c>
      <c r="N26" s="3">
        <f t="shared" si="13"/>
        <v>164.50799499999999</v>
      </c>
      <c r="O26" s="3"/>
      <c r="P26" s="3"/>
    </row>
    <row r="28" spans="2:16" x14ac:dyDescent="0.2">
      <c r="B28" s="1" t="s">
        <v>7</v>
      </c>
      <c r="G28" s="11">
        <f t="shared" ref="G28:H28" si="14">+G3/C3-1</f>
        <v>0.18723404255319154</v>
      </c>
      <c r="H28" s="11">
        <f t="shared" si="14"/>
        <v>0.1848049281314168</v>
      </c>
      <c r="I28" s="11">
        <f>+I3/E3-1</f>
        <v>0.13178294573643412</v>
      </c>
    </row>
    <row r="29" spans="2:16" x14ac:dyDescent="0.2">
      <c r="B29" s="1" t="s">
        <v>9</v>
      </c>
      <c r="G29" s="11">
        <f t="shared" ref="G29:H29" si="15">+G5/C5</f>
        <v>2</v>
      </c>
      <c r="H29" s="11">
        <f t="shared" si="15"/>
        <v>2.2222222222222223</v>
      </c>
      <c r="I29" s="11">
        <f>+I5/E5</f>
        <v>8.6666666666666679</v>
      </c>
    </row>
    <row r="30" spans="2:16" x14ac:dyDescent="0.2">
      <c r="B30" s="4" t="s">
        <v>19</v>
      </c>
      <c r="C30" s="4"/>
      <c r="D30" s="4"/>
      <c r="E30" s="4"/>
      <c r="F30" s="4"/>
      <c r="G30" s="9">
        <f t="shared" ref="G30" si="16">+G8/C8-1</f>
        <v>0.20999999999999996</v>
      </c>
      <c r="H30" s="9">
        <f t="shared" ref="H30" si="17">+H8/D8-1</f>
        <v>0.22330097087378631</v>
      </c>
      <c r="I30" s="9">
        <f>+I8/E8-1</f>
        <v>0.14568345323741005</v>
      </c>
      <c r="M30" s="9">
        <f t="shared" ref="M30:N30" si="18">+M8/L8-1</f>
        <v>0.10721744813698675</v>
      </c>
      <c r="N30" s="9">
        <f>+N8/M8-1</f>
        <v>0.20470190497077256</v>
      </c>
    </row>
    <row r="32" spans="2:16" x14ac:dyDescent="0.2">
      <c r="B32" s="1" t="s">
        <v>38</v>
      </c>
      <c r="C32" s="1">
        <v>14.4</v>
      </c>
      <c r="D32" s="1">
        <f>29.4-C32</f>
        <v>14.999999999999998</v>
      </c>
      <c r="E32" s="1">
        <f>44.4-D32-C32</f>
        <v>14.999999999999998</v>
      </c>
      <c r="F32" s="1">
        <f>59.5-E32-D32-C32</f>
        <v>15.1</v>
      </c>
      <c r="G32" s="1">
        <v>15.2</v>
      </c>
      <c r="H32" s="1">
        <f>31.3-G32</f>
        <v>16.100000000000001</v>
      </c>
      <c r="I32" s="1">
        <v>16.2</v>
      </c>
      <c r="L32" s="1">
        <v>55.367252000000001</v>
      </c>
      <c r="M32" s="1">
        <v>57.018814999999996</v>
      </c>
      <c r="N32" s="1">
        <v>59.509926</v>
      </c>
    </row>
    <row r="33" spans="2:9" x14ac:dyDescent="0.2">
      <c r="B33" s="1" t="s">
        <v>40</v>
      </c>
      <c r="C33" s="1">
        <v>0.3921</v>
      </c>
      <c r="D33" s="1">
        <v>0.30449999999999999</v>
      </c>
      <c r="E33" s="1">
        <v>0.32300000000000001</v>
      </c>
      <c r="F33" s="1">
        <v>0.29149999999999998</v>
      </c>
      <c r="G33" s="1">
        <v>0.29149999999999998</v>
      </c>
      <c r="H33" s="1">
        <v>0.32329999999999998</v>
      </c>
      <c r="I33" s="1">
        <v>0.35759999999999997</v>
      </c>
    </row>
    <row r="34" spans="2:9" x14ac:dyDescent="0.2">
      <c r="B34" s="1" t="s">
        <v>39</v>
      </c>
      <c r="D34" s="5">
        <f t="shared" ref="D34:G34" si="19">+D33/C33-1</f>
        <v>-0.22341239479724562</v>
      </c>
      <c r="E34" s="5">
        <f t="shared" si="19"/>
        <v>6.075533661740562E-2</v>
      </c>
      <c r="F34" s="5">
        <f t="shared" si="19"/>
        <v>-9.7523219814241613E-2</v>
      </c>
      <c r="G34" s="5">
        <f t="shared" si="19"/>
        <v>0</v>
      </c>
      <c r="H34" s="5">
        <f>+H33/G33-1</f>
        <v>0.10909090909090913</v>
      </c>
      <c r="I34" s="5">
        <f t="shared" ref="I34" si="20">+I33/H33-1</f>
        <v>0.10609341169192699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930B-0616-4C66-9E77-8A6BDC0C3C7D}">
  <dimension ref="B2:F10"/>
  <sheetViews>
    <sheetView workbookViewId="0">
      <selection activeCell="F10" sqref="F10"/>
    </sheetView>
  </sheetViews>
  <sheetFormatPr defaultRowHeight="12.75" x14ac:dyDescent="0.2"/>
  <cols>
    <col min="1" max="1" width="9.140625" style="1"/>
    <col min="2" max="2" width="15.7109375" style="1" bestFit="1" customWidth="1"/>
    <col min="3" max="3" width="12.85546875" style="1" bestFit="1" customWidth="1"/>
    <col min="4" max="4" width="12.7109375" style="1" bestFit="1" customWidth="1"/>
    <col min="5" max="5" width="14.7109375" style="1" bestFit="1" customWidth="1"/>
    <col min="6" max="6" width="7.28515625" style="1" customWidth="1"/>
    <col min="7" max="16384" width="9.140625" style="1"/>
  </cols>
  <sheetData>
    <row r="2" spans="2:6" x14ac:dyDescent="0.2">
      <c r="B2" s="13" t="s">
        <v>44</v>
      </c>
      <c r="C2" s="13" t="s">
        <v>45</v>
      </c>
      <c r="D2" s="13" t="s">
        <v>46</v>
      </c>
      <c r="E2" s="13" t="s">
        <v>47</v>
      </c>
      <c r="F2" s="13" t="s">
        <v>48</v>
      </c>
    </row>
    <row r="3" spans="2:6" x14ac:dyDescent="0.2">
      <c r="B3" s="1" t="s">
        <v>42</v>
      </c>
      <c r="C3" s="1">
        <v>88</v>
      </c>
      <c r="D3" s="1">
        <v>96</v>
      </c>
      <c r="E3" s="1">
        <v>37</v>
      </c>
      <c r="F3" s="1">
        <f>+C3+D3+E3</f>
        <v>221</v>
      </c>
    </row>
    <row r="4" spans="2:6" x14ac:dyDescent="0.2">
      <c r="B4" s="1" t="s">
        <v>43</v>
      </c>
      <c r="C4" s="1">
        <v>4</v>
      </c>
      <c r="D4" s="1">
        <v>3</v>
      </c>
      <c r="E4" s="1">
        <v>4</v>
      </c>
      <c r="F4" s="1">
        <f t="shared" ref="F4:F9" si="0">+C4+D4+E4</f>
        <v>11</v>
      </c>
    </row>
    <row r="5" spans="2:6" x14ac:dyDescent="0.2">
      <c r="B5" s="1" t="s">
        <v>48</v>
      </c>
      <c r="F5" s="1">
        <f>+F3+F4</f>
        <v>232</v>
      </c>
    </row>
    <row r="7" spans="2:6" x14ac:dyDescent="0.2">
      <c r="B7" s="13" t="s">
        <v>49</v>
      </c>
    </row>
    <row r="8" spans="2:6" x14ac:dyDescent="0.2">
      <c r="B8" s="1" t="s">
        <v>42</v>
      </c>
      <c r="C8" s="12">
        <v>12.786659</v>
      </c>
      <c r="D8" s="12">
        <v>19.033534</v>
      </c>
      <c r="E8" s="12">
        <v>7.25631</v>
      </c>
      <c r="F8" s="12">
        <f t="shared" si="0"/>
        <v>39.076503000000002</v>
      </c>
    </row>
    <row r="9" spans="2:6" x14ac:dyDescent="0.2">
      <c r="B9" s="1" t="s">
        <v>43</v>
      </c>
      <c r="C9" s="12">
        <v>1.6005450000000001</v>
      </c>
      <c r="D9" s="12">
        <v>0.47072700000000001</v>
      </c>
      <c r="E9" s="12">
        <v>1.320532</v>
      </c>
      <c r="F9" s="12">
        <f t="shared" si="0"/>
        <v>3.391804</v>
      </c>
    </row>
    <row r="10" spans="2:6" x14ac:dyDescent="0.2">
      <c r="B10" s="1" t="s">
        <v>48</v>
      </c>
      <c r="F10" s="1">
        <f>+F8+F9</f>
        <v>42.468307000000003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7E9E-B6BE-48A1-8337-0202F0CA02F3}">
  <dimension ref="B2:F27"/>
  <sheetViews>
    <sheetView workbookViewId="0">
      <selection activeCell="C23" sqref="C23"/>
    </sheetView>
  </sheetViews>
  <sheetFormatPr defaultRowHeight="12.75" x14ac:dyDescent="0.2"/>
  <cols>
    <col min="1" max="1" width="9.140625" style="1"/>
    <col min="2" max="2" width="16.42578125" style="1" bestFit="1" customWidth="1"/>
    <col min="3" max="3" width="12.85546875" style="1" customWidth="1"/>
    <col min="4" max="4" width="14" style="1" customWidth="1"/>
    <col min="5" max="5" width="13.7109375" style="1" bestFit="1" customWidth="1"/>
    <col min="6" max="6" width="17" style="1" bestFit="1" customWidth="1"/>
    <col min="7" max="16384" width="9.140625" style="1"/>
  </cols>
  <sheetData>
    <row r="2" spans="2:6" x14ac:dyDescent="0.2">
      <c r="B2" s="13" t="s">
        <v>50</v>
      </c>
      <c r="C2" s="13" t="s">
        <v>51</v>
      </c>
      <c r="D2" s="13" t="s">
        <v>49</v>
      </c>
      <c r="E2" s="13" t="s">
        <v>52</v>
      </c>
      <c r="F2" s="13" t="s">
        <v>53</v>
      </c>
    </row>
    <row r="3" spans="2:6" x14ac:dyDescent="0.2">
      <c r="B3" s="1" t="s">
        <v>54</v>
      </c>
      <c r="C3" s="5">
        <v>4.5999999999999999E-2</v>
      </c>
      <c r="D3" s="12">
        <v>1.7959560000000001</v>
      </c>
      <c r="E3" s="5">
        <v>4.7E-2</v>
      </c>
      <c r="F3" s="1" t="s">
        <v>64</v>
      </c>
    </row>
    <row r="4" spans="2:6" x14ac:dyDescent="0.2">
      <c r="B4" s="1" t="s">
        <v>55</v>
      </c>
      <c r="C4" s="5">
        <v>3.5000000000000003E-2</v>
      </c>
      <c r="D4" s="12">
        <v>1.3732260000000001</v>
      </c>
      <c r="E4" s="5">
        <v>4.1000000000000002E-2</v>
      </c>
      <c r="F4" s="1" t="s">
        <v>65</v>
      </c>
    </row>
    <row r="5" spans="2:6" x14ac:dyDescent="0.2">
      <c r="B5" s="1" t="s">
        <v>56</v>
      </c>
      <c r="C5" s="5">
        <v>3.5000000000000003E-2</v>
      </c>
      <c r="D5" s="12">
        <v>1.3649610000000001</v>
      </c>
      <c r="E5" s="5">
        <v>3.9E-2</v>
      </c>
      <c r="F5" s="1" t="s">
        <v>66</v>
      </c>
    </row>
    <row r="6" spans="2:6" x14ac:dyDescent="0.2">
      <c r="B6" s="1" t="s">
        <v>57</v>
      </c>
      <c r="C6" s="5">
        <v>3.1E-2</v>
      </c>
      <c r="D6" s="12">
        <v>1.225624</v>
      </c>
      <c r="E6" s="5">
        <v>0.04</v>
      </c>
      <c r="F6" s="1" t="s">
        <v>9</v>
      </c>
    </row>
    <row r="7" spans="2:6" x14ac:dyDescent="0.2">
      <c r="B7" s="1" t="s">
        <v>58</v>
      </c>
      <c r="C7" s="5">
        <v>2.5999999999999999E-2</v>
      </c>
      <c r="D7" s="12">
        <v>1.000696</v>
      </c>
      <c r="E7" s="5">
        <v>2.1000000000000001E-2</v>
      </c>
      <c r="F7" s="1" t="s">
        <v>67</v>
      </c>
    </row>
    <row r="8" spans="2:6" x14ac:dyDescent="0.2">
      <c r="B8" s="1" t="s">
        <v>59</v>
      </c>
      <c r="C8" s="5">
        <v>2.3E-2</v>
      </c>
      <c r="D8" s="12">
        <v>0.88846400000000003</v>
      </c>
      <c r="E8" s="5">
        <v>2.7E-2</v>
      </c>
      <c r="F8" s="1" t="s">
        <v>68</v>
      </c>
    </row>
    <row r="9" spans="2:6" x14ac:dyDescent="0.2">
      <c r="B9" s="1" t="s">
        <v>60</v>
      </c>
      <c r="C9" s="5">
        <v>1.7000000000000001E-2</v>
      </c>
      <c r="D9" s="12">
        <v>0.68130800000000002</v>
      </c>
      <c r="E9" s="5">
        <v>2.1000000000000001E-2</v>
      </c>
      <c r="F9" s="1" t="s">
        <v>65</v>
      </c>
    </row>
    <row r="10" spans="2:6" x14ac:dyDescent="0.2">
      <c r="B10" s="1" t="s">
        <v>61</v>
      </c>
      <c r="C10" s="5">
        <v>1.7000000000000001E-2</v>
      </c>
      <c r="D10" s="12">
        <v>0.64537800000000001</v>
      </c>
      <c r="E10" s="5">
        <v>1.7000000000000001E-2</v>
      </c>
      <c r="F10" s="1" t="s">
        <v>67</v>
      </c>
    </row>
    <row r="11" spans="2:6" x14ac:dyDescent="0.2">
      <c r="B11" s="1" t="s">
        <v>62</v>
      </c>
      <c r="C11" s="5">
        <v>1.6E-2</v>
      </c>
      <c r="D11" s="12">
        <v>0.62876200000000004</v>
      </c>
      <c r="E11" s="5">
        <v>1.9E-2</v>
      </c>
      <c r="F11" s="1" t="s">
        <v>67</v>
      </c>
    </row>
    <row r="12" spans="2:6" x14ac:dyDescent="0.2">
      <c r="B12" s="1" t="s">
        <v>63</v>
      </c>
      <c r="C12" s="5">
        <v>1.6E-2</v>
      </c>
      <c r="D12" s="12">
        <v>0.616815</v>
      </c>
      <c r="E12" s="5">
        <v>1.7000000000000001E-2</v>
      </c>
      <c r="F12" s="1" t="s">
        <v>68</v>
      </c>
    </row>
    <row r="13" spans="2:6" x14ac:dyDescent="0.2">
      <c r="B13" s="4" t="s">
        <v>48</v>
      </c>
      <c r="C13" s="9">
        <f>+SUM(C3:C12)</f>
        <v>0.26200000000000007</v>
      </c>
      <c r="D13" s="15">
        <f>+SUM(D3:D12)</f>
        <v>10.22119</v>
      </c>
      <c r="E13" s="9">
        <f>+SUM(E3:E12)</f>
        <v>0.28900000000000003</v>
      </c>
    </row>
    <row r="16" spans="2:6" x14ac:dyDescent="0.2">
      <c r="B16" s="4" t="s">
        <v>69</v>
      </c>
      <c r="C16" s="4" t="s">
        <v>51</v>
      </c>
      <c r="D16" s="4" t="s">
        <v>72</v>
      </c>
    </row>
    <row r="17" spans="2:5" x14ac:dyDescent="0.2">
      <c r="B17" s="6" t="s">
        <v>70</v>
      </c>
      <c r="C17" s="5">
        <v>6.0999999999999999E-2</v>
      </c>
    </row>
    <row r="18" spans="2:5" x14ac:dyDescent="0.2">
      <c r="B18" s="6">
        <v>2024</v>
      </c>
      <c r="C18" s="5">
        <v>1.6E-2</v>
      </c>
      <c r="D18" s="5">
        <v>1.4999999999999999E-2</v>
      </c>
    </row>
    <row r="19" spans="2:5" x14ac:dyDescent="0.2">
      <c r="B19" s="6">
        <v>2025</v>
      </c>
      <c r="C19" s="5">
        <v>9.0999999999999998E-2</v>
      </c>
      <c r="D19" s="5">
        <v>9.7000000000000003E-2</v>
      </c>
    </row>
    <row r="20" spans="2:5" x14ac:dyDescent="0.2">
      <c r="B20" s="6">
        <v>2026</v>
      </c>
      <c r="C20" s="5">
        <v>0.11799999999999999</v>
      </c>
      <c r="D20" s="5">
        <v>0.115</v>
      </c>
    </row>
    <row r="21" spans="2:5" x14ac:dyDescent="0.2">
      <c r="B21" s="6" t="s">
        <v>71</v>
      </c>
      <c r="C21" s="5">
        <v>0.71399999999999997</v>
      </c>
      <c r="D21" s="5">
        <v>0.77300000000000002</v>
      </c>
    </row>
    <row r="23" spans="2:5" x14ac:dyDescent="0.2">
      <c r="C23" s="4" t="s">
        <v>73</v>
      </c>
      <c r="D23" s="4" t="s">
        <v>74</v>
      </c>
      <c r="E23" s="4" t="s">
        <v>75</v>
      </c>
    </row>
    <row r="24" spans="2:5" x14ac:dyDescent="0.2">
      <c r="B24" s="1" t="s">
        <v>14</v>
      </c>
      <c r="C24" s="1">
        <v>1.032</v>
      </c>
      <c r="D24" s="14">
        <v>0.10199999999999999</v>
      </c>
      <c r="E24" s="5">
        <v>6.5000000000000002E-2</v>
      </c>
    </row>
    <row r="25" spans="2:5" x14ac:dyDescent="0.2">
      <c r="B25" s="1" t="s">
        <v>15</v>
      </c>
      <c r="C25" s="1">
        <v>0.76800000000000002</v>
      </c>
      <c r="D25" s="14">
        <v>0.24</v>
      </c>
      <c r="E25" s="5">
        <v>0.08</v>
      </c>
    </row>
    <row r="26" spans="2:5" x14ac:dyDescent="0.2">
      <c r="B26" s="1" t="s">
        <v>16</v>
      </c>
      <c r="C26" s="1">
        <v>1.867</v>
      </c>
      <c r="D26" s="14">
        <v>0.14599999999999999</v>
      </c>
      <c r="E26" s="5">
        <v>7.0999999999999994E-2</v>
      </c>
    </row>
    <row r="27" spans="2:5" x14ac:dyDescent="0.2">
      <c r="B27" s="1" t="s">
        <v>17</v>
      </c>
      <c r="C27" s="1">
        <v>0.78700000000000003</v>
      </c>
      <c r="E27" s="5">
        <v>7.0999999999999994E-2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Buildings</vt:lpstr>
      <vt:lpstr>Tenants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2024-10-26T11:18:13Z</dcterms:created>
  <dcterms:modified xsi:type="dcterms:W3CDTF">2024-10-26T16:19:35Z</dcterms:modified>
</cp:coreProperties>
</file>