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phdisegutl-my.sharepoint.com/personal/l59357_aln_iseg_ulisboa_pt/Documents/Models/"/>
    </mc:Choice>
  </mc:AlternateContent>
  <xr:revisionPtr revIDLastSave="269" documentId="8_{BD3C73CE-E0EE-47F4-879B-D62FA6B0CA6C}" xr6:coauthVersionLast="47" xr6:coauthVersionMax="47" xr10:uidLastSave="{4484790B-85A9-4D55-B3E2-07E3BBA37859}"/>
  <bookViews>
    <workbookView xWindow="-108" yWindow="-108" windowWidth="23256" windowHeight="12456" activeTab="1" xr2:uid="{EF75CBB2-8D83-408B-9A85-ED8034E86721}"/>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 i="2" l="1"/>
  <c r="V21" i="2"/>
  <c r="V3" i="2"/>
  <c r="V2" i="2"/>
  <c r="L6" i="1"/>
  <c r="I37" i="2" l="1"/>
  <c r="F35" i="2"/>
  <c r="F31" i="2"/>
  <c r="F30" i="2"/>
  <c r="F29" i="2"/>
  <c r="J31" i="2"/>
  <c r="J30" i="2"/>
  <c r="J29" i="2"/>
  <c r="F27" i="2"/>
  <c r="F26" i="2"/>
  <c r="F25" i="2"/>
  <c r="J27" i="2"/>
  <c r="J26" i="2"/>
  <c r="J25" i="2"/>
  <c r="J23" i="2"/>
  <c r="J22" i="2"/>
  <c r="J21" i="2"/>
  <c r="F19" i="2"/>
  <c r="F8" i="2"/>
  <c r="K17" i="2"/>
  <c r="K27" i="2" s="1"/>
  <c r="K23" i="2"/>
  <c r="K22" i="2"/>
  <c r="K21" i="2"/>
  <c r="J37" i="2"/>
  <c r="L37" i="2"/>
  <c r="K37" i="2"/>
  <c r="M37" i="2"/>
  <c r="J33" i="2"/>
  <c r="J34" i="2"/>
  <c r="H35" i="2"/>
  <c r="I35" i="2"/>
  <c r="G35" i="2"/>
  <c r="K35" i="2"/>
  <c r="G31" i="2"/>
  <c r="G30" i="2"/>
  <c r="G29" i="2"/>
  <c r="K31" i="2"/>
  <c r="K30" i="2"/>
  <c r="K29" i="2"/>
  <c r="G27" i="2"/>
  <c r="G26" i="2"/>
  <c r="G25" i="2"/>
  <c r="K26" i="2"/>
  <c r="K25" i="2"/>
  <c r="T37" i="2"/>
  <c r="S37" i="2"/>
  <c r="U37" i="2"/>
  <c r="T35" i="2"/>
  <c r="S35" i="2"/>
  <c r="U35" i="2"/>
  <c r="U31" i="2"/>
  <c r="T31" i="2"/>
  <c r="S31" i="2"/>
  <c r="U30" i="2"/>
  <c r="T30" i="2"/>
  <c r="S30" i="2"/>
  <c r="U29" i="2"/>
  <c r="T29" i="2"/>
  <c r="S29" i="2"/>
  <c r="T27" i="2"/>
  <c r="S27" i="2"/>
  <c r="U26" i="2"/>
  <c r="T26" i="2"/>
  <c r="S26" i="2"/>
  <c r="U25" i="2"/>
  <c r="T25" i="2"/>
  <c r="S25" i="2"/>
  <c r="T23" i="2"/>
  <c r="U23" i="2"/>
  <c r="U22" i="2"/>
  <c r="T22" i="2"/>
  <c r="T21" i="2"/>
  <c r="U21" i="2"/>
  <c r="L35" i="2"/>
  <c r="M35" i="2"/>
  <c r="I31" i="2"/>
  <c r="I30" i="2"/>
  <c r="I29" i="2"/>
  <c r="M31" i="2"/>
  <c r="M30" i="2"/>
  <c r="M29" i="2"/>
  <c r="I27" i="2"/>
  <c r="I26" i="2"/>
  <c r="I25" i="2"/>
  <c r="M27" i="2"/>
  <c r="M26" i="2"/>
  <c r="M25" i="2"/>
  <c r="M23" i="2"/>
  <c r="M22" i="2"/>
  <c r="M21" i="2"/>
  <c r="I13" i="2"/>
  <c r="I8" i="2"/>
  <c r="H29" i="2"/>
  <c r="H31" i="2"/>
  <c r="H30" i="2"/>
  <c r="L31" i="2"/>
  <c r="L30" i="2"/>
  <c r="L29" i="2"/>
  <c r="H27" i="2"/>
  <c r="H26" i="2"/>
  <c r="H25" i="2"/>
  <c r="L27" i="2"/>
  <c r="L26" i="2"/>
  <c r="L25" i="2"/>
  <c r="L23" i="2"/>
  <c r="L22" i="2"/>
  <c r="L21" i="2"/>
  <c r="AC12" i="2"/>
  <c r="AB12" i="2"/>
  <c r="AA12" i="2"/>
  <c r="Z12" i="2"/>
  <c r="Z8" i="2"/>
  <c r="Z13" i="2" s="1"/>
  <c r="Z15" i="2" s="1"/>
  <c r="Z17" i="2" s="1"/>
  <c r="Z19" i="2" s="1"/>
  <c r="AC5" i="2"/>
  <c r="AC8" i="2" s="1"/>
  <c r="AC13" i="2" s="1"/>
  <c r="AC15" i="2" s="1"/>
  <c r="AC17" i="2" s="1"/>
  <c r="AC19" i="2" s="1"/>
  <c r="AB5" i="2"/>
  <c r="AB8" i="2" s="1"/>
  <c r="AB13" i="2" s="1"/>
  <c r="AB15" i="2" s="1"/>
  <c r="AB17" i="2" s="1"/>
  <c r="AB19" i="2" s="1"/>
  <c r="AA5" i="2"/>
  <c r="AA8" i="2" s="1"/>
  <c r="AA13" i="2" s="1"/>
  <c r="AA15" i="2" s="1"/>
  <c r="AA17" i="2" s="1"/>
  <c r="AA19" i="2" s="1"/>
  <c r="Z5" i="2"/>
  <c r="T1" i="2"/>
  <c r="U1" i="2" s="1"/>
  <c r="V1" i="2" s="1"/>
  <c r="W1" i="2" s="1"/>
  <c r="X1" i="2" s="1"/>
  <c r="Y1" i="2" s="1"/>
  <c r="Z1" i="2" s="1"/>
  <c r="AA1" i="2" s="1"/>
  <c r="AB1" i="2" s="1"/>
  <c r="AC1" i="2" s="1"/>
  <c r="S1" i="2"/>
  <c r="R1" i="2"/>
  <c r="Y12" i="2"/>
  <c r="X12" i="2"/>
  <c r="W12" i="2"/>
  <c r="V12" i="2"/>
  <c r="U12" i="2"/>
  <c r="T12" i="2"/>
  <c r="S12" i="2"/>
  <c r="R12" i="2"/>
  <c r="Q12" i="2"/>
  <c r="Y8" i="2"/>
  <c r="W8" i="2"/>
  <c r="W13" i="2" s="1"/>
  <c r="W15" i="2" s="1"/>
  <c r="W17" i="2" s="1"/>
  <c r="W19" i="2" s="1"/>
  <c r="Q8" i="2"/>
  <c r="Q13" i="2" s="1"/>
  <c r="Q15" i="2" s="1"/>
  <c r="Q17" i="2" s="1"/>
  <c r="Q19" i="2" s="1"/>
  <c r="Y5" i="2"/>
  <c r="X5" i="2"/>
  <c r="X8" i="2" s="1"/>
  <c r="X13" i="2" s="1"/>
  <c r="X15" i="2" s="1"/>
  <c r="X17" i="2" s="1"/>
  <c r="X19" i="2" s="1"/>
  <c r="W5" i="2"/>
  <c r="V5" i="2"/>
  <c r="V8" i="2" s="1"/>
  <c r="V15" i="2" s="1"/>
  <c r="V17" i="2" s="1"/>
  <c r="V19" i="2" s="1"/>
  <c r="U5" i="2"/>
  <c r="U8" i="2" s="1"/>
  <c r="T5" i="2"/>
  <c r="T8" i="2" s="1"/>
  <c r="S5" i="2"/>
  <c r="S8" i="2" s="1"/>
  <c r="R5" i="2"/>
  <c r="R8" i="2" s="1"/>
  <c r="R13" i="2" s="1"/>
  <c r="R15" i="2" s="1"/>
  <c r="R17" i="2" s="1"/>
  <c r="R19" i="2" s="1"/>
  <c r="Q5" i="2"/>
  <c r="E19" i="2"/>
  <c r="D19" i="2"/>
  <c r="C19" i="2"/>
  <c r="E17" i="2"/>
  <c r="D17" i="2"/>
  <c r="C17" i="2"/>
  <c r="E15" i="2"/>
  <c r="D15" i="2"/>
  <c r="C15" i="2"/>
  <c r="N12" i="2"/>
  <c r="M12" i="2"/>
  <c r="L12" i="2"/>
  <c r="K12" i="2"/>
  <c r="J12" i="2"/>
  <c r="I12" i="2"/>
  <c r="H12" i="2"/>
  <c r="G12" i="2"/>
  <c r="F12" i="2"/>
  <c r="E12" i="2"/>
  <c r="E13" i="2" s="1"/>
  <c r="D12" i="2"/>
  <c r="D13" i="2" s="1"/>
  <c r="C13" i="2"/>
  <c r="C12" i="2"/>
  <c r="E8" i="2"/>
  <c r="D8" i="2"/>
  <c r="C8" i="2"/>
  <c r="N5" i="2"/>
  <c r="N8" i="2" s="1"/>
  <c r="M5" i="2"/>
  <c r="M8" i="2" s="1"/>
  <c r="L5" i="2"/>
  <c r="L8" i="2" s="1"/>
  <c r="K5" i="2"/>
  <c r="K8" i="2" s="1"/>
  <c r="J5" i="2"/>
  <c r="J8" i="2" s="1"/>
  <c r="I5" i="2"/>
  <c r="H5" i="2"/>
  <c r="H8" i="2" s="1"/>
  <c r="G5" i="2"/>
  <c r="G8" i="2" s="1"/>
  <c r="F5" i="2"/>
  <c r="E5" i="2"/>
  <c r="D5" i="2"/>
  <c r="C5" i="2"/>
  <c r="L5" i="1"/>
  <c r="L8" i="1" s="1"/>
  <c r="L10" i="1" s="1"/>
  <c r="N13" i="2" l="1"/>
  <c r="N15" i="2" s="1"/>
  <c r="N17" i="2" s="1"/>
  <c r="N19" i="2" s="1"/>
  <c r="F13" i="2"/>
  <c r="F15" i="2" s="1"/>
  <c r="F17" i="2" s="1"/>
  <c r="J13" i="2"/>
  <c r="J15" i="2" s="1"/>
  <c r="J17" i="2" s="1"/>
  <c r="J19" i="2" s="1"/>
  <c r="J35" i="2"/>
  <c r="G13" i="2"/>
  <c r="G15" i="2" s="1"/>
  <c r="G17" i="2" s="1"/>
  <c r="G19" i="2" s="1"/>
  <c r="K13" i="2"/>
  <c r="K15" i="2" s="1"/>
  <c r="K19" i="2" s="1"/>
  <c r="S13" i="2"/>
  <c r="S15" i="2" s="1"/>
  <c r="S17" i="2" s="1"/>
  <c r="S19" i="2" s="1"/>
  <c r="T13" i="2"/>
  <c r="T15" i="2" s="1"/>
  <c r="T17" i="2" s="1"/>
  <c r="T19" i="2" s="1"/>
  <c r="U13" i="2"/>
  <c r="U15" i="2" s="1"/>
  <c r="U17" i="2" s="1"/>
  <c r="I15" i="2"/>
  <c r="I17" i="2" s="1"/>
  <c r="I19" i="2" s="1"/>
  <c r="M13" i="2"/>
  <c r="M15" i="2" s="1"/>
  <c r="M17" i="2" s="1"/>
  <c r="M19" i="2" s="1"/>
  <c r="H13" i="2"/>
  <c r="H15" i="2" s="1"/>
  <c r="H17" i="2" s="1"/>
  <c r="H19" i="2" s="1"/>
  <c r="L13" i="2"/>
  <c r="L15" i="2" s="1"/>
  <c r="L17" i="2" s="1"/>
  <c r="L19" i="2" s="1"/>
  <c r="Y13" i="2"/>
  <c r="Y15" i="2" s="1"/>
  <c r="Y17" i="2" s="1"/>
  <c r="Y19" i="2" s="1"/>
  <c r="U19" i="2" l="1"/>
  <c r="U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author>
  </authors>
  <commentList>
    <comment ref="V2" authorId="0" shapeId="0" xr:uid="{DF4D7A1B-C254-4C32-8DF8-E9F514A39247}">
      <text>
        <r>
          <rPr>
            <b/>
            <sz val="9"/>
            <color indexed="81"/>
            <rFont val="Tahoma"/>
            <family val="2"/>
          </rPr>
          <t>alexa:</t>
        </r>
        <r>
          <rPr>
            <sz val="9"/>
            <color indexed="81"/>
            <rFont val="Tahoma"/>
            <family val="2"/>
          </rPr>
          <t xml:space="preserve">
7703</t>
        </r>
      </text>
    </comment>
    <comment ref="V26" authorId="0" shapeId="0" xr:uid="{1075E9EF-F28F-45CE-9285-4145BB9FF84D}">
      <text>
        <r>
          <rPr>
            <b/>
            <sz val="9"/>
            <color indexed="81"/>
            <rFont val="Tahoma"/>
            <family val="2"/>
          </rPr>
          <t>alexa:</t>
        </r>
        <r>
          <rPr>
            <sz val="9"/>
            <color indexed="81"/>
            <rFont val="Tahoma"/>
            <family val="2"/>
          </rPr>
          <t xml:space="preserve">
22,5% non-GAAP</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<sst xmlns="http://schemas.openxmlformats.org/spreadsheetml/2006/main" count="52" uniqueCount="50">
  <si>
    <t>Ticket</t>
  </si>
  <si>
    <t>Price</t>
  </si>
  <si>
    <t>S/O</t>
  </si>
  <si>
    <t>MC</t>
  </si>
  <si>
    <t>Cash</t>
  </si>
  <si>
    <t>Debt</t>
  </si>
  <si>
    <t>EV</t>
  </si>
  <si>
    <t>Main</t>
  </si>
  <si>
    <t>Subscription</t>
  </si>
  <si>
    <t>Professional</t>
  </si>
  <si>
    <t>Revenue</t>
  </si>
  <si>
    <t>COGS Subs</t>
  </si>
  <si>
    <t>COGS Pro</t>
  </si>
  <si>
    <t>Gross Profit</t>
  </si>
  <si>
    <t>Product Development</t>
  </si>
  <si>
    <t>S&amp;M</t>
  </si>
  <si>
    <t>G&amp;A</t>
  </si>
  <si>
    <t>Total Opex</t>
  </si>
  <si>
    <t>OpInc</t>
  </si>
  <si>
    <t>Other Income</t>
  </si>
  <si>
    <t>Pretax Income</t>
  </si>
  <si>
    <t>Taxes</t>
  </si>
  <si>
    <t>Net Income</t>
  </si>
  <si>
    <t>Shares</t>
  </si>
  <si>
    <t>EPS</t>
  </si>
  <si>
    <t>Q2 2023</t>
  </si>
  <si>
    <t>Q1 2023</t>
  </si>
  <si>
    <t>Q3 2023</t>
  </si>
  <si>
    <t>Q4 2023</t>
  </si>
  <si>
    <t>Q1 2024</t>
  </si>
  <si>
    <t>Q2 2024</t>
  </si>
  <si>
    <t>Q3 2024</t>
  </si>
  <si>
    <t>Q4 2024</t>
  </si>
  <si>
    <t>Revenue y/y</t>
  </si>
  <si>
    <t>Gross Margin</t>
  </si>
  <si>
    <t>Operating Margin</t>
  </si>
  <si>
    <t>Net Margin</t>
  </si>
  <si>
    <t>Product Development %</t>
  </si>
  <si>
    <t>S&amp;M %</t>
  </si>
  <si>
    <t>G&amp;A %</t>
  </si>
  <si>
    <t>CFFO</t>
  </si>
  <si>
    <t>Q1 2025</t>
  </si>
  <si>
    <t>Q2 2025</t>
  </si>
  <si>
    <t>Q3 2025</t>
  </si>
  <si>
    <t>Q4 2025</t>
  </si>
  <si>
    <t>CAPEX</t>
  </si>
  <si>
    <t>FCF</t>
  </si>
  <si>
    <t>SBC</t>
  </si>
  <si>
    <t>Buybacks</t>
  </si>
  <si>
    <t>EV/FCF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</si>
</sst>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_([$$-409]* \(#,##0.00\);_([$$-409]* &quot;-&quot;??_);_(@_)"/>
    <numFmt numFmtId="165" formatCode="_-[$$-409]* #,##0.00_ ;_-[$$-409]* \-#,##0.00\ ;_-[$$-409]* &quot;-&quot;??_ ;_-@_ "/>
    <numFmt numFmtId="166" formatCode="0.0%"/>
    <numFmt numFmtId="169" formatCode="0.00\x"/>
  </numFmts>
  <fonts count="7" x14ac:knownFonts="1">
    <font>
      <sz val="11"/>
      <color theme="1"/>
      <name val="Aptos Narrow"/>
      <family val="2"/>
      <scheme val="minor"/>
    </font>
    <font>
      <sz val="10"/>
      <color theme="1"/>
      <name val="Arial"/>
      <family val="2"/>
    </font>
    <font>
      <b/>
      <sz val="10"/>
      <color theme="1"/>
      <name val="Arial"/>
      <family val="2"/>
    </font>
    <font>
      <u/>
      <sz val="11"/>
      <color theme="10"/>
      <name val="Aptos Narrow"/>
      <family val="2"/>
      <scheme val="minor"/>
    </font>
    <font>
      <u/>
      <sz val="10"/>
      <color theme="10"/>
      <name val="Arial"/>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164" fontId="1" fillId="0" borderId="0" xfId="0" applyNumberFormat="1" applyFont="1"/>
    <xf numFmtId="3" fontId="1" fillId="0" borderId="0" xfId="0" applyNumberFormat="1" applyFont="1"/>
    <xf numFmtId="0" fontId="4" fillId="0" borderId="0" xfId="1" applyFont="1"/>
    <xf numFmtId="165" fontId="1" fillId="0" borderId="0" xfId="0" applyNumberFormat="1" applyFont="1"/>
    <xf numFmtId="166" fontId="1" fillId="0" borderId="0" xfId="0" applyNumberFormat="1" applyFont="1"/>
    <xf numFmtId="166" fontId="2" fillId="0" borderId="0" xfId="0" applyNumberFormat="1" applyFont="1"/>
    <xf numFmtId="3" fontId="2" fillId="0" borderId="0" xfId="0" applyNumberFormat="1" applyFont="1"/>
    <xf numFmtId="169"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drawings/drawing1.xml><?xml version="1.0" encoding="utf-8"?>
<xdr:wsDr xmlns:xdr="http://schemas.openxmlformats.org/drawingml/2006/spreadsheetDrawing" xmlns:a="http://schemas.openxmlformats.org/drawingml/2006/main">
  <xdr:twoCellAnchor>
    <xdr:from>
      <xdr:col>13</xdr:col>
      <xdr:colOff>7620</xdr:colOff>
      <xdr:row>0</xdr:row>
      <xdr:rowOff>38100</xdr:rowOff>
    </xdr:from>
    <xdr:to>
      <xdr:col>13</xdr:col>
      <xdr:colOff>22860</xdr:colOff>
      <xdr:row>31</xdr:row>
      <xdr:rowOff>60960</xdr:rowOff>
    </xdr:to>
    <xdr:cxnSp macro="">
      <xdr:nvCxnSpPr>
        <xdr:cNvPr id="3" name="Straight Connector 2">
          <a:extLst>
            <a:ext uri="{FF2B5EF4-FFF2-40B4-BE49-F238E27FC236}">
              <a16:creationId xmlns:a16="http://schemas.microsoft.com/office/drawing/2014/main" id="{58B173E0-42F9-1EDA-47C4-9D32F8D5C378}"/>
            </a:ext>
          </a:extLst>
        </xdr:cNvPr>
        <xdr:cNvCxnSpPr/>
      </xdr:nvCxnSpPr>
      <xdr:spPr>
        <a:xfrm>
          <a:off x="8953500" y="38100"/>
          <a:ext cx="15240" cy="52197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0</xdr:row>
      <xdr:rowOff>45720</xdr:rowOff>
    </xdr:from>
    <xdr:to>
      <xdr:col>21</xdr:col>
      <xdr:colOff>15240</xdr:colOff>
      <xdr:row>31</xdr:row>
      <xdr:rowOff>68580</xdr:rowOff>
    </xdr:to>
    <xdr:cxnSp macro="">
      <xdr:nvCxnSpPr>
        <xdr:cNvPr id="4" name="Straight Connector 3">
          <a:extLst>
            <a:ext uri="{FF2B5EF4-FFF2-40B4-BE49-F238E27FC236}">
              <a16:creationId xmlns:a16="http://schemas.microsoft.com/office/drawing/2014/main" id="{2F15048A-DA9E-4E39-9CFC-CB2E9683012D}"/>
            </a:ext>
          </a:extLst>
        </xdr:cNvPr>
        <xdr:cNvCxnSpPr/>
      </xdr:nvCxnSpPr>
      <xdr:spPr>
        <a:xfrm>
          <a:off x="13944600" y="45720"/>
          <a:ext cx="15240" cy="52197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https://www.bing.com/financeapi/forcetrigger?t=a25rkr&amp;q=XNAS%3aWDAY&amp;form=skydnc</v>
    <v>Learn more on Bing</v>
  </rv>
  <rv s="1">
    <v>en-GB</v>
    <v>a25rkr</v>
    <v>268435456</v>
    <v>1</v>
    <v>Powered by Refinitiv</v>
    <v>0</v>
    <v>WORKDAY, INC. (XNAS:WDAY)</v>
    <v>2</v>
    <v>3</v>
    <v>Finance</v>
    <v>4</v>
    <v>311.27999999999997</v>
    <v>199.81</v>
    <v>1.3621000000000001</v>
    <v>2.5</v>
    <v>9.3390000000000001E-3</v>
    <v>USD</v>
    <v>Workday, Inc. is a provider of enterprise cloud applications for finance and human resources. The Company provides approximately 10,000 organizations with software-as-a-service solutions to help solve business challenges, including supporting and empowering their workforce, managing their finances and spending in an ever-changing environment, and planning for the unexpected. The Company provides organizations with a unified system that can help them plan, execute, analyze, and extend to other applications and environments, thereby helping them continuously adapt how they manage their business and operations. The Company sells its solutions worldwide primarily through direct sales. The Company also offers professional services, both directly and through its Workday Services Partners to help customers deploy its solutions. The Company offers applications for Financial Management, Spend Management, Human Capital Management (HCM), Planning, and Analytics and Benchmarking.</v>
    <v>19908</v>
    <v>Nasdaq Stock Market</v>
    <v>XNAS</v>
    <v>XNAS</v>
    <v>6110 Stoneridge Mall Road, PLEASANTON, CA, 94588 US</v>
    <v>271.2878</v>
    <v>Software &amp; IT Services</v>
    <v>Stock</v>
    <v>45623.041645635938</v>
    <v>0</v>
    <v>267.02</v>
    <v>70953750000</v>
    <v>WORKDAY, INC.</v>
    <v>WORKDAY, INC.</v>
    <v>268.89999999999998</v>
    <v>40.661999999999999</v>
    <v>267.69</v>
    <v>270.19</v>
    <v>265000000</v>
    <v>WDAY</v>
    <v>WORKDAY, INC. (XNAS:WDAY)</v>
    <v>113643</v>
    <v>1829136</v>
    <v>2012</v>
  </rv>
  <rv s="2">
    <v>1</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spb>
    <spb s="4">
      <v>Real-Time Nasdaq Last Sale</v>
      <v>from previous close</v>
      <v>from previous close</v>
      <v>Source: Nasdaq Last Sale</v>
      <v>GMT</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dd/mm/yyyy\ h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D7B8A-6A0E-4BE1-ADF3-5A2FC4095816}">
  <dimension ref="K2:L10"/>
  <sheetViews>
    <sheetView topLeftCell="E1" workbookViewId="0">
      <selection activeCell="M1" sqref="M1"/>
    </sheetView>
  </sheetViews>
  <sheetFormatPr defaultColWidth="9.109375" defaultRowHeight="13.2" x14ac:dyDescent="0.25"/>
  <cols>
    <col min="1" max="16384" width="9.109375" style="1"/>
  </cols>
  <sheetData>
    <row r="2" spans="11:12" x14ac:dyDescent="0.25">
      <c r="K2" s="2" t="s">
        <v>0</v>
      </c>
      <c r="L2" s="1" t="e" vm="1">
        <v>#VALUE!</v>
      </c>
    </row>
    <row r="3" spans="11:12" x14ac:dyDescent="0.25">
      <c r="K3" s="2" t="s">
        <v>1</v>
      </c>
      <c r="L3" s="3">
        <v>239</v>
      </c>
    </row>
    <row r="4" spans="11:12" x14ac:dyDescent="0.25">
      <c r="K4" s="2" t="s">
        <v>2</v>
      </c>
      <c r="L4" s="1">
        <v>268.54899999999998</v>
      </c>
    </row>
    <row r="5" spans="11:12" x14ac:dyDescent="0.25">
      <c r="K5" s="2" t="s">
        <v>3</v>
      </c>
      <c r="L5" s="4">
        <f>+L3*L4</f>
        <v>64183.210999999996</v>
      </c>
    </row>
    <row r="6" spans="11:12" x14ac:dyDescent="0.25">
      <c r="K6" s="2" t="s">
        <v>4</v>
      </c>
      <c r="L6" s="4">
        <f>1311+5846</f>
        <v>7157</v>
      </c>
    </row>
    <row r="7" spans="11:12" x14ac:dyDescent="0.25">
      <c r="K7" s="2" t="s">
        <v>5</v>
      </c>
      <c r="L7" s="4">
        <v>2983</v>
      </c>
    </row>
    <row r="8" spans="11:12" x14ac:dyDescent="0.25">
      <c r="K8" s="2" t="s">
        <v>6</v>
      </c>
      <c r="L8" s="4">
        <f>+L5-L6+L7</f>
        <v>60009.210999999996</v>
      </c>
    </row>
    <row r="10" spans="11:12" x14ac:dyDescent="0.25">
      <c r="K10" s="2" t="s">
        <v>49</v>
      </c>
      <c r="L10" s="10">
        <f>+L8/model!M37</f>
        <v>28.332960812086874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80DC-2FE7-4F30-8F5D-9C82D975A74A}">
  <dimension ref="A1:AC39"/>
  <sheetViews>
    <sheetView tabSelected="1" workbookViewId="0">
      <pane xSplit="2" ySplit="1" topLeftCell="K2" activePane="bottomRight" state="frozen"/>
      <selection pane="topRight" activeCell="C1" sqref="C1"/>
      <selection pane="bottomLeft" activeCell="A2" sqref="A2"/>
      <selection pane="bottomRight" activeCell="T3" sqref="T3"/>
    </sheetView>
  </sheetViews>
  <sheetFormatPr defaultColWidth="9.109375" defaultRowHeight="13.2" x14ac:dyDescent="0.25"/>
  <cols>
    <col min="1" max="1" width="9.109375" style="1"/>
    <col min="2" max="2" width="21.109375" style="1" bestFit="1" customWidth="1"/>
    <col min="3" max="16384" width="9.109375" style="1"/>
  </cols>
  <sheetData>
    <row r="1" spans="1:29" x14ac:dyDescent="0.25">
      <c r="A1" s="5" t="s">
        <v>7</v>
      </c>
      <c r="C1" s="2" t="s">
        <v>26</v>
      </c>
      <c r="D1" s="2" t="s">
        <v>25</v>
      </c>
      <c r="E1" s="2" t="s">
        <v>27</v>
      </c>
      <c r="F1" s="2" t="s">
        <v>28</v>
      </c>
      <c r="G1" s="2" t="s">
        <v>29</v>
      </c>
      <c r="H1" s="2" t="s">
        <v>30</v>
      </c>
      <c r="I1" s="2" t="s">
        <v>31</v>
      </c>
      <c r="J1" s="2" t="s">
        <v>32</v>
      </c>
      <c r="K1" s="2" t="s">
        <v>41</v>
      </c>
      <c r="L1" s="2" t="s">
        <v>42</v>
      </c>
      <c r="M1" s="2" t="s">
        <v>43</v>
      </c>
      <c r="N1" s="2" t="s">
        <v>44</v>
      </c>
      <c r="Q1" s="2">
        <v>2020</v>
      </c>
      <c r="R1" s="2">
        <f>+Q1+1</f>
        <v>2021</v>
      </c>
      <c r="S1" s="2">
        <f t="shared" ref="S1:AC1" si="0">+R1+1</f>
        <v>2022</v>
      </c>
      <c r="T1" s="2">
        <f t="shared" si="0"/>
        <v>2023</v>
      </c>
      <c r="U1" s="2">
        <f t="shared" si="0"/>
        <v>2024</v>
      </c>
      <c r="V1" s="2">
        <f t="shared" si="0"/>
        <v>2025</v>
      </c>
      <c r="W1" s="2">
        <f t="shared" si="0"/>
        <v>2026</v>
      </c>
      <c r="X1" s="2">
        <f t="shared" si="0"/>
        <v>2027</v>
      </c>
      <c r="Y1" s="2">
        <f t="shared" si="0"/>
        <v>2028</v>
      </c>
      <c r="Z1" s="2">
        <f t="shared" si="0"/>
        <v>2029</v>
      </c>
      <c r="AA1" s="2">
        <f t="shared" si="0"/>
        <v>2030</v>
      </c>
      <c r="AB1" s="2">
        <f t="shared" si="0"/>
        <v>2031</v>
      </c>
      <c r="AC1" s="2">
        <f t="shared" si="0"/>
        <v>2032</v>
      </c>
    </row>
    <row r="2" spans="1:29" x14ac:dyDescent="0.25">
      <c r="B2" s="1" t="s">
        <v>8</v>
      </c>
      <c r="C2" s="4"/>
      <c r="D2" s="4"/>
      <c r="E2" s="4"/>
      <c r="F2" s="4">
        <v>1496</v>
      </c>
      <c r="G2" s="4">
        <v>1528</v>
      </c>
      <c r="H2" s="4">
        <v>1624</v>
      </c>
      <c r="I2" s="4">
        <v>1691</v>
      </c>
      <c r="J2" s="4">
        <v>1760</v>
      </c>
      <c r="K2" s="4">
        <v>1815</v>
      </c>
      <c r="L2" s="4">
        <v>1903</v>
      </c>
      <c r="M2" s="4">
        <v>1959</v>
      </c>
      <c r="N2" s="4">
        <v>2025</v>
      </c>
      <c r="Q2" s="4"/>
      <c r="R2" s="4"/>
      <c r="S2" s="4">
        <v>4546</v>
      </c>
      <c r="T2" s="4">
        <v>5567</v>
      </c>
      <c r="U2" s="4">
        <v>6603</v>
      </c>
      <c r="V2" s="4">
        <f>+U2*1.175</f>
        <v>7758.5250000000005</v>
      </c>
      <c r="W2" s="4"/>
      <c r="X2" s="4"/>
      <c r="Y2" s="4"/>
      <c r="Z2" s="4"/>
      <c r="AA2" s="4"/>
      <c r="AB2" s="4"/>
      <c r="AC2" s="4"/>
    </row>
    <row r="3" spans="1:29" x14ac:dyDescent="0.25">
      <c r="B3" s="1" t="s">
        <v>9</v>
      </c>
      <c r="C3" s="4"/>
      <c r="D3" s="4"/>
      <c r="E3" s="4"/>
      <c r="F3" s="4">
        <v>150</v>
      </c>
      <c r="G3" s="4">
        <v>156</v>
      </c>
      <c r="H3" s="4">
        <v>163</v>
      </c>
      <c r="I3" s="4">
        <v>175</v>
      </c>
      <c r="J3" s="4">
        <v>162</v>
      </c>
      <c r="K3" s="4">
        <v>175</v>
      </c>
      <c r="L3" s="4">
        <v>182</v>
      </c>
      <c r="M3" s="4">
        <v>201</v>
      </c>
      <c r="N3" s="4">
        <v>205</v>
      </c>
      <c r="Q3" s="4"/>
      <c r="R3" s="4"/>
      <c r="S3" s="4">
        <v>593</v>
      </c>
      <c r="T3" s="4">
        <v>649</v>
      </c>
      <c r="U3" s="4">
        <v>656</v>
      </c>
      <c r="V3" s="4">
        <f>+U3*1.03</f>
        <v>675.68000000000006</v>
      </c>
      <c r="W3" s="4"/>
      <c r="X3" s="4"/>
      <c r="Y3" s="4"/>
      <c r="Z3" s="4"/>
      <c r="AA3" s="4"/>
      <c r="AB3" s="4"/>
      <c r="AC3" s="4"/>
    </row>
    <row r="4" spans="1:29" x14ac:dyDescent="0.25">
      <c r="Q4" s="4"/>
      <c r="R4" s="4"/>
      <c r="S4" s="4"/>
      <c r="T4" s="4"/>
      <c r="U4" s="4"/>
      <c r="V4" s="4"/>
      <c r="W4" s="4"/>
      <c r="X4" s="4"/>
      <c r="Y4" s="4"/>
      <c r="Z4" s="4"/>
      <c r="AA4" s="4"/>
      <c r="AB4" s="4"/>
      <c r="AC4" s="4"/>
    </row>
    <row r="5" spans="1:29" x14ac:dyDescent="0.25">
      <c r="A5" s="2"/>
      <c r="B5" s="2" t="s">
        <v>10</v>
      </c>
      <c r="C5" s="2">
        <f>+C2+C3</f>
        <v>0</v>
      </c>
      <c r="D5" s="2">
        <f t="shared" ref="D5:N5" si="1">+D2+D3</f>
        <v>0</v>
      </c>
      <c r="E5" s="2">
        <f t="shared" si="1"/>
        <v>0</v>
      </c>
      <c r="F5" s="2">
        <f t="shared" si="1"/>
        <v>1646</v>
      </c>
      <c r="G5" s="2">
        <f t="shared" si="1"/>
        <v>1684</v>
      </c>
      <c r="H5" s="2">
        <f t="shared" si="1"/>
        <v>1787</v>
      </c>
      <c r="I5" s="2">
        <f t="shared" si="1"/>
        <v>1866</v>
      </c>
      <c r="J5" s="2">
        <f t="shared" si="1"/>
        <v>1922</v>
      </c>
      <c r="K5" s="2">
        <f t="shared" si="1"/>
        <v>1990</v>
      </c>
      <c r="L5" s="2">
        <f t="shared" si="1"/>
        <v>2085</v>
      </c>
      <c r="M5" s="2">
        <f t="shared" si="1"/>
        <v>2160</v>
      </c>
      <c r="N5" s="2">
        <f t="shared" si="1"/>
        <v>2230</v>
      </c>
      <c r="O5" s="2"/>
      <c r="P5" s="2"/>
      <c r="Q5" s="9">
        <f t="shared" ref="Q5:Y5" si="2">+Q2+Q3</f>
        <v>0</v>
      </c>
      <c r="R5" s="9">
        <f t="shared" si="2"/>
        <v>0</v>
      </c>
      <c r="S5" s="9">
        <f t="shared" si="2"/>
        <v>5139</v>
      </c>
      <c r="T5" s="9">
        <f t="shared" si="2"/>
        <v>6216</v>
      </c>
      <c r="U5" s="9">
        <f t="shared" si="2"/>
        <v>7259</v>
      </c>
      <c r="V5" s="9">
        <f t="shared" si="2"/>
        <v>8434.2049999999999</v>
      </c>
      <c r="W5" s="9">
        <f t="shared" si="2"/>
        <v>0</v>
      </c>
      <c r="X5" s="9">
        <f t="shared" si="2"/>
        <v>0</v>
      </c>
      <c r="Y5" s="9">
        <f t="shared" si="2"/>
        <v>0</v>
      </c>
      <c r="Z5" s="9">
        <f t="shared" ref="Z5:AC5" si="3">+Z2+Z3</f>
        <v>0</v>
      </c>
      <c r="AA5" s="9">
        <f t="shared" si="3"/>
        <v>0</v>
      </c>
      <c r="AB5" s="9">
        <f t="shared" si="3"/>
        <v>0</v>
      </c>
      <c r="AC5" s="9">
        <f t="shared" si="3"/>
        <v>0</v>
      </c>
    </row>
    <row r="6" spans="1:29" x14ac:dyDescent="0.25">
      <c r="B6" s="1" t="s">
        <v>11</v>
      </c>
      <c r="F6" s="1">
        <v>274</v>
      </c>
      <c r="G6" s="1">
        <v>239</v>
      </c>
      <c r="H6" s="1">
        <v>256</v>
      </c>
      <c r="I6" s="1">
        <v>264</v>
      </c>
      <c r="J6" s="1">
        <v>272</v>
      </c>
      <c r="K6" s="1">
        <v>290</v>
      </c>
      <c r="L6" s="1">
        <v>304</v>
      </c>
      <c r="M6" s="1">
        <v>329</v>
      </c>
      <c r="Q6" s="4"/>
      <c r="R6" s="4"/>
      <c r="S6" s="4">
        <v>796</v>
      </c>
      <c r="T6" s="4">
        <v>1011</v>
      </c>
      <c r="U6" s="4">
        <v>1031</v>
      </c>
      <c r="V6" s="4"/>
      <c r="W6" s="4"/>
      <c r="X6" s="4"/>
      <c r="Y6" s="4"/>
      <c r="Z6" s="4"/>
      <c r="AA6" s="4"/>
      <c r="AB6" s="4"/>
      <c r="AC6" s="4"/>
    </row>
    <row r="7" spans="1:29" x14ac:dyDescent="0.25">
      <c r="B7" s="1" t="s">
        <v>12</v>
      </c>
      <c r="F7" s="1">
        <v>180</v>
      </c>
      <c r="G7" s="1">
        <v>178</v>
      </c>
      <c r="H7" s="1">
        <v>192</v>
      </c>
      <c r="I7" s="1">
        <v>181</v>
      </c>
      <c r="J7" s="1">
        <v>189</v>
      </c>
      <c r="K7" s="1">
        <v>199</v>
      </c>
      <c r="L7" s="1">
        <v>207</v>
      </c>
      <c r="M7" s="1">
        <v>201</v>
      </c>
      <c r="Q7" s="4"/>
      <c r="R7" s="4"/>
      <c r="S7" s="4">
        <v>632</v>
      </c>
      <c r="T7" s="4">
        <v>704</v>
      </c>
      <c r="U7" s="4">
        <v>740</v>
      </c>
      <c r="V7" s="4"/>
      <c r="W7" s="4"/>
      <c r="X7" s="4"/>
      <c r="Y7" s="4"/>
      <c r="Z7" s="4"/>
      <c r="AA7" s="4"/>
      <c r="AB7" s="4"/>
      <c r="AC7" s="4"/>
    </row>
    <row r="8" spans="1:29" x14ac:dyDescent="0.25">
      <c r="B8" s="1" t="s">
        <v>13</v>
      </c>
      <c r="C8" s="1">
        <f>+C5-C6-C7</f>
        <v>0</v>
      </c>
      <c r="D8" s="1">
        <f t="shared" ref="D8:N8" si="4">+D5-D6-D7</f>
        <v>0</v>
      </c>
      <c r="E8" s="1">
        <f t="shared" si="4"/>
        <v>0</v>
      </c>
      <c r="F8" s="1">
        <f t="shared" si="4"/>
        <v>1192</v>
      </c>
      <c r="G8" s="1">
        <f t="shared" si="4"/>
        <v>1267</v>
      </c>
      <c r="H8" s="1">
        <f t="shared" si="4"/>
        <v>1339</v>
      </c>
      <c r="I8" s="1">
        <f t="shared" si="4"/>
        <v>1421</v>
      </c>
      <c r="J8" s="1">
        <f t="shared" si="4"/>
        <v>1461</v>
      </c>
      <c r="K8" s="1">
        <f t="shared" si="4"/>
        <v>1501</v>
      </c>
      <c r="L8" s="1">
        <f t="shared" si="4"/>
        <v>1574</v>
      </c>
      <c r="M8" s="1">
        <f t="shared" si="4"/>
        <v>1630</v>
      </c>
      <c r="N8" s="1">
        <f t="shared" si="4"/>
        <v>2230</v>
      </c>
      <c r="Q8" s="4">
        <f t="shared" ref="Q8:Y8" si="5">+Q5-Q6-Q7</f>
        <v>0</v>
      </c>
      <c r="R8" s="4">
        <f t="shared" si="5"/>
        <v>0</v>
      </c>
      <c r="S8" s="4">
        <f t="shared" si="5"/>
        <v>3711</v>
      </c>
      <c r="T8" s="4">
        <f t="shared" si="5"/>
        <v>4501</v>
      </c>
      <c r="U8" s="4">
        <f t="shared" si="5"/>
        <v>5488</v>
      </c>
      <c r="V8" s="4">
        <f t="shared" si="5"/>
        <v>8434.2049999999999</v>
      </c>
      <c r="W8" s="4">
        <f t="shared" si="5"/>
        <v>0</v>
      </c>
      <c r="X8" s="4">
        <f t="shared" si="5"/>
        <v>0</v>
      </c>
      <c r="Y8" s="4">
        <f t="shared" si="5"/>
        <v>0</v>
      </c>
      <c r="Z8" s="4">
        <f t="shared" ref="Z8" si="6">+Z5-Z6-Z7</f>
        <v>0</v>
      </c>
      <c r="AA8" s="4">
        <f t="shared" ref="AA8" si="7">+AA5-AA6-AA7</f>
        <v>0</v>
      </c>
      <c r="AB8" s="4">
        <f t="shared" ref="AB8" si="8">+AB5-AB6-AB7</f>
        <v>0</v>
      </c>
      <c r="AC8" s="4">
        <f t="shared" ref="AC8" si="9">+AC5-AC6-AC7</f>
        <v>0</v>
      </c>
    </row>
    <row r="9" spans="1:29" x14ac:dyDescent="0.25">
      <c r="B9" s="1" t="s">
        <v>14</v>
      </c>
      <c r="F9" s="1">
        <v>615</v>
      </c>
      <c r="G9" s="1">
        <v>600</v>
      </c>
      <c r="H9" s="1">
        <v>610</v>
      </c>
      <c r="I9" s="1">
        <v>619</v>
      </c>
      <c r="J9" s="1">
        <v>635</v>
      </c>
      <c r="K9" s="1">
        <v>656</v>
      </c>
      <c r="L9" s="1">
        <v>649</v>
      </c>
      <c r="M9" s="1">
        <v>647</v>
      </c>
      <c r="Q9" s="4"/>
      <c r="R9" s="4"/>
      <c r="S9" s="4">
        <v>1879</v>
      </c>
      <c r="T9" s="4">
        <v>2271</v>
      </c>
      <c r="U9" s="4">
        <v>2464</v>
      </c>
      <c r="V9" s="4"/>
      <c r="W9" s="4"/>
      <c r="X9" s="4"/>
      <c r="Y9" s="4"/>
      <c r="Z9" s="4"/>
      <c r="AA9" s="4"/>
      <c r="AB9" s="4"/>
      <c r="AC9" s="4"/>
    </row>
    <row r="10" spans="1:29" x14ac:dyDescent="0.25">
      <c r="B10" s="1" t="s">
        <v>15</v>
      </c>
      <c r="F10" s="1">
        <v>490</v>
      </c>
      <c r="G10" s="1">
        <v>519</v>
      </c>
      <c r="H10" s="1">
        <v>524</v>
      </c>
      <c r="I10" s="1">
        <v>538</v>
      </c>
      <c r="J10" s="1">
        <v>558</v>
      </c>
      <c r="K10" s="1">
        <v>573</v>
      </c>
      <c r="L10" s="1">
        <v>611</v>
      </c>
      <c r="M10" s="1">
        <v>620</v>
      </c>
      <c r="Q10" s="4"/>
      <c r="R10" s="4"/>
      <c r="S10" s="4">
        <v>1462</v>
      </c>
      <c r="T10" s="4">
        <v>1848</v>
      </c>
      <c r="U10" s="4">
        <v>2139</v>
      </c>
      <c r="V10" s="4"/>
      <c r="W10" s="4"/>
      <c r="X10" s="4"/>
      <c r="Y10" s="4"/>
      <c r="Z10" s="4"/>
      <c r="AA10" s="4"/>
      <c r="AB10" s="4"/>
      <c r="AC10" s="4"/>
    </row>
    <row r="11" spans="1:29" x14ac:dyDescent="0.25">
      <c r="B11" s="1" t="s">
        <v>16</v>
      </c>
      <c r="F11" s="1">
        <v>176</v>
      </c>
      <c r="G11" s="1">
        <v>168</v>
      </c>
      <c r="H11" s="1">
        <v>169</v>
      </c>
      <c r="I11" s="1">
        <v>176</v>
      </c>
      <c r="J11" s="1">
        <v>189</v>
      </c>
      <c r="K11" s="1">
        <v>208</v>
      </c>
      <c r="L11" s="1">
        <v>203</v>
      </c>
      <c r="M11" s="1">
        <v>198</v>
      </c>
      <c r="Q11" s="4"/>
      <c r="R11" s="4"/>
      <c r="S11" s="4">
        <v>486</v>
      </c>
      <c r="T11" s="4">
        <v>604</v>
      </c>
      <c r="U11" s="4">
        <v>702</v>
      </c>
      <c r="V11" s="4"/>
      <c r="W11" s="4"/>
      <c r="X11" s="4"/>
      <c r="Y11" s="4"/>
      <c r="Z11" s="4"/>
      <c r="AA11" s="4"/>
      <c r="AB11" s="4"/>
      <c r="AC11" s="4"/>
    </row>
    <row r="12" spans="1:29" x14ac:dyDescent="0.25">
      <c r="B12" s="1" t="s">
        <v>17</v>
      </c>
      <c r="C12" s="1">
        <f>+SUM(C9:C11)</f>
        <v>0</v>
      </c>
      <c r="D12" s="1">
        <f t="shared" ref="D12:N12" si="10">+SUM(D9:D11)</f>
        <v>0</v>
      </c>
      <c r="E12" s="1">
        <f t="shared" si="10"/>
        <v>0</v>
      </c>
      <c r="F12" s="1">
        <f t="shared" si="10"/>
        <v>1281</v>
      </c>
      <c r="G12" s="1">
        <f t="shared" si="10"/>
        <v>1287</v>
      </c>
      <c r="H12" s="1">
        <f t="shared" si="10"/>
        <v>1303</v>
      </c>
      <c r="I12" s="1">
        <f t="shared" si="10"/>
        <v>1333</v>
      </c>
      <c r="J12" s="1">
        <f t="shared" si="10"/>
        <v>1382</v>
      </c>
      <c r="K12" s="1">
        <f t="shared" si="10"/>
        <v>1437</v>
      </c>
      <c r="L12" s="1">
        <f t="shared" si="10"/>
        <v>1463</v>
      </c>
      <c r="M12" s="1">
        <f t="shared" si="10"/>
        <v>1465</v>
      </c>
      <c r="N12" s="1">
        <f t="shared" si="10"/>
        <v>0</v>
      </c>
      <c r="Q12" s="4">
        <f t="shared" ref="Q12:Y12" si="11">+SUM(Q9:Q11)</f>
        <v>0</v>
      </c>
      <c r="R12" s="4">
        <f t="shared" si="11"/>
        <v>0</v>
      </c>
      <c r="S12" s="4">
        <f t="shared" si="11"/>
        <v>3827</v>
      </c>
      <c r="T12" s="4">
        <f t="shared" si="11"/>
        <v>4723</v>
      </c>
      <c r="U12" s="4">
        <f t="shared" si="11"/>
        <v>5305</v>
      </c>
      <c r="V12" s="4">
        <f t="shared" si="11"/>
        <v>0</v>
      </c>
      <c r="W12" s="4">
        <f t="shared" si="11"/>
        <v>0</v>
      </c>
      <c r="X12" s="4">
        <f t="shared" si="11"/>
        <v>0</v>
      </c>
      <c r="Y12" s="4">
        <f t="shared" si="11"/>
        <v>0</v>
      </c>
      <c r="Z12" s="4">
        <f t="shared" ref="Z12" si="12">+SUM(Z9:Z11)</f>
        <v>0</v>
      </c>
      <c r="AA12" s="4">
        <f t="shared" ref="AA12" si="13">+SUM(AA9:AA11)</f>
        <v>0</v>
      </c>
      <c r="AB12" s="4">
        <f t="shared" ref="AB12" si="14">+SUM(AB9:AB11)</f>
        <v>0</v>
      </c>
      <c r="AC12" s="4">
        <f t="shared" ref="AC12" si="15">+SUM(AC9:AC11)</f>
        <v>0</v>
      </c>
    </row>
    <row r="13" spans="1:29" x14ac:dyDescent="0.25">
      <c r="B13" s="1" t="s">
        <v>18</v>
      </c>
      <c r="C13" s="1">
        <f>+C8-C12</f>
        <v>0</v>
      </c>
      <c r="D13" s="1">
        <f t="shared" ref="D13:N13" si="16">+D8-D12</f>
        <v>0</v>
      </c>
      <c r="E13" s="1">
        <f t="shared" si="16"/>
        <v>0</v>
      </c>
      <c r="F13" s="1">
        <f t="shared" si="16"/>
        <v>-89</v>
      </c>
      <c r="G13" s="1">
        <f t="shared" si="16"/>
        <v>-20</v>
      </c>
      <c r="H13" s="1">
        <f t="shared" si="16"/>
        <v>36</v>
      </c>
      <c r="I13" s="1">
        <f>+I8-I12</f>
        <v>88</v>
      </c>
      <c r="J13" s="1">
        <f t="shared" si="16"/>
        <v>79</v>
      </c>
      <c r="K13" s="1">
        <f t="shared" si="16"/>
        <v>64</v>
      </c>
      <c r="L13" s="1">
        <f t="shared" si="16"/>
        <v>111</v>
      </c>
      <c r="M13" s="1">
        <f t="shared" si="16"/>
        <v>165</v>
      </c>
      <c r="N13" s="1">
        <f t="shared" si="16"/>
        <v>2230</v>
      </c>
      <c r="Q13" s="4">
        <f t="shared" ref="Q13:Y13" si="17">+Q8-Q12</f>
        <v>0</v>
      </c>
      <c r="R13" s="4">
        <f t="shared" si="17"/>
        <v>0</v>
      </c>
      <c r="S13" s="4">
        <f t="shared" si="17"/>
        <v>-116</v>
      </c>
      <c r="T13" s="4">
        <f t="shared" si="17"/>
        <v>-222</v>
      </c>
      <c r="U13" s="4">
        <f t="shared" si="17"/>
        <v>183</v>
      </c>
      <c r="V13" s="4">
        <f t="shared" si="17"/>
        <v>8434.2049999999999</v>
      </c>
      <c r="W13" s="4">
        <f t="shared" si="17"/>
        <v>0</v>
      </c>
      <c r="X13" s="4">
        <f t="shared" si="17"/>
        <v>0</v>
      </c>
      <c r="Y13" s="4">
        <f t="shared" si="17"/>
        <v>0</v>
      </c>
      <c r="Z13" s="4">
        <f t="shared" ref="Z13" si="18">+Z8-Z12</f>
        <v>0</v>
      </c>
      <c r="AA13" s="4">
        <f t="shared" ref="AA13" si="19">+AA8-AA12</f>
        <v>0</v>
      </c>
      <c r="AB13" s="4">
        <f t="shared" ref="AB13" si="20">+AB8-AB12</f>
        <v>0</v>
      </c>
      <c r="AC13" s="4">
        <f t="shared" ref="AC13" si="21">+AC8-AC12</f>
        <v>0</v>
      </c>
    </row>
    <row r="14" spans="1:29" x14ac:dyDescent="0.25">
      <c r="B14" s="1" t="s">
        <v>19</v>
      </c>
      <c r="F14" s="1">
        <v>11</v>
      </c>
      <c r="G14" s="1">
        <v>27</v>
      </c>
      <c r="H14" s="1">
        <v>46</v>
      </c>
      <c r="I14" s="1">
        <v>41</v>
      </c>
      <c r="J14" s="1">
        <v>59</v>
      </c>
      <c r="K14" s="1">
        <v>59</v>
      </c>
      <c r="L14" s="1">
        <v>57</v>
      </c>
      <c r="M14" s="1">
        <v>62</v>
      </c>
      <c r="Q14" s="4"/>
      <c r="R14" s="4"/>
      <c r="S14" s="4">
        <v>132</v>
      </c>
      <c r="T14" s="4">
        <v>-38</v>
      </c>
      <c r="U14" s="4">
        <v>173</v>
      </c>
      <c r="V14" s="4"/>
      <c r="W14" s="4"/>
      <c r="X14" s="4"/>
      <c r="Y14" s="4"/>
      <c r="Z14" s="4"/>
      <c r="AA14" s="4"/>
      <c r="AB14" s="4"/>
      <c r="AC14" s="4"/>
    </row>
    <row r="15" spans="1:29" x14ac:dyDescent="0.25">
      <c r="B15" s="1" t="s">
        <v>20</v>
      </c>
      <c r="C15" s="1">
        <f>+C13+C14</f>
        <v>0</v>
      </c>
      <c r="D15" s="1">
        <f t="shared" ref="D15:N15" si="22">+D13+D14</f>
        <v>0</v>
      </c>
      <c r="E15" s="1">
        <f t="shared" si="22"/>
        <v>0</v>
      </c>
      <c r="F15" s="1">
        <f t="shared" si="22"/>
        <v>-78</v>
      </c>
      <c r="G15" s="1">
        <f t="shared" si="22"/>
        <v>7</v>
      </c>
      <c r="H15" s="1">
        <f t="shared" si="22"/>
        <v>82</v>
      </c>
      <c r="I15" s="1">
        <f t="shared" si="22"/>
        <v>129</v>
      </c>
      <c r="J15" s="1">
        <f t="shared" si="22"/>
        <v>138</v>
      </c>
      <c r="K15" s="1">
        <f t="shared" si="22"/>
        <v>123</v>
      </c>
      <c r="L15" s="1">
        <f t="shared" si="22"/>
        <v>168</v>
      </c>
      <c r="M15" s="1">
        <f t="shared" si="22"/>
        <v>227</v>
      </c>
      <c r="N15" s="1">
        <f t="shared" si="22"/>
        <v>2230</v>
      </c>
      <c r="Q15" s="4">
        <f t="shared" ref="Q15:Y15" si="23">+Q13+Q14</f>
        <v>0</v>
      </c>
      <c r="R15" s="4">
        <f t="shared" si="23"/>
        <v>0</v>
      </c>
      <c r="S15" s="4">
        <f t="shared" si="23"/>
        <v>16</v>
      </c>
      <c r="T15" s="4">
        <f t="shared" si="23"/>
        <v>-260</v>
      </c>
      <c r="U15" s="4">
        <f t="shared" si="23"/>
        <v>356</v>
      </c>
      <c r="V15" s="4">
        <f t="shared" si="23"/>
        <v>8434.2049999999999</v>
      </c>
      <c r="W15" s="4">
        <f t="shared" si="23"/>
        <v>0</v>
      </c>
      <c r="X15" s="4">
        <f t="shared" si="23"/>
        <v>0</v>
      </c>
      <c r="Y15" s="4">
        <f t="shared" si="23"/>
        <v>0</v>
      </c>
      <c r="Z15" s="4">
        <f t="shared" ref="Z15" si="24">+Z13+Z14</f>
        <v>0</v>
      </c>
      <c r="AA15" s="4">
        <f t="shared" ref="AA15" si="25">+AA13+AA14</f>
        <v>0</v>
      </c>
      <c r="AB15" s="4">
        <f t="shared" ref="AB15" si="26">+AB13+AB14</f>
        <v>0</v>
      </c>
      <c r="AC15" s="4">
        <f t="shared" ref="AC15" si="27">+AC13+AC14</f>
        <v>0</v>
      </c>
    </row>
    <row r="16" spans="1:29" x14ac:dyDescent="0.25">
      <c r="B16" s="1" t="s">
        <v>21</v>
      </c>
      <c r="F16" s="1">
        <v>48</v>
      </c>
      <c r="G16" s="1">
        <v>7</v>
      </c>
      <c r="H16" s="1">
        <v>3</v>
      </c>
      <c r="I16" s="1">
        <v>15</v>
      </c>
      <c r="J16" s="1">
        <v>-1050</v>
      </c>
      <c r="K16" s="1">
        <v>16</v>
      </c>
      <c r="L16" s="1">
        <v>36</v>
      </c>
      <c r="M16" s="1">
        <v>34</v>
      </c>
      <c r="Q16" s="4"/>
      <c r="R16" s="4"/>
      <c r="S16" s="4">
        <v>-13</v>
      </c>
      <c r="T16" s="4">
        <v>107</v>
      </c>
      <c r="U16" s="4">
        <v>-1025</v>
      </c>
      <c r="V16" s="4"/>
      <c r="W16" s="4"/>
      <c r="X16" s="4"/>
      <c r="Y16" s="4"/>
      <c r="Z16" s="4"/>
      <c r="AA16" s="4"/>
      <c r="AB16" s="4"/>
      <c r="AC16" s="4"/>
    </row>
    <row r="17" spans="1:29" x14ac:dyDescent="0.25">
      <c r="B17" s="2" t="s">
        <v>22</v>
      </c>
      <c r="C17" s="2">
        <f>+C15-C16</f>
        <v>0</v>
      </c>
      <c r="D17" s="2">
        <f t="shared" ref="D17:N17" si="28">+D15-D16</f>
        <v>0</v>
      </c>
      <c r="E17" s="2">
        <f t="shared" si="28"/>
        <v>0</v>
      </c>
      <c r="F17" s="2">
        <f t="shared" si="28"/>
        <v>-126</v>
      </c>
      <c r="G17" s="2">
        <f t="shared" si="28"/>
        <v>0</v>
      </c>
      <c r="H17" s="2">
        <f t="shared" si="28"/>
        <v>79</v>
      </c>
      <c r="I17" s="2">
        <f t="shared" si="28"/>
        <v>114</v>
      </c>
      <c r="J17" s="2">
        <f t="shared" si="28"/>
        <v>1188</v>
      </c>
      <c r="K17" s="2">
        <f t="shared" si="28"/>
        <v>107</v>
      </c>
      <c r="L17" s="2">
        <f t="shared" si="28"/>
        <v>132</v>
      </c>
      <c r="M17" s="2">
        <f t="shared" si="28"/>
        <v>193</v>
      </c>
      <c r="N17" s="2">
        <f t="shared" si="28"/>
        <v>2230</v>
      </c>
      <c r="O17" s="2"/>
      <c r="P17" s="2"/>
      <c r="Q17" s="9">
        <f t="shared" ref="Q17:Y17" si="29">+Q15-Q16</f>
        <v>0</v>
      </c>
      <c r="R17" s="9">
        <f t="shared" si="29"/>
        <v>0</v>
      </c>
      <c r="S17" s="9">
        <f t="shared" si="29"/>
        <v>29</v>
      </c>
      <c r="T17" s="9">
        <f t="shared" si="29"/>
        <v>-367</v>
      </c>
      <c r="U17" s="9">
        <f t="shared" si="29"/>
        <v>1381</v>
      </c>
      <c r="V17" s="9">
        <f t="shared" si="29"/>
        <v>8434.2049999999999</v>
      </c>
      <c r="W17" s="9">
        <f t="shared" si="29"/>
        <v>0</v>
      </c>
      <c r="X17" s="9">
        <f t="shared" si="29"/>
        <v>0</v>
      </c>
      <c r="Y17" s="9">
        <f t="shared" si="29"/>
        <v>0</v>
      </c>
      <c r="Z17" s="9">
        <f t="shared" ref="Z17" si="30">+Z15-Z16</f>
        <v>0</v>
      </c>
      <c r="AA17" s="9">
        <f t="shared" ref="AA17" si="31">+AA15-AA16</f>
        <v>0</v>
      </c>
      <c r="AB17" s="9">
        <f t="shared" ref="AB17" si="32">+AB15-AB16</f>
        <v>0</v>
      </c>
      <c r="AC17" s="9">
        <f t="shared" ref="AC17" si="33">+AC15-AC16</f>
        <v>0</v>
      </c>
    </row>
    <row r="18" spans="1:29" x14ac:dyDescent="0.25">
      <c r="B18" s="1" t="s">
        <v>23</v>
      </c>
      <c r="F18" s="1">
        <v>257.322</v>
      </c>
      <c r="G18" s="1">
        <v>261.37099999999998</v>
      </c>
      <c r="H18" s="1">
        <v>264.435</v>
      </c>
      <c r="I18" s="1">
        <v>266.37700000000001</v>
      </c>
      <c r="J18" s="1">
        <v>268.84300000000002</v>
      </c>
      <c r="K18" s="1">
        <v>270.298</v>
      </c>
      <c r="L18" s="1">
        <v>267.94900000000001</v>
      </c>
      <c r="M18" s="1">
        <v>268.54899999999998</v>
      </c>
      <c r="Q18" s="4"/>
      <c r="R18" s="4"/>
      <c r="S18" s="4">
        <v>254.03200000000001</v>
      </c>
      <c r="T18" s="4">
        <v>254.81899999999999</v>
      </c>
      <c r="U18" s="4">
        <v>265.28500000000003</v>
      </c>
      <c r="V18" s="4"/>
      <c r="W18" s="4"/>
      <c r="X18" s="4"/>
      <c r="Y18" s="4"/>
      <c r="Z18" s="4"/>
      <c r="AA18" s="4"/>
      <c r="AB18" s="4"/>
      <c r="AC18" s="4"/>
    </row>
    <row r="19" spans="1:29" x14ac:dyDescent="0.25">
      <c r="B19" s="1" t="s">
        <v>24</v>
      </c>
      <c r="C19" s="6" t="e">
        <f>+C17/C18</f>
        <v>#DIV/0!</v>
      </c>
      <c r="D19" s="6" t="e">
        <f t="shared" ref="D19:N19" si="34">+D17/D18</f>
        <v>#DIV/0!</v>
      </c>
      <c r="E19" s="6" t="e">
        <f t="shared" si="34"/>
        <v>#DIV/0!</v>
      </c>
      <c r="F19" s="6">
        <f>+F17/F18</f>
        <v>-0.48965887098654604</v>
      </c>
      <c r="G19" s="6">
        <f t="shared" si="34"/>
        <v>0</v>
      </c>
      <c r="H19" s="6">
        <f t="shared" si="34"/>
        <v>0.29875016544708527</v>
      </c>
      <c r="I19" s="6">
        <f t="shared" si="34"/>
        <v>0.42796487684747553</v>
      </c>
      <c r="J19" s="6">
        <f t="shared" si="34"/>
        <v>4.4189359589053829</v>
      </c>
      <c r="K19" s="6">
        <f t="shared" si="34"/>
        <v>0.39585938482711674</v>
      </c>
      <c r="L19" s="6">
        <f t="shared" si="34"/>
        <v>0.49263106038835747</v>
      </c>
      <c r="M19" s="6">
        <f t="shared" si="34"/>
        <v>0.71867703845480724</v>
      </c>
      <c r="N19" s="6" t="e">
        <f t="shared" si="34"/>
        <v>#DIV/0!</v>
      </c>
      <c r="O19" s="6"/>
      <c r="P19" s="6"/>
      <c r="Q19" s="4" t="e">
        <f t="shared" ref="Q19:Y19" si="35">+Q17/Q18</f>
        <v>#DIV/0!</v>
      </c>
      <c r="R19" s="4" t="e">
        <f t="shared" si="35"/>
        <v>#DIV/0!</v>
      </c>
      <c r="S19" s="4">
        <f t="shared" si="35"/>
        <v>0.11415884612962146</v>
      </c>
      <c r="T19" s="4">
        <f t="shared" si="35"/>
        <v>-1.4402379728356207</v>
      </c>
      <c r="U19" s="4">
        <f t="shared" si="35"/>
        <v>5.2057221478786957</v>
      </c>
      <c r="V19" s="4" t="e">
        <f t="shared" si="35"/>
        <v>#DIV/0!</v>
      </c>
      <c r="W19" s="4" t="e">
        <f t="shared" si="35"/>
        <v>#DIV/0!</v>
      </c>
      <c r="X19" s="4" t="e">
        <f t="shared" si="35"/>
        <v>#DIV/0!</v>
      </c>
      <c r="Y19" s="4" t="e">
        <f t="shared" si="35"/>
        <v>#DIV/0!</v>
      </c>
      <c r="Z19" s="4" t="e">
        <f t="shared" ref="Z19" si="36">+Z17/Z18</f>
        <v>#DIV/0!</v>
      </c>
      <c r="AA19" s="4" t="e">
        <f t="shared" ref="AA19" si="37">+AA17/AA18</f>
        <v>#DIV/0!</v>
      </c>
      <c r="AB19" s="4" t="e">
        <f t="shared" ref="AB19" si="38">+AB17/AB18</f>
        <v>#DIV/0!</v>
      </c>
      <c r="AC19" s="4" t="e">
        <f t="shared" ref="AC19" si="39">+AC17/AC18</f>
        <v>#DIV/0!</v>
      </c>
    </row>
    <row r="21" spans="1:29" x14ac:dyDescent="0.25">
      <c r="B21" s="1" t="s">
        <v>8</v>
      </c>
      <c r="J21" s="7">
        <f t="shared" ref="J21:J22" si="40">+J2/F2-1</f>
        <v>0.17647058823529416</v>
      </c>
      <c r="K21" s="7">
        <f t="shared" ref="K21:K22" si="41">+K2/G2-1</f>
        <v>0.18782722513089012</v>
      </c>
      <c r="L21" s="7">
        <f>+L2/H2-1</f>
        <v>0.17179802955665036</v>
      </c>
      <c r="M21" s="7">
        <f t="shared" ref="M21:M22" si="42">+M2/I2-1</f>
        <v>0.1584861028976936</v>
      </c>
      <c r="T21" s="7">
        <f t="shared" ref="T21" si="43">+T2/S2-1</f>
        <v>0.22459304883413989</v>
      </c>
      <c r="U21" s="7">
        <f>+U2/T2-1</f>
        <v>0.18609664091970535</v>
      </c>
      <c r="V21" s="7">
        <f t="shared" ref="V21" si="44">+V2/U2-1</f>
        <v>0.17500000000000004</v>
      </c>
    </row>
    <row r="22" spans="1:29" x14ac:dyDescent="0.25">
      <c r="B22" s="1" t="s">
        <v>9</v>
      </c>
      <c r="J22" s="7">
        <f t="shared" si="40"/>
        <v>8.0000000000000071E-2</v>
      </c>
      <c r="K22" s="7">
        <f t="shared" si="41"/>
        <v>0.12179487179487181</v>
      </c>
      <c r="L22" s="7">
        <f t="shared" ref="L22" si="45">+L3/H3-1</f>
        <v>0.1165644171779141</v>
      </c>
      <c r="M22" s="7">
        <f t="shared" si="42"/>
        <v>0.14857142857142858</v>
      </c>
      <c r="T22" s="7">
        <f t="shared" ref="T22:U22" si="46">+T3/S3-1</f>
        <v>9.4435075885328734E-2</v>
      </c>
      <c r="U22" s="7">
        <f t="shared" si="46"/>
        <v>1.0785824345146411E-2</v>
      </c>
    </row>
    <row r="23" spans="1:29" s="2" customFormat="1" x14ac:dyDescent="0.25">
      <c r="A23" s="1"/>
      <c r="B23" s="2" t="s">
        <v>33</v>
      </c>
      <c r="J23" s="8">
        <f t="shared" ref="J23" si="47">+J5/F5-1</f>
        <v>0.16767922235722965</v>
      </c>
      <c r="K23" s="8">
        <f t="shared" ref="K23" si="48">+K5/G5-1</f>
        <v>0.18171021377672214</v>
      </c>
      <c r="L23" s="8">
        <f>+L5/H5-1</f>
        <v>0.16675993284834911</v>
      </c>
      <c r="M23" s="8">
        <f t="shared" ref="M23" si="49">+M5/I5-1</f>
        <v>0.157556270096463</v>
      </c>
      <c r="T23" s="8">
        <f t="shared" ref="T23" si="50">+T5/S5-1</f>
        <v>0.2095738470519557</v>
      </c>
      <c r="U23" s="8">
        <f>+U5/T5-1</f>
        <v>0.16779279279279269</v>
      </c>
    </row>
    <row r="25" spans="1:29" x14ac:dyDescent="0.25">
      <c r="B25" s="1" t="s">
        <v>34</v>
      </c>
      <c r="F25" s="7">
        <f>+F8/F5</f>
        <v>0.724179829890644</v>
      </c>
      <c r="G25" s="7">
        <f>+G8/G5</f>
        <v>0.75237529691211402</v>
      </c>
      <c r="H25" s="7">
        <f>+H8/H5</f>
        <v>0.7493005036373811</v>
      </c>
      <c r="I25" s="7">
        <f>+I8/I5</f>
        <v>0.76152197213290462</v>
      </c>
      <c r="J25" s="7">
        <f t="shared" ref="J25:K25" si="51">+J8/J5</f>
        <v>0.76014568158168572</v>
      </c>
      <c r="K25" s="7">
        <f>+K8/K5</f>
        <v>0.75427135678391954</v>
      </c>
      <c r="L25" s="7">
        <f>+L8/L5</f>
        <v>0.75491606714628301</v>
      </c>
      <c r="M25" s="7">
        <f t="shared" ref="M25" si="52">+M8/M5</f>
        <v>0.75462962962962965</v>
      </c>
      <c r="S25" s="7">
        <f t="shared" ref="S25:U25" si="53">+S8/S5</f>
        <v>0.72212492702860476</v>
      </c>
      <c r="T25" s="7">
        <f t="shared" si="53"/>
        <v>0.72409909909909909</v>
      </c>
      <c r="U25" s="7">
        <f t="shared" si="53"/>
        <v>0.75602700096432018</v>
      </c>
    </row>
    <row r="26" spans="1:29" x14ac:dyDescent="0.25">
      <c r="B26" s="1" t="s">
        <v>35</v>
      </c>
      <c r="F26" s="7">
        <f>+F13/F5</f>
        <v>-5.4070473876063181E-2</v>
      </c>
      <c r="G26" s="7">
        <f>+G13/G5</f>
        <v>-1.1876484560570071E-2</v>
      </c>
      <c r="H26" s="7">
        <f>+H13/H5</f>
        <v>2.0145495243424735E-2</v>
      </c>
      <c r="I26" s="7">
        <f>+I13/I5</f>
        <v>4.7159699892818867E-2</v>
      </c>
      <c r="J26" s="7">
        <f t="shared" ref="J26:K26" si="54">+J13/J5</f>
        <v>4.1103017689906346E-2</v>
      </c>
      <c r="K26" s="7">
        <f>+K13/K5</f>
        <v>3.2160804020100506E-2</v>
      </c>
      <c r="L26" s="7">
        <f>+L13/L5</f>
        <v>5.3237410071942444E-2</v>
      </c>
      <c r="M26" s="7">
        <f t="shared" ref="M26" si="55">+M13/M5</f>
        <v>7.6388888888888895E-2</v>
      </c>
      <c r="S26" s="7">
        <f t="shared" ref="S26:U26" si="56">+S13/S5</f>
        <v>-2.2572484919244989E-2</v>
      </c>
      <c r="T26" s="7">
        <f t="shared" si="56"/>
        <v>-3.5714285714285712E-2</v>
      </c>
      <c r="U26" s="7">
        <f t="shared" si="56"/>
        <v>2.5210084033613446E-2</v>
      </c>
    </row>
    <row r="27" spans="1:29" x14ac:dyDescent="0.25">
      <c r="B27" s="1" t="s">
        <v>36</v>
      </c>
      <c r="F27" s="7">
        <f>+F17/F5</f>
        <v>-7.6549210206561358E-2</v>
      </c>
      <c r="G27" s="7">
        <f>+G17/G5</f>
        <v>0</v>
      </c>
      <c r="H27" s="7">
        <f>+H17/H5</f>
        <v>4.4208170117515391E-2</v>
      </c>
      <c r="I27" s="7">
        <f>+I17/I5</f>
        <v>6.1093247588424437E-2</v>
      </c>
      <c r="J27" s="7">
        <f t="shared" ref="J27:K27" si="57">+J17/J5</f>
        <v>0.61810613943808534</v>
      </c>
      <c r="K27" s="7">
        <f>+K17/K5</f>
        <v>5.3768844221105526E-2</v>
      </c>
      <c r="L27" s="7">
        <f>+L17/L5</f>
        <v>6.3309352517985612E-2</v>
      </c>
      <c r="M27" s="7">
        <f t="shared" ref="M27" si="58">+M17/M5</f>
        <v>8.9351851851851849E-2</v>
      </c>
      <c r="S27" s="7">
        <f t="shared" ref="S27:U27" si="59">+S17/S5</f>
        <v>5.6431212298112474E-3</v>
      </c>
      <c r="T27" s="7">
        <f t="shared" si="59"/>
        <v>-5.9041184041184039E-2</v>
      </c>
      <c r="U27" s="7">
        <f t="shared" si="59"/>
        <v>0.19024659043945447</v>
      </c>
    </row>
    <row r="29" spans="1:29" x14ac:dyDescent="0.25">
      <c r="B29" s="1" t="s">
        <v>37</v>
      </c>
      <c r="F29" s="7">
        <f t="shared" ref="F29:G29" si="60">+F9/F$5</f>
        <v>0.37363304981773998</v>
      </c>
      <c r="G29" s="7">
        <f>+G9/G$5</f>
        <v>0.35629453681710216</v>
      </c>
      <c r="H29" s="7">
        <f>+H9/H$5</f>
        <v>0.34135422495803019</v>
      </c>
      <c r="I29" s="7">
        <f>+I9/I$5</f>
        <v>0.33172561629153269</v>
      </c>
      <c r="J29" s="7">
        <f t="shared" ref="J29:K29" si="61">+J9/J$5</f>
        <v>0.3303850156087409</v>
      </c>
      <c r="K29" s="7">
        <f t="shared" si="61"/>
        <v>0.32964824120603015</v>
      </c>
      <c r="L29" s="7">
        <f>+L9/L$5</f>
        <v>0.31127098321342928</v>
      </c>
      <c r="M29" s="7">
        <f>+M9/M$5</f>
        <v>0.29953703703703705</v>
      </c>
      <c r="S29" s="7">
        <f t="shared" ref="S29:U29" si="62">+S9/S$5</f>
        <v>0.36563533761432188</v>
      </c>
      <c r="T29" s="7">
        <f t="shared" si="62"/>
        <v>0.36534749034749037</v>
      </c>
      <c r="U29" s="7">
        <f t="shared" si="62"/>
        <v>0.3394406943105111</v>
      </c>
    </row>
    <row r="30" spans="1:29" x14ac:dyDescent="0.25">
      <c r="B30" s="1" t="s">
        <v>38</v>
      </c>
      <c r="F30" s="7">
        <f t="shared" ref="F30:G30" si="63">+F10/F$5</f>
        <v>0.2976913730255164</v>
      </c>
      <c r="G30" s="7">
        <f t="shared" si="63"/>
        <v>0.30819477434679338</v>
      </c>
      <c r="H30" s="7">
        <f t="shared" ref="H30:I31" si="64">+H10/H$5</f>
        <v>0.29322887520984892</v>
      </c>
      <c r="I30" s="7">
        <f t="shared" si="64"/>
        <v>0.28831725616291531</v>
      </c>
      <c r="J30" s="7">
        <f t="shared" ref="J30:K30" si="65">+J10/J$5</f>
        <v>0.29032258064516131</v>
      </c>
      <c r="K30" s="7">
        <f t="shared" si="65"/>
        <v>0.28793969849246231</v>
      </c>
      <c r="L30" s="7">
        <f t="shared" ref="L30:M31" si="66">+L10/L$5</f>
        <v>0.29304556354916067</v>
      </c>
      <c r="M30" s="7">
        <f t="shared" si="66"/>
        <v>0.28703703703703703</v>
      </c>
      <c r="S30" s="7">
        <f t="shared" ref="S30:U30" si="67">+S10/S$5</f>
        <v>0.2844911461373808</v>
      </c>
      <c r="T30" s="7">
        <f t="shared" si="67"/>
        <v>0.29729729729729731</v>
      </c>
      <c r="U30" s="7">
        <f t="shared" si="67"/>
        <v>0.29466868714698996</v>
      </c>
    </row>
    <row r="31" spans="1:29" x14ac:dyDescent="0.25">
      <c r="B31" s="1" t="s">
        <v>39</v>
      </c>
      <c r="F31" s="7">
        <f t="shared" ref="F31:G31" si="68">+F11/F$5</f>
        <v>0.10692588092345079</v>
      </c>
      <c r="G31" s="7">
        <f t="shared" si="68"/>
        <v>9.9762470308788598E-2</v>
      </c>
      <c r="H31" s="7">
        <f t="shared" si="64"/>
        <v>9.4571908226077223E-2</v>
      </c>
      <c r="I31" s="7">
        <f t="shared" si="64"/>
        <v>9.4319399785637734E-2</v>
      </c>
      <c r="J31" s="7">
        <f t="shared" ref="J31:K31" si="69">+J11/J$5</f>
        <v>9.8335067637877208E-2</v>
      </c>
      <c r="K31" s="7">
        <f t="shared" si="69"/>
        <v>0.10452261306532663</v>
      </c>
      <c r="L31" s="7">
        <f t="shared" si="66"/>
        <v>9.7362110311750599E-2</v>
      </c>
      <c r="M31" s="7">
        <f t="shared" si="66"/>
        <v>9.166666666666666E-2</v>
      </c>
      <c r="S31" s="7">
        <f t="shared" ref="S31:U31" si="70">+S11/S$5</f>
        <v>9.4570928196147111E-2</v>
      </c>
      <c r="T31" s="7">
        <f t="shared" si="70"/>
        <v>9.7168597168597173E-2</v>
      </c>
      <c r="U31" s="7">
        <f t="shared" si="70"/>
        <v>9.670753547320568E-2</v>
      </c>
    </row>
    <row r="33" spans="1:21" x14ac:dyDescent="0.25">
      <c r="B33" s="1" t="s">
        <v>40</v>
      </c>
      <c r="F33" s="1">
        <v>694</v>
      </c>
      <c r="G33" s="1">
        <v>277</v>
      </c>
      <c r="H33" s="1">
        <v>425</v>
      </c>
      <c r="I33" s="1">
        <v>451</v>
      </c>
      <c r="J33" s="4">
        <f>+U33-SUM(G33:I33)</f>
        <v>996</v>
      </c>
      <c r="K33" s="1">
        <v>372</v>
      </c>
      <c r="L33" s="4">
        <v>571</v>
      </c>
      <c r="M33" s="4">
        <v>406</v>
      </c>
      <c r="N33" s="4"/>
      <c r="O33" s="4"/>
      <c r="P33" s="4"/>
      <c r="Q33" s="4"/>
      <c r="R33" s="4"/>
      <c r="S33" s="4">
        <v>1651</v>
      </c>
      <c r="T33" s="4">
        <v>1657</v>
      </c>
      <c r="U33" s="4">
        <v>2149</v>
      </c>
    </row>
    <row r="34" spans="1:21" x14ac:dyDescent="0.25">
      <c r="B34" s="1" t="s">
        <v>45</v>
      </c>
      <c r="F34" s="1">
        <v>73</v>
      </c>
      <c r="G34" s="1">
        <v>59</v>
      </c>
      <c r="H34" s="1">
        <v>65</v>
      </c>
      <c r="I34" s="1">
        <v>60</v>
      </c>
      <c r="J34" s="4">
        <f t="shared" ref="J34" si="71">+U34-SUM(G34:I34)</f>
        <v>44</v>
      </c>
      <c r="K34" s="1">
        <v>81</v>
      </c>
      <c r="L34" s="4">
        <v>55</v>
      </c>
      <c r="M34" s="4">
        <v>47</v>
      </c>
      <c r="N34" s="4"/>
      <c r="O34" s="4"/>
      <c r="P34" s="4"/>
      <c r="Q34" s="4"/>
      <c r="R34" s="4"/>
      <c r="S34" s="4">
        <v>264</v>
      </c>
      <c r="T34" s="4">
        <v>360</v>
      </c>
      <c r="U34" s="4">
        <v>228</v>
      </c>
    </row>
    <row r="35" spans="1:21" x14ac:dyDescent="0.25">
      <c r="A35" s="2"/>
      <c r="B35" s="2" t="s">
        <v>46</v>
      </c>
      <c r="C35" s="2"/>
      <c r="D35" s="2"/>
      <c r="E35" s="2"/>
      <c r="F35" s="9">
        <f t="shared" ref="F35:G35" si="72">+F33-F34</f>
        <v>621</v>
      </c>
      <c r="G35" s="9">
        <f t="shared" si="72"/>
        <v>218</v>
      </c>
      <c r="H35" s="9">
        <f t="shared" ref="H35:L35" si="73">+H33-H34</f>
        <v>360</v>
      </c>
      <c r="I35" s="9">
        <f t="shared" si="73"/>
        <v>391</v>
      </c>
      <c r="J35" s="9">
        <f t="shared" si="73"/>
        <v>952</v>
      </c>
      <c r="K35" s="9">
        <f t="shared" si="73"/>
        <v>291</v>
      </c>
      <c r="L35" s="9">
        <f t="shared" si="73"/>
        <v>516</v>
      </c>
      <c r="M35" s="9">
        <f>+M33-M34</f>
        <v>359</v>
      </c>
      <c r="N35" s="9"/>
      <c r="O35" s="9"/>
      <c r="P35" s="9"/>
      <c r="Q35" s="9"/>
      <c r="R35" s="9"/>
      <c r="S35" s="9">
        <f t="shared" ref="S35:T35" si="74">+S33-S34</f>
        <v>1387</v>
      </c>
      <c r="T35" s="9">
        <f t="shared" si="74"/>
        <v>1297</v>
      </c>
      <c r="U35" s="9">
        <f>+U33-U34</f>
        <v>1921</v>
      </c>
    </row>
    <row r="36" spans="1:21" x14ac:dyDescent="0.25">
      <c r="B36" s="1" t="s">
        <v>47</v>
      </c>
      <c r="C36" s="4"/>
      <c r="D36" s="4"/>
      <c r="E36" s="4"/>
      <c r="F36" s="4"/>
      <c r="G36" s="4"/>
      <c r="H36" s="4"/>
      <c r="I36" s="4"/>
      <c r="J36" s="4"/>
      <c r="K36" s="4"/>
      <c r="L36" s="4"/>
      <c r="M36" s="4"/>
      <c r="N36" s="4"/>
      <c r="O36" s="4"/>
      <c r="P36" s="4"/>
      <c r="Q36" s="4"/>
      <c r="R36" s="4"/>
      <c r="S36" s="4">
        <v>1101</v>
      </c>
      <c r="T36" s="4">
        <v>1295</v>
      </c>
      <c r="U36" s="4">
        <v>1416</v>
      </c>
    </row>
    <row r="37" spans="1:21" x14ac:dyDescent="0.25">
      <c r="I37" s="4">
        <f t="shared" ref="I37" si="75">+SUM(F35:I35)</f>
        <v>1590</v>
      </c>
      <c r="J37" s="4">
        <f t="shared" ref="J37" si="76">+SUM(G35:J35)</f>
        <v>1921</v>
      </c>
      <c r="K37" s="4">
        <f t="shared" ref="K37:L37" si="77">+SUM(H35:K35)</f>
        <v>1994</v>
      </c>
      <c r="L37" s="4">
        <f t="shared" si="77"/>
        <v>2150</v>
      </c>
      <c r="M37" s="4">
        <f>+SUM(J35:M35)</f>
        <v>2118</v>
      </c>
      <c r="S37" s="7">
        <f t="shared" ref="S37:T37" si="78">+S36/S35</f>
        <v>0.7937995674116799</v>
      </c>
      <c r="T37" s="7">
        <f t="shared" si="78"/>
        <v>0.99845797995373942</v>
      </c>
      <c r="U37" s="7">
        <f>+U36/U35</f>
        <v>0.73711608537220197</v>
      </c>
    </row>
    <row r="39" spans="1:21" x14ac:dyDescent="0.25">
      <c r="B39" s="1" t="s">
        <v>48</v>
      </c>
      <c r="T39" s="1">
        <v>75</v>
      </c>
      <c r="U39" s="1">
        <v>423</v>
      </c>
    </row>
  </sheetData>
  <hyperlinks>
    <hyperlink ref="A1" location="main!A1" display="Main" xr:uid="{BE361E9D-9F7A-463A-B1C5-91A87FA7ECD5}"/>
  </hyperlink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Duarte Morais</dc:creator>
  <cp:lastModifiedBy>Alexandre Duarte Morais</cp:lastModifiedBy>
  <dcterms:created xsi:type="dcterms:W3CDTF">2024-10-05T15:42:54Z</dcterms:created>
  <dcterms:modified xsi:type="dcterms:W3CDTF">2024-11-27T13:35:02Z</dcterms:modified>
</cp:coreProperties>
</file>