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6" documentId="8_{E5575E5D-85A0-4F61-926B-70F0766901B4}" xr6:coauthVersionLast="47" xr6:coauthVersionMax="47" xr10:uidLastSave="{4356D97C-01B9-42FF-97DF-4945B0F3C7B4}"/>
  <bookViews>
    <workbookView xWindow="5208" yWindow="0" windowWidth="17280" windowHeight="8880" xr2:uid="{2014667A-3E7D-43B7-A306-346790462C47}"/>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2" i="2" l="1"/>
  <c r="G41" i="2"/>
  <c r="G40" i="2"/>
  <c r="G38" i="2"/>
  <c r="G37" i="2"/>
  <c r="G33" i="2"/>
  <c r="G31" i="2"/>
  <c r="G26" i="2"/>
  <c r="B23" i="2"/>
  <c r="C23" i="2"/>
  <c r="D23" i="2"/>
  <c r="E23" i="2"/>
  <c r="F23" i="2"/>
  <c r="G23" i="2"/>
  <c r="G15" i="2"/>
  <c r="B4" i="2"/>
  <c r="B9" i="2" s="1"/>
  <c r="B11" i="2" s="1"/>
  <c r="B13" i="2" s="1"/>
  <c r="F8" i="2"/>
  <c r="E8" i="2"/>
  <c r="D8" i="2"/>
  <c r="C8" i="2"/>
  <c r="B8" i="2"/>
  <c r="F4" i="2"/>
  <c r="F16" i="2" s="1"/>
  <c r="E4" i="2"/>
  <c r="E9" i="2" s="1"/>
  <c r="E11" i="2" s="1"/>
  <c r="E13" i="2" s="1"/>
  <c r="D4" i="2"/>
  <c r="D9" i="2" s="1"/>
  <c r="D11" i="2" s="1"/>
  <c r="D13" i="2" s="1"/>
  <c r="C4" i="2"/>
  <c r="C16" i="2" s="1"/>
  <c r="G8" i="2"/>
  <c r="G4" i="2"/>
  <c r="G16" i="2" s="1"/>
  <c r="G10" i="1"/>
  <c r="B6" i="1"/>
  <c r="B5" i="1"/>
  <c r="B2" i="1" a="1"/>
  <c r="B2" i="1" s="1"/>
  <c r="B4" i="1" s="1"/>
  <c r="B7" i="1" s="1"/>
  <c r="C9" i="2" l="1"/>
  <c r="C11" i="2" s="1"/>
  <c r="C13" i="2" s="1"/>
  <c r="F9" i="2"/>
  <c r="F11" i="2" s="1"/>
  <c r="F13" i="2" s="1"/>
  <c r="D16" i="2"/>
  <c r="E16" i="2"/>
  <c r="G9" i="2"/>
  <c r="G11" i="2" s="1"/>
  <c r="G13" i="2" s="1"/>
  <c r="B16"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<sst xmlns="http://schemas.openxmlformats.org/spreadsheetml/2006/main" count="52" uniqueCount="51">
  <si>
    <t>ticket</t>
  </si>
  <si>
    <t>price</t>
  </si>
  <si>
    <t>shares</t>
  </si>
  <si>
    <t>mc</t>
  </si>
  <si>
    <t>cash</t>
  </si>
  <si>
    <t>debt</t>
  </si>
  <si>
    <t>ev</t>
  </si>
  <si>
    <t xml:space="preserve">Number of costumers </t>
  </si>
  <si>
    <t>Revenue</t>
  </si>
  <si>
    <t>FY 2022 Q2</t>
  </si>
  <si>
    <t>FY 2022 Q3</t>
  </si>
  <si>
    <t>FY 2022 Q4</t>
  </si>
  <si>
    <t>FY 2023 Q1</t>
  </si>
  <si>
    <t>FY 2023 Q4</t>
  </si>
  <si>
    <t>FY 2023 Q2</t>
  </si>
  <si>
    <t>FY 2023 Q3</t>
  </si>
  <si>
    <t>FY 2022 Q1</t>
  </si>
  <si>
    <t>Cost of Revenue</t>
  </si>
  <si>
    <t>Gross Profit</t>
  </si>
  <si>
    <t>S&amp;M</t>
  </si>
  <si>
    <t>R&amp;D</t>
  </si>
  <si>
    <t>G&amp;A</t>
  </si>
  <si>
    <t>Operating Income</t>
  </si>
  <si>
    <t>Interest Income</t>
  </si>
  <si>
    <t>Net Income</t>
  </si>
  <si>
    <t>Shares</t>
  </si>
  <si>
    <t>EPS</t>
  </si>
  <si>
    <t>OpEx</t>
  </si>
  <si>
    <t>Revenue Y/Y</t>
  </si>
  <si>
    <t xml:space="preserve">Gross Margin % </t>
  </si>
  <si>
    <t>CFFO</t>
  </si>
  <si>
    <t>CAPEX</t>
  </si>
  <si>
    <t>FCF</t>
  </si>
  <si>
    <t>balance sheet</t>
  </si>
  <si>
    <t>A/R</t>
  </si>
  <si>
    <t>Prepaid Expenses</t>
  </si>
  <si>
    <t>PP&amp;E</t>
  </si>
  <si>
    <t>Rights of use assets</t>
  </si>
  <si>
    <t>Goodwill&amp;Intagible</t>
  </si>
  <si>
    <t>Other assets</t>
  </si>
  <si>
    <t>Total Assets</t>
  </si>
  <si>
    <t>Costumers</t>
  </si>
  <si>
    <t>Revenue by Costumers</t>
  </si>
  <si>
    <t>A/P</t>
  </si>
  <si>
    <t>Finance lease liabilities</t>
  </si>
  <si>
    <t>Operating lease</t>
  </si>
  <si>
    <t>Deferred Revenue</t>
  </si>
  <si>
    <t>Contingent Consideration</t>
  </si>
  <si>
    <t>Total Liabilities</t>
  </si>
  <si>
    <t>S/E</t>
  </si>
  <si>
    <t>Tangible Book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</si>
</sst>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0.00\ &quot;€&quot;_-;\-* #,##0.00\ &quot;€&quot;_-;_-* &quot;-&quot;??\ &quot;€&quot;_-;_-@_-"/>
    <numFmt numFmtId="164" formatCode="_([$$-409]* #,##0.00_);_([$$-409]* \(#,##0.00\);_([$$-409]* &quot;-&quot;??_);_(@_)"/>
    <numFmt numFmtId="165" formatCode="_-[$$-409]* #,##0.00_ ;_-[$$-409]* \-#,##0.00\ ;_-[$$-409]* &quot;-&quot;??_ ;_-@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7">
    <xf numFmtId="0" fontId="0" fillId="0" borderId="0" xfId="0"/>
    <xf numFmtId="164" fontId="0" fillId="0" borderId="0" xfId="0" applyNumberFormat="1"/>
    <xf numFmtId="165" fontId="0" fillId="0" borderId="0" xfId="0" applyNumberFormat="1"/>
    <xf numFmtId="165" fontId="0" fillId="0" borderId="0" xfId="1" applyNumberFormat="1" applyFont="1"/>
    <xf numFmtId="9" fontId="0" fillId="0" borderId="0" xfId="2" applyFont="1"/>
    <xf numFmtId="0" fontId="2" fillId="0" borderId="0" xfId="0" applyFont="1"/>
    <xf numFmtId="2" fontId="0" fillId="0" borderId="0" xfId="0" applyNumberFormat="1"/>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drawing1.xml><?xml version="1.0" encoding="utf-8"?>
<xdr:wsDr xmlns:xdr="http://schemas.openxmlformats.org/drawingml/2006/spreadsheetDrawing" xmlns:a="http://schemas.openxmlformats.org/drawingml/2006/main">
  <xdr:twoCellAnchor>
    <xdr:from>
      <xdr:col>7</xdr:col>
      <xdr:colOff>15240</xdr:colOff>
      <xdr:row>0</xdr:row>
      <xdr:rowOff>38100</xdr:rowOff>
    </xdr:from>
    <xdr:to>
      <xdr:col>7</xdr:col>
      <xdr:colOff>15240</xdr:colOff>
      <xdr:row>28</xdr:row>
      <xdr:rowOff>15240</xdr:rowOff>
    </xdr:to>
    <xdr:cxnSp macro="">
      <xdr:nvCxnSpPr>
        <xdr:cNvPr id="3" name="Conexão reta 2">
          <a:extLst>
            <a:ext uri="{FF2B5EF4-FFF2-40B4-BE49-F238E27FC236}">
              <a16:creationId xmlns:a16="http://schemas.microsoft.com/office/drawing/2014/main" id="{213E6BD6-3F3E-F049-7318-7BC2522C62EF}"/>
            </a:ext>
          </a:extLst>
        </xdr:cNvPr>
        <xdr:cNvCxnSpPr/>
      </xdr:nvCxnSpPr>
      <xdr:spPr>
        <a:xfrm>
          <a:off x="5379720" y="38100"/>
          <a:ext cx="0" cy="5097780"/>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https://www.bing.com/financeapi/forcetrigger?t=a273rw&amp;q=XNAS%3aAEYE&amp;form=skydnc</v>
    <v>Learn more on Bing</v>
  </rv>
  <rv s="1">
    <v>pt-BR</v>
    <v>a273rw</v>
    <v>268435456</v>
    <v>1</v>
    <v>Da plataforma Refinitiv</v>
    <v>0</v>
    <v>1</v>
    <v>AudioEye (XNAS:AEYE)</v>
    <v>3</v>
    <v>4</v>
    <v>Finance</v>
    <v>5</v>
    <v>7.8898999999999999</v>
    <v>3.7519999999999998</v>
    <v>XNAS</v>
    <v>11888850</v>
    <v>-5.6930000000000001E-3</v>
    <v>-0.03</v>
    <v>5.34</v>
    <v>2005</v>
    <v>5.0999999999999996</v>
    <v>1.2321</v>
    <v>Nasdaq Stock Market</v>
    <v>62654240</v>
    <v>AudioEye, Inc. is a digital accessibility platform company that delivers Website accessibility compliance at all price points to businesses of all sizes. The Company operates through the Internet content publication and distribution software and related services and enables the conversion of digital content into accessible formats and allows for real-time distribution to end users on any Internet-connected device. It is focused on the sale of subscriptions for its software-as-a-service accessibility solutions. Its solutions are backed by machine-learning/artificial intelligence-driven technology that finds and fixes common accessibility errors. The Company provides solutions, such as always-on testing, remediation and monitoring solution that continually improves conformance with Web Content Accessibility Guidelines (WCAG). It also offers additional solutions, including periodic manual auditing, manual remediations and legal support services. It also offers PDF remediation services.</v>
    <v>XNAS</v>
    <v>5.05</v>
    <v>120</v>
    <v>45318.019206075784</v>
    <v>0</v>
    <v>33687</v>
    <v>USD</v>
    <v>AudioEye</v>
    <v>AudioEye</v>
    <v>5.0999999999999996</v>
    <v>5.27</v>
    <v>5.24</v>
    <v>FIFTH FLOOR, 5210 E. WILLIAMS CIRCLE, TUCSON, AZ, 85711 US</v>
    <v>Software &amp; IT Services</v>
    <v>AEYE</v>
    <v>Ações</v>
    <v>AudioEye (XNAS:AEYE)</v>
    <v>0.22</v>
    <v>4.3563999999999999E-2</v>
    <v>24764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 semanas de alta"/>
    <k n="52 semanas de baixa"/>
    <k n="Abreviatura do câmbio" t="s"/>
    <k n="Ações em circulação"/>
    <k n="Alteração % (Horário prolongado)"/>
    <k n="Alteração (Horário prolongado)"/>
    <k n="Alto"/>
    <k n="Ano de incorporação"/>
    <k n="Baixo"/>
    <k n="Beta"/>
    <k n="Bolsa" t="s"/>
    <k n="Capitalização de mercado"/>
    <k n="Descrição" t="s"/>
    <k n="ExchangeID" t="s"/>
    <k n="Fechamento anterior"/>
    <k n="Funcionários"/>
    <k n="Hora da última transação"/>
    <k n="LearnMoreOnLink" t="r"/>
    <k n="Média de volume"/>
    <k n="Moeda" t="s"/>
    <k n="Nome" t="s"/>
    <k n="Nome oficial" t="s"/>
    <k n="Pendência"/>
    <k n="Preço"/>
    <k n="Preço (Horário prolongado)"/>
    <k n="Sede" t="s"/>
    <k n="Setor" t="s"/>
    <k n="Símbolo do ticker" t="s"/>
    <k n="Tipo de instrumento" t="s"/>
    <k n="UniqueName" t="s"/>
    <k n="Variação"/>
    <k n="Variação (%)"/>
    <k n="Volume"/>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_CanonicalPropertyNames</v>
      <v t="s">%EntityCulture</v>
      <v t="s">%EntityId</v>
      <v t="s">_Icon</v>
      <v t="s">_Display</v>
      <v t="s">Nome</v>
      <v t="s">_SubLabel</v>
      <v t="s">Preço</v>
      <v t="s">Preço (Horário prolongado)</v>
      <v t="s">Bolsa</v>
      <v t="s">Nome oficial</v>
      <v t="s">Hora da última transação</v>
      <v t="s">Símbolo do ticker</v>
      <v t="s">Abreviatura do câmbio</v>
      <v t="s">Variação</v>
      <v t="s">Alteração (Horário prolongado)</v>
      <v t="s">Variação (%)</v>
      <v t="s">Alteração % (Horário prolongado)</v>
      <v t="s">Moeda</v>
      <v t="s">Fechamento anterior</v>
      <v t="s">Pendência</v>
      <v t="s">Alto</v>
      <v t="s">Baixo</v>
      <v t="s">52 semanas de alta</v>
      <v t="s">52 semanas de baixa</v>
      <v t="s">Volume</v>
      <v t="s">Média de volume</v>
      <v t="s">Capitalização de mercado</v>
      <v t="s">Beta</v>
      <v t="s">Ações em circulação</v>
      <v t="s">Descrição</v>
      <v t="s">Funcionários</v>
      <v t="s">Sede</v>
      <v t="s">Setor</v>
      <v t="s">Tipo de instrumento</v>
      <v t="s">Ano de incorporação</v>
      <v t="s">_Flags</v>
      <v t="s">UniqueName</v>
      <v t="s">_DisplayString</v>
      <v t="s">LearnMoreOnLink</v>
      <v t="s">ExchangeID</v>
      <v t="s">%ProviderInfo</v>
    </a>
  </spbArrays>
  <spbData count="6">
    <spb s="0">
      <v>High</v>
      <v>Beta</v>
      <v>Name</v>
      <v>Headquarters</v>
      <v>Low</v>
      <v>Exchange</v>
      <v>Currency</v>
      <v>Price</v>
      <v>Industry</v>
      <v>Volume</v>
      <v>Change</v>
      <v>Description</v>
      <v>Open</v>
      <v>ExchangeID</v>
      <v>UniqueName</v>
      <v>Employees</v>
      <v>Official name</v>
      <v>Change (%)</v>
      <v>%ProviderInfo</v>
      <v>LearnMoreOnLink</v>
      <v>Volume average</v>
      <v>Ticker symbol</v>
      <v>52 week high</v>
      <v>52 week low</v>
      <v>Year incorporated</v>
      <v>Shares outstanding</v>
      <v>Previous close</v>
      <v>Instrument type</v>
      <v>Exchange abbreviation</v>
      <v>Market cap</v>
      <v>Last trade time</v>
      <v>Price (Extended hours)</v>
      <v>Change (Extended hours)</v>
      <v>Change % (Extended hours)</v>
    </spb>
    <spb s="1">
      <v>0</v>
      <v>Name</v>
      <v>LearnMoreOnLink</v>
    </spb>
    <spb s="2">
      <v>0</v>
      <v>0</v>
      <v>0</v>
    </spb>
    <spb s="3">
      <v>2</v>
      <v>2</v>
      <v>2</v>
      <v>2</v>
    </spb>
    <spb s="4">
      <v>1</v>
      <v>2</v>
      <v>3</v>
      <v>1</v>
      <v>1</v>
      <v>4</v>
      <v>1</v>
      <v>1</v>
      <v>4</v>
      <v>5</v>
      <v>4</v>
      <v>6</v>
      <v>1</v>
      <v>1</v>
      <v>7</v>
      <v>4</v>
      <v>1</v>
      <v>8</v>
      <v>9</v>
      <v>1</v>
      <v>1</v>
      <v>5</v>
    </spb>
    <spb s="5">
      <v xml:space="preserve">no fechamento </v>
      <v xml:space="preserve">do fechamento anterior </v>
      <v>Origem : Nasdaq</v>
      <v xml:space="preserve">do fechamento anterior </v>
      <v>GMT</v>
      <v>Atraso de 15 minutos</v>
      <v xml:space="preserve">do fechamento </v>
      <v xml:space="preserve">do fechamento </v>
    </spb>
  </spbData>
</supportingPropertyBags>
</file>

<file path=xl/richData/rdsupportingpropertybagstructure.xml><?xml version="1.0" encoding="utf-8"?>
<spbStructures xmlns="http://schemas.microsoft.com/office/spreadsheetml/2017/richdata2" count="6">
  <s>
    <k n="Alto" t="s"/>
    <k n="Beta" t="s"/>
    <k n="Nome" t="s"/>
    <k n="Sede" t="s"/>
    <k n="Baixo" t="s"/>
    <k n="Bolsa" t="s"/>
    <k n="Moeda" t="s"/>
    <k n="Preço" t="s"/>
    <k n="Setor" t="s"/>
    <k n="Volume" t="s"/>
    <k n="Variação" t="s"/>
    <k n="Descrição" t="s"/>
    <k n="Pendência" t="s"/>
    <k n="ExchangeID" t="s"/>
    <k n="UniqueName" t="s"/>
    <k n="Funcionários" t="s"/>
    <k n="Nome oficial" t="s"/>
    <k n="Variação (%)" t="s"/>
    <k n="%ProviderInfo" t="s"/>
    <k n="LearnMoreOnLink" t="s"/>
    <k n="Média de volume" t="s"/>
    <k n="Símbolo do ticker" t="s"/>
    <k n="52 semanas de alta" t="s"/>
    <k n="52 semanas de baixa" t="s"/>
    <k n="Ano de incorporação" t="s"/>
    <k n="Ações em circulação" t="s"/>
    <k n="Fechamento anterior" t="s"/>
    <k n="Tipo de instrumento" t="s"/>
    <k n="Abreviatura do câmbio" t="s"/>
    <k n="Capitalização de mercado" t="s"/>
    <k n="Hora da última transação" t="s"/>
    <k n="Preço (Horário prolongado)" t="s"/>
    <k n="Alteração (Horário prolongado)" t="s"/>
    <k n="Alteração % (Horário prolongado)" t="s"/>
  </s>
  <s>
    <k n="^Order" t="spba"/>
    <k n="TitleProperty" t="s"/>
    <k n="SubTitleProperty" t="s"/>
  </s>
  <s>
    <k n="ShowInCardView" t="b"/>
    <k n="ShowInDotNotation" t="b"/>
    <k n="ShowInAutoComplete" t="b"/>
  </s>
  <s>
    <k n="ExchangeID" t="spb"/>
    <k n="UniqueName" t="spb"/>
    <k n="`%ProviderInfo" t="spb"/>
    <k n="LearnMoreOnLink" t="spb"/>
  </s>
  <s>
    <k n="Alto" t="i"/>
    <k n="Beta" t="i"/>
    <k n="Nome" t="i"/>
    <k n="Baixo" t="i"/>
    <k n="Preço" t="i"/>
    <k n="Volume" t="i"/>
    <k n="Variação" t="i"/>
    <k n="Pendência" t="i"/>
    <k n="Funcionários" t="i"/>
    <k n="Variação (%)" t="i"/>
    <k n="Média de volume" t="i"/>
    <k n="`%EntityServiceId" t="i"/>
    <k n="52 semanas de alta" t="i"/>
    <k n="52 semanas de baixa" t="i"/>
    <k n="Ano de incorporação" t="i"/>
    <k n="Ações em circulação" t="i"/>
    <k n="Fechamento anterior" t="i"/>
    <k n="Capitalização de mercado" t="i"/>
    <k n="Hora da última transação" t="i"/>
    <k n="Preço (Horário prolongado)" t="i"/>
    <k n="Alteração (Horário prolongado)" t="i"/>
    <k n="Alteração % (Horário prolongado)" t="i"/>
  </s>
  <s>
    <k n="Preço" t="s"/>
    <k n="Variação" t="s"/>
    <k n="ExchangeID" t="s"/>
    <k n="Variação (%)" t="s"/>
    <k n="Hora da última transação" t="s"/>
    <k n="Preço (Horário prolongado)" t="s"/>
    <k n="Alteração (Horário prolongado)" t="s"/>
    <k n="Alteração % (Horário prolongado)"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0">
      <rpv i="0">0.00</rpv>
    </rSty>
    <rSty dxfid="6">
      <rpv i="0">0</rpv>
    </rSty>
    <rSty dxfid="1">
      <rpv i="0">_([$$-en-US]* #,##0_);_([$$-en-US]* (#,##0);_([$$-en-US]* "-"_);_(@_)</rpv>
    </rSty>
    <rSty dxfid="2"/>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3F567-7862-49BC-B6B1-7362E587341D}">
  <dimension ref="A1:G10"/>
  <sheetViews>
    <sheetView tabSelected="1" workbookViewId="0">
      <selection activeCell="C7" sqref="C7"/>
    </sheetView>
  </sheetViews>
  <sheetFormatPr defaultRowHeight="14.4" x14ac:dyDescent="0.3"/>
  <sheetData>
    <row r="1" spans="1:7" x14ac:dyDescent="0.3">
      <c r="A1" t="s">
        <v>0</v>
      </c>
      <c r="B1" t="e" vm="1">
        <v>#VALUE!</v>
      </c>
    </row>
    <row r="2" spans="1:7" x14ac:dyDescent="0.3">
      <c r="A2" t="s">
        <v>1</v>
      </c>
      <c r="B2" s="1" cm="1">
        <f t="array" ref="B2">_FV(B1,"Preço")</f>
        <v>5.27</v>
      </c>
    </row>
    <row r="3" spans="1:7" x14ac:dyDescent="0.3">
      <c r="A3" t="s">
        <v>2</v>
      </c>
      <c r="B3">
        <v>11.888</v>
      </c>
    </row>
    <row r="4" spans="1:7" x14ac:dyDescent="0.3">
      <c r="A4" t="s">
        <v>3</v>
      </c>
      <c r="B4" s="2">
        <f>B2*B3</f>
        <v>62.649759999999993</v>
      </c>
    </row>
    <row r="5" spans="1:7" x14ac:dyDescent="0.3">
      <c r="A5" t="s">
        <v>4</v>
      </c>
      <c r="B5">
        <f>3.274</f>
        <v>3.274</v>
      </c>
    </row>
    <row r="6" spans="1:7" x14ac:dyDescent="0.3">
      <c r="A6" t="s">
        <v>5</v>
      </c>
      <c r="B6">
        <f>14</f>
        <v>14</v>
      </c>
    </row>
    <row r="7" spans="1:7" x14ac:dyDescent="0.3">
      <c r="A7" t="s">
        <v>6</v>
      </c>
      <c r="B7" s="2">
        <f>B4-B5+B6</f>
        <v>73.375759999999985</v>
      </c>
    </row>
    <row r="8" spans="1:7" x14ac:dyDescent="0.3">
      <c r="C8">
        <v>2019</v>
      </c>
      <c r="D8">
        <v>2020</v>
      </c>
      <c r="E8">
        <v>2021</v>
      </c>
      <c r="F8">
        <v>2022</v>
      </c>
      <c r="G8">
        <v>2023</v>
      </c>
    </row>
    <row r="9" spans="1:7" x14ac:dyDescent="0.3">
      <c r="A9" t="s">
        <v>7</v>
      </c>
      <c r="F9">
        <v>81000</v>
      </c>
      <c r="G9">
        <v>107000</v>
      </c>
    </row>
    <row r="10" spans="1:7" x14ac:dyDescent="0.3">
      <c r="G10">
        <f>G9/F9-1</f>
        <v>0.32098765432098775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F3501-5C79-4B49-95A9-74AD422FDB08}">
  <dimension ref="A1:I42"/>
  <sheetViews>
    <sheetView topLeftCell="A22" workbookViewId="0">
      <selection activeCell="G7" sqref="G7"/>
    </sheetView>
  </sheetViews>
  <sheetFormatPr defaultRowHeight="14.4" x14ac:dyDescent="0.3"/>
  <cols>
    <col min="1" max="1" width="22" bestFit="1" customWidth="1"/>
    <col min="3" max="6" width="10.109375" bestFit="1" customWidth="1"/>
    <col min="7" max="7" width="12" bestFit="1" customWidth="1"/>
    <col min="8" max="9" width="10.109375" bestFit="1" customWidth="1"/>
  </cols>
  <sheetData>
    <row r="1" spans="1:9" x14ac:dyDescent="0.3">
      <c r="B1" s="5" t="s">
        <v>16</v>
      </c>
      <c r="C1" s="5" t="s">
        <v>9</v>
      </c>
      <c r="D1" s="5" t="s">
        <v>10</v>
      </c>
      <c r="E1" s="5" t="s">
        <v>11</v>
      </c>
      <c r="F1" s="5" t="s">
        <v>12</v>
      </c>
      <c r="G1" s="5" t="s">
        <v>14</v>
      </c>
      <c r="H1" s="5" t="s">
        <v>15</v>
      </c>
      <c r="I1" s="5" t="s">
        <v>13</v>
      </c>
    </row>
    <row r="2" spans="1:9" x14ac:dyDescent="0.3">
      <c r="A2" t="s">
        <v>8</v>
      </c>
      <c r="C2">
        <v>7.569</v>
      </c>
      <c r="G2">
        <v>7.8360000000000003</v>
      </c>
    </row>
    <row r="3" spans="1:9" x14ac:dyDescent="0.3">
      <c r="A3" t="s">
        <v>17</v>
      </c>
      <c r="C3">
        <v>1.841</v>
      </c>
      <c r="G3">
        <v>1.7869999999999999</v>
      </c>
    </row>
    <row r="4" spans="1:9" x14ac:dyDescent="0.3">
      <c r="A4" t="s">
        <v>18</v>
      </c>
      <c r="B4">
        <f t="shared" ref="B4" si="0">B2-B3</f>
        <v>0</v>
      </c>
      <c r="C4">
        <f t="shared" ref="C4:F4" si="1">C2-C3</f>
        <v>5.7279999999999998</v>
      </c>
      <c r="D4">
        <f t="shared" si="1"/>
        <v>0</v>
      </c>
      <c r="E4">
        <f t="shared" si="1"/>
        <v>0</v>
      </c>
      <c r="F4">
        <f t="shared" si="1"/>
        <v>0</v>
      </c>
      <c r="G4">
        <f>G2-G3</f>
        <v>6.0490000000000004</v>
      </c>
    </row>
    <row r="5" spans="1:9" x14ac:dyDescent="0.3">
      <c r="A5" t="s">
        <v>19</v>
      </c>
      <c r="C5">
        <v>3.4249999999999998</v>
      </c>
      <c r="G5">
        <v>3.2530000000000001</v>
      </c>
    </row>
    <row r="6" spans="1:9" x14ac:dyDescent="0.3">
      <c r="A6" t="s">
        <v>20</v>
      </c>
      <c r="C6">
        <v>1.4059999999999999</v>
      </c>
      <c r="G6">
        <v>2.0329999999999999</v>
      </c>
    </row>
    <row r="7" spans="1:9" x14ac:dyDescent="0.3">
      <c r="A7" t="s">
        <v>21</v>
      </c>
      <c r="C7">
        <v>3.5049999999999999</v>
      </c>
      <c r="G7">
        <v>2.7909999999999999</v>
      </c>
    </row>
    <row r="8" spans="1:9" x14ac:dyDescent="0.3">
      <c r="A8" t="s">
        <v>27</v>
      </c>
      <c r="B8">
        <f t="shared" ref="B8:F8" si="2">B5+B6+B7</f>
        <v>0</v>
      </c>
      <c r="C8">
        <f t="shared" si="2"/>
        <v>8.3359999999999985</v>
      </c>
      <c r="D8">
        <f t="shared" si="2"/>
        <v>0</v>
      </c>
      <c r="E8">
        <f t="shared" si="2"/>
        <v>0</v>
      </c>
      <c r="F8">
        <f t="shared" si="2"/>
        <v>0</v>
      </c>
      <c r="G8">
        <f>G5+G6+G7</f>
        <v>8.077</v>
      </c>
    </row>
    <row r="9" spans="1:9" x14ac:dyDescent="0.3">
      <c r="A9" t="s">
        <v>22</v>
      </c>
      <c r="B9">
        <f t="shared" ref="B9:F9" si="3">B4-B8</f>
        <v>0</v>
      </c>
      <c r="C9">
        <f t="shared" si="3"/>
        <v>-2.6079999999999988</v>
      </c>
      <c r="D9">
        <f t="shared" si="3"/>
        <v>0</v>
      </c>
      <c r="E9">
        <f t="shared" si="3"/>
        <v>0</v>
      </c>
      <c r="F9">
        <f t="shared" si="3"/>
        <v>0</v>
      </c>
      <c r="G9">
        <f>G4-G8</f>
        <v>-2.0279999999999996</v>
      </c>
    </row>
    <row r="10" spans="1:9" x14ac:dyDescent="0.3">
      <c r="A10" t="s">
        <v>23</v>
      </c>
      <c r="C10">
        <v>-2E-3</v>
      </c>
      <c r="G10">
        <v>5.5E-2</v>
      </c>
    </row>
    <row r="11" spans="1:9" x14ac:dyDescent="0.3">
      <c r="A11" t="s">
        <v>24</v>
      </c>
      <c r="B11">
        <f t="shared" ref="B11:F11" si="4">B9+B10</f>
        <v>0</v>
      </c>
      <c r="C11">
        <f t="shared" si="4"/>
        <v>-2.6099999999999985</v>
      </c>
      <c r="D11">
        <f t="shared" si="4"/>
        <v>0</v>
      </c>
      <c r="E11">
        <f t="shared" si="4"/>
        <v>0</v>
      </c>
      <c r="F11">
        <f t="shared" si="4"/>
        <v>0</v>
      </c>
      <c r="G11">
        <f>G9+G10</f>
        <v>-1.9729999999999996</v>
      </c>
    </row>
    <row r="12" spans="1:9" x14ac:dyDescent="0.3">
      <c r="A12" t="s">
        <v>25</v>
      </c>
      <c r="C12">
        <v>11.489000000000001</v>
      </c>
      <c r="G12">
        <v>11.738</v>
      </c>
    </row>
    <row r="13" spans="1:9" x14ac:dyDescent="0.3">
      <c r="A13" t="s">
        <v>26</v>
      </c>
      <c r="B13" s="3" t="e">
        <f t="shared" ref="B13" si="5">B11/B12</f>
        <v>#DIV/0!</v>
      </c>
      <c r="C13" s="3">
        <f>C11/C12</f>
        <v>-0.22717381843502465</v>
      </c>
      <c r="D13" s="3" t="e">
        <f t="shared" ref="D13:G13" si="6">D11/D12</f>
        <v>#DIV/0!</v>
      </c>
      <c r="E13" s="3" t="e">
        <f t="shared" si="6"/>
        <v>#DIV/0!</v>
      </c>
      <c r="F13" s="3" t="e">
        <f t="shared" si="6"/>
        <v>#DIV/0!</v>
      </c>
      <c r="G13" s="3">
        <f t="shared" si="6"/>
        <v>-0.16808655648321688</v>
      </c>
    </row>
    <row r="15" spans="1:9" x14ac:dyDescent="0.3">
      <c r="A15" t="s">
        <v>28</v>
      </c>
      <c r="B15" s="4"/>
      <c r="C15" s="4"/>
      <c r="D15" s="4"/>
      <c r="E15" s="4"/>
      <c r="F15" s="4"/>
      <c r="G15" s="4">
        <f>G2/C2-1</f>
        <v>3.5275465715418175E-2</v>
      </c>
    </row>
    <row r="16" spans="1:9" x14ac:dyDescent="0.3">
      <c r="A16" t="s">
        <v>29</v>
      </c>
      <c r="B16" s="4" t="e">
        <f>B4/B2</f>
        <v>#DIV/0!</v>
      </c>
      <c r="C16" s="4">
        <f>C4/C2</f>
        <v>0.75677103976747251</v>
      </c>
      <c r="D16" s="4" t="e">
        <f t="shared" ref="D16:G16" si="7">D4/D2</f>
        <v>#DIV/0!</v>
      </c>
      <c r="E16" s="4" t="e">
        <f t="shared" si="7"/>
        <v>#DIV/0!</v>
      </c>
      <c r="F16" s="4" t="e">
        <f t="shared" si="7"/>
        <v>#DIV/0!</v>
      </c>
      <c r="G16" s="4">
        <f t="shared" si="7"/>
        <v>0.77194997447677394</v>
      </c>
    </row>
    <row r="18" spans="1:7" x14ac:dyDescent="0.3">
      <c r="A18" t="s">
        <v>30</v>
      </c>
      <c r="G18">
        <v>-191</v>
      </c>
    </row>
    <row r="19" spans="1:7" x14ac:dyDescent="0.3">
      <c r="A19" t="s">
        <v>31</v>
      </c>
      <c r="G19">
        <v>57</v>
      </c>
    </row>
    <row r="20" spans="1:7" x14ac:dyDescent="0.3">
      <c r="A20" t="s">
        <v>32</v>
      </c>
    </row>
    <row r="22" spans="1:7" x14ac:dyDescent="0.3">
      <c r="A22" t="s">
        <v>41</v>
      </c>
      <c r="C22">
        <v>8.1000000000000003E-2</v>
      </c>
      <c r="G22">
        <v>0.107</v>
      </c>
    </row>
    <row r="23" spans="1:7" x14ac:dyDescent="0.3">
      <c r="A23" t="s">
        <v>42</v>
      </c>
      <c r="B23" s="6" t="e">
        <f t="shared" ref="B23:F23" si="8">B2/B22</f>
        <v>#DIV/0!</v>
      </c>
      <c r="C23" s="6">
        <f t="shared" si="8"/>
        <v>93.444444444444443</v>
      </c>
      <c r="D23" s="6" t="e">
        <f t="shared" si="8"/>
        <v>#DIV/0!</v>
      </c>
      <c r="E23" s="6" t="e">
        <f t="shared" si="8"/>
        <v>#DIV/0!</v>
      </c>
      <c r="F23" s="6" t="e">
        <f t="shared" si="8"/>
        <v>#DIV/0!</v>
      </c>
      <c r="G23" s="6">
        <f>G2/G22</f>
        <v>73.233644859813083</v>
      </c>
    </row>
    <row r="25" spans="1:7" x14ac:dyDescent="0.3">
      <c r="A25" t="s">
        <v>33</v>
      </c>
    </row>
    <row r="26" spans="1:7" x14ac:dyDescent="0.3">
      <c r="A26" t="s">
        <v>4</v>
      </c>
      <c r="G26">
        <f>4.317</f>
        <v>4.3170000000000002</v>
      </c>
    </row>
    <row r="27" spans="1:7" x14ac:dyDescent="0.3">
      <c r="A27" t="s">
        <v>34</v>
      </c>
      <c r="G27">
        <v>4.68</v>
      </c>
    </row>
    <row r="28" spans="1:7" x14ac:dyDescent="0.3">
      <c r="A28" t="s">
        <v>35</v>
      </c>
      <c r="G28">
        <v>0.53100000000000003</v>
      </c>
    </row>
    <row r="29" spans="1:7" x14ac:dyDescent="0.3">
      <c r="A29" t="s">
        <v>36</v>
      </c>
      <c r="G29">
        <v>0.216</v>
      </c>
    </row>
    <row r="30" spans="1:7" x14ac:dyDescent="0.3">
      <c r="A30" t="s">
        <v>37</v>
      </c>
      <c r="G30">
        <v>0.77</v>
      </c>
    </row>
    <row r="31" spans="1:7" x14ac:dyDescent="0.3">
      <c r="A31" t="s">
        <v>38</v>
      </c>
      <c r="G31">
        <f>5.982+4.001</f>
        <v>9.9830000000000005</v>
      </c>
    </row>
    <row r="32" spans="1:7" x14ac:dyDescent="0.3">
      <c r="A32" t="s">
        <v>39</v>
      </c>
      <c r="G32">
        <v>0.10199999999999999</v>
      </c>
    </row>
    <row r="33" spans="1:7" x14ac:dyDescent="0.3">
      <c r="A33" t="s">
        <v>40</v>
      </c>
      <c r="G33">
        <f>G26+G27+G28+G29+G30+G31+G32</f>
        <v>20.599</v>
      </c>
    </row>
    <row r="35" spans="1:7" x14ac:dyDescent="0.3">
      <c r="A35" t="s">
        <v>43</v>
      </c>
      <c r="G35">
        <v>2.48</v>
      </c>
    </row>
    <row r="36" spans="1:7" x14ac:dyDescent="0.3">
      <c r="A36" t="s">
        <v>44</v>
      </c>
      <c r="G36">
        <v>2.3E-2</v>
      </c>
    </row>
    <row r="37" spans="1:7" x14ac:dyDescent="0.3">
      <c r="A37" t="s">
        <v>45</v>
      </c>
      <c r="G37">
        <f>0.415+0.527</f>
        <v>0.94199999999999995</v>
      </c>
    </row>
    <row r="38" spans="1:7" x14ac:dyDescent="0.3">
      <c r="A38" t="s">
        <v>46</v>
      </c>
      <c r="G38">
        <f>0.029+6.61</f>
        <v>6.6390000000000002</v>
      </c>
    </row>
    <row r="39" spans="1:7" x14ac:dyDescent="0.3">
      <c r="A39" t="s">
        <v>47</v>
      </c>
      <c r="G39">
        <v>2.1709999999999998</v>
      </c>
    </row>
    <row r="40" spans="1:7" x14ac:dyDescent="0.3">
      <c r="A40" t="s">
        <v>48</v>
      </c>
      <c r="G40">
        <f>G35+G36+G37+G38+G39</f>
        <v>12.254999999999999</v>
      </c>
    </row>
    <row r="41" spans="1:7" x14ac:dyDescent="0.3">
      <c r="A41" t="s">
        <v>49</v>
      </c>
      <c r="G41">
        <f>G33-G40</f>
        <v>8.3440000000000012</v>
      </c>
    </row>
    <row r="42" spans="1:7" x14ac:dyDescent="0.3">
      <c r="A42" t="s">
        <v>50</v>
      </c>
      <c r="G42">
        <f>G41-4.001</f>
        <v>4.3430000000000009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2023-11-06T17:33:15Z</dcterms:created>
  <dcterms:modified xsi:type="dcterms:W3CDTF">2024-01-28T18:06:07Z</dcterms:modified>
</cp:coreProperties>
</file>