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Models/"/>
    </mc:Choice>
  </mc:AlternateContent>
  <xr:revisionPtr revIDLastSave="1" documentId="8_{10DB6408-A71E-460E-9BD8-BA5B3BD901E4}" xr6:coauthVersionLast="47" xr6:coauthVersionMax="47" xr10:uidLastSave="{7C58BAE0-A944-4467-AA50-DC2880B9BD1E}"/>
  <bookViews>
    <workbookView xWindow="11424" yWindow="0" windowWidth="11712" windowHeight="12336" xr2:uid="{D0E53CAE-D194-4BA7-995E-629018FF58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F13" i="1"/>
  <c r="F12" i="1"/>
  <c r="G12" i="1" s="1"/>
  <c r="I12" i="1" s="1"/>
  <c r="F11" i="1"/>
  <c r="G11" i="1" s="1"/>
  <c r="I11" i="1" s="1"/>
  <c r="F10" i="1"/>
  <c r="G10" i="1" s="1"/>
  <c r="I10" i="1" s="1"/>
  <c r="F9" i="1"/>
  <c r="G9" i="1" s="1"/>
  <c r="I9" i="1" s="1"/>
  <c r="F8" i="1"/>
  <c r="G8" i="1" s="1"/>
  <c r="I8" i="1" s="1"/>
  <c r="F7" i="1"/>
  <c r="G7" i="1" s="1"/>
  <c r="I7" i="1" s="1"/>
  <c r="F6" i="1"/>
  <c r="G6" i="1" s="1"/>
  <c r="I6" i="1" s="1"/>
  <c r="F5" i="1"/>
  <c r="G5" i="1" s="1"/>
  <c r="I5" i="1" s="1"/>
  <c r="F4" i="1"/>
  <c r="G4" i="1" s="1"/>
  <c r="I4" i="1" s="1"/>
  <c r="F3" i="1"/>
  <c r="G3" i="1" s="1"/>
  <c r="I3" i="1" s="1"/>
</calcChain>
</file>

<file path=xl/sharedStrings.xml><?xml version="1.0" encoding="utf-8"?>
<sst xmlns="http://schemas.openxmlformats.org/spreadsheetml/2006/main" count="55" uniqueCount="42">
  <si>
    <t>Name</t>
  </si>
  <si>
    <t>Ticket</t>
  </si>
  <si>
    <t>MC</t>
  </si>
  <si>
    <t>Net Cash</t>
  </si>
  <si>
    <t>EV</t>
  </si>
  <si>
    <t>TTM FCF</t>
  </si>
  <si>
    <t>EV/FCF</t>
  </si>
  <si>
    <t>Mercedes-Benz</t>
  </si>
  <si>
    <t>MBG</t>
  </si>
  <si>
    <t>Porsche</t>
  </si>
  <si>
    <t>P911</t>
  </si>
  <si>
    <t>Stellantis</t>
  </si>
  <si>
    <t>STLA</t>
  </si>
  <si>
    <t>EUR</t>
  </si>
  <si>
    <t>USD</t>
  </si>
  <si>
    <t>Ford</t>
  </si>
  <si>
    <t>F</t>
  </si>
  <si>
    <t>Toyota</t>
  </si>
  <si>
    <t>TM</t>
  </si>
  <si>
    <t>BMW</t>
  </si>
  <si>
    <t>Renault</t>
  </si>
  <si>
    <t>RNO</t>
  </si>
  <si>
    <t>GBP</t>
  </si>
  <si>
    <t>Aston Martin</t>
  </si>
  <si>
    <t>AML</t>
  </si>
  <si>
    <t>OM %</t>
  </si>
  <si>
    <t>NM %</t>
  </si>
  <si>
    <t>Tesla</t>
  </si>
  <si>
    <t>TSLA</t>
  </si>
  <si>
    <t>SEK</t>
  </si>
  <si>
    <t>Volvo</t>
  </si>
  <si>
    <t>VOLV_A</t>
  </si>
  <si>
    <t>Country</t>
  </si>
  <si>
    <t>GE</t>
  </si>
  <si>
    <t>US</t>
  </si>
  <si>
    <t>GB</t>
  </si>
  <si>
    <t>SE</t>
  </si>
  <si>
    <t>JP</t>
  </si>
  <si>
    <t>FR</t>
  </si>
  <si>
    <t>Volkswagen</t>
  </si>
  <si>
    <t>VOW</t>
  </si>
  <si>
    <t>GM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</si>
</sst>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\x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2" fillId="0" borderId="0" xfId="0" applyFont="1" applyAlignment="1">
      <alignment horizontal="center" vertical="center"/>
    </xf>
    <xf numFmtId="4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B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ABD8-1D5C-423B-85D4-0B1A2EE854B6}">
  <dimension ref="A2:L13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3.2" x14ac:dyDescent="0.25"/>
  <cols>
    <col min="1" max="1" width="8.88671875" style="1"/>
    <col min="2" max="2" width="13.88671875" style="1" bestFit="1" customWidth="1"/>
    <col min="3" max="3" width="13.88671875" style="1" customWidth="1"/>
    <col min="4" max="4" width="8.88671875" style="1"/>
    <col min="5" max="5" width="9.109375" style="1" bestFit="1" customWidth="1"/>
    <col min="6" max="16384" width="8.88671875" style="1"/>
  </cols>
  <sheetData>
    <row r="2" spans="1:12" x14ac:dyDescent="0.25">
      <c r="B2" s="4" t="s">
        <v>0</v>
      </c>
      <c r="C2" s="4" t="s">
        <v>32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41</v>
      </c>
      <c r="K2" s="4" t="s">
        <v>25</v>
      </c>
      <c r="L2" s="4" t="s">
        <v>26</v>
      </c>
    </row>
    <row r="3" spans="1:12" ht="14.4" x14ac:dyDescent="0.3">
      <c r="A3" s="1" t="s">
        <v>13</v>
      </c>
      <c r="B3" s="6" t="s">
        <v>7</v>
      </c>
      <c r="C3" s="1" t="s">
        <v>33</v>
      </c>
      <c r="D3" s="1" t="s">
        <v>8</v>
      </c>
      <c r="E3" s="2">
        <v>55470</v>
      </c>
      <c r="F3" s="2">
        <f>20320+873-109620</f>
        <v>-88427</v>
      </c>
      <c r="G3" s="2">
        <f>+E3-F3</f>
        <v>143897</v>
      </c>
      <c r="H3" s="2">
        <v>11920</v>
      </c>
      <c r="I3" s="3">
        <f>+G3/H3</f>
        <v>12.071895973154362</v>
      </c>
      <c r="J3" s="5">
        <v>17.989999999999998</v>
      </c>
      <c r="K3" s="1">
        <v>5.09</v>
      </c>
      <c r="L3" s="1">
        <v>5.0199999999999996</v>
      </c>
    </row>
    <row r="4" spans="1:12" x14ac:dyDescent="0.25">
      <c r="A4" s="1" t="s">
        <v>13</v>
      </c>
      <c r="B4" s="1" t="s">
        <v>9</v>
      </c>
      <c r="C4" s="1" t="s">
        <v>33</v>
      </c>
      <c r="D4" s="1" t="s">
        <v>10</v>
      </c>
      <c r="E4" s="2">
        <v>52010</v>
      </c>
      <c r="F4" s="2">
        <f>6450-10460</f>
        <v>-4010</v>
      </c>
      <c r="G4" s="2">
        <f t="shared" ref="G4:G13" si="0">+E4-F4</f>
        <v>56020</v>
      </c>
      <c r="H4" s="2">
        <v>1560</v>
      </c>
      <c r="I4" s="3">
        <f t="shared" ref="I4:I13" si="1">+G4/H4</f>
        <v>35.910256410256409</v>
      </c>
      <c r="J4" s="5">
        <v>22.83</v>
      </c>
      <c r="K4" s="1">
        <v>9.82</v>
      </c>
      <c r="L4" s="1">
        <v>6.72</v>
      </c>
    </row>
    <row r="5" spans="1:12" x14ac:dyDescent="0.25">
      <c r="A5" s="1" t="s">
        <v>14</v>
      </c>
      <c r="B5" s="1" t="s">
        <v>11</v>
      </c>
      <c r="C5" s="1" t="s">
        <v>38</v>
      </c>
      <c r="D5" s="1" t="s">
        <v>12</v>
      </c>
      <c r="E5" s="2">
        <v>38100</v>
      </c>
      <c r="F5" s="2">
        <f>42450+641-34460</f>
        <v>8631</v>
      </c>
      <c r="G5" s="2">
        <f t="shared" si="0"/>
        <v>29469</v>
      </c>
      <c r="H5" s="2">
        <v>2710</v>
      </c>
      <c r="I5" s="3">
        <f t="shared" si="1"/>
        <v>10.874169741697417</v>
      </c>
      <c r="J5" s="5"/>
    </row>
    <row r="6" spans="1:12" x14ac:dyDescent="0.25">
      <c r="A6" s="1" t="s">
        <v>14</v>
      </c>
      <c r="B6" s="1" t="s">
        <v>15</v>
      </c>
      <c r="C6" s="1" t="s">
        <v>34</v>
      </c>
      <c r="D6" s="1" t="s">
        <v>16</v>
      </c>
      <c r="E6" s="2">
        <v>42920</v>
      </c>
      <c r="F6" s="2">
        <f>36910+24-159340</f>
        <v>-122406</v>
      </c>
      <c r="G6" s="2">
        <f t="shared" si="0"/>
        <v>165326</v>
      </c>
      <c r="H6" s="2">
        <v>6410</v>
      </c>
      <c r="I6" s="3">
        <f t="shared" si="1"/>
        <v>25.79188767550702</v>
      </c>
      <c r="J6" s="5"/>
    </row>
    <row r="7" spans="1:12" x14ac:dyDescent="0.25">
      <c r="A7" s="1" t="s">
        <v>14</v>
      </c>
      <c r="B7" s="1" t="s">
        <v>17</v>
      </c>
      <c r="C7" s="1" t="s">
        <v>37</v>
      </c>
      <c r="D7" s="1" t="s">
        <v>18</v>
      </c>
      <c r="E7" s="2">
        <v>233040</v>
      </c>
      <c r="F7" s="2">
        <f>53350+6280-255250</f>
        <v>-195620</v>
      </c>
      <c r="G7" s="2">
        <f t="shared" si="0"/>
        <v>428660</v>
      </c>
      <c r="H7" s="2">
        <v>-10710</v>
      </c>
      <c r="I7" s="3">
        <f t="shared" si="1"/>
        <v>-40.024276377217554</v>
      </c>
      <c r="J7" s="5"/>
    </row>
    <row r="8" spans="1:12" x14ac:dyDescent="0.25">
      <c r="A8" s="1" t="s">
        <v>13</v>
      </c>
      <c r="B8" s="1" t="s">
        <v>19</v>
      </c>
      <c r="C8" s="1" t="s">
        <v>33</v>
      </c>
      <c r="D8" s="1" t="s">
        <v>19</v>
      </c>
      <c r="E8" s="2">
        <v>42510</v>
      </c>
      <c r="F8" s="2">
        <f>17790+2640-106830</f>
        <v>-86400</v>
      </c>
      <c r="G8" s="2">
        <f t="shared" si="0"/>
        <v>128910</v>
      </c>
      <c r="H8" s="2">
        <v>-7240</v>
      </c>
      <c r="I8" s="3">
        <f t="shared" si="1"/>
        <v>-17.805248618784532</v>
      </c>
      <c r="J8" s="5">
        <v>13.1</v>
      </c>
      <c r="K8" s="1">
        <v>4.88</v>
      </c>
      <c r="L8" s="1">
        <v>1.2</v>
      </c>
    </row>
    <row r="9" spans="1:12" x14ac:dyDescent="0.25">
      <c r="A9" s="1" t="s">
        <v>13</v>
      </c>
      <c r="B9" s="1" t="s">
        <v>20</v>
      </c>
      <c r="C9" s="1" t="s">
        <v>38</v>
      </c>
      <c r="D9" s="1" t="s">
        <v>21</v>
      </c>
      <c r="E9" s="2">
        <v>11740</v>
      </c>
      <c r="F9" s="2">
        <f>21860+767-70980</f>
        <v>-48353</v>
      </c>
      <c r="G9" s="2">
        <f t="shared" si="0"/>
        <v>60093</v>
      </c>
      <c r="H9" s="2">
        <v>5010</v>
      </c>
      <c r="I9" s="3">
        <f t="shared" si="1"/>
        <v>11.994610778443114</v>
      </c>
      <c r="J9" s="5"/>
    </row>
    <row r="10" spans="1:12" x14ac:dyDescent="0.25">
      <c r="A10" s="1" t="s">
        <v>22</v>
      </c>
      <c r="B10" s="1" t="s">
        <v>23</v>
      </c>
      <c r="C10" s="1" t="s">
        <v>35</v>
      </c>
      <c r="D10" s="1" t="s">
        <v>24</v>
      </c>
      <c r="E10" s="2">
        <v>847</v>
      </c>
      <c r="F10" s="2">
        <f>179.3+21-1330</f>
        <v>-1129.7</v>
      </c>
      <c r="G10" s="2">
        <f t="shared" si="0"/>
        <v>1976.7</v>
      </c>
      <c r="H10" s="2">
        <v>-133.6</v>
      </c>
      <c r="I10" s="3">
        <f t="shared" si="1"/>
        <v>-14.795658682634732</v>
      </c>
      <c r="J10" s="5"/>
    </row>
    <row r="11" spans="1:12" x14ac:dyDescent="0.25">
      <c r="A11" s="1" t="s">
        <v>14</v>
      </c>
      <c r="B11" s="1" t="s">
        <v>27</v>
      </c>
      <c r="C11" s="1" t="s">
        <v>34</v>
      </c>
      <c r="D11" s="1" t="s">
        <v>28</v>
      </c>
      <c r="E11" s="2">
        <v>1090000</v>
      </c>
      <c r="F11" s="2">
        <f>34130+779-12780</f>
        <v>22129</v>
      </c>
      <c r="G11" s="2">
        <f t="shared" si="0"/>
        <v>1067871</v>
      </c>
      <c r="H11" s="2">
        <v>3610</v>
      </c>
      <c r="I11" s="3">
        <f t="shared" si="1"/>
        <v>295.80914127423824</v>
      </c>
      <c r="J11" s="5"/>
    </row>
    <row r="12" spans="1:12" x14ac:dyDescent="0.25">
      <c r="A12" s="1" t="s">
        <v>29</v>
      </c>
      <c r="B12" s="1" t="s">
        <v>30</v>
      </c>
      <c r="C12" s="1" t="s">
        <v>36</v>
      </c>
      <c r="D12" s="1" t="s">
        <v>31</v>
      </c>
      <c r="E12" s="2">
        <v>548430</v>
      </c>
      <c r="F12" s="2">
        <f>68730+3100-250430</f>
        <v>-178600</v>
      </c>
      <c r="G12" s="2">
        <f t="shared" si="0"/>
        <v>727030</v>
      </c>
      <c r="H12" s="2">
        <v>25580</v>
      </c>
      <c r="I12" s="3">
        <f t="shared" si="1"/>
        <v>28.421813917122751</v>
      </c>
      <c r="J12" s="5"/>
    </row>
    <row r="13" spans="1:12" x14ac:dyDescent="0.25">
      <c r="A13" s="1" t="s">
        <v>13</v>
      </c>
      <c r="B13" s="1" t="s">
        <v>39</v>
      </c>
      <c r="C13" s="1" t="s">
        <v>33</v>
      </c>
      <c r="D13" s="1" t="s">
        <v>40</v>
      </c>
      <c r="E13" s="2">
        <v>41420</v>
      </c>
      <c r="F13" s="2">
        <f>79000+14520-269310</f>
        <v>-175790</v>
      </c>
      <c r="G13" s="2">
        <f t="shared" si="0"/>
        <v>217210</v>
      </c>
      <c r="H13" s="2">
        <v>-7750</v>
      </c>
      <c r="I13" s="3">
        <f t="shared" si="1"/>
        <v>-28.027096774193549</v>
      </c>
      <c r="J13" s="5"/>
    </row>
  </sheetData>
  <hyperlinks>
    <hyperlink ref="B3" r:id="rId1" xr:uid="{2866B79F-A94F-415D-99E8-0B6C4AD78A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Duarte Morais</dc:creator>
  <cp:lastModifiedBy>Alexandre Duarte Morais</cp:lastModifiedBy>
  <dcterms:created xsi:type="dcterms:W3CDTF">2024-11-22T14:14:51Z</dcterms:created>
  <dcterms:modified xsi:type="dcterms:W3CDTF">2024-11-22T15:14:48Z</dcterms:modified>
</cp:coreProperties>
</file>