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lexa\OneDrive - ISEG\Desktop\Models\"/>
    </mc:Choice>
  </mc:AlternateContent>
  <xr:revisionPtr revIDLastSave="0" documentId="13_ncr:1_{FB681ACF-7C27-42BD-84BF-0B0984410B8A}" xr6:coauthVersionLast="47" xr6:coauthVersionMax="47" xr10:uidLastSave="{00000000-0000-0000-0000-000000000000}"/>
  <bookViews>
    <workbookView xWindow="-108" yWindow="-108" windowWidth="23256" windowHeight="12456" xr2:uid="{E0962806-A617-4DF6-A2DE-6303D2628E06}"/>
  </bookViews>
  <sheets>
    <sheet name="main" sheetId="2" r:id="rId1"/>
    <sheet name="model" sheetId="1" r:id="rId2"/>
    <sheet name="Deliver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2" i="3" l="1"/>
  <c r="K26" i="3"/>
  <c r="K8" i="3"/>
  <c r="Y32" i="1"/>
  <c r="Y31" i="1"/>
  <c r="Y30" i="1"/>
  <c r="Y29" i="1"/>
  <c r="Y28" i="1"/>
  <c r="Y27" i="1"/>
  <c r="AJ74" i="1"/>
  <c r="Y13" i="1"/>
  <c r="Y18" i="1" s="1"/>
  <c r="Y21" i="1" s="1"/>
  <c r="Y23" i="1" s="1"/>
  <c r="Y25" i="1" s="1"/>
  <c r="Y10" i="1"/>
  <c r="X41" i="1"/>
  <c r="X40" i="1"/>
  <c r="X39" i="1"/>
  <c r="X31" i="1"/>
  <c r="X30" i="1"/>
  <c r="X29" i="1"/>
  <c r="X28" i="1"/>
  <c r="X27" i="1"/>
  <c r="X13" i="1"/>
  <c r="X18" i="1" s="1"/>
  <c r="X21" i="1" s="1"/>
  <c r="X23" i="1" s="1"/>
  <c r="X25" i="1" s="1"/>
  <c r="X10" i="1"/>
  <c r="K3" i="2" a="1"/>
  <c r="K3" i="2" s="1"/>
  <c r="O3" i="2"/>
  <c r="O2" i="2"/>
  <c r="O4" i="2" s="1"/>
  <c r="E32" i="3"/>
  <c r="D32" i="3"/>
  <c r="C32" i="3"/>
  <c r="B32" i="3"/>
  <c r="AB74" i="1"/>
  <c r="AA74" i="1"/>
  <c r="AC41" i="1"/>
  <c r="AB41" i="1"/>
  <c r="AA41" i="1"/>
  <c r="AC40" i="1"/>
  <c r="AB40" i="1"/>
  <c r="AA40" i="1"/>
  <c r="AC39" i="1"/>
  <c r="AB39" i="1"/>
  <c r="AA39" i="1"/>
  <c r="AD32" i="1"/>
  <c r="AD31" i="1"/>
  <c r="AC31" i="1"/>
  <c r="AB31" i="1"/>
  <c r="AD30" i="1"/>
  <c r="AC30" i="1"/>
  <c r="AB30" i="1"/>
  <c r="AD29" i="1"/>
  <c r="AC29" i="1"/>
  <c r="AB29" i="1"/>
  <c r="AD28" i="1"/>
  <c r="AC28" i="1"/>
  <c r="AB28" i="1"/>
  <c r="AD27" i="1"/>
  <c r="AC27" i="1"/>
  <c r="AB27" i="1"/>
  <c r="AH10" i="1"/>
  <c r="AG10" i="1"/>
  <c r="AF10" i="1"/>
  <c r="AF32" i="1" s="1"/>
  <c r="AE10" i="1"/>
  <c r="AE32" i="1" s="1"/>
  <c r="AD10" i="1"/>
  <c r="AC10" i="1"/>
  <c r="AC32" i="1" s="1"/>
  <c r="AB10" i="1"/>
  <c r="AB32" i="1" s="1"/>
  <c r="AA10" i="1"/>
  <c r="AI10" i="1"/>
  <c r="AI32" i="1" s="1"/>
  <c r="AB13" i="1"/>
  <c r="AB18" i="1" s="1"/>
  <c r="AB21" i="1" s="1"/>
  <c r="AB23" i="1" s="1"/>
  <c r="AB25" i="1" s="1"/>
  <c r="AA13" i="1"/>
  <c r="AA18" i="1" s="1"/>
  <c r="AA21" i="1" s="1"/>
  <c r="AA23" i="1" s="1"/>
  <c r="AA25" i="1" s="1"/>
  <c r="AF43" i="1"/>
  <c r="AE43" i="1"/>
  <c r="AD41" i="1"/>
  <c r="AD40" i="1"/>
  <c r="AD39" i="1"/>
  <c r="AE31" i="1"/>
  <c r="AE30" i="1"/>
  <c r="AE29" i="1"/>
  <c r="AE28" i="1"/>
  <c r="AE27" i="1"/>
  <c r="F32" i="3"/>
  <c r="I32" i="3"/>
  <c r="H32" i="3"/>
  <c r="G32" i="3"/>
  <c r="J32" i="3"/>
  <c r="AG74" i="1"/>
  <c r="AF74" i="1"/>
  <c r="AE74" i="1"/>
  <c r="AD74" i="1"/>
  <c r="AC74" i="1"/>
  <c r="AF41" i="1"/>
  <c r="AE41" i="1"/>
  <c r="AF40" i="1"/>
  <c r="AE40" i="1"/>
  <c r="AF39" i="1"/>
  <c r="AE39" i="1"/>
  <c r="AG31" i="1"/>
  <c r="AF31" i="1"/>
  <c r="AG30" i="1"/>
  <c r="AF30" i="1"/>
  <c r="AG29" i="1"/>
  <c r="AF29" i="1"/>
  <c r="AG28" i="1"/>
  <c r="AF28" i="1"/>
  <c r="AG27" i="1"/>
  <c r="AF27" i="1"/>
  <c r="I26" i="3"/>
  <c r="H26" i="3"/>
  <c r="G26" i="3"/>
  <c r="F26" i="3"/>
  <c r="E26" i="3"/>
  <c r="D26" i="3"/>
  <c r="C26" i="3"/>
  <c r="B26" i="3"/>
  <c r="J26" i="3"/>
  <c r="C8" i="3"/>
  <c r="B8" i="3"/>
  <c r="I8" i="3"/>
  <c r="H8" i="3"/>
  <c r="G8" i="3"/>
  <c r="F8" i="3"/>
  <c r="E8" i="3"/>
  <c r="D8" i="3"/>
  <c r="J8" i="3"/>
  <c r="E1" i="3"/>
  <c r="F1" i="3" s="1"/>
  <c r="G1" i="3" s="1"/>
  <c r="H1" i="3" s="1"/>
  <c r="I1" i="3" s="1"/>
  <c r="J1" i="3" s="1"/>
  <c r="AI31" i="1"/>
  <c r="AH31" i="1"/>
  <c r="AH30" i="1"/>
  <c r="AI30" i="1"/>
  <c r="AH29" i="1"/>
  <c r="AH28" i="1"/>
  <c r="AH27" i="1"/>
  <c r="AI29" i="1"/>
  <c r="AI28" i="1"/>
  <c r="AI27" i="1"/>
  <c r="AL23" i="1"/>
  <c r="AK21" i="1"/>
  <c r="AK23" i="1" s="1"/>
  <c r="AJ13" i="1"/>
  <c r="AJ18" i="1" s="1"/>
  <c r="AJ21" i="1" s="1"/>
  <c r="AJ23" i="1" s="1"/>
  <c r="AI13" i="1"/>
  <c r="AI18" i="1" s="1"/>
  <c r="AI21" i="1" s="1"/>
  <c r="AI23" i="1" s="1"/>
  <c r="AI25" i="1" s="1"/>
  <c r="AH13" i="1"/>
  <c r="AH18" i="1" s="1"/>
  <c r="AH21" i="1" s="1"/>
  <c r="AH23" i="1" s="1"/>
  <c r="AH25" i="1" s="1"/>
  <c r="AG13" i="1"/>
  <c r="AG18" i="1" s="1"/>
  <c r="AG21" i="1" s="1"/>
  <c r="AG23" i="1" s="1"/>
  <c r="AG25" i="1" s="1"/>
  <c r="AF13" i="1"/>
  <c r="AF18" i="1" s="1"/>
  <c r="AF21" i="1" s="1"/>
  <c r="AF23" i="1" s="1"/>
  <c r="AF25" i="1" s="1"/>
  <c r="AE13" i="1"/>
  <c r="AE18" i="1" s="1"/>
  <c r="AE21" i="1" s="1"/>
  <c r="AE23" i="1" s="1"/>
  <c r="AE25" i="1" s="1"/>
  <c r="AD13" i="1"/>
  <c r="AD18" i="1" s="1"/>
  <c r="AD21" i="1" s="1"/>
  <c r="AD23" i="1" s="1"/>
  <c r="AD25" i="1" s="1"/>
  <c r="AC13" i="1"/>
  <c r="AC18" i="1" s="1"/>
  <c r="AC21" i="1" s="1"/>
  <c r="AC23" i="1" s="1"/>
  <c r="AC25" i="1" s="1"/>
  <c r="AG32" i="1"/>
  <c r="AI74" i="1"/>
  <c r="AH74" i="1"/>
  <c r="U5" i="1"/>
  <c r="U4" i="1"/>
  <c r="U29" i="1" s="1"/>
  <c r="U3" i="1"/>
  <c r="U28" i="1" s="1"/>
  <c r="U2" i="1"/>
  <c r="U27" i="1" s="1"/>
  <c r="AI41" i="1"/>
  <c r="AH41" i="1"/>
  <c r="AG41" i="1"/>
  <c r="AI40" i="1"/>
  <c r="AH40" i="1"/>
  <c r="AG40" i="1"/>
  <c r="AI39" i="1"/>
  <c r="AH39" i="1"/>
  <c r="AG39" i="1"/>
  <c r="AD1" i="1"/>
  <c r="AE1" i="1" s="1"/>
  <c r="AF1" i="1" s="1"/>
  <c r="AG1" i="1" s="1"/>
  <c r="AH1" i="1" s="1"/>
  <c r="AI1" i="1" s="1"/>
  <c r="AJ1" i="1" s="1"/>
  <c r="AK1" i="1" s="1"/>
  <c r="AL1" i="1" s="1"/>
  <c r="AM1" i="1" s="1"/>
  <c r="AN1" i="1" s="1"/>
  <c r="AO1" i="1" s="1"/>
  <c r="AP1" i="1" s="1"/>
  <c r="U31" i="1"/>
  <c r="U30" i="1"/>
  <c r="P41" i="1"/>
  <c r="P40" i="1"/>
  <c r="P39" i="1"/>
  <c r="T41" i="1"/>
  <c r="T40" i="1"/>
  <c r="T39" i="1"/>
  <c r="T31" i="1"/>
  <c r="T30" i="1"/>
  <c r="T29" i="1"/>
  <c r="T28" i="1"/>
  <c r="T27" i="1"/>
  <c r="V31" i="1"/>
  <c r="V30" i="1"/>
  <c r="V29" i="1"/>
  <c r="V28" i="1"/>
  <c r="V27" i="1"/>
  <c r="W43" i="1"/>
  <c r="V41" i="1"/>
  <c r="V40" i="1"/>
  <c r="V39" i="1"/>
  <c r="R41" i="1"/>
  <c r="R40" i="1"/>
  <c r="R39" i="1"/>
  <c r="V13" i="1"/>
  <c r="AH32" i="1" l="1"/>
  <c r="S41" i="1"/>
  <c r="S40" i="1"/>
  <c r="S39" i="1"/>
  <c r="W41" i="1"/>
  <c r="W40" i="1"/>
  <c r="W39" i="1"/>
  <c r="W69" i="1"/>
  <c r="W58" i="1"/>
  <c r="W31" i="1"/>
  <c r="W30" i="1"/>
  <c r="W29" i="1"/>
  <c r="W28" i="1"/>
  <c r="W27" i="1"/>
  <c r="V18" i="1"/>
  <c r="V21" i="1" s="1"/>
  <c r="V23" i="1" s="1"/>
  <c r="V25" i="1" s="1"/>
  <c r="U13" i="1"/>
  <c r="U18" i="1" s="1"/>
  <c r="U21" i="1" s="1"/>
  <c r="U23" i="1" s="1"/>
  <c r="U25" i="1" s="1"/>
  <c r="T13" i="1"/>
  <c r="T18" i="1" s="1"/>
  <c r="T21" i="1" s="1"/>
  <c r="T23" i="1" s="1"/>
  <c r="T25" i="1" s="1"/>
  <c r="S13" i="1"/>
  <c r="S18" i="1" s="1"/>
  <c r="S21" i="1" s="1"/>
  <c r="S23" i="1" s="1"/>
  <c r="S25" i="1" s="1"/>
  <c r="R13" i="1"/>
  <c r="R18" i="1" s="1"/>
  <c r="R21" i="1" s="1"/>
  <c r="R23" i="1" s="1"/>
  <c r="R25" i="1" s="1"/>
  <c r="Q13" i="1"/>
  <c r="Q18" i="1" s="1"/>
  <c r="Q21" i="1" s="1"/>
  <c r="Q23" i="1" s="1"/>
  <c r="Q25" i="1" s="1"/>
  <c r="P13" i="1"/>
  <c r="P18" i="1" s="1"/>
  <c r="P21" i="1" s="1"/>
  <c r="P23" i="1" s="1"/>
  <c r="P25" i="1" s="1"/>
  <c r="O13" i="1"/>
  <c r="O18" i="1" s="1"/>
  <c r="O21" i="1" s="1"/>
  <c r="O23" i="1" s="1"/>
  <c r="O25" i="1" s="1"/>
  <c r="N13" i="1"/>
  <c r="N18" i="1" s="1"/>
  <c r="N21" i="1" s="1"/>
  <c r="N23" i="1" s="1"/>
  <c r="N25" i="1" s="1"/>
  <c r="M13" i="1"/>
  <c r="M18" i="1" s="1"/>
  <c r="M21" i="1" s="1"/>
  <c r="M23" i="1" s="1"/>
  <c r="M25" i="1" s="1"/>
  <c r="L13" i="1"/>
  <c r="L18" i="1" s="1"/>
  <c r="L21" i="1" s="1"/>
  <c r="L23" i="1" s="1"/>
  <c r="L25" i="1" s="1"/>
  <c r="K13" i="1"/>
  <c r="K18" i="1" s="1"/>
  <c r="K21" i="1" s="1"/>
  <c r="K23" i="1" s="1"/>
  <c r="K25" i="1" s="1"/>
  <c r="J13" i="1"/>
  <c r="J18" i="1" s="1"/>
  <c r="J21" i="1" s="1"/>
  <c r="J23" i="1" s="1"/>
  <c r="J25" i="1" s="1"/>
  <c r="I13" i="1"/>
  <c r="I18" i="1" s="1"/>
  <c r="I21" i="1" s="1"/>
  <c r="I23" i="1" s="1"/>
  <c r="I25" i="1" s="1"/>
  <c r="H13" i="1"/>
  <c r="H18" i="1" s="1"/>
  <c r="H21" i="1" s="1"/>
  <c r="H23" i="1" s="1"/>
  <c r="H25" i="1" s="1"/>
  <c r="G13" i="1"/>
  <c r="G18" i="1" s="1"/>
  <c r="G21" i="1" s="1"/>
  <c r="G23" i="1" s="1"/>
  <c r="G25" i="1" s="1"/>
  <c r="F13" i="1"/>
  <c r="F18" i="1" s="1"/>
  <c r="F21" i="1" s="1"/>
  <c r="F23" i="1" s="1"/>
  <c r="F25" i="1" s="1"/>
  <c r="E13" i="1"/>
  <c r="E18" i="1" s="1"/>
  <c r="E21" i="1" s="1"/>
  <c r="E23" i="1" s="1"/>
  <c r="E25" i="1" s="1"/>
  <c r="D13" i="1"/>
  <c r="D18" i="1" s="1"/>
  <c r="D21" i="1" s="1"/>
  <c r="D23" i="1" s="1"/>
  <c r="D25" i="1" s="1"/>
  <c r="C13" i="1"/>
  <c r="C18" i="1" s="1"/>
  <c r="C21" i="1" s="1"/>
  <c r="C23" i="1" s="1"/>
  <c r="C25" i="1" s="1"/>
  <c r="B13" i="1"/>
  <c r="B18" i="1" s="1"/>
  <c r="B21" i="1" s="1"/>
  <c r="B23" i="1" s="1"/>
  <c r="B25" i="1" s="1"/>
  <c r="W13" i="1"/>
  <c r="W18" i="1" s="1"/>
  <c r="W21" i="1" s="1"/>
  <c r="W23" i="1" s="1"/>
  <c r="W25" i="1" s="1"/>
  <c r="V10" i="1"/>
  <c r="U10" i="1"/>
  <c r="T10" i="1"/>
  <c r="X32" i="1" s="1"/>
  <c r="S10" i="1"/>
  <c r="R10" i="1"/>
  <c r="Q10" i="1"/>
  <c r="P10" i="1"/>
  <c r="O10" i="1"/>
  <c r="N10" i="1"/>
  <c r="M10" i="1"/>
  <c r="L10" i="1"/>
  <c r="K10" i="1"/>
  <c r="J10" i="1"/>
  <c r="I10" i="1"/>
  <c r="H10" i="1"/>
  <c r="G10" i="1"/>
  <c r="F10" i="1"/>
  <c r="E10" i="1"/>
  <c r="D10" i="1"/>
  <c r="C10" i="1"/>
  <c r="B10" i="1"/>
  <c r="W10" i="1"/>
  <c r="K7" i="2"/>
  <c r="K6" i="2"/>
  <c r="K5" i="2"/>
  <c r="K8" i="2" s="1"/>
  <c r="T32" i="1" l="1"/>
  <c r="V32" i="1"/>
  <c r="U32" i="1"/>
  <c r="W70" i="1"/>
  <c r="W3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<sst xmlns="http://schemas.openxmlformats.org/spreadsheetml/2006/main" count="139" uniqueCount="126">
  <si>
    <t>ticket</t>
  </si>
  <si>
    <t>price</t>
  </si>
  <si>
    <t>shares</t>
  </si>
  <si>
    <t>mc</t>
  </si>
  <si>
    <t>cash</t>
  </si>
  <si>
    <t>debt</t>
  </si>
  <si>
    <t>ev</t>
  </si>
  <si>
    <t>Commercial Airplanes</t>
  </si>
  <si>
    <t>Defense, Space &amp; Security</t>
  </si>
  <si>
    <t>Global Services</t>
  </si>
  <si>
    <t>Eliminations</t>
  </si>
  <si>
    <t>Revenue</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</si>
  <si>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</si>
  <si>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</si>
  <si>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</si>
  <si>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</si>
  <si>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</si>
  <si>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</si>
  <si>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</si>
  <si>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</si>
  <si>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</si>
  <si>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</si>
  <si>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</si>
  <si>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</si>
  <si>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</si>
  <si>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</si>
  <si>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</si>
  <si>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</si>
  <si>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</si>
  <si>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</si>
  <si>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</si>
  <si>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</si>
  <si>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Q1 2024</t>
  </si>
  <si>
    <t>Q2 2024</t>
  </si>
  <si>
    <t>Products</t>
  </si>
  <si>
    <t>Services</t>
  </si>
  <si>
    <t>COGS Products</t>
  </si>
  <si>
    <t>COGS Services</t>
  </si>
  <si>
    <t>Gross Profit</t>
  </si>
  <si>
    <t>Income from investments</t>
  </si>
  <si>
    <t>G&amp;A</t>
  </si>
  <si>
    <t>R&amp;D</t>
  </si>
  <si>
    <t>Gain on dispositions</t>
  </si>
  <si>
    <t>Operating income</t>
  </si>
  <si>
    <t>Other income</t>
  </si>
  <si>
    <t xml:space="preserve">Interest and debt </t>
  </si>
  <si>
    <t>Pretax Income</t>
  </si>
  <si>
    <t>Taxes</t>
  </si>
  <si>
    <t>Net Income</t>
  </si>
  <si>
    <t>Shares</t>
  </si>
  <si>
    <t>EPS</t>
  </si>
  <si>
    <t>Commercial Airplanes y/y</t>
  </si>
  <si>
    <t>Defense, Space &amp; Security y/y</t>
  </si>
  <si>
    <t>Global Services y/y</t>
  </si>
  <si>
    <t>Products y/y</t>
  </si>
  <si>
    <t>Services y/y</t>
  </si>
  <si>
    <t>Revenue y/y</t>
  </si>
  <si>
    <t>Operating Income</t>
  </si>
  <si>
    <t>net cash</t>
  </si>
  <si>
    <t>ST investments</t>
  </si>
  <si>
    <t>AR</t>
  </si>
  <si>
    <t>Unbilled receivables</t>
  </si>
  <si>
    <t>CP of financing receivables</t>
  </si>
  <si>
    <t>Inventories</t>
  </si>
  <si>
    <t>Other CA</t>
  </si>
  <si>
    <t>Financing receivables and operating lease equipment</t>
  </si>
  <si>
    <t>PPE</t>
  </si>
  <si>
    <t>Goodwill</t>
  </si>
  <si>
    <t>Intangibles</t>
  </si>
  <si>
    <t>Deferred income taxes</t>
  </si>
  <si>
    <t>Investments</t>
  </si>
  <si>
    <t>Other Assets</t>
  </si>
  <si>
    <t>Total Assets</t>
  </si>
  <si>
    <t>AP</t>
  </si>
  <si>
    <t>Accrued liabilities</t>
  </si>
  <si>
    <t>Avances and progress billings</t>
  </si>
  <si>
    <t>ST debt</t>
  </si>
  <si>
    <t>Accrued retiree health care</t>
  </si>
  <si>
    <t>Accrued pension plan</t>
  </si>
  <si>
    <t>Other LT liabilities</t>
  </si>
  <si>
    <t>LT Debt</t>
  </si>
  <si>
    <t>Total Liabilities</t>
  </si>
  <si>
    <t>S/E</t>
  </si>
  <si>
    <t>Defense, Space &amp; Security OM %</t>
  </si>
  <si>
    <t>Commercial Airplanes OM %</t>
  </si>
  <si>
    <t>Global Services OM %</t>
  </si>
  <si>
    <t>CFFO</t>
  </si>
  <si>
    <t>CAPEX</t>
  </si>
  <si>
    <t>FCF</t>
  </si>
  <si>
    <t>Deliveries</t>
  </si>
  <si>
    <t xml:space="preserve">Total </t>
  </si>
  <si>
    <t>AH-64 Apache (New)</t>
  </si>
  <si>
    <t>AH-64 Apache (Remanufactured)</t>
  </si>
  <si>
    <t>CH-47 Chinook (New)</t>
  </si>
  <si>
    <t>CH-47 Chinook (Renewed)</t>
  </si>
  <si>
    <t>F-15 Models</t>
  </si>
  <si>
    <t>F/A-18 Models</t>
  </si>
  <si>
    <t>KC-46 Tanker</t>
  </si>
  <si>
    <t>MH-139</t>
  </si>
  <si>
    <t>P-8 Models</t>
  </si>
  <si>
    <t>T-7A Red Hawk</t>
  </si>
  <si>
    <t>Commercial Satellites</t>
  </si>
  <si>
    <t>Military Satellites</t>
  </si>
  <si>
    <t>Total</t>
  </si>
  <si>
    <t>Backlog $millions</t>
  </si>
  <si>
    <t>C-17 Globemaster III</t>
  </si>
  <si>
    <t>C-40A</t>
  </si>
  <si>
    <t>AEW&amp;C</t>
  </si>
  <si>
    <t>Southwest Airlines</t>
  </si>
  <si>
    <t>Ryanair</t>
  </si>
  <si>
    <t>Lion Air</t>
  </si>
  <si>
    <t>Alaska airlines</t>
  </si>
  <si>
    <t>GOL Linhas Aéreas</t>
  </si>
  <si>
    <t>Airlines using mainly Boeing airplanes</t>
  </si>
  <si>
    <t>Competitors</t>
  </si>
  <si>
    <t>Airbus</t>
  </si>
  <si>
    <t>Embraer</t>
  </si>
  <si>
    <t>specializes in regional jets, which are smaller than those produced by Boeing and Airbus</t>
  </si>
  <si>
    <t>Commercial Aircraft Corporation of China, state-owned aircraft manufacturer. The C919 is designed to compete with the Boeing 737 and Airbus A320</t>
  </si>
  <si>
    <t>A320 is the maincompetitor of Boeing 737</t>
  </si>
  <si>
    <t>Aerei da Trasporto Regionale or Avions de transport régional</t>
  </si>
  <si>
    <t>Mitsubishi Aircraft Corporation, attempted to enter the regional jet market with the SpaceJet but has faced significant delays and challenges</t>
  </si>
  <si>
    <t>Employees</t>
  </si>
  <si>
    <t>Value</t>
  </si>
  <si>
    <t>Q3 2024</t>
  </si>
  <si>
    <t>Q4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</si>
</sst>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 ;_-[$$-409]* \-#,##0.00\ ;_-[$$-409]* &quot;-&quot;??_ ;_-@_ "/>
    <numFmt numFmtId="165" formatCode="0.0%"/>
    <numFmt numFmtId="166" formatCode="_([$$-409]* #,##0.00_);_([$$-409]* \(#,##0.00\);_([$$-409]* &quot;-&quot;??_);_(@_)"/>
  </numFmts>
  <fonts count="3" x14ac:knownFonts="1">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3" fontId="1" fillId="0" borderId="0" xfId="0" applyNumberFormat="1" applyFont="1"/>
    <xf numFmtId="0" fontId="2" fillId="0" borderId="0" xfId="0" applyFont="1"/>
    <xf numFmtId="3" fontId="2" fillId="0" borderId="0" xfId="0" applyNumberFormat="1" applyFont="1"/>
    <xf numFmtId="164" fontId="1" fillId="0" borderId="0" xfId="0" applyNumberFormat="1" applyFont="1"/>
    <xf numFmtId="9" fontId="1" fillId="0" borderId="0" xfId="0" applyNumberFormat="1" applyFont="1"/>
    <xf numFmtId="165" fontId="1" fillId="0" borderId="0" xfId="0" applyNumberFormat="1" applyFont="1"/>
    <xf numFmtId="0" fontId="1" fillId="0" borderId="0" xfId="0" applyFont="1" applyAlignment="1">
      <alignment horizontal="right"/>
    </xf>
    <xf numFmtId="166" fontId="1" fillId="0" borderId="0" xfId="0" applyNumberFormat="1" applyFont="1"/>
    <xf numFmtId="165"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Backlog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Deliveries!$B$1:$K$1</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Deliveries!$B$32:$K$32</c:f>
              <c:numCache>
                <c:formatCode>#,##0</c:formatCode>
                <c:ptCount val="10"/>
                <c:pt idx="0">
                  <c:v>489299</c:v>
                </c:pt>
                <c:pt idx="1">
                  <c:v>473492</c:v>
                </c:pt>
                <c:pt idx="2">
                  <c:v>488145</c:v>
                </c:pt>
                <c:pt idx="3">
                  <c:v>490481</c:v>
                </c:pt>
                <c:pt idx="4">
                  <c:v>463186</c:v>
                </c:pt>
                <c:pt idx="5">
                  <c:v>363067</c:v>
                </c:pt>
                <c:pt idx="6">
                  <c:v>377206</c:v>
                </c:pt>
                <c:pt idx="7">
                  <c:v>433535</c:v>
                </c:pt>
                <c:pt idx="8">
                  <c:v>519388</c:v>
                </c:pt>
                <c:pt idx="9">
                  <c:v>520601</c:v>
                </c:pt>
              </c:numCache>
            </c:numRef>
          </c:val>
          <c:smooth val="0"/>
          <c:extLst>
            <c:ext xmlns:c16="http://schemas.microsoft.com/office/drawing/2014/chart" uri="{C3380CC4-5D6E-409C-BE32-E72D297353CC}">
              <c16:uniqueId val="{00000000-7051-48DD-868D-ABD25A509B64}"/>
            </c:ext>
          </c:extLst>
        </c:ser>
        <c:dLbls>
          <c:showLegendKey val="0"/>
          <c:showVal val="0"/>
          <c:showCatName val="0"/>
          <c:showSerName val="0"/>
          <c:showPercent val="0"/>
          <c:showBubbleSize val="0"/>
        </c:dLbls>
        <c:smooth val="0"/>
        <c:axId val="592232368"/>
        <c:axId val="592226128"/>
      </c:lineChart>
      <c:catAx>
        <c:axId val="592232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26128"/>
        <c:crosses val="autoZero"/>
        <c:auto val="1"/>
        <c:lblAlgn val="ctr"/>
        <c:lblOffset val="100"/>
        <c:noMultiLvlLbl val="0"/>
      </c:catAx>
      <c:valAx>
        <c:axId val="592226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323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Deliveires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469816272965864E-2"/>
          <c:y val="0.16708333333333336"/>
          <c:w val="0.89030796150481195"/>
          <c:h val="0.6153546952464275"/>
        </c:manualLayout>
      </c:layout>
      <c:lineChart>
        <c:grouping val="standard"/>
        <c:varyColors val="0"/>
        <c:ser>
          <c:idx val="0"/>
          <c:order val="0"/>
          <c:tx>
            <c:strRef>
              <c:f>Deliveries!$A$2</c:f>
              <c:strCache>
                <c:ptCount val="1"/>
                <c:pt idx="0">
                  <c:v>Commercial Airplanes</c:v>
                </c:pt>
              </c:strCache>
            </c:strRef>
          </c:tx>
          <c:spPr>
            <a:ln w="28575" cap="rnd">
              <a:solidFill>
                <a:schemeClr val="accent1"/>
              </a:solidFill>
              <a:round/>
            </a:ln>
            <a:effectLst/>
          </c:spPr>
          <c:marker>
            <c:symbol val="none"/>
          </c:marker>
          <c:cat>
            <c:numRef>
              <c:f>Deliveries!$B$1:$K$1</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Deliveries!$B$8:$K$8</c:f>
              <c:numCache>
                <c:formatCode>General</c:formatCode>
                <c:ptCount val="10"/>
                <c:pt idx="0">
                  <c:v>762</c:v>
                </c:pt>
                <c:pt idx="1">
                  <c:v>748</c:v>
                </c:pt>
                <c:pt idx="2">
                  <c:v>763</c:v>
                </c:pt>
                <c:pt idx="3">
                  <c:v>806</c:v>
                </c:pt>
                <c:pt idx="4">
                  <c:v>380</c:v>
                </c:pt>
                <c:pt idx="5">
                  <c:v>157</c:v>
                </c:pt>
                <c:pt idx="6">
                  <c:v>340</c:v>
                </c:pt>
                <c:pt idx="7">
                  <c:v>480</c:v>
                </c:pt>
                <c:pt idx="8">
                  <c:v>528</c:v>
                </c:pt>
                <c:pt idx="9">
                  <c:v>348</c:v>
                </c:pt>
              </c:numCache>
            </c:numRef>
          </c:val>
          <c:smooth val="0"/>
          <c:extLst>
            <c:ext xmlns:c16="http://schemas.microsoft.com/office/drawing/2014/chart" uri="{C3380CC4-5D6E-409C-BE32-E72D297353CC}">
              <c16:uniqueId val="{00000000-F804-437A-A67D-33B73965071C}"/>
            </c:ext>
          </c:extLst>
        </c:ser>
        <c:ser>
          <c:idx val="1"/>
          <c:order val="1"/>
          <c:tx>
            <c:strRef>
              <c:f>Deliveries!$A$10</c:f>
              <c:strCache>
                <c:ptCount val="1"/>
                <c:pt idx="0">
                  <c:v>Defense, Space &amp; Security</c:v>
                </c:pt>
              </c:strCache>
            </c:strRef>
          </c:tx>
          <c:spPr>
            <a:ln w="28575" cap="rnd">
              <a:solidFill>
                <a:schemeClr val="accent2"/>
              </a:solidFill>
              <a:round/>
            </a:ln>
            <a:effectLst/>
          </c:spPr>
          <c:marker>
            <c:symbol val="none"/>
          </c:marker>
          <c:cat>
            <c:numRef>
              <c:f>Deliveries!$B$1:$K$1</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Deliveries!$B$26:$K$26</c:f>
              <c:numCache>
                <c:formatCode>General</c:formatCode>
                <c:ptCount val="10"/>
                <c:pt idx="0">
                  <c:v>190</c:v>
                </c:pt>
                <c:pt idx="1">
                  <c:v>185</c:v>
                </c:pt>
                <c:pt idx="2">
                  <c:v>174</c:v>
                </c:pt>
                <c:pt idx="3">
                  <c:v>98</c:v>
                </c:pt>
                <c:pt idx="4">
                  <c:v>231</c:v>
                </c:pt>
                <c:pt idx="5">
                  <c:v>154</c:v>
                </c:pt>
                <c:pt idx="6">
                  <c:v>169</c:v>
                </c:pt>
                <c:pt idx="7">
                  <c:v>165</c:v>
                </c:pt>
                <c:pt idx="8">
                  <c:v>162</c:v>
                </c:pt>
                <c:pt idx="9">
                  <c:v>112</c:v>
                </c:pt>
              </c:numCache>
            </c:numRef>
          </c:val>
          <c:smooth val="0"/>
          <c:extLst>
            <c:ext xmlns:c16="http://schemas.microsoft.com/office/drawing/2014/chart" uri="{C3380CC4-5D6E-409C-BE32-E72D297353CC}">
              <c16:uniqueId val="{00000001-F804-437A-A67D-33B73965071C}"/>
            </c:ext>
          </c:extLst>
        </c:ser>
        <c:dLbls>
          <c:showLegendKey val="0"/>
          <c:showVal val="0"/>
          <c:showCatName val="0"/>
          <c:showSerName val="0"/>
          <c:showPercent val="0"/>
          <c:showBubbleSize val="0"/>
        </c:dLbls>
        <c:smooth val="0"/>
        <c:axId val="605605248"/>
        <c:axId val="605599968"/>
      </c:lineChart>
      <c:catAx>
        <c:axId val="60560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599968"/>
        <c:crosses val="autoZero"/>
        <c:auto val="1"/>
        <c:lblAlgn val="ctr"/>
        <c:lblOffset val="100"/>
        <c:noMultiLvlLbl val="0"/>
      </c:catAx>
      <c:valAx>
        <c:axId val="605599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605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22226</xdr:colOff>
      <xdr:row>0</xdr:row>
      <xdr:rowOff>0</xdr:rowOff>
    </xdr:from>
    <xdr:to>
      <xdr:col>19</xdr:col>
      <xdr:colOff>343958</xdr:colOff>
      <xdr:row>16</xdr:row>
      <xdr:rowOff>152400</xdr:rowOff>
    </xdr:to>
    <xdr:graphicFrame macro="">
      <xdr:nvGraphicFramePr>
        <xdr:cNvPr id="2" name="Chart 1">
          <a:extLst>
            <a:ext uri="{FF2B5EF4-FFF2-40B4-BE49-F238E27FC236}">
              <a16:creationId xmlns:a16="http://schemas.microsoft.com/office/drawing/2014/main" id="{0B4793D8-1087-074C-C76A-78C545CC99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622300</xdr:colOff>
      <xdr:row>17</xdr:row>
      <xdr:rowOff>17462</xdr:rowOff>
    </xdr:from>
    <xdr:to>
      <xdr:col>19</xdr:col>
      <xdr:colOff>317499</xdr:colOff>
      <xdr:row>34</xdr:row>
      <xdr:rowOff>7937</xdr:rowOff>
    </xdr:to>
    <xdr:graphicFrame macro="">
      <xdr:nvGraphicFramePr>
        <xdr:cNvPr id="3" name="Chart 2">
          <a:extLst>
            <a:ext uri="{FF2B5EF4-FFF2-40B4-BE49-F238E27FC236}">
              <a16:creationId xmlns:a16="http://schemas.microsoft.com/office/drawing/2014/main" id="{4FB58190-E2D9-E9EA-D1EB-323AC49D47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https://www.bing.com/financeapi/forcetrigger?t=a1o4ec&amp;q=XNYS%3aBA&amp;form=skydnc</v>
    <v>Learn more on Bing</v>
  </rv>
  <rv s="1">
    <v>en-GB</v>
    <v>a1o4ec</v>
    <v>268435456</v>
    <v>1</v>
    <v>Powered by Refinitiv</v>
    <v>0</v>
    <v>THE BOEING COMPANY (XNYS:BA)</v>
    <v>2</v>
    <v>3</v>
    <v>Finance</v>
    <v>4</v>
    <v>208.1</v>
    <v>137.03</v>
    <v>1.5306</v>
    <v>0.55000000000000004</v>
    <v>2.9820000000000003E-3</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188.66</v>
    <v>Aerospace &amp; Defense</v>
    <v>Stock</v>
    <v>45707.041532603907</v>
    <v>0</v>
    <v>184.22</v>
    <v>138741261768</v>
    <v>THE BOEING COMPANY</v>
    <v>THE BOEING COMPANY</v>
    <v>185.68</v>
    <v>184.42</v>
    <v>184.97</v>
    <v>750074400</v>
    <v>BA</v>
    <v>THE BOEING COMPANY (XNYS:BA)</v>
    <v>942</v>
    <v>7506380</v>
    <v>1934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21D86-3B1F-4108-811D-0DD3FC125609}">
  <dimension ref="A2:O15"/>
  <sheetViews>
    <sheetView showGridLines="0" tabSelected="1" workbookViewId="0">
      <selection activeCell="K13" sqref="K13"/>
    </sheetView>
  </sheetViews>
  <sheetFormatPr defaultColWidth="9.109375" defaultRowHeight="13.2" x14ac:dyDescent="0.25"/>
  <cols>
    <col min="1" max="16384" width="9.109375" style="1"/>
  </cols>
  <sheetData>
    <row r="2" spans="1:15" x14ac:dyDescent="0.25">
      <c r="J2" s="3" t="s">
        <v>0</v>
      </c>
      <c r="K2" s="1" t="e" vm="1">
        <v>#VALUE!</v>
      </c>
      <c r="N2" s="1" t="s">
        <v>63</v>
      </c>
      <c r="O2" s="2">
        <f>+model!W49</f>
        <v>85661</v>
      </c>
    </row>
    <row r="3" spans="1:15" x14ac:dyDescent="0.25">
      <c r="A3" s="3" t="s">
        <v>113</v>
      </c>
      <c r="J3" s="3" t="s">
        <v>1</v>
      </c>
      <c r="K3" s="9" cm="1">
        <f t="array" aca="1" ref="K3" ca="1">+_FV(K2,"Price")</f>
        <v>184.97</v>
      </c>
      <c r="N3" s="1" t="s">
        <v>66</v>
      </c>
      <c r="O3" s="2">
        <f>+model!W52</f>
        <v>10976</v>
      </c>
    </row>
    <row r="4" spans="1:15" x14ac:dyDescent="0.25">
      <c r="A4" s="1" t="s">
        <v>108</v>
      </c>
      <c r="J4" s="3" t="s">
        <v>2</v>
      </c>
      <c r="K4" s="1">
        <v>616.16716499999995</v>
      </c>
      <c r="N4" s="1" t="s">
        <v>123</v>
      </c>
      <c r="O4" s="2">
        <f>+O2+O3</f>
        <v>96637</v>
      </c>
    </row>
    <row r="5" spans="1:15" x14ac:dyDescent="0.25">
      <c r="A5" s="1" t="s">
        <v>109</v>
      </c>
      <c r="J5" s="3" t="s">
        <v>3</v>
      </c>
      <c r="K5" s="2">
        <f ca="1">+K3*K4</f>
        <v>113972.44051004999</v>
      </c>
      <c r="N5" s="2"/>
      <c r="O5" s="2"/>
    </row>
    <row r="6" spans="1:15" x14ac:dyDescent="0.25">
      <c r="A6" s="1" t="s">
        <v>110</v>
      </c>
      <c r="J6" s="3" t="s">
        <v>4</v>
      </c>
      <c r="K6" s="2">
        <f>10894+1727+1026</f>
        <v>13647</v>
      </c>
      <c r="O6" s="2"/>
    </row>
    <row r="7" spans="1:15" x14ac:dyDescent="0.25">
      <c r="A7" s="1" t="s">
        <v>111</v>
      </c>
      <c r="J7" s="3" t="s">
        <v>5</v>
      </c>
      <c r="K7" s="2">
        <f>4765+53162</f>
        <v>57927</v>
      </c>
    </row>
    <row r="8" spans="1:15" x14ac:dyDescent="0.25">
      <c r="A8" s="1" t="s">
        <v>112</v>
      </c>
      <c r="J8" s="3" t="s">
        <v>6</v>
      </c>
      <c r="K8" s="2">
        <f ca="1">+K5-K6+K7</f>
        <v>158252.44051004999</v>
      </c>
    </row>
    <row r="10" spans="1:15" x14ac:dyDescent="0.25">
      <c r="A10" s="3" t="s">
        <v>114</v>
      </c>
    </row>
    <row r="11" spans="1:15" x14ac:dyDescent="0.25">
      <c r="A11" s="1" t="s">
        <v>115</v>
      </c>
      <c r="B11" s="1" t="s">
        <v>119</v>
      </c>
    </row>
    <row r="12" spans="1:15" x14ac:dyDescent="0.25">
      <c r="A12" s="1" t="s">
        <v>116</v>
      </c>
      <c r="B12" s="1" t="s">
        <v>117</v>
      </c>
    </row>
    <row r="13" spans="1:15" x14ac:dyDescent="0.25">
      <c r="A13" s="1" t="s">
        <v>121</v>
      </c>
    </row>
    <row r="14" spans="1:15" x14ac:dyDescent="0.25">
      <c r="A14" s="1" t="s">
        <v>118</v>
      </c>
    </row>
    <row r="15" spans="1:15" x14ac:dyDescent="0.25">
      <c r="A15" s="1" t="s">
        <v>120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B3C94-628E-4642-824E-F522917EC0C1}">
  <dimension ref="A1:AP76"/>
  <sheetViews>
    <sheetView workbookViewId="0">
      <pane xSplit="1" ySplit="1" topLeftCell="U9" activePane="bottomRight" state="frozen"/>
      <selection pane="topRight" activeCell="B1" sqref="B1"/>
      <selection pane="bottomLeft" activeCell="A2" sqref="A2"/>
      <selection pane="bottomRight" activeCell="Y32" sqref="Y32"/>
    </sheetView>
  </sheetViews>
  <sheetFormatPr defaultColWidth="9.109375" defaultRowHeight="13.2" x14ac:dyDescent="0.25"/>
  <cols>
    <col min="1" max="1" width="44.88671875" style="1" bestFit="1" customWidth="1"/>
    <col min="2" max="16384" width="9.109375" style="1"/>
  </cols>
  <sheetData>
    <row r="1" spans="1:42" x14ac:dyDescent="0.25">
      <c r="B1" s="3" t="s">
        <v>12</v>
      </c>
      <c r="C1" s="3" t="s">
        <v>13</v>
      </c>
      <c r="D1" s="3" t="s">
        <v>14</v>
      </c>
      <c r="E1" s="3" t="s">
        <v>15</v>
      </c>
      <c r="F1" s="3" t="s">
        <v>16</v>
      </c>
      <c r="G1" s="3" t="s">
        <v>17</v>
      </c>
      <c r="H1" s="3" t="s">
        <v>18</v>
      </c>
      <c r="I1" s="3" t="s">
        <v>19</v>
      </c>
      <c r="J1" s="3" t="s">
        <v>20</v>
      </c>
      <c r="K1" s="3" t="s">
        <v>21</v>
      </c>
      <c r="L1" s="3" t="s">
        <v>22</v>
      </c>
      <c r="M1" s="3" t="s">
        <v>23</v>
      </c>
      <c r="N1" s="3" t="s">
        <v>24</v>
      </c>
      <c r="O1" s="3" t="s">
        <v>25</v>
      </c>
      <c r="P1" s="3" t="s">
        <v>26</v>
      </c>
      <c r="Q1" s="3" t="s">
        <v>27</v>
      </c>
      <c r="R1" s="3" t="s">
        <v>28</v>
      </c>
      <c r="S1" s="3" t="s">
        <v>29</v>
      </c>
      <c r="T1" s="3" t="s">
        <v>30</v>
      </c>
      <c r="U1" s="3" t="s">
        <v>31</v>
      </c>
      <c r="V1" s="3" t="s">
        <v>32</v>
      </c>
      <c r="W1" s="3" t="s">
        <v>33</v>
      </c>
      <c r="X1" s="3" t="s">
        <v>124</v>
      </c>
      <c r="Y1" s="3" t="s">
        <v>125</v>
      </c>
      <c r="AA1" s="3">
        <v>2015</v>
      </c>
      <c r="AB1" s="3">
        <v>2016</v>
      </c>
      <c r="AC1" s="3">
        <v>2017</v>
      </c>
      <c r="AD1" s="3">
        <f>+AC1+1</f>
        <v>2018</v>
      </c>
      <c r="AE1" s="3">
        <f t="shared" ref="AE1:AP1" si="0">+AD1+1</f>
        <v>2019</v>
      </c>
      <c r="AF1" s="3">
        <f t="shared" si="0"/>
        <v>2020</v>
      </c>
      <c r="AG1" s="3">
        <f t="shared" si="0"/>
        <v>2021</v>
      </c>
      <c r="AH1" s="3">
        <f t="shared" si="0"/>
        <v>2022</v>
      </c>
      <c r="AI1" s="3">
        <f t="shared" si="0"/>
        <v>2023</v>
      </c>
      <c r="AJ1" s="3">
        <f t="shared" si="0"/>
        <v>2024</v>
      </c>
      <c r="AK1" s="3">
        <f t="shared" si="0"/>
        <v>2025</v>
      </c>
      <c r="AL1" s="3">
        <f t="shared" si="0"/>
        <v>2026</v>
      </c>
      <c r="AM1" s="3">
        <f t="shared" si="0"/>
        <v>2027</v>
      </c>
      <c r="AN1" s="3">
        <f t="shared" si="0"/>
        <v>2028</v>
      </c>
      <c r="AO1" s="3">
        <f t="shared" si="0"/>
        <v>2029</v>
      </c>
      <c r="AP1" s="3">
        <f t="shared" si="0"/>
        <v>2030</v>
      </c>
    </row>
    <row r="2" spans="1:42" x14ac:dyDescent="0.25">
      <c r="A2" s="1" t="s">
        <v>7</v>
      </c>
      <c r="B2" s="2"/>
      <c r="C2" s="2"/>
      <c r="D2" s="2"/>
      <c r="E2" s="2"/>
      <c r="F2" s="2"/>
      <c r="G2" s="2"/>
      <c r="H2" s="2"/>
      <c r="I2" s="2"/>
      <c r="J2" s="2"/>
      <c r="K2" s="2"/>
      <c r="L2" s="2"/>
      <c r="M2" s="2"/>
      <c r="N2" s="2"/>
      <c r="O2" s="2"/>
      <c r="P2" s="2">
        <v>6303</v>
      </c>
      <c r="Q2" s="2"/>
      <c r="R2" s="2">
        <v>6704</v>
      </c>
      <c r="S2" s="2">
        <v>8840</v>
      </c>
      <c r="T2" s="2">
        <v>7876</v>
      </c>
      <c r="U2" s="2">
        <f>+AI2-SUM(R2:T2)</f>
        <v>10481</v>
      </c>
      <c r="V2" s="2">
        <v>4653</v>
      </c>
      <c r="W2" s="2">
        <v>6003</v>
      </c>
      <c r="X2" s="2">
        <v>7443</v>
      </c>
      <c r="Y2" s="2">
        <v>4762</v>
      </c>
      <c r="Z2" s="2"/>
      <c r="AA2" s="2">
        <v>59399</v>
      </c>
      <c r="AB2" s="2">
        <v>58012</v>
      </c>
      <c r="AC2" s="2">
        <v>56729</v>
      </c>
      <c r="AD2" s="2">
        <v>57499</v>
      </c>
      <c r="AE2" s="2">
        <v>32255</v>
      </c>
      <c r="AF2" s="2">
        <v>16162</v>
      </c>
      <c r="AG2" s="2">
        <v>19714</v>
      </c>
      <c r="AH2" s="2">
        <v>26026</v>
      </c>
      <c r="AI2" s="2">
        <v>33901</v>
      </c>
      <c r="AJ2" s="2"/>
      <c r="AK2" s="2"/>
      <c r="AL2" s="2"/>
      <c r="AM2" s="2"/>
      <c r="AN2" s="2"/>
      <c r="AO2" s="2"/>
      <c r="AP2" s="2"/>
    </row>
    <row r="3" spans="1:42" x14ac:dyDescent="0.25">
      <c r="A3" s="1" t="s">
        <v>8</v>
      </c>
      <c r="B3" s="2"/>
      <c r="C3" s="2"/>
      <c r="D3" s="2"/>
      <c r="E3" s="2"/>
      <c r="F3" s="2"/>
      <c r="G3" s="2"/>
      <c r="H3" s="2"/>
      <c r="I3" s="2"/>
      <c r="J3" s="2"/>
      <c r="K3" s="2"/>
      <c r="L3" s="2"/>
      <c r="M3" s="2"/>
      <c r="N3" s="2"/>
      <c r="O3" s="2"/>
      <c r="P3" s="2">
        <v>5307</v>
      </c>
      <c r="Q3" s="2"/>
      <c r="R3" s="2">
        <v>6539</v>
      </c>
      <c r="S3" s="2">
        <v>6167</v>
      </c>
      <c r="T3" s="2">
        <v>5481</v>
      </c>
      <c r="U3" s="2">
        <f t="shared" ref="U3:U5" si="1">+AI3-SUM(R3:T3)</f>
        <v>6746</v>
      </c>
      <c r="V3" s="2">
        <v>6950</v>
      </c>
      <c r="W3" s="2">
        <v>6021</v>
      </c>
      <c r="X3" s="2">
        <v>5536</v>
      </c>
      <c r="Y3" s="2">
        <v>5411</v>
      </c>
      <c r="AA3" s="2">
        <v>23708</v>
      </c>
      <c r="AB3" s="2">
        <v>22563</v>
      </c>
      <c r="AC3" s="2">
        <v>21057</v>
      </c>
      <c r="AD3" s="2">
        <v>26300</v>
      </c>
      <c r="AE3" s="2">
        <v>26095</v>
      </c>
      <c r="AF3" s="2">
        <v>26257</v>
      </c>
      <c r="AG3" s="2">
        <v>26540</v>
      </c>
      <c r="AH3" s="2">
        <v>23162</v>
      </c>
      <c r="AI3" s="2">
        <v>24933</v>
      </c>
      <c r="AJ3" s="2"/>
      <c r="AK3" s="2"/>
      <c r="AL3" s="2"/>
      <c r="AM3" s="2"/>
      <c r="AN3" s="2"/>
      <c r="AO3" s="2"/>
      <c r="AP3" s="2"/>
    </row>
    <row r="4" spans="1:42" x14ac:dyDescent="0.25">
      <c r="A4" s="1" t="s">
        <v>9</v>
      </c>
      <c r="B4" s="2"/>
      <c r="C4" s="2"/>
      <c r="D4" s="2"/>
      <c r="E4" s="2"/>
      <c r="F4" s="2"/>
      <c r="G4" s="2"/>
      <c r="H4" s="2"/>
      <c r="I4" s="2"/>
      <c r="J4" s="2"/>
      <c r="K4" s="2"/>
      <c r="L4" s="2"/>
      <c r="M4" s="2"/>
      <c r="N4" s="2"/>
      <c r="O4" s="2"/>
      <c r="P4" s="2">
        <v>4432</v>
      </c>
      <c r="Q4" s="2"/>
      <c r="R4" s="2">
        <v>4720</v>
      </c>
      <c r="S4" s="2">
        <v>4746</v>
      </c>
      <c r="T4" s="2">
        <v>4812</v>
      </c>
      <c r="U4" s="2">
        <f t="shared" si="1"/>
        <v>4849</v>
      </c>
      <c r="V4" s="2">
        <v>5045</v>
      </c>
      <c r="W4" s="2">
        <v>4889</v>
      </c>
      <c r="X4" s="2">
        <v>4901</v>
      </c>
      <c r="Y4" s="2">
        <v>5119</v>
      </c>
      <c r="AA4" s="2">
        <v>13293</v>
      </c>
      <c r="AB4" s="2">
        <v>13925</v>
      </c>
      <c r="AC4" s="2">
        <v>14639</v>
      </c>
      <c r="AD4" s="2">
        <v>17056</v>
      </c>
      <c r="AE4" s="2">
        <v>18468</v>
      </c>
      <c r="AF4" s="2">
        <v>15543</v>
      </c>
      <c r="AG4" s="2">
        <v>16328</v>
      </c>
      <c r="AH4" s="2">
        <v>17611</v>
      </c>
      <c r="AI4" s="2">
        <v>19127</v>
      </c>
      <c r="AJ4" s="2"/>
      <c r="AK4" s="2"/>
      <c r="AL4" s="2"/>
      <c r="AM4" s="2"/>
      <c r="AN4" s="2"/>
      <c r="AO4" s="2"/>
      <c r="AP4" s="2"/>
    </row>
    <row r="5" spans="1:42" x14ac:dyDescent="0.25">
      <c r="A5" s="1" t="s">
        <v>10</v>
      </c>
      <c r="B5" s="2"/>
      <c r="C5" s="2"/>
      <c r="D5" s="2"/>
      <c r="E5" s="2"/>
      <c r="F5" s="2"/>
      <c r="G5" s="2"/>
      <c r="H5" s="2"/>
      <c r="I5" s="2"/>
      <c r="J5" s="2"/>
      <c r="K5" s="2"/>
      <c r="L5" s="2"/>
      <c r="M5" s="2"/>
      <c r="N5" s="2"/>
      <c r="O5" s="2"/>
      <c r="P5" s="2">
        <v>-86</v>
      </c>
      <c r="Q5" s="2"/>
      <c r="R5" s="2">
        <v>-42</v>
      </c>
      <c r="S5" s="2">
        <v>-2</v>
      </c>
      <c r="T5" s="2">
        <v>-65</v>
      </c>
      <c r="U5" s="2">
        <f t="shared" si="1"/>
        <v>-58</v>
      </c>
      <c r="V5" s="2">
        <v>-79</v>
      </c>
      <c r="W5" s="2">
        <v>-47</v>
      </c>
      <c r="X5" s="2">
        <v>-40</v>
      </c>
      <c r="Y5" s="2">
        <v>-50</v>
      </c>
      <c r="AA5" s="2">
        <v>-699</v>
      </c>
      <c r="AB5" s="2">
        <v>-227</v>
      </c>
      <c r="AC5" s="2">
        <v>660</v>
      </c>
      <c r="AD5" s="2">
        <v>-2</v>
      </c>
      <c r="AE5" s="2">
        <v>-503</v>
      </c>
      <c r="AF5" s="2">
        <v>-65</v>
      </c>
      <c r="AG5" s="2">
        <v>-296</v>
      </c>
      <c r="AH5" s="2">
        <v>-191</v>
      </c>
      <c r="AI5" s="2">
        <v>-167</v>
      </c>
      <c r="AJ5" s="2"/>
      <c r="AK5" s="2"/>
      <c r="AL5" s="2"/>
      <c r="AM5" s="2"/>
      <c r="AN5" s="2"/>
      <c r="AO5" s="2"/>
      <c r="AP5" s="2"/>
    </row>
    <row r="6" spans="1:42" x14ac:dyDescent="0.25">
      <c r="B6" s="2"/>
      <c r="C6" s="2"/>
      <c r="D6" s="2"/>
      <c r="E6" s="2"/>
      <c r="F6" s="2"/>
      <c r="G6" s="2"/>
      <c r="H6" s="2"/>
      <c r="I6" s="2"/>
      <c r="J6" s="2"/>
      <c r="K6" s="2"/>
      <c r="L6" s="2"/>
      <c r="M6" s="2"/>
      <c r="N6" s="2"/>
      <c r="O6" s="2"/>
      <c r="P6" s="2"/>
      <c r="Q6" s="2"/>
      <c r="R6" s="2"/>
      <c r="S6" s="2"/>
      <c r="T6" s="2"/>
      <c r="U6" s="2"/>
      <c r="V6" s="2"/>
      <c r="W6" s="2"/>
      <c r="X6" s="2"/>
      <c r="Y6" s="2"/>
      <c r="AC6" s="2"/>
      <c r="AD6" s="2"/>
      <c r="AE6" s="2"/>
      <c r="AF6" s="2"/>
      <c r="AG6" s="2"/>
      <c r="AH6" s="2"/>
      <c r="AI6" s="2"/>
      <c r="AJ6" s="2"/>
      <c r="AK6" s="2"/>
      <c r="AL6" s="2"/>
      <c r="AM6" s="2"/>
      <c r="AN6" s="2"/>
      <c r="AO6" s="2"/>
      <c r="AP6" s="2"/>
    </row>
    <row r="7" spans="1:42" x14ac:dyDescent="0.25">
      <c r="A7" s="1" t="s">
        <v>34</v>
      </c>
      <c r="B7" s="2"/>
      <c r="C7" s="2"/>
      <c r="D7" s="2"/>
      <c r="E7" s="2"/>
      <c r="F7" s="2"/>
      <c r="G7" s="2"/>
      <c r="H7" s="2"/>
      <c r="I7" s="2"/>
      <c r="J7" s="2"/>
      <c r="K7" s="2"/>
      <c r="L7" s="2"/>
      <c r="M7" s="2"/>
      <c r="N7" s="2"/>
      <c r="O7" s="2"/>
      <c r="P7" s="2">
        <v>13331</v>
      </c>
      <c r="Q7" s="2">
        <v>17126</v>
      </c>
      <c r="R7" s="2">
        <v>14914</v>
      </c>
      <c r="S7" s="2">
        <v>16687</v>
      </c>
      <c r="T7" s="2">
        <v>15060</v>
      </c>
      <c r="U7" s="2">
        <v>18920</v>
      </c>
      <c r="V7" s="2">
        <v>13268</v>
      </c>
      <c r="W7" s="2">
        <v>13524</v>
      </c>
      <c r="X7" s="2">
        <v>14534</v>
      </c>
      <c r="Y7" s="2">
        <v>11901</v>
      </c>
      <c r="AA7" s="1">
        <v>85255</v>
      </c>
      <c r="AB7" s="1">
        <v>84399</v>
      </c>
      <c r="AC7" s="2">
        <v>83204</v>
      </c>
      <c r="AD7" s="2">
        <v>90229</v>
      </c>
      <c r="AE7" s="2">
        <v>66094</v>
      </c>
      <c r="AF7" s="2">
        <v>47142</v>
      </c>
      <c r="AG7" s="2">
        <v>51386</v>
      </c>
      <c r="AH7" s="2">
        <v>55893</v>
      </c>
      <c r="AI7" s="2">
        <v>65581</v>
      </c>
      <c r="AJ7" s="2"/>
      <c r="AK7" s="2"/>
      <c r="AL7" s="2"/>
      <c r="AM7" s="2"/>
      <c r="AN7" s="2"/>
      <c r="AO7" s="2"/>
      <c r="AP7" s="2"/>
    </row>
    <row r="8" spans="1:42" x14ac:dyDescent="0.25">
      <c r="A8" s="1" t="s">
        <v>35</v>
      </c>
      <c r="B8" s="2"/>
      <c r="C8" s="2"/>
      <c r="D8" s="2"/>
      <c r="E8" s="2"/>
      <c r="F8" s="2"/>
      <c r="G8" s="2"/>
      <c r="H8" s="2"/>
      <c r="I8" s="2"/>
      <c r="J8" s="2"/>
      <c r="K8" s="2"/>
      <c r="L8" s="2"/>
      <c r="M8" s="2"/>
      <c r="N8" s="2"/>
      <c r="O8" s="2"/>
      <c r="P8" s="2">
        <v>2625</v>
      </c>
      <c r="Q8" s="2">
        <v>2854</v>
      </c>
      <c r="R8" s="2">
        <v>3007</v>
      </c>
      <c r="S8" s="2">
        <v>3064</v>
      </c>
      <c r="T8" s="2">
        <v>3044</v>
      </c>
      <c r="U8" s="2">
        <v>3098</v>
      </c>
      <c r="V8" s="2">
        <v>3301</v>
      </c>
      <c r="W8" s="2">
        <v>3342</v>
      </c>
      <c r="X8" s="2">
        <v>3306</v>
      </c>
      <c r="Y8" s="2">
        <v>3341</v>
      </c>
      <c r="AA8" s="1">
        <v>10859</v>
      </c>
      <c r="AB8" s="1">
        <v>10172</v>
      </c>
      <c r="AC8" s="2">
        <v>10188</v>
      </c>
      <c r="AD8" s="2">
        <v>10898</v>
      </c>
      <c r="AE8" s="2">
        <v>10465</v>
      </c>
      <c r="AF8" s="2">
        <v>11016</v>
      </c>
      <c r="AG8" s="2">
        <v>10900</v>
      </c>
      <c r="AH8" s="2">
        <v>10715</v>
      </c>
      <c r="AI8" s="2">
        <v>12213</v>
      </c>
      <c r="AJ8" s="2"/>
      <c r="AK8" s="2"/>
      <c r="AL8" s="2"/>
      <c r="AM8" s="2"/>
      <c r="AN8" s="2"/>
      <c r="AO8" s="2"/>
      <c r="AP8" s="2"/>
    </row>
    <row r="9" spans="1:42" x14ac:dyDescent="0.25">
      <c r="B9" s="2"/>
      <c r="C9" s="2"/>
      <c r="D9" s="2"/>
      <c r="E9" s="2"/>
      <c r="F9" s="2"/>
      <c r="G9" s="2"/>
      <c r="H9" s="2"/>
      <c r="I9" s="2"/>
      <c r="J9" s="2"/>
      <c r="K9" s="2"/>
      <c r="L9" s="2"/>
      <c r="M9" s="2"/>
      <c r="N9" s="2"/>
      <c r="O9" s="2"/>
      <c r="P9" s="2"/>
      <c r="Q9" s="2"/>
      <c r="R9" s="2"/>
      <c r="S9" s="2"/>
      <c r="T9" s="2"/>
      <c r="U9" s="2"/>
      <c r="V9" s="2"/>
      <c r="W9" s="2"/>
      <c r="X9" s="2"/>
      <c r="Y9" s="2"/>
      <c r="AC9" s="2"/>
      <c r="AD9" s="2"/>
      <c r="AE9" s="2"/>
      <c r="AF9" s="2"/>
      <c r="AG9" s="2"/>
      <c r="AH9" s="2"/>
      <c r="AI9" s="2"/>
      <c r="AJ9" s="2"/>
      <c r="AK9" s="2"/>
      <c r="AL9" s="2"/>
      <c r="AM9" s="2"/>
      <c r="AN9" s="2"/>
      <c r="AO9" s="2"/>
      <c r="AP9" s="2"/>
    </row>
    <row r="10" spans="1:42" s="3" customFormat="1" x14ac:dyDescent="0.25">
      <c r="A10" s="3" t="s">
        <v>11</v>
      </c>
      <c r="B10" s="4">
        <f t="shared" ref="B10:V10" si="2">+SUM(B2:B5)</f>
        <v>0</v>
      </c>
      <c r="C10" s="4">
        <f t="shared" si="2"/>
        <v>0</v>
      </c>
      <c r="D10" s="4">
        <f t="shared" si="2"/>
        <v>0</v>
      </c>
      <c r="E10" s="4">
        <f t="shared" si="2"/>
        <v>0</v>
      </c>
      <c r="F10" s="4">
        <f t="shared" si="2"/>
        <v>0</v>
      </c>
      <c r="G10" s="4">
        <f t="shared" si="2"/>
        <v>0</v>
      </c>
      <c r="H10" s="4">
        <f t="shared" si="2"/>
        <v>0</v>
      </c>
      <c r="I10" s="4">
        <f t="shared" si="2"/>
        <v>0</v>
      </c>
      <c r="J10" s="4">
        <f t="shared" si="2"/>
        <v>0</v>
      </c>
      <c r="K10" s="4">
        <f t="shared" si="2"/>
        <v>0</v>
      </c>
      <c r="L10" s="4">
        <f t="shared" si="2"/>
        <v>0</v>
      </c>
      <c r="M10" s="4">
        <f t="shared" si="2"/>
        <v>0</v>
      </c>
      <c r="N10" s="4">
        <f t="shared" si="2"/>
        <v>0</v>
      </c>
      <c r="O10" s="4">
        <f t="shared" si="2"/>
        <v>0</v>
      </c>
      <c r="P10" s="4">
        <f t="shared" si="2"/>
        <v>15956</v>
      </c>
      <c r="Q10" s="4">
        <f t="shared" si="2"/>
        <v>0</v>
      </c>
      <c r="R10" s="4">
        <f t="shared" si="2"/>
        <v>17921</v>
      </c>
      <c r="S10" s="4">
        <f t="shared" si="2"/>
        <v>19751</v>
      </c>
      <c r="T10" s="4">
        <f t="shared" si="2"/>
        <v>18104</v>
      </c>
      <c r="U10" s="4">
        <f t="shared" si="2"/>
        <v>22018</v>
      </c>
      <c r="V10" s="4">
        <f t="shared" si="2"/>
        <v>16569</v>
      </c>
      <c r="W10" s="4">
        <f>+SUM(W2:W5)</f>
        <v>16866</v>
      </c>
      <c r="X10" s="4">
        <f t="shared" ref="X10:Y10" si="3">+SUM(X2:X5)</f>
        <v>17840</v>
      </c>
      <c r="Y10" s="4">
        <f t="shared" si="3"/>
        <v>15242</v>
      </c>
      <c r="AA10" s="4">
        <f t="shared" ref="AA10:AH10" si="4">+AA7+AA8</f>
        <v>96114</v>
      </c>
      <c r="AB10" s="4">
        <f t="shared" si="4"/>
        <v>94571</v>
      </c>
      <c r="AC10" s="4">
        <f t="shared" si="4"/>
        <v>93392</v>
      </c>
      <c r="AD10" s="4">
        <f t="shared" si="4"/>
        <v>101127</v>
      </c>
      <c r="AE10" s="4">
        <f t="shared" si="4"/>
        <v>76559</v>
      </c>
      <c r="AF10" s="4">
        <f t="shared" si="4"/>
        <v>58158</v>
      </c>
      <c r="AG10" s="4">
        <f t="shared" si="4"/>
        <v>62286</v>
      </c>
      <c r="AH10" s="4">
        <f t="shared" si="4"/>
        <v>66608</v>
      </c>
      <c r="AI10" s="4">
        <f>+AI7+AI8</f>
        <v>77794</v>
      </c>
      <c r="AJ10" s="4"/>
      <c r="AK10" s="4"/>
      <c r="AL10" s="4"/>
      <c r="AM10" s="4"/>
      <c r="AN10" s="4"/>
      <c r="AO10" s="4"/>
      <c r="AP10" s="4"/>
    </row>
    <row r="11" spans="1:42" x14ac:dyDescent="0.25">
      <c r="A11" s="1" t="s">
        <v>36</v>
      </c>
      <c r="B11" s="2"/>
      <c r="C11" s="2"/>
      <c r="D11" s="2"/>
      <c r="E11" s="2"/>
      <c r="F11" s="2"/>
      <c r="G11" s="2"/>
      <c r="H11" s="2"/>
      <c r="I11" s="2"/>
      <c r="J11" s="2"/>
      <c r="K11" s="2"/>
      <c r="L11" s="2"/>
      <c r="M11" s="2"/>
      <c r="N11" s="2"/>
      <c r="O11" s="2"/>
      <c r="P11" s="2">
        <v>14541</v>
      </c>
      <c r="Q11" s="2">
        <v>15732</v>
      </c>
      <c r="R11" s="2">
        <v>13553</v>
      </c>
      <c r="S11" s="2">
        <v>15123</v>
      </c>
      <c r="T11" s="2">
        <v>14464</v>
      </c>
      <c r="U11" s="2">
        <v>16724</v>
      </c>
      <c r="V11" s="2">
        <v>12064</v>
      </c>
      <c r="W11" s="2">
        <v>12907</v>
      </c>
      <c r="X11" s="2">
        <v>18413</v>
      </c>
      <c r="Y11" s="2">
        <v>14010</v>
      </c>
      <c r="AA11" s="2">
        <v>73446</v>
      </c>
      <c r="AB11" s="2">
        <v>72713</v>
      </c>
      <c r="AC11" s="2">
        <v>68365</v>
      </c>
      <c r="AD11" s="2">
        <v>72922</v>
      </c>
      <c r="AE11" s="2">
        <v>62877</v>
      </c>
      <c r="AF11" s="2">
        <v>54568</v>
      </c>
      <c r="AG11" s="2">
        <v>49954</v>
      </c>
      <c r="AH11" s="2">
        <v>53969</v>
      </c>
      <c r="AI11" s="2">
        <v>59864</v>
      </c>
      <c r="AJ11" s="2"/>
      <c r="AK11" s="2"/>
      <c r="AL11" s="2"/>
      <c r="AM11" s="2"/>
      <c r="AN11" s="2"/>
      <c r="AO11" s="2"/>
      <c r="AP11" s="2"/>
    </row>
    <row r="12" spans="1:42" x14ac:dyDescent="0.25">
      <c r="A12" s="1" t="s">
        <v>37</v>
      </c>
      <c r="B12" s="2"/>
      <c r="C12" s="2"/>
      <c r="D12" s="2"/>
      <c r="E12" s="2"/>
      <c r="F12" s="2"/>
      <c r="G12" s="2"/>
      <c r="H12" s="2"/>
      <c r="I12" s="2"/>
      <c r="J12" s="2"/>
      <c r="K12" s="2"/>
      <c r="L12" s="2"/>
      <c r="M12" s="2"/>
      <c r="N12" s="2"/>
      <c r="O12" s="2"/>
      <c r="P12" s="2">
        <v>2230</v>
      </c>
      <c r="Q12" s="2">
        <v>2384</v>
      </c>
      <c r="R12" s="2">
        <v>2445</v>
      </c>
      <c r="S12" s="2">
        <v>2689</v>
      </c>
      <c r="T12" s="2">
        <v>2475</v>
      </c>
      <c r="U12" s="2">
        <v>2597</v>
      </c>
      <c r="V12" s="2">
        <v>2629</v>
      </c>
      <c r="W12" s="2">
        <v>2730</v>
      </c>
      <c r="X12" s="2">
        <v>2934</v>
      </c>
      <c r="Y12" s="2">
        <v>2821</v>
      </c>
      <c r="AA12" s="2">
        <v>8578</v>
      </c>
      <c r="AB12" s="2">
        <v>8018</v>
      </c>
      <c r="AC12" s="2">
        <v>7631</v>
      </c>
      <c r="AD12" s="2">
        <v>8499</v>
      </c>
      <c r="AE12" s="2">
        <v>9154</v>
      </c>
      <c r="AF12" s="2">
        <v>9232</v>
      </c>
      <c r="AG12" s="2">
        <v>9283</v>
      </c>
      <c r="AH12" s="2">
        <v>9109</v>
      </c>
      <c r="AI12" s="2">
        <v>10206</v>
      </c>
      <c r="AJ12" s="2"/>
      <c r="AK12" s="2"/>
      <c r="AL12" s="2"/>
      <c r="AM12" s="2"/>
      <c r="AN12" s="2"/>
      <c r="AO12" s="2"/>
      <c r="AP12" s="2"/>
    </row>
    <row r="13" spans="1:42" x14ac:dyDescent="0.25">
      <c r="A13" s="1" t="s">
        <v>38</v>
      </c>
      <c r="B13" s="2">
        <f t="shared" ref="B13:U13" si="5">+B7+B8-B11-B12</f>
        <v>0</v>
      </c>
      <c r="C13" s="2">
        <f t="shared" si="5"/>
        <v>0</v>
      </c>
      <c r="D13" s="2">
        <f t="shared" si="5"/>
        <v>0</v>
      </c>
      <c r="E13" s="2">
        <f t="shared" si="5"/>
        <v>0</v>
      </c>
      <c r="F13" s="2">
        <f t="shared" si="5"/>
        <v>0</v>
      </c>
      <c r="G13" s="2">
        <f t="shared" si="5"/>
        <v>0</v>
      </c>
      <c r="H13" s="2">
        <f t="shared" si="5"/>
        <v>0</v>
      </c>
      <c r="I13" s="2">
        <f t="shared" si="5"/>
        <v>0</v>
      </c>
      <c r="J13" s="2">
        <f t="shared" si="5"/>
        <v>0</v>
      </c>
      <c r="K13" s="2">
        <f t="shared" si="5"/>
        <v>0</v>
      </c>
      <c r="L13" s="2">
        <f t="shared" si="5"/>
        <v>0</v>
      </c>
      <c r="M13" s="2">
        <f t="shared" si="5"/>
        <v>0</v>
      </c>
      <c r="N13" s="2">
        <f t="shared" si="5"/>
        <v>0</v>
      </c>
      <c r="O13" s="2">
        <f t="shared" si="5"/>
        <v>0</v>
      </c>
      <c r="P13" s="2">
        <f t="shared" si="5"/>
        <v>-815</v>
      </c>
      <c r="Q13" s="2">
        <f t="shared" si="5"/>
        <v>1864</v>
      </c>
      <c r="R13" s="2">
        <f t="shared" si="5"/>
        <v>1923</v>
      </c>
      <c r="S13" s="2">
        <f t="shared" si="5"/>
        <v>1939</v>
      </c>
      <c r="T13" s="2">
        <f t="shared" si="5"/>
        <v>1165</v>
      </c>
      <c r="U13" s="2">
        <f t="shared" si="5"/>
        <v>2697</v>
      </c>
      <c r="V13" s="2">
        <f>+V7+V8-V11-V12</f>
        <v>1876</v>
      </c>
      <c r="W13" s="2">
        <f>+W7+W8-W11-W12</f>
        <v>1229</v>
      </c>
      <c r="X13" s="2">
        <f t="shared" ref="X13" si="6">+X7+X8-X11-X12</f>
        <v>-3507</v>
      </c>
      <c r="Y13" s="2">
        <f t="shared" ref="Y13" si="7">+Y7+Y8-Y11-Y12</f>
        <v>-1589</v>
      </c>
      <c r="AA13" s="2">
        <f t="shared" ref="AA13:AB13" si="8">+AA7+AA8-AA11-AA12</f>
        <v>14090</v>
      </c>
      <c r="AB13" s="2">
        <f t="shared" si="8"/>
        <v>13840</v>
      </c>
      <c r="AC13" s="2">
        <f t="shared" ref="AC13:AJ13" si="9">+AC7+AC8-AC11-AC12</f>
        <v>17396</v>
      </c>
      <c r="AD13" s="2">
        <f t="shared" si="9"/>
        <v>19706</v>
      </c>
      <c r="AE13" s="2">
        <f t="shared" si="9"/>
        <v>4528</v>
      </c>
      <c r="AF13" s="2">
        <f t="shared" si="9"/>
        <v>-5642</v>
      </c>
      <c r="AG13" s="2">
        <f t="shared" si="9"/>
        <v>3049</v>
      </c>
      <c r="AH13" s="2">
        <f t="shared" si="9"/>
        <v>3530</v>
      </c>
      <c r="AI13" s="2">
        <f t="shared" si="9"/>
        <v>7724</v>
      </c>
      <c r="AJ13" s="2">
        <f t="shared" si="9"/>
        <v>0</v>
      </c>
      <c r="AK13" s="2"/>
      <c r="AL13" s="2"/>
      <c r="AM13" s="2"/>
      <c r="AN13" s="2"/>
      <c r="AO13" s="2"/>
      <c r="AP13" s="2"/>
    </row>
    <row r="14" spans="1:42" x14ac:dyDescent="0.25">
      <c r="A14" s="1" t="s">
        <v>39</v>
      </c>
      <c r="B14" s="2"/>
      <c r="C14" s="2"/>
      <c r="D14" s="2"/>
      <c r="E14" s="2"/>
      <c r="F14" s="2"/>
      <c r="G14" s="2"/>
      <c r="H14" s="2"/>
      <c r="I14" s="2"/>
      <c r="J14" s="2"/>
      <c r="K14" s="2"/>
      <c r="L14" s="2"/>
      <c r="M14" s="2"/>
      <c r="N14" s="2"/>
      <c r="O14" s="2"/>
      <c r="P14" s="2">
        <v>-24</v>
      </c>
      <c r="Q14" s="2">
        <v>11</v>
      </c>
      <c r="R14" s="2">
        <v>-27</v>
      </c>
      <c r="S14" s="2">
        <v>44</v>
      </c>
      <c r="T14" s="2">
        <v>28</v>
      </c>
      <c r="U14" s="2">
        <v>1</v>
      </c>
      <c r="V14" s="2">
        <v>67</v>
      </c>
      <c r="W14" s="2">
        <v>7</v>
      </c>
      <c r="X14" s="2">
        <v>-15</v>
      </c>
      <c r="Y14" s="2">
        <v>12</v>
      </c>
      <c r="AA14" s="2">
        <v>274</v>
      </c>
      <c r="AB14" s="2">
        <v>303</v>
      </c>
      <c r="AC14" s="2">
        <v>204</v>
      </c>
      <c r="AD14" s="2">
        <v>111</v>
      </c>
      <c r="AE14" s="2">
        <v>-4</v>
      </c>
      <c r="AF14" s="2">
        <v>9</v>
      </c>
      <c r="AG14" s="2">
        <v>210</v>
      </c>
      <c r="AH14" s="2">
        <v>-16</v>
      </c>
      <c r="AI14" s="2">
        <v>46</v>
      </c>
      <c r="AJ14" s="2"/>
      <c r="AK14" s="2"/>
      <c r="AL14" s="2"/>
      <c r="AM14" s="2"/>
      <c r="AN14" s="2"/>
      <c r="AO14" s="2"/>
      <c r="AP14" s="2"/>
    </row>
    <row r="15" spans="1:42" x14ac:dyDescent="0.25">
      <c r="A15" s="1" t="s">
        <v>40</v>
      </c>
      <c r="B15" s="2"/>
      <c r="C15" s="2"/>
      <c r="D15" s="2"/>
      <c r="E15" s="2"/>
      <c r="F15" s="2"/>
      <c r="G15" s="2"/>
      <c r="H15" s="2"/>
      <c r="I15" s="2"/>
      <c r="J15" s="2"/>
      <c r="K15" s="2"/>
      <c r="L15" s="2"/>
      <c r="M15" s="2"/>
      <c r="N15" s="2"/>
      <c r="O15" s="2"/>
      <c r="P15" s="2">
        <v>1226</v>
      </c>
      <c r="Q15" s="2">
        <v>1430</v>
      </c>
      <c r="R15" s="2">
        <v>1304</v>
      </c>
      <c r="S15" s="2">
        <v>1286</v>
      </c>
      <c r="T15" s="2">
        <v>1043</v>
      </c>
      <c r="U15" s="2">
        <v>1535</v>
      </c>
      <c r="V15" s="2">
        <v>1161</v>
      </c>
      <c r="W15" s="2">
        <v>1377</v>
      </c>
      <c r="X15" s="2">
        <v>1085</v>
      </c>
      <c r="Y15" s="2">
        <v>1398</v>
      </c>
      <c r="AA15" s="2">
        <v>3525</v>
      </c>
      <c r="AB15" s="2">
        <v>3616</v>
      </c>
      <c r="AC15" s="2">
        <v>4094</v>
      </c>
      <c r="AD15" s="2">
        <v>4567</v>
      </c>
      <c r="AE15" s="2">
        <v>3909</v>
      </c>
      <c r="AF15" s="2">
        <v>4817</v>
      </c>
      <c r="AG15" s="2">
        <v>4157</v>
      </c>
      <c r="AH15" s="2">
        <v>4187</v>
      </c>
      <c r="AI15" s="2">
        <v>5168</v>
      </c>
      <c r="AJ15" s="2"/>
      <c r="AK15" s="2"/>
      <c r="AL15" s="2"/>
      <c r="AM15" s="2"/>
      <c r="AN15" s="2"/>
      <c r="AO15" s="2"/>
      <c r="AP15" s="2"/>
    </row>
    <row r="16" spans="1:42" x14ac:dyDescent="0.25">
      <c r="A16" s="1" t="s">
        <v>41</v>
      </c>
      <c r="B16" s="2"/>
      <c r="C16" s="2"/>
      <c r="D16" s="2"/>
      <c r="E16" s="2"/>
      <c r="F16" s="2"/>
      <c r="G16" s="2"/>
      <c r="H16" s="2"/>
      <c r="I16" s="2"/>
      <c r="J16" s="2"/>
      <c r="K16" s="2"/>
      <c r="L16" s="2"/>
      <c r="M16" s="2"/>
      <c r="N16" s="2"/>
      <c r="O16" s="2"/>
      <c r="P16" s="2">
        <v>727</v>
      </c>
      <c r="Q16" s="2">
        <v>794</v>
      </c>
      <c r="R16" s="2">
        <v>741</v>
      </c>
      <c r="S16" s="2">
        <v>797</v>
      </c>
      <c r="T16" s="2">
        <v>958</v>
      </c>
      <c r="U16" s="2">
        <v>881</v>
      </c>
      <c r="V16" s="2">
        <v>868</v>
      </c>
      <c r="W16" s="2">
        <v>954</v>
      </c>
      <c r="X16" s="2">
        <v>1154</v>
      </c>
      <c r="Y16" s="2">
        <v>836</v>
      </c>
      <c r="AA16" s="2">
        <v>3331</v>
      </c>
      <c r="AB16" s="2">
        <v>4627</v>
      </c>
      <c r="AC16" s="2">
        <v>3179</v>
      </c>
      <c r="AD16" s="2">
        <v>3269</v>
      </c>
      <c r="AE16" s="2">
        <v>3219</v>
      </c>
      <c r="AF16" s="2">
        <v>2476</v>
      </c>
      <c r="AG16" s="2">
        <v>2249</v>
      </c>
      <c r="AH16" s="2">
        <v>2852</v>
      </c>
      <c r="AI16" s="2">
        <v>3377</v>
      </c>
      <c r="AJ16" s="2"/>
      <c r="AK16" s="2"/>
      <c r="AL16" s="2"/>
      <c r="AM16" s="2"/>
      <c r="AN16" s="2"/>
      <c r="AO16" s="2"/>
      <c r="AP16" s="2"/>
    </row>
    <row r="17" spans="1:42" x14ac:dyDescent="0.25">
      <c r="A17" s="1" t="s">
        <v>42</v>
      </c>
      <c r="B17" s="2"/>
      <c r="C17" s="2"/>
      <c r="D17" s="2"/>
      <c r="E17" s="2"/>
      <c r="F17" s="2"/>
      <c r="G17" s="2"/>
      <c r="H17" s="2"/>
      <c r="I17" s="2"/>
      <c r="J17" s="2"/>
      <c r="K17" s="2"/>
      <c r="L17" s="2"/>
      <c r="M17" s="2"/>
      <c r="N17" s="2"/>
      <c r="O17" s="2"/>
      <c r="P17" s="2"/>
      <c r="Q17" s="2">
        <v>4</v>
      </c>
      <c r="R17" s="2"/>
      <c r="S17" s="2">
        <v>1</v>
      </c>
      <c r="T17" s="2"/>
      <c r="U17" s="2">
        <v>1</v>
      </c>
      <c r="V17" s="2"/>
      <c r="W17" s="2">
        <v>5</v>
      </c>
      <c r="X17" s="2">
        <v>0</v>
      </c>
      <c r="Y17" s="2">
        <v>41</v>
      </c>
      <c r="AA17" s="2">
        <v>-1</v>
      </c>
      <c r="AB17" s="2">
        <v>-7</v>
      </c>
      <c r="AC17" s="2">
        <v>21</v>
      </c>
      <c r="AD17" s="2">
        <v>75</v>
      </c>
      <c r="AE17" s="2">
        <v>691</v>
      </c>
      <c r="AF17" s="2">
        <v>202</v>
      </c>
      <c r="AG17" s="2">
        <v>277</v>
      </c>
      <c r="AH17" s="2">
        <v>6</v>
      </c>
      <c r="AI17" s="2">
        <v>2</v>
      </c>
      <c r="AJ17" s="2"/>
      <c r="AK17" s="2"/>
      <c r="AL17" s="2"/>
      <c r="AM17" s="2"/>
      <c r="AN17" s="2"/>
      <c r="AO17" s="2"/>
      <c r="AP17" s="2"/>
    </row>
    <row r="18" spans="1:42" x14ac:dyDescent="0.25">
      <c r="A18" s="3" t="s">
        <v>43</v>
      </c>
      <c r="B18" s="4">
        <f t="shared" ref="B18:V18" si="10">+B13+B14-B15-B16+B17</f>
        <v>0</v>
      </c>
      <c r="C18" s="4">
        <f t="shared" si="10"/>
        <v>0</v>
      </c>
      <c r="D18" s="4">
        <f t="shared" si="10"/>
        <v>0</v>
      </c>
      <c r="E18" s="4">
        <f t="shared" si="10"/>
        <v>0</v>
      </c>
      <c r="F18" s="4">
        <f t="shared" si="10"/>
        <v>0</v>
      </c>
      <c r="G18" s="4">
        <f t="shared" si="10"/>
        <v>0</v>
      </c>
      <c r="H18" s="4">
        <f t="shared" si="10"/>
        <v>0</v>
      </c>
      <c r="I18" s="4">
        <f t="shared" si="10"/>
        <v>0</v>
      </c>
      <c r="J18" s="4">
        <f t="shared" si="10"/>
        <v>0</v>
      </c>
      <c r="K18" s="4">
        <f t="shared" si="10"/>
        <v>0</v>
      </c>
      <c r="L18" s="4">
        <f t="shared" si="10"/>
        <v>0</v>
      </c>
      <c r="M18" s="4">
        <f t="shared" si="10"/>
        <v>0</v>
      </c>
      <c r="N18" s="4">
        <f t="shared" si="10"/>
        <v>0</v>
      </c>
      <c r="O18" s="4">
        <f t="shared" si="10"/>
        <v>0</v>
      </c>
      <c r="P18" s="4">
        <f t="shared" si="10"/>
        <v>-2792</v>
      </c>
      <c r="Q18" s="4">
        <f t="shared" si="10"/>
        <v>-345</v>
      </c>
      <c r="R18" s="4">
        <f t="shared" si="10"/>
        <v>-149</v>
      </c>
      <c r="S18" s="4">
        <f t="shared" si="10"/>
        <v>-99</v>
      </c>
      <c r="T18" s="4">
        <f t="shared" si="10"/>
        <v>-808</v>
      </c>
      <c r="U18" s="4">
        <f t="shared" si="10"/>
        <v>283</v>
      </c>
      <c r="V18" s="4">
        <f t="shared" si="10"/>
        <v>-86</v>
      </c>
      <c r="W18" s="4">
        <f>+W13+W14-W15-W16+W17</f>
        <v>-1090</v>
      </c>
      <c r="X18" s="4">
        <f t="shared" ref="X18" si="11">+X13+X14-X15-X16+X17</f>
        <v>-5761</v>
      </c>
      <c r="Y18" s="4">
        <f t="shared" ref="Y18" si="12">+Y13+Y14-Y15-Y16+Y17</f>
        <v>-3770</v>
      </c>
      <c r="AA18" s="4">
        <f t="shared" ref="AA18:AB18" si="13">+AA13+AA14-AA15-AA16+AA17</f>
        <v>7507</v>
      </c>
      <c r="AB18" s="4">
        <f t="shared" si="13"/>
        <v>5893</v>
      </c>
      <c r="AC18" s="4">
        <f t="shared" ref="AC18:AJ18" si="14">+AC13+AC14-AC15-AC16+AC17</f>
        <v>10348</v>
      </c>
      <c r="AD18" s="4">
        <f t="shared" si="14"/>
        <v>12056</v>
      </c>
      <c r="AE18" s="4">
        <f t="shared" si="14"/>
        <v>-1913</v>
      </c>
      <c r="AF18" s="4">
        <f t="shared" si="14"/>
        <v>-12724</v>
      </c>
      <c r="AG18" s="4">
        <f t="shared" si="14"/>
        <v>-2870</v>
      </c>
      <c r="AH18" s="4">
        <f t="shared" si="14"/>
        <v>-3519</v>
      </c>
      <c r="AI18" s="4">
        <f t="shared" si="14"/>
        <v>-773</v>
      </c>
      <c r="AJ18" s="4">
        <f t="shared" si="14"/>
        <v>0</v>
      </c>
      <c r="AK18" s="2"/>
      <c r="AL18" s="2"/>
      <c r="AM18" s="2"/>
      <c r="AN18" s="2"/>
      <c r="AO18" s="2"/>
      <c r="AP18" s="2"/>
    </row>
    <row r="19" spans="1:42" x14ac:dyDescent="0.25">
      <c r="A19" s="1" t="s">
        <v>44</v>
      </c>
      <c r="B19" s="2"/>
      <c r="C19" s="2"/>
      <c r="D19" s="2"/>
      <c r="E19" s="2"/>
      <c r="F19" s="2"/>
      <c r="G19" s="2"/>
      <c r="H19" s="2"/>
      <c r="I19" s="2"/>
      <c r="J19" s="2"/>
      <c r="K19" s="2"/>
      <c r="L19" s="2"/>
      <c r="M19" s="2"/>
      <c r="N19" s="2"/>
      <c r="O19" s="2"/>
      <c r="P19" s="2">
        <v>288</v>
      </c>
      <c r="Q19" s="2">
        <v>336</v>
      </c>
      <c r="R19" s="2">
        <v>302</v>
      </c>
      <c r="S19" s="2">
        <v>320</v>
      </c>
      <c r="T19" s="2">
        <v>297</v>
      </c>
      <c r="U19" s="2">
        <v>308</v>
      </c>
      <c r="V19" s="2">
        <v>277</v>
      </c>
      <c r="W19" s="2">
        <v>248</v>
      </c>
      <c r="X19" s="2">
        <v>265</v>
      </c>
      <c r="Y19" s="2">
        <v>432</v>
      </c>
      <c r="AA19" s="2">
        <v>-13</v>
      </c>
      <c r="AB19" s="2">
        <v>40</v>
      </c>
      <c r="AC19" s="2">
        <v>129</v>
      </c>
      <c r="AD19" s="2">
        <v>92</v>
      </c>
      <c r="AE19" s="2">
        <v>438</v>
      </c>
      <c r="AF19" s="2">
        <v>447</v>
      </c>
      <c r="AG19" s="2">
        <v>551</v>
      </c>
      <c r="AH19" s="2">
        <v>1058</v>
      </c>
      <c r="AI19" s="2">
        <v>1227</v>
      </c>
      <c r="AJ19" s="2"/>
      <c r="AK19" s="2"/>
      <c r="AL19" s="2"/>
      <c r="AM19" s="2"/>
      <c r="AN19" s="2"/>
      <c r="AO19" s="2"/>
      <c r="AP19" s="2"/>
    </row>
    <row r="20" spans="1:42" x14ac:dyDescent="0.25">
      <c r="A20" s="1" t="s">
        <v>45</v>
      </c>
      <c r="B20" s="2"/>
      <c r="C20" s="2"/>
      <c r="D20" s="2"/>
      <c r="E20" s="2"/>
      <c r="F20" s="2"/>
      <c r="G20" s="2"/>
      <c r="H20" s="2"/>
      <c r="I20" s="2"/>
      <c r="J20" s="2"/>
      <c r="K20" s="2"/>
      <c r="L20" s="2"/>
      <c r="M20" s="2"/>
      <c r="N20" s="2"/>
      <c r="O20" s="2"/>
      <c r="P20" s="2">
        <v>-628</v>
      </c>
      <c r="Q20" s="2">
        <v>-640</v>
      </c>
      <c r="R20" s="2">
        <v>-649</v>
      </c>
      <c r="S20" s="2">
        <v>-621</v>
      </c>
      <c r="T20" s="2">
        <v>-589</v>
      </c>
      <c r="U20" s="2">
        <v>-600</v>
      </c>
      <c r="V20" s="2">
        <v>-569</v>
      </c>
      <c r="W20" s="2">
        <v>-673</v>
      </c>
      <c r="X20" s="2">
        <v>-728</v>
      </c>
      <c r="Y20" s="2">
        <v>-755</v>
      </c>
      <c r="AA20" s="2">
        <v>-275</v>
      </c>
      <c r="AB20" s="2">
        <v>-306</v>
      </c>
      <c r="AC20" s="2">
        <v>-360</v>
      </c>
      <c r="AD20" s="2">
        <v>-475</v>
      </c>
      <c r="AE20" s="2">
        <v>-722</v>
      </c>
      <c r="AF20" s="2">
        <v>-2156</v>
      </c>
      <c r="AG20" s="2">
        <v>-2682</v>
      </c>
      <c r="AH20" s="2">
        <v>-2561</v>
      </c>
      <c r="AI20" s="2">
        <v>-2459</v>
      </c>
      <c r="AJ20" s="2"/>
      <c r="AK20" s="2"/>
      <c r="AL20" s="2"/>
      <c r="AM20" s="2"/>
      <c r="AN20" s="2"/>
      <c r="AO20" s="2"/>
      <c r="AP20" s="2"/>
    </row>
    <row r="21" spans="1:42" x14ac:dyDescent="0.25">
      <c r="A21" s="1" t="s">
        <v>46</v>
      </c>
      <c r="B21" s="2">
        <f t="shared" ref="B21:V21" si="15">+B18+B19+B20</f>
        <v>0</v>
      </c>
      <c r="C21" s="2">
        <f t="shared" si="15"/>
        <v>0</v>
      </c>
      <c r="D21" s="2">
        <f t="shared" si="15"/>
        <v>0</v>
      </c>
      <c r="E21" s="2">
        <f t="shared" si="15"/>
        <v>0</v>
      </c>
      <c r="F21" s="2">
        <f t="shared" si="15"/>
        <v>0</v>
      </c>
      <c r="G21" s="2">
        <f t="shared" si="15"/>
        <v>0</v>
      </c>
      <c r="H21" s="2">
        <f t="shared" si="15"/>
        <v>0</v>
      </c>
      <c r="I21" s="2">
        <f t="shared" si="15"/>
        <v>0</v>
      </c>
      <c r="J21" s="2">
        <f t="shared" si="15"/>
        <v>0</v>
      </c>
      <c r="K21" s="2">
        <f t="shared" si="15"/>
        <v>0</v>
      </c>
      <c r="L21" s="2">
        <f t="shared" si="15"/>
        <v>0</v>
      </c>
      <c r="M21" s="2">
        <f t="shared" si="15"/>
        <v>0</v>
      </c>
      <c r="N21" s="2">
        <f t="shared" si="15"/>
        <v>0</v>
      </c>
      <c r="O21" s="2">
        <f t="shared" si="15"/>
        <v>0</v>
      </c>
      <c r="P21" s="2">
        <f t="shared" si="15"/>
        <v>-3132</v>
      </c>
      <c r="Q21" s="2">
        <f t="shared" si="15"/>
        <v>-649</v>
      </c>
      <c r="R21" s="2">
        <f t="shared" si="15"/>
        <v>-496</v>
      </c>
      <c r="S21" s="2">
        <f t="shared" si="15"/>
        <v>-400</v>
      </c>
      <c r="T21" s="2">
        <f t="shared" si="15"/>
        <v>-1100</v>
      </c>
      <c r="U21" s="2">
        <f t="shared" si="15"/>
        <v>-9</v>
      </c>
      <c r="V21" s="2">
        <f t="shared" si="15"/>
        <v>-378</v>
      </c>
      <c r="W21" s="2">
        <f>+W18+W19+W20</f>
        <v>-1515</v>
      </c>
      <c r="X21" s="2">
        <f t="shared" ref="X21" si="16">+X18+X19+X20</f>
        <v>-6224</v>
      </c>
      <c r="Y21" s="2">
        <f t="shared" ref="Y21" si="17">+Y18+Y19+Y20</f>
        <v>-4093</v>
      </c>
      <c r="AA21" s="2">
        <f t="shared" ref="AA21:AB21" si="18">+AA18+AA19+AA20</f>
        <v>7219</v>
      </c>
      <c r="AB21" s="2">
        <f t="shared" si="18"/>
        <v>5627</v>
      </c>
      <c r="AC21" s="2">
        <f t="shared" ref="AC21:AK21" si="19">+AC18+AC19+AC20</f>
        <v>10117</v>
      </c>
      <c r="AD21" s="2">
        <f t="shared" si="19"/>
        <v>11673</v>
      </c>
      <c r="AE21" s="2">
        <f t="shared" si="19"/>
        <v>-2197</v>
      </c>
      <c r="AF21" s="2">
        <f t="shared" si="19"/>
        <v>-14433</v>
      </c>
      <c r="AG21" s="2">
        <f t="shared" si="19"/>
        <v>-5001</v>
      </c>
      <c r="AH21" s="2">
        <f t="shared" si="19"/>
        <v>-5022</v>
      </c>
      <c r="AI21" s="2">
        <f t="shared" si="19"/>
        <v>-2005</v>
      </c>
      <c r="AJ21" s="2">
        <f t="shared" si="19"/>
        <v>0</v>
      </c>
      <c r="AK21" s="2">
        <f t="shared" si="19"/>
        <v>0</v>
      </c>
      <c r="AL21" s="2"/>
      <c r="AM21" s="2"/>
      <c r="AN21" s="2"/>
      <c r="AO21" s="2"/>
      <c r="AP21" s="2"/>
    </row>
    <row r="22" spans="1:42" x14ac:dyDescent="0.25">
      <c r="A22" s="1" t="s">
        <v>47</v>
      </c>
      <c r="B22" s="2"/>
      <c r="C22" s="2"/>
      <c r="D22" s="2"/>
      <c r="E22" s="2"/>
      <c r="F22" s="2"/>
      <c r="G22" s="2"/>
      <c r="H22" s="2"/>
      <c r="I22" s="2"/>
      <c r="J22" s="2"/>
      <c r="K22" s="2"/>
      <c r="L22" s="2"/>
      <c r="M22" s="2"/>
      <c r="N22" s="2"/>
      <c r="O22" s="2"/>
      <c r="P22" s="2">
        <v>176</v>
      </c>
      <c r="Q22" s="2">
        <v>14</v>
      </c>
      <c r="R22" s="2">
        <v>-71</v>
      </c>
      <c r="S22" s="2">
        <v>-251</v>
      </c>
      <c r="T22" s="2">
        <v>538</v>
      </c>
      <c r="U22" s="2">
        <v>21</v>
      </c>
      <c r="V22" s="2">
        <v>-23</v>
      </c>
      <c r="W22" s="2">
        <v>-76</v>
      </c>
      <c r="X22" s="2">
        <v>-50</v>
      </c>
      <c r="Y22" s="2">
        <v>-232</v>
      </c>
      <c r="AA22" s="2">
        <v>1979</v>
      </c>
      <c r="AB22" s="2">
        <v>673</v>
      </c>
      <c r="AC22" s="2">
        <v>1850</v>
      </c>
      <c r="AD22" s="2">
        <v>1144</v>
      </c>
      <c r="AE22" s="2">
        <v>-1623</v>
      </c>
      <c r="AF22" s="2">
        <v>-2535</v>
      </c>
      <c r="AG22" s="2">
        <v>-743</v>
      </c>
      <c r="AH22" s="2">
        <v>31</v>
      </c>
      <c r="AI22" s="2">
        <v>237</v>
      </c>
      <c r="AJ22" s="2"/>
      <c r="AK22" s="2"/>
      <c r="AL22" s="2"/>
      <c r="AM22" s="2"/>
      <c r="AN22" s="2"/>
      <c r="AO22" s="2"/>
      <c r="AP22" s="2"/>
    </row>
    <row r="23" spans="1:42" x14ac:dyDescent="0.25">
      <c r="A23" s="3" t="s">
        <v>48</v>
      </c>
      <c r="B23" s="4">
        <f t="shared" ref="B23:V23" si="20">+B21-B22</f>
        <v>0</v>
      </c>
      <c r="C23" s="4">
        <f t="shared" si="20"/>
        <v>0</v>
      </c>
      <c r="D23" s="4">
        <f t="shared" si="20"/>
        <v>0</v>
      </c>
      <c r="E23" s="4">
        <f t="shared" si="20"/>
        <v>0</v>
      </c>
      <c r="F23" s="4">
        <f t="shared" si="20"/>
        <v>0</v>
      </c>
      <c r="G23" s="4">
        <f t="shared" si="20"/>
        <v>0</v>
      </c>
      <c r="H23" s="4">
        <f t="shared" si="20"/>
        <v>0</v>
      </c>
      <c r="I23" s="4">
        <f t="shared" si="20"/>
        <v>0</v>
      </c>
      <c r="J23" s="4">
        <f t="shared" si="20"/>
        <v>0</v>
      </c>
      <c r="K23" s="4">
        <f t="shared" si="20"/>
        <v>0</v>
      </c>
      <c r="L23" s="4">
        <f t="shared" si="20"/>
        <v>0</v>
      </c>
      <c r="M23" s="4">
        <f t="shared" si="20"/>
        <v>0</v>
      </c>
      <c r="N23" s="4">
        <f t="shared" si="20"/>
        <v>0</v>
      </c>
      <c r="O23" s="4">
        <f t="shared" si="20"/>
        <v>0</v>
      </c>
      <c r="P23" s="4">
        <f t="shared" si="20"/>
        <v>-3308</v>
      </c>
      <c r="Q23" s="4">
        <f t="shared" si="20"/>
        <v>-663</v>
      </c>
      <c r="R23" s="4">
        <f t="shared" si="20"/>
        <v>-425</v>
      </c>
      <c r="S23" s="4">
        <f t="shared" si="20"/>
        <v>-149</v>
      </c>
      <c r="T23" s="4">
        <f t="shared" si="20"/>
        <v>-1638</v>
      </c>
      <c r="U23" s="4">
        <f t="shared" si="20"/>
        <v>-30</v>
      </c>
      <c r="V23" s="4">
        <f t="shared" si="20"/>
        <v>-355</v>
      </c>
      <c r="W23" s="4">
        <f>+W21-W22</f>
        <v>-1439</v>
      </c>
      <c r="X23" s="4">
        <f t="shared" ref="X23" si="21">+X21-X22</f>
        <v>-6174</v>
      </c>
      <c r="Y23" s="4">
        <f t="shared" ref="Y23" si="22">+Y21-Y22</f>
        <v>-3861</v>
      </c>
      <c r="AA23" s="4">
        <f t="shared" ref="AA23:AB23" si="23">+AA21-AA22</f>
        <v>5240</v>
      </c>
      <c r="AB23" s="4">
        <f t="shared" si="23"/>
        <v>4954</v>
      </c>
      <c r="AC23" s="4">
        <f t="shared" ref="AC23:AL23" si="24">+AC21-AC22</f>
        <v>8267</v>
      </c>
      <c r="AD23" s="4">
        <f t="shared" si="24"/>
        <v>10529</v>
      </c>
      <c r="AE23" s="4">
        <f t="shared" si="24"/>
        <v>-574</v>
      </c>
      <c r="AF23" s="4">
        <f t="shared" si="24"/>
        <v>-11898</v>
      </c>
      <c r="AG23" s="4">
        <f t="shared" si="24"/>
        <v>-4258</v>
      </c>
      <c r="AH23" s="4">
        <f t="shared" si="24"/>
        <v>-5053</v>
      </c>
      <c r="AI23" s="4">
        <f t="shared" si="24"/>
        <v>-2242</v>
      </c>
      <c r="AJ23" s="4">
        <f t="shared" si="24"/>
        <v>0</v>
      </c>
      <c r="AK23" s="4">
        <f t="shared" si="24"/>
        <v>0</v>
      </c>
      <c r="AL23" s="4">
        <f t="shared" si="24"/>
        <v>0</v>
      </c>
      <c r="AM23" s="2"/>
      <c r="AN23" s="2"/>
      <c r="AO23" s="2"/>
      <c r="AP23" s="2"/>
    </row>
    <row r="24" spans="1:42" x14ac:dyDescent="0.25">
      <c r="A24" s="1" t="s">
        <v>49</v>
      </c>
      <c r="B24" s="2"/>
      <c r="C24" s="2"/>
      <c r="D24" s="2"/>
      <c r="E24" s="2"/>
      <c r="F24" s="2"/>
      <c r="G24" s="2"/>
      <c r="H24" s="2"/>
      <c r="I24" s="2"/>
      <c r="J24" s="2"/>
      <c r="K24" s="2"/>
      <c r="L24" s="2"/>
      <c r="M24" s="2"/>
      <c r="N24" s="2"/>
      <c r="O24" s="2"/>
      <c r="P24" s="2">
        <v>596.29999999999995</v>
      </c>
      <c r="Q24" s="2">
        <v>598.9</v>
      </c>
      <c r="R24" s="2">
        <v>602.5</v>
      </c>
      <c r="S24" s="2">
        <v>605.5</v>
      </c>
      <c r="T24" s="2">
        <v>607.20000000000005</v>
      </c>
      <c r="U24" s="2">
        <v>609.5</v>
      </c>
      <c r="V24" s="2">
        <v>613.20000000000005</v>
      </c>
      <c r="W24" s="2">
        <v>616.6</v>
      </c>
      <c r="X24" s="1">
        <v>616.1</v>
      </c>
      <c r="Y24" s="1">
        <v>718.1</v>
      </c>
      <c r="AA24" s="2"/>
      <c r="AB24" s="2"/>
      <c r="AC24" s="2"/>
      <c r="AD24" s="2"/>
      <c r="AE24" s="2"/>
      <c r="AF24" s="2"/>
      <c r="AG24" s="2"/>
      <c r="AH24" s="2">
        <v>595.20000000000005</v>
      </c>
      <c r="AI24" s="2">
        <v>606.1</v>
      </c>
      <c r="AJ24" s="2"/>
      <c r="AK24" s="2"/>
      <c r="AL24" s="2"/>
      <c r="AM24" s="2"/>
      <c r="AN24" s="2"/>
      <c r="AO24" s="2"/>
      <c r="AP24" s="2"/>
    </row>
    <row r="25" spans="1:42" x14ac:dyDescent="0.25">
      <c r="A25" s="1" t="s">
        <v>50</v>
      </c>
      <c r="B25" s="5" t="e">
        <f t="shared" ref="B25:R25" si="25">+B23/B24</f>
        <v>#DIV/0!</v>
      </c>
      <c r="C25" s="5" t="e">
        <f t="shared" si="25"/>
        <v>#DIV/0!</v>
      </c>
      <c r="D25" s="5" t="e">
        <f t="shared" si="25"/>
        <v>#DIV/0!</v>
      </c>
      <c r="E25" s="5" t="e">
        <f t="shared" si="25"/>
        <v>#DIV/0!</v>
      </c>
      <c r="F25" s="5" t="e">
        <f t="shared" si="25"/>
        <v>#DIV/0!</v>
      </c>
      <c r="G25" s="5" t="e">
        <f t="shared" si="25"/>
        <v>#DIV/0!</v>
      </c>
      <c r="H25" s="5" t="e">
        <f t="shared" si="25"/>
        <v>#DIV/0!</v>
      </c>
      <c r="I25" s="5" t="e">
        <f t="shared" si="25"/>
        <v>#DIV/0!</v>
      </c>
      <c r="J25" s="5" t="e">
        <f t="shared" si="25"/>
        <v>#DIV/0!</v>
      </c>
      <c r="K25" s="5" t="e">
        <f t="shared" si="25"/>
        <v>#DIV/0!</v>
      </c>
      <c r="L25" s="5" t="e">
        <f t="shared" si="25"/>
        <v>#DIV/0!</v>
      </c>
      <c r="M25" s="5" t="e">
        <f t="shared" si="25"/>
        <v>#DIV/0!</v>
      </c>
      <c r="N25" s="5" t="e">
        <f t="shared" si="25"/>
        <v>#DIV/0!</v>
      </c>
      <c r="O25" s="5" t="e">
        <f t="shared" si="25"/>
        <v>#DIV/0!</v>
      </c>
      <c r="P25" s="5">
        <f t="shared" si="25"/>
        <v>-5.5475431829615971</v>
      </c>
      <c r="Q25" s="5">
        <f t="shared" si="25"/>
        <v>-1.1070295541826682</v>
      </c>
      <c r="R25" s="5">
        <f t="shared" si="25"/>
        <v>-0.70539419087136934</v>
      </c>
      <c r="S25" s="5">
        <f>+S23/S24</f>
        <v>-0.24607762180016515</v>
      </c>
      <c r="T25" s="5">
        <f t="shared" ref="T25:Y25" si="26">+T23/T24</f>
        <v>-2.6976284584980235</v>
      </c>
      <c r="U25" s="5">
        <f t="shared" si="26"/>
        <v>-4.922067268252666E-2</v>
      </c>
      <c r="V25" s="5">
        <f t="shared" si="26"/>
        <v>-0.57893020221787339</v>
      </c>
      <c r="W25" s="5">
        <f t="shared" si="26"/>
        <v>-2.3337658125202725</v>
      </c>
      <c r="X25" s="5">
        <f t="shared" si="26"/>
        <v>-10.021100470702807</v>
      </c>
      <c r="Y25" s="5">
        <f t="shared" si="26"/>
        <v>-5.3766884834981195</v>
      </c>
      <c r="AA25" s="5" t="e">
        <f t="shared" ref="AA25:AC25" si="27">+AA23/AA24</f>
        <v>#DIV/0!</v>
      </c>
      <c r="AB25" s="5" t="e">
        <f t="shared" si="27"/>
        <v>#DIV/0!</v>
      </c>
      <c r="AC25" s="5" t="e">
        <f t="shared" si="27"/>
        <v>#DIV/0!</v>
      </c>
      <c r="AD25" s="5" t="e">
        <f t="shared" ref="AD25" si="28">+AD23/AD24</f>
        <v>#DIV/0!</v>
      </c>
      <c r="AE25" s="5" t="e">
        <f t="shared" ref="AE25" si="29">+AE23/AE24</f>
        <v>#DIV/0!</v>
      </c>
      <c r="AF25" s="5" t="e">
        <f t="shared" ref="AF25" si="30">+AF23/AF24</f>
        <v>#DIV/0!</v>
      </c>
      <c r="AG25" s="5" t="e">
        <f t="shared" ref="AG25" si="31">+AG23/AG24</f>
        <v>#DIV/0!</v>
      </c>
      <c r="AH25" s="5">
        <f t="shared" ref="AH25" si="32">+AH23/AH24</f>
        <v>-8.4895833333333321</v>
      </c>
      <c r="AI25" s="5">
        <f t="shared" ref="AI25" si="33">+AI23/AI24</f>
        <v>-3.6990595611285264</v>
      </c>
      <c r="AJ25" s="5"/>
      <c r="AK25" s="2"/>
      <c r="AL25" s="2"/>
      <c r="AM25" s="2"/>
      <c r="AN25" s="2"/>
      <c r="AO25" s="2"/>
      <c r="AP25" s="2"/>
    </row>
    <row r="26" spans="1:42" x14ac:dyDescent="0.25">
      <c r="AC26" s="2"/>
      <c r="AD26" s="2"/>
      <c r="AE26" s="2"/>
      <c r="AF26" s="2"/>
      <c r="AG26" s="2"/>
      <c r="AH26" s="2"/>
      <c r="AI26" s="2"/>
      <c r="AJ26" s="2"/>
      <c r="AK26" s="2"/>
      <c r="AL26" s="2"/>
      <c r="AM26" s="2"/>
      <c r="AN26" s="2"/>
      <c r="AO26" s="2"/>
      <c r="AP26" s="2"/>
    </row>
    <row r="27" spans="1:42" x14ac:dyDescent="0.25">
      <c r="A27" s="1" t="s">
        <v>51</v>
      </c>
      <c r="T27" s="7">
        <f t="shared" ref="T27:V29" si="34">+T2/P2-1</f>
        <v>0.24956369982547999</v>
      </c>
      <c r="U27" s="7" t="e">
        <f t="shared" ref="U27:U29" si="35">+U2/Q2-1</f>
        <v>#DIV/0!</v>
      </c>
      <c r="V27" s="7">
        <f t="shared" si="34"/>
        <v>-0.30593675417661093</v>
      </c>
      <c r="W27" s="7">
        <f>+W2/S2-1</f>
        <v>-0.32092760180995472</v>
      </c>
      <c r="X27" s="7">
        <f t="shared" ref="X27:X29" si="36">+X2/T2-1</f>
        <v>-5.4977145759268709E-2</v>
      </c>
      <c r="Y27" s="7">
        <f t="shared" ref="Y27:Y29" si="37">+Y2/U2-1</f>
        <v>-0.54565404064497658</v>
      </c>
      <c r="AB27" s="6">
        <f t="shared" ref="AB27:AB29" si="38">+AB2/AA2-1</f>
        <v>-2.3350561457263552E-2</v>
      </c>
      <c r="AC27" s="6">
        <f t="shared" ref="AC27:AC29" si="39">+AC2/AB2-1</f>
        <v>-2.2116113907467372E-2</v>
      </c>
      <c r="AD27" s="6">
        <f t="shared" ref="AD27:AD29" si="40">+AD2/AC2-1</f>
        <v>1.3573304658992758E-2</v>
      </c>
      <c r="AE27" s="6">
        <f t="shared" ref="AE27:AE29" si="41">+AE2/AD2-1</f>
        <v>-0.43903372232560567</v>
      </c>
      <c r="AF27" s="6">
        <f t="shared" ref="AF27:AG27" si="42">+AF2/AE2-1</f>
        <v>-0.49893039838784681</v>
      </c>
      <c r="AG27" s="6">
        <f t="shared" si="42"/>
        <v>0.21977478034896669</v>
      </c>
      <c r="AH27" s="6">
        <f t="shared" ref="AH27" si="43">+AH2/AG2-1</f>
        <v>0.32017855331236689</v>
      </c>
      <c r="AI27" s="6">
        <f>+AI2/AH2-1</f>
        <v>0.3025820333512641</v>
      </c>
      <c r="AJ27" s="6"/>
      <c r="AK27" s="6"/>
      <c r="AL27" s="6"/>
      <c r="AM27" s="2"/>
      <c r="AN27" s="2"/>
      <c r="AO27" s="2"/>
      <c r="AP27" s="2"/>
    </row>
    <row r="28" spans="1:42" x14ac:dyDescent="0.25">
      <c r="A28" s="1" t="s">
        <v>52</v>
      </c>
      <c r="T28" s="7">
        <f t="shared" si="34"/>
        <v>3.2786885245901676E-2</v>
      </c>
      <c r="U28" s="7" t="e">
        <f t="shared" si="35"/>
        <v>#DIV/0!</v>
      </c>
      <c r="V28" s="7">
        <f t="shared" si="34"/>
        <v>6.285364734668919E-2</v>
      </c>
      <c r="W28" s="7">
        <f t="shared" ref="W28:W29" si="44">+W3/S3-1</f>
        <v>-2.3674395978595775E-2</v>
      </c>
      <c r="X28" s="7">
        <f t="shared" si="36"/>
        <v>1.0034665207079074E-2</v>
      </c>
      <c r="Y28" s="7">
        <f t="shared" si="37"/>
        <v>-0.19789504891787724</v>
      </c>
      <c r="AB28" s="6">
        <f t="shared" si="38"/>
        <v>-4.8295933861987494E-2</v>
      </c>
      <c r="AC28" s="6">
        <f t="shared" si="39"/>
        <v>-6.6746443292115432E-2</v>
      </c>
      <c r="AD28" s="6">
        <f t="shared" si="40"/>
        <v>0.24899083440186165</v>
      </c>
      <c r="AE28" s="6">
        <f t="shared" si="41"/>
        <v>-7.7946768060837002E-3</v>
      </c>
      <c r="AF28" s="6">
        <f t="shared" ref="AF28:AG28" si="45">+AF3/AE3-1</f>
        <v>6.2080858401991623E-3</v>
      </c>
      <c r="AG28" s="6">
        <f t="shared" si="45"/>
        <v>1.0778078226758581E-2</v>
      </c>
      <c r="AH28" s="6">
        <f t="shared" ref="AH28:AI29" si="46">+AH3/AG3-1</f>
        <v>-0.12727957799547851</v>
      </c>
      <c r="AI28" s="6">
        <f t="shared" si="46"/>
        <v>7.6461445471030176E-2</v>
      </c>
      <c r="AJ28" s="6"/>
      <c r="AK28" s="6"/>
      <c r="AL28" s="6"/>
      <c r="AM28" s="2"/>
      <c r="AN28" s="2"/>
      <c r="AO28" s="2"/>
      <c r="AP28" s="2"/>
    </row>
    <row r="29" spans="1:42" x14ac:dyDescent="0.25">
      <c r="A29" s="1" t="s">
        <v>53</v>
      </c>
      <c r="T29" s="7">
        <f t="shared" si="34"/>
        <v>8.5740072202166173E-2</v>
      </c>
      <c r="U29" s="7" t="e">
        <f t="shared" si="35"/>
        <v>#DIV/0!</v>
      </c>
      <c r="V29" s="7">
        <f t="shared" si="34"/>
        <v>6.8855932203389925E-2</v>
      </c>
      <c r="W29" s="7">
        <f t="shared" si="44"/>
        <v>3.0130636325326643E-2</v>
      </c>
      <c r="X29" s="7">
        <f t="shared" si="36"/>
        <v>1.849542809642557E-2</v>
      </c>
      <c r="Y29" s="7">
        <f t="shared" si="37"/>
        <v>5.5681583831717951E-2</v>
      </c>
      <c r="AB29" s="6">
        <f t="shared" si="38"/>
        <v>4.7543820055668373E-2</v>
      </c>
      <c r="AC29" s="6">
        <f t="shared" si="39"/>
        <v>5.127468581687622E-2</v>
      </c>
      <c r="AD29" s="6">
        <f t="shared" si="40"/>
        <v>0.16510690620944057</v>
      </c>
      <c r="AE29" s="6">
        <f t="shared" si="41"/>
        <v>8.2786116322701719E-2</v>
      </c>
      <c r="AF29" s="6">
        <f t="shared" ref="AF29:AG29" si="47">+AF4/AE4-1</f>
        <v>-0.15838206627680307</v>
      </c>
      <c r="AG29" s="6">
        <f t="shared" si="47"/>
        <v>5.0505050505050608E-2</v>
      </c>
      <c r="AH29" s="6">
        <f t="shared" si="46"/>
        <v>7.8576678098971176E-2</v>
      </c>
      <c r="AI29" s="6">
        <f t="shared" si="46"/>
        <v>8.6082562035091792E-2</v>
      </c>
      <c r="AJ29" s="6"/>
      <c r="AK29" s="6"/>
      <c r="AL29" s="6"/>
      <c r="AM29" s="2"/>
      <c r="AN29" s="2"/>
      <c r="AO29" s="2"/>
      <c r="AP29" s="2"/>
    </row>
    <row r="30" spans="1:42" x14ac:dyDescent="0.25">
      <c r="A30" s="1" t="s">
        <v>54</v>
      </c>
      <c r="T30" s="7">
        <f t="shared" ref="T30:V31" si="48">+T7/P7-1</f>
        <v>0.12969769709699208</v>
      </c>
      <c r="U30" s="7">
        <f t="shared" ref="U30:U31" si="49">+U7/Q7-1</f>
        <v>0.10475300712367153</v>
      </c>
      <c r="V30" s="7">
        <f t="shared" si="48"/>
        <v>-0.11036609896741312</v>
      </c>
      <c r="W30" s="7">
        <f>+W7/S7-1</f>
        <v>-0.18954875052436027</v>
      </c>
      <c r="X30" s="7">
        <f t="shared" ref="X30:X31" si="50">+X7/T7-1</f>
        <v>-3.4926958831341337E-2</v>
      </c>
      <c r="Y30" s="7">
        <f t="shared" ref="Y30:Y31" si="51">+Y7/U7-1</f>
        <v>-0.37098308668076108</v>
      </c>
      <c r="AB30" s="6">
        <f t="shared" ref="AB30:AB31" si="52">+AB7/AA7-1</f>
        <v>-1.0040466834789763E-2</v>
      </c>
      <c r="AC30" s="6">
        <f t="shared" ref="AC30:AC31" si="53">+AC7/AB7-1</f>
        <v>-1.4158935532411543E-2</v>
      </c>
      <c r="AD30" s="6">
        <f t="shared" ref="AD30:AD31" si="54">+AD7/AC7-1</f>
        <v>8.4431036969376372E-2</v>
      </c>
      <c r="AE30" s="6">
        <f t="shared" ref="AE30:AE31" si="55">+AE7/AD7-1</f>
        <v>-0.26748606323909163</v>
      </c>
      <c r="AF30" s="6">
        <f t="shared" ref="AF30:AG30" si="56">+AF7/AE7-1</f>
        <v>-0.28674312343026598</v>
      </c>
      <c r="AG30" s="6">
        <f t="shared" si="56"/>
        <v>9.0025879258410768E-2</v>
      </c>
      <c r="AH30" s="6">
        <f t="shared" ref="AH30" si="57">+AH7/AG7-1</f>
        <v>8.7708714435838608E-2</v>
      </c>
      <c r="AI30" s="6">
        <f>+AI7/AH7-1</f>
        <v>0.17333118637396461</v>
      </c>
      <c r="AJ30" s="6"/>
      <c r="AK30" s="6"/>
      <c r="AL30" s="6"/>
      <c r="AM30" s="2"/>
      <c r="AN30" s="2"/>
      <c r="AO30" s="2"/>
      <c r="AP30" s="2"/>
    </row>
    <row r="31" spans="1:42" x14ac:dyDescent="0.25">
      <c r="A31" s="1" t="s">
        <v>55</v>
      </c>
      <c r="T31" s="7">
        <f t="shared" si="48"/>
        <v>0.15961904761904755</v>
      </c>
      <c r="U31" s="7">
        <f t="shared" si="49"/>
        <v>8.5494043447792656E-2</v>
      </c>
      <c r="V31" s="7">
        <f t="shared" si="48"/>
        <v>9.7771865646824052E-2</v>
      </c>
      <c r="W31" s="7">
        <f t="shared" ref="W31" si="58">+W8/S8-1</f>
        <v>9.0731070496083532E-2</v>
      </c>
      <c r="X31" s="7">
        <f t="shared" si="50"/>
        <v>8.6070959264126223E-2</v>
      </c>
      <c r="Y31" s="7">
        <f t="shared" si="51"/>
        <v>7.8437701743059973E-2</v>
      </c>
      <c r="AB31" s="6">
        <f t="shared" si="52"/>
        <v>-6.3265494060226524E-2</v>
      </c>
      <c r="AC31" s="6">
        <f t="shared" si="53"/>
        <v>1.5729453401494009E-3</v>
      </c>
      <c r="AD31" s="6">
        <f t="shared" si="54"/>
        <v>6.9689831173930017E-2</v>
      </c>
      <c r="AE31" s="6">
        <f t="shared" si="55"/>
        <v>-3.9732060928610702E-2</v>
      </c>
      <c r="AF31" s="6">
        <f t="shared" ref="AF31:AG31" si="59">+AF8/AE8-1</f>
        <v>5.2651696129957015E-2</v>
      </c>
      <c r="AG31" s="6">
        <f t="shared" si="59"/>
        <v>-1.0530137981118348E-2</v>
      </c>
      <c r="AH31" s="6">
        <f t="shared" ref="AH31:AI31" si="60">+AH8/AG8-1</f>
        <v>-1.6972477064220226E-2</v>
      </c>
      <c r="AI31" s="6">
        <f t="shared" si="60"/>
        <v>0.1398040130657956</v>
      </c>
      <c r="AJ31" s="6"/>
      <c r="AK31" s="6"/>
      <c r="AL31" s="6"/>
      <c r="AM31" s="2"/>
      <c r="AN31" s="2"/>
      <c r="AO31" s="2"/>
      <c r="AP31" s="2"/>
    </row>
    <row r="32" spans="1:42" x14ac:dyDescent="0.25">
      <c r="A32" s="3" t="s">
        <v>56</v>
      </c>
      <c r="B32" s="3"/>
      <c r="C32" s="3"/>
      <c r="D32" s="3"/>
      <c r="E32" s="3"/>
      <c r="F32" s="3"/>
      <c r="G32" s="3"/>
      <c r="H32" s="3"/>
      <c r="I32" s="3"/>
      <c r="J32" s="3"/>
      <c r="K32" s="3"/>
      <c r="L32" s="3"/>
      <c r="M32" s="3"/>
      <c r="N32" s="3"/>
      <c r="O32" s="3"/>
      <c r="P32" s="3"/>
      <c r="Q32" s="3"/>
      <c r="R32" s="3"/>
      <c r="S32" s="3"/>
      <c r="T32" s="10">
        <f t="shared" ref="T32:V32" si="61">+T10/P10-1</f>
        <v>0.13462020556530452</v>
      </c>
      <c r="U32" s="10" t="e">
        <f t="shared" ref="U32" si="62">+U10/Q10-1</f>
        <v>#DIV/0!</v>
      </c>
      <c r="V32" s="10">
        <f t="shared" si="61"/>
        <v>-7.5442218626192714E-2</v>
      </c>
      <c r="W32" s="10">
        <f>+W10/S10-1</f>
        <v>-0.14606855349096248</v>
      </c>
      <c r="X32" s="10">
        <f t="shared" ref="X32" si="63">+X10/T10-1</f>
        <v>-1.4582412726469318E-2</v>
      </c>
      <c r="Y32" s="10">
        <f t="shared" ref="Y32" si="64">+Y10/U10-1</f>
        <v>-0.30774820601326192</v>
      </c>
      <c r="AB32" s="6">
        <f t="shared" ref="AB32" si="65">+AB10/AA10-1</f>
        <v>-1.6053852716565786E-2</v>
      </c>
      <c r="AC32" s="6">
        <f t="shared" ref="AC32" si="66">+AC10/AB10-1</f>
        <v>-1.2466823867781862E-2</v>
      </c>
      <c r="AD32" s="6">
        <f t="shared" ref="AD32" si="67">+AD10/AC10-1</f>
        <v>8.2822939866369794E-2</v>
      </c>
      <c r="AE32" s="6">
        <f t="shared" ref="AE32" si="68">+AE10/AD10-1</f>
        <v>-0.24294204317343537</v>
      </c>
      <c r="AF32" s="6">
        <f t="shared" ref="AF32:AG32" si="69">+AF10/AE10-1</f>
        <v>-0.24035057929178805</v>
      </c>
      <c r="AG32" s="6">
        <f t="shared" si="69"/>
        <v>7.0979057051480554E-2</v>
      </c>
      <c r="AH32" s="6">
        <f t="shared" ref="AH32" si="70">+AH10/AG10-1</f>
        <v>6.9389589956009301E-2</v>
      </c>
      <c r="AI32" s="6">
        <f>+AI10/AH10-1</f>
        <v>0.16793778525102088</v>
      </c>
      <c r="AJ32" s="6"/>
      <c r="AK32" s="6"/>
      <c r="AL32" s="6"/>
      <c r="AM32" s="2"/>
      <c r="AN32" s="2"/>
      <c r="AO32" s="2"/>
      <c r="AP32" s="2"/>
    </row>
    <row r="33" spans="1:42" x14ac:dyDescent="0.25">
      <c r="W33" s="7"/>
      <c r="AC33" s="2"/>
      <c r="AD33" s="2"/>
      <c r="AE33" s="2"/>
      <c r="AF33" s="2"/>
      <c r="AG33" s="2"/>
      <c r="AH33" s="2"/>
      <c r="AI33" s="2"/>
      <c r="AJ33" s="2"/>
      <c r="AK33" s="2"/>
      <c r="AL33" s="2"/>
      <c r="AM33" s="2"/>
      <c r="AN33" s="2"/>
      <c r="AO33" s="2"/>
      <c r="AP33" s="2"/>
    </row>
    <row r="34" spans="1:42" x14ac:dyDescent="0.25">
      <c r="A34" s="3" t="s">
        <v>57</v>
      </c>
      <c r="AC34" s="2"/>
      <c r="AD34" s="2"/>
      <c r="AE34" s="2"/>
      <c r="AF34" s="2"/>
      <c r="AG34" s="2"/>
      <c r="AH34" s="2"/>
      <c r="AI34" s="2"/>
      <c r="AJ34" s="2"/>
      <c r="AK34" s="2"/>
      <c r="AL34" s="2"/>
      <c r="AM34" s="2"/>
      <c r="AN34" s="2"/>
      <c r="AO34" s="2"/>
      <c r="AP34" s="2"/>
    </row>
    <row r="35" spans="1:42" x14ac:dyDescent="0.25">
      <c r="A35" s="1" t="s">
        <v>7</v>
      </c>
      <c r="P35" s="1">
        <v>-622</v>
      </c>
      <c r="R35" s="1">
        <v>-615</v>
      </c>
      <c r="S35" s="1">
        <v>-383</v>
      </c>
      <c r="T35" s="1">
        <v>-678</v>
      </c>
      <c r="V35" s="1">
        <v>-1143</v>
      </c>
      <c r="W35" s="1">
        <v>-715</v>
      </c>
      <c r="X35" s="1">
        <v>-4021</v>
      </c>
      <c r="AA35" s="1">
        <v>4284</v>
      </c>
      <c r="AB35" s="1">
        <v>1995</v>
      </c>
      <c r="AC35" s="2">
        <v>5432</v>
      </c>
      <c r="AD35" s="2">
        <v>7830</v>
      </c>
      <c r="AE35" s="2">
        <v>-6657</v>
      </c>
      <c r="AF35" s="2">
        <v>-13847</v>
      </c>
      <c r="AG35" s="2">
        <v>-6377</v>
      </c>
      <c r="AH35" s="2">
        <v>-2341</v>
      </c>
      <c r="AI35" s="2">
        <v>-1635</v>
      </c>
      <c r="AJ35" s="2"/>
      <c r="AK35" s="2"/>
      <c r="AL35" s="2"/>
      <c r="AM35" s="2"/>
      <c r="AN35" s="2"/>
      <c r="AO35" s="2"/>
      <c r="AP35" s="2"/>
    </row>
    <row r="36" spans="1:42" x14ac:dyDescent="0.25">
      <c r="A36" s="1" t="s">
        <v>8</v>
      </c>
      <c r="P36" s="1">
        <v>-2798</v>
      </c>
      <c r="R36" s="1">
        <v>-212</v>
      </c>
      <c r="S36" s="1">
        <v>-527</v>
      </c>
      <c r="T36" s="1">
        <v>-924</v>
      </c>
      <c r="V36" s="1">
        <v>151</v>
      </c>
      <c r="W36" s="1">
        <v>-913</v>
      </c>
      <c r="X36" s="1">
        <v>-2384</v>
      </c>
      <c r="AA36" s="1">
        <v>2312</v>
      </c>
      <c r="AB36" s="1">
        <v>1966</v>
      </c>
      <c r="AC36" s="2">
        <v>2223</v>
      </c>
      <c r="AD36" s="2">
        <v>1692</v>
      </c>
      <c r="AE36" s="2">
        <v>2615</v>
      </c>
      <c r="AF36" s="2">
        <v>1539</v>
      </c>
      <c r="AG36" s="2">
        <v>1544</v>
      </c>
      <c r="AH36" s="2">
        <v>-3544</v>
      </c>
      <c r="AI36" s="2">
        <v>-1764</v>
      </c>
      <c r="AJ36" s="2"/>
      <c r="AK36" s="2"/>
      <c r="AL36" s="2"/>
      <c r="AM36" s="2"/>
      <c r="AN36" s="2"/>
      <c r="AO36" s="2"/>
      <c r="AP36" s="2"/>
    </row>
    <row r="37" spans="1:42" x14ac:dyDescent="0.25">
      <c r="A37" s="1" t="s">
        <v>9</v>
      </c>
      <c r="P37" s="1">
        <v>733</v>
      </c>
      <c r="R37" s="1">
        <v>847</v>
      </c>
      <c r="S37" s="1">
        <v>856</v>
      </c>
      <c r="T37" s="1">
        <v>784</v>
      </c>
      <c r="V37" s="1">
        <v>916</v>
      </c>
      <c r="W37" s="1">
        <v>870</v>
      </c>
      <c r="X37" s="1">
        <v>834</v>
      </c>
      <c r="AA37" s="1">
        <v>1835</v>
      </c>
      <c r="AB37" s="1">
        <v>2177</v>
      </c>
      <c r="AC37" s="2">
        <v>2256</v>
      </c>
      <c r="AD37" s="2">
        <v>2536</v>
      </c>
      <c r="AE37" s="2">
        <v>2697</v>
      </c>
      <c r="AF37" s="2">
        <v>450</v>
      </c>
      <c r="AG37" s="2">
        <v>2017</v>
      </c>
      <c r="AH37" s="2">
        <v>2727</v>
      </c>
      <c r="AI37" s="2">
        <v>3329</v>
      </c>
      <c r="AJ37" s="2"/>
      <c r="AK37" s="2"/>
      <c r="AL37" s="2"/>
      <c r="AM37" s="2"/>
      <c r="AN37" s="2"/>
      <c r="AO37" s="2"/>
      <c r="AP37" s="2"/>
    </row>
    <row r="39" spans="1:42" x14ac:dyDescent="0.25">
      <c r="A39" s="1" t="s">
        <v>84</v>
      </c>
      <c r="P39" s="6">
        <f t="shared" ref="P39" si="71">+P35/P2</f>
        <v>-9.8683166745993978E-2</v>
      </c>
      <c r="R39" s="6">
        <f t="shared" ref="R39" si="72">+R35/R2</f>
        <v>-9.1736276849642001E-2</v>
      </c>
      <c r="S39" s="6">
        <f>+S35/S2</f>
        <v>-4.3325791855203619E-2</v>
      </c>
      <c r="T39" s="6">
        <f>+T35/T2</f>
        <v>-8.6084306754697817E-2</v>
      </c>
      <c r="V39" s="6">
        <f t="shared" ref="V39" si="73">+V35/V2</f>
        <v>-0.24564796905222436</v>
      </c>
      <c r="W39" s="6">
        <f>+W35/W2</f>
        <v>-0.11910711311011161</v>
      </c>
      <c r="X39" s="6">
        <f t="shared" ref="X39" si="74">+X35/X2</f>
        <v>-0.5402391508800215</v>
      </c>
      <c r="AA39" s="6">
        <f t="shared" ref="AA39:AC39" si="75">+AA35/AA2</f>
        <v>7.2122426303473125E-2</v>
      </c>
      <c r="AB39" s="6">
        <f t="shared" si="75"/>
        <v>3.4389436668275528E-2</v>
      </c>
      <c r="AC39" s="6">
        <f t="shared" si="75"/>
        <v>9.5753494685257984E-2</v>
      </c>
      <c r="AD39" s="6">
        <f t="shared" ref="AD39" si="76">+AD35/AD2</f>
        <v>0.13617628132663176</v>
      </c>
      <c r="AE39" s="6">
        <f t="shared" ref="AE39:AF39" si="77">+AE35/AE2</f>
        <v>-0.20638660672763912</v>
      </c>
      <c r="AF39" s="6">
        <f t="shared" si="77"/>
        <v>-0.856762776884049</v>
      </c>
      <c r="AG39" s="6">
        <f t="shared" ref="AG39:AI39" si="78">+AG35/AG2</f>
        <v>-0.32347570254641372</v>
      </c>
      <c r="AH39" s="6">
        <f t="shared" si="78"/>
        <v>-8.9948513025436105E-2</v>
      </c>
      <c r="AI39" s="6">
        <f t="shared" si="78"/>
        <v>-4.8228665821067225E-2</v>
      </c>
    </row>
    <row r="40" spans="1:42" x14ac:dyDescent="0.25">
      <c r="A40" s="1" t="s">
        <v>83</v>
      </c>
      <c r="P40" s="6">
        <f t="shared" ref="P40" si="79">+P36/P3</f>
        <v>-0.52722818918409653</v>
      </c>
      <c r="R40" s="6">
        <f t="shared" ref="R40:S41" si="80">+R36/R3</f>
        <v>-3.2420859458632816E-2</v>
      </c>
      <c r="S40" s="6">
        <f t="shared" si="80"/>
        <v>-8.5454840278903849E-2</v>
      </c>
      <c r="T40" s="6">
        <f t="shared" ref="T40" si="81">+T36/T3</f>
        <v>-0.16858237547892721</v>
      </c>
      <c r="V40" s="6">
        <f t="shared" ref="V40:W41" si="82">+V36/V3</f>
        <v>2.172661870503597E-2</v>
      </c>
      <c r="W40" s="6">
        <f t="shared" si="82"/>
        <v>-0.15163594087360904</v>
      </c>
      <c r="X40" s="6">
        <f t="shared" ref="X40" si="83">+X36/X3</f>
        <v>-0.430635838150289</v>
      </c>
      <c r="AA40" s="6">
        <f t="shared" ref="AA40:AC40" si="84">+AA36/AA3</f>
        <v>9.7519824531803606E-2</v>
      </c>
      <c r="AB40" s="6">
        <f t="shared" si="84"/>
        <v>8.7133803129016529E-2</v>
      </c>
      <c r="AC40" s="6">
        <f t="shared" si="84"/>
        <v>0.1055705941017239</v>
      </c>
      <c r="AD40" s="6">
        <f t="shared" ref="AD40" si="85">+AD36/AD3</f>
        <v>6.4334600760456273E-2</v>
      </c>
      <c r="AE40" s="6">
        <f t="shared" ref="AE40:AF40" si="86">+AE36/AE3</f>
        <v>0.10021076834642652</v>
      </c>
      <c r="AF40" s="6">
        <f t="shared" si="86"/>
        <v>5.8612941310888525E-2</v>
      </c>
      <c r="AG40" s="6">
        <f t="shared" ref="AG40:AI40" si="87">+AG36/AG3</f>
        <v>5.8176337603617179E-2</v>
      </c>
      <c r="AH40" s="6">
        <f t="shared" si="87"/>
        <v>-0.15300923927122009</v>
      </c>
      <c r="AI40" s="6">
        <f t="shared" si="87"/>
        <v>-7.0749608951991338E-2</v>
      </c>
    </row>
    <row r="41" spans="1:42" x14ac:dyDescent="0.25">
      <c r="A41" s="1" t="s">
        <v>85</v>
      </c>
      <c r="P41" s="6">
        <f t="shared" ref="P41" si="88">+P37/P4</f>
        <v>0.16538808664259927</v>
      </c>
      <c r="R41" s="6">
        <f t="shared" si="80"/>
        <v>0.17944915254237287</v>
      </c>
      <c r="S41" s="6">
        <f t="shared" si="80"/>
        <v>0.18036241045090604</v>
      </c>
      <c r="T41" s="6">
        <f t="shared" ref="T41" si="89">+T37/T4</f>
        <v>0.1629260182876143</v>
      </c>
      <c r="V41" s="6">
        <f t="shared" si="82"/>
        <v>0.18156590683845392</v>
      </c>
      <c r="W41" s="6">
        <f t="shared" si="82"/>
        <v>0.17795050112497443</v>
      </c>
      <c r="X41" s="6">
        <f t="shared" ref="X41" si="90">+X37/X4</f>
        <v>0.17016935319322588</v>
      </c>
      <c r="AA41" s="6">
        <f t="shared" ref="AA41:AC41" si="91">+AA37/AA4</f>
        <v>0.13804257880087265</v>
      </c>
      <c r="AB41" s="6">
        <f t="shared" si="91"/>
        <v>0.15633752244165169</v>
      </c>
      <c r="AC41" s="6">
        <f t="shared" si="91"/>
        <v>0.15410888721907234</v>
      </c>
      <c r="AD41" s="6">
        <f t="shared" ref="AD41" si="92">+AD37/AD4</f>
        <v>0.14868667917448405</v>
      </c>
      <c r="AE41" s="6">
        <f t="shared" ref="AE41:AF41" si="93">+AE37/AE4</f>
        <v>0.14603638726445745</v>
      </c>
      <c r="AF41" s="6">
        <f t="shared" si="93"/>
        <v>2.8951939779965258E-2</v>
      </c>
      <c r="AG41" s="6">
        <f t="shared" ref="AG41:AI41" si="94">+AG37/AG4</f>
        <v>0.12353013228809408</v>
      </c>
      <c r="AH41" s="6">
        <f t="shared" si="94"/>
        <v>0.15484640281642156</v>
      </c>
      <c r="AI41" s="6">
        <f t="shared" si="94"/>
        <v>0.1740471584670884</v>
      </c>
    </row>
    <row r="43" spans="1:42" x14ac:dyDescent="0.25">
      <c r="A43" s="1" t="s">
        <v>58</v>
      </c>
      <c r="W43" s="2">
        <f>+W44+W45+W56-W63-W68</f>
        <v>-44280</v>
      </c>
      <c r="AE43" s="2">
        <f t="shared" ref="AE43:AF43" si="95">+AE44+AE45+AE56-AE63-AE68</f>
        <v>-15880</v>
      </c>
      <c r="AF43" s="2">
        <f t="shared" si="95"/>
        <v>-36977</v>
      </c>
    </row>
    <row r="44" spans="1:42" x14ac:dyDescent="0.25">
      <c r="A44" s="1" t="s">
        <v>4</v>
      </c>
      <c r="W44" s="2">
        <v>10894</v>
      </c>
      <c r="AE44" s="1">
        <v>9785</v>
      </c>
      <c r="AF44" s="1">
        <v>7752</v>
      </c>
    </row>
    <row r="45" spans="1:42" x14ac:dyDescent="0.25">
      <c r="A45" s="1" t="s">
        <v>59</v>
      </c>
      <c r="W45" s="2">
        <v>1727</v>
      </c>
      <c r="AE45" s="1">
        <v>545</v>
      </c>
      <c r="AF45" s="1">
        <v>17838</v>
      </c>
    </row>
    <row r="46" spans="1:42" x14ac:dyDescent="0.25">
      <c r="A46" s="1" t="s">
        <v>60</v>
      </c>
      <c r="W46" s="2">
        <v>3155</v>
      </c>
    </row>
    <row r="47" spans="1:42" x14ac:dyDescent="0.25">
      <c r="A47" s="1" t="s">
        <v>61</v>
      </c>
      <c r="W47" s="2">
        <v>9660</v>
      </c>
    </row>
    <row r="48" spans="1:42" x14ac:dyDescent="0.25">
      <c r="A48" s="1" t="s">
        <v>62</v>
      </c>
      <c r="W48" s="2">
        <v>60</v>
      </c>
    </row>
    <row r="49" spans="1:32" x14ac:dyDescent="0.25">
      <c r="A49" s="1" t="s">
        <v>63</v>
      </c>
      <c r="W49" s="2">
        <v>85661</v>
      </c>
    </row>
    <row r="50" spans="1:32" x14ac:dyDescent="0.25">
      <c r="A50" s="1" t="s">
        <v>64</v>
      </c>
      <c r="W50" s="2">
        <v>3282</v>
      </c>
    </row>
    <row r="51" spans="1:32" x14ac:dyDescent="0.25">
      <c r="A51" s="1" t="s">
        <v>65</v>
      </c>
      <c r="V51" s="2"/>
      <c r="W51" s="2">
        <v>785</v>
      </c>
    </row>
    <row r="52" spans="1:32" x14ac:dyDescent="0.25">
      <c r="A52" s="1" t="s">
        <v>66</v>
      </c>
      <c r="V52" s="2"/>
      <c r="W52" s="2">
        <v>10976</v>
      </c>
    </row>
    <row r="53" spans="1:32" x14ac:dyDescent="0.25">
      <c r="A53" s="1" t="s">
        <v>67</v>
      </c>
      <c r="W53" s="2">
        <v>8108</v>
      </c>
    </row>
    <row r="54" spans="1:32" x14ac:dyDescent="0.25">
      <c r="A54" s="1" t="s">
        <v>68</v>
      </c>
      <c r="W54" s="2">
        <v>2067</v>
      </c>
    </row>
    <row r="55" spans="1:32" x14ac:dyDescent="0.25">
      <c r="A55" s="1" t="s">
        <v>69</v>
      </c>
      <c r="W55" s="2">
        <v>0</v>
      </c>
    </row>
    <row r="56" spans="1:32" x14ac:dyDescent="0.25">
      <c r="A56" s="1" t="s">
        <v>70</v>
      </c>
      <c r="W56" s="2">
        <v>1026</v>
      </c>
      <c r="AE56" s="1">
        <v>1092</v>
      </c>
      <c r="AF56" s="1">
        <v>1016</v>
      </c>
    </row>
    <row r="57" spans="1:32" x14ac:dyDescent="0.25">
      <c r="A57" s="1" t="s">
        <v>71</v>
      </c>
      <c r="W57" s="2">
        <v>5319</v>
      </c>
    </row>
    <row r="58" spans="1:32" x14ac:dyDescent="0.25">
      <c r="A58" s="1" t="s">
        <v>72</v>
      </c>
      <c r="W58" s="2">
        <f>+SUM(W44:W57)</f>
        <v>142720</v>
      </c>
    </row>
    <row r="59" spans="1:32" x14ac:dyDescent="0.25">
      <c r="W59" s="2"/>
    </row>
    <row r="60" spans="1:32" x14ac:dyDescent="0.25">
      <c r="A60" s="1" t="s">
        <v>73</v>
      </c>
      <c r="W60" s="2">
        <v>11864</v>
      </c>
    </row>
    <row r="61" spans="1:32" x14ac:dyDescent="0.25">
      <c r="A61" s="1" t="s">
        <v>74</v>
      </c>
      <c r="W61" s="2">
        <v>21850</v>
      </c>
    </row>
    <row r="62" spans="1:32" x14ac:dyDescent="0.25">
      <c r="A62" s="1" t="s">
        <v>75</v>
      </c>
      <c r="W62" s="2">
        <v>58151</v>
      </c>
    </row>
    <row r="63" spans="1:32" x14ac:dyDescent="0.25">
      <c r="A63" s="1" t="s">
        <v>76</v>
      </c>
      <c r="W63" s="2">
        <v>4765</v>
      </c>
      <c r="AE63" s="1">
        <v>7340</v>
      </c>
      <c r="AF63" s="1">
        <v>1693</v>
      </c>
    </row>
    <row r="64" spans="1:32" x14ac:dyDescent="0.25">
      <c r="A64" s="1" t="s">
        <v>69</v>
      </c>
      <c r="W64" s="2">
        <v>291</v>
      </c>
    </row>
    <row r="65" spans="1:36" x14ac:dyDescent="0.25">
      <c r="A65" s="1" t="s">
        <v>77</v>
      </c>
      <c r="W65" s="2">
        <v>2159</v>
      </c>
    </row>
    <row r="66" spans="1:36" x14ac:dyDescent="0.25">
      <c r="A66" s="1" t="s">
        <v>78</v>
      </c>
      <c r="W66" s="2">
        <v>6248</v>
      </c>
    </row>
    <row r="67" spans="1:36" x14ac:dyDescent="0.25">
      <c r="A67" s="1" t="s">
        <v>79</v>
      </c>
      <c r="W67" s="2">
        <v>2212</v>
      </c>
    </row>
    <row r="68" spans="1:36" x14ac:dyDescent="0.25">
      <c r="A68" s="1" t="s">
        <v>80</v>
      </c>
      <c r="W68" s="2">
        <v>53162</v>
      </c>
      <c r="AE68" s="1">
        <v>19962</v>
      </c>
      <c r="AF68" s="1">
        <v>61890</v>
      </c>
    </row>
    <row r="69" spans="1:36" x14ac:dyDescent="0.25">
      <c r="A69" s="1" t="s">
        <v>81</v>
      </c>
      <c r="W69" s="2">
        <f>+SUM(W60:W68)</f>
        <v>160702</v>
      </c>
    </row>
    <row r="70" spans="1:36" x14ac:dyDescent="0.25">
      <c r="A70" s="1" t="s">
        <v>82</v>
      </c>
      <c r="W70" s="2">
        <f>+W58-W69</f>
        <v>-17982</v>
      </c>
    </row>
    <row r="72" spans="1:36" x14ac:dyDescent="0.25">
      <c r="A72" s="1" t="s">
        <v>86</v>
      </c>
      <c r="AA72" s="1">
        <v>9363</v>
      </c>
      <c r="AB72" s="1">
        <v>10499</v>
      </c>
      <c r="AC72" s="2">
        <v>13344</v>
      </c>
      <c r="AD72" s="2">
        <v>15322</v>
      </c>
      <c r="AE72" s="2">
        <v>-2446</v>
      </c>
      <c r="AF72" s="2">
        <v>-18410</v>
      </c>
      <c r="AG72" s="2">
        <v>-3416</v>
      </c>
      <c r="AH72" s="2">
        <v>3512</v>
      </c>
      <c r="AI72" s="2">
        <v>5960</v>
      </c>
      <c r="AJ72" s="2">
        <v>-12080</v>
      </c>
    </row>
    <row r="73" spans="1:36" x14ac:dyDescent="0.25">
      <c r="A73" s="1" t="s">
        <v>87</v>
      </c>
      <c r="AA73" s="1">
        <v>2450</v>
      </c>
      <c r="AB73" s="1">
        <v>2613</v>
      </c>
      <c r="AC73" s="2">
        <v>1739</v>
      </c>
      <c r="AD73" s="2">
        <v>1722</v>
      </c>
      <c r="AE73" s="2">
        <v>1834</v>
      </c>
      <c r="AF73" s="2">
        <v>1303</v>
      </c>
      <c r="AG73" s="2">
        <v>980</v>
      </c>
      <c r="AH73" s="2">
        <v>1222</v>
      </c>
      <c r="AI73" s="2">
        <v>1527</v>
      </c>
      <c r="AJ73" s="2">
        <v>2230</v>
      </c>
    </row>
    <row r="74" spans="1:36" s="3" customFormat="1" x14ac:dyDescent="0.25">
      <c r="A74" s="3" t="s">
        <v>88</v>
      </c>
      <c r="AA74" s="4">
        <f t="shared" ref="AA74:AG74" si="96">+AA72-AA73</f>
        <v>6913</v>
      </c>
      <c r="AB74" s="4">
        <f t="shared" si="96"/>
        <v>7886</v>
      </c>
      <c r="AC74" s="4">
        <f t="shared" si="96"/>
        <v>11605</v>
      </c>
      <c r="AD74" s="4">
        <f t="shared" si="96"/>
        <v>13600</v>
      </c>
      <c r="AE74" s="4">
        <f t="shared" si="96"/>
        <v>-4280</v>
      </c>
      <c r="AF74" s="4">
        <f t="shared" si="96"/>
        <v>-19713</v>
      </c>
      <c r="AG74" s="4">
        <f t="shared" si="96"/>
        <v>-4396</v>
      </c>
      <c r="AH74" s="4">
        <f>+AH72-AH73</f>
        <v>2290</v>
      </c>
      <c r="AI74" s="4">
        <f t="shared" ref="AI74:AJ74" si="97">+AI72-AI73</f>
        <v>4433</v>
      </c>
      <c r="AJ74" s="4">
        <f t="shared" si="97"/>
        <v>-14310</v>
      </c>
    </row>
    <row r="76" spans="1:36" x14ac:dyDescent="0.25">
      <c r="A76" s="1" t="s">
        <v>122</v>
      </c>
      <c r="AA76" s="2">
        <v>161400</v>
      </c>
      <c r="AB76" s="2">
        <v>150500</v>
      </c>
      <c r="AC76" s="2">
        <v>140800</v>
      </c>
      <c r="AD76" s="2">
        <v>153000</v>
      </c>
      <c r="AE76" s="2">
        <v>161100</v>
      </c>
      <c r="AF76" s="2">
        <v>141000</v>
      </c>
      <c r="AG76" s="2">
        <v>142000</v>
      </c>
      <c r="AH76" s="2">
        <v>156000</v>
      </c>
      <c r="AI76" s="2">
        <v>171000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59D35-6FDF-46DF-A6E3-E736641DB0CB}">
  <dimension ref="A1:K32"/>
  <sheetViews>
    <sheetView showGridLines="0" zoomScale="90" zoomScaleNormal="90" workbookViewId="0">
      <pane xSplit="1" ySplit="1" topLeftCell="B6" activePane="bottomRight" state="frozen"/>
      <selection pane="topRight" activeCell="B1" sqref="B1"/>
      <selection pane="bottomLeft" activeCell="A2" sqref="A2"/>
      <selection pane="bottomRight" activeCell="L35" sqref="L35"/>
    </sheetView>
  </sheetViews>
  <sheetFormatPr defaultColWidth="9.109375" defaultRowHeight="13.2" x14ac:dyDescent="0.25"/>
  <cols>
    <col min="1" max="1" width="28.6640625" style="1" bestFit="1" customWidth="1"/>
    <col min="2" max="16384" width="9.109375" style="1"/>
  </cols>
  <sheetData>
    <row r="1" spans="1:11" x14ac:dyDescent="0.25">
      <c r="A1" s="1" t="s">
        <v>89</v>
      </c>
      <c r="B1" s="3">
        <v>2015</v>
      </c>
      <c r="C1" s="3">
        <v>2016</v>
      </c>
      <c r="D1" s="3">
        <v>2017</v>
      </c>
      <c r="E1" s="3">
        <f>+D1+1</f>
        <v>2018</v>
      </c>
      <c r="F1" s="3">
        <f t="shared" ref="F1:J1" si="0">+E1+1</f>
        <v>2019</v>
      </c>
      <c r="G1" s="3">
        <f t="shared" si="0"/>
        <v>2020</v>
      </c>
      <c r="H1" s="3">
        <f t="shared" si="0"/>
        <v>2021</v>
      </c>
      <c r="I1" s="3">
        <f t="shared" si="0"/>
        <v>2022</v>
      </c>
      <c r="J1" s="3">
        <f t="shared" si="0"/>
        <v>2023</v>
      </c>
      <c r="K1" s="3">
        <v>2024</v>
      </c>
    </row>
    <row r="2" spans="1:11" x14ac:dyDescent="0.25">
      <c r="A2" s="1" t="s">
        <v>7</v>
      </c>
    </row>
    <row r="3" spans="1:11" x14ac:dyDescent="0.25">
      <c r="A3" s="8">
        <v>737</v>
      </c>
      <c r="B3" s="1">
        <v>495</v>
      </c>
      <c r="C3" s="1">
        <v>490</v>
      </c>
      <c r="D3" s="1">
        <v>529</v>
      </c>
      <c r="E3" s="1">
        <v>580</v>
      </c>
      <c r="F3" s="1">
        <v>127</v>
      </c>
      <c r="G3" s="1">
        <v>43</v>
      </c>
      <c r="H3" s="1">
        <v>263</v>
      </c>
      <c r="I3" s="1">
        <v>387</v>
      </c>
      <c r="J3" s="1">
        <v>396</v>
      </c>
      <c r="K3" s="1">
        <v>265</v>
      </c>
    </row>
    <row r="4" spans="1:11" x14ac:dyDescent="0.25">
      <c r="A4" s="8">
        <v>747</v>
      </c>
      <c r="B4" s="1">
        <v>18</v>
      </c>
      <c r="C4" s="1">
        <v>9</v>
      </c>
      <c r="D4" s="1">
        <v>14</v>
      </c>
      <c r="E4" s="1">
        <v>6</v>
      </c>
      <c r="F4" s="1">
        <v>7</v>
      </c>
      <c r="G4" s="1">
        <v>5</v>
      </c>
      <c r="H4" s="1">
        <v>7</v>
      </c>
      <c r="I4" s="1">
        <v>5</v>
      </c>
      <c r="J4" s="1">
        <v>1</v>
      </c>
      <c r="K4" s="1">
        <v>0</v>
      </c>
    </row>
    <row r="5" spans="1:11" x14ac:dyDescent="0.25">
      <c r="A5" s="8">
        <v>767</v>
      </c>
      <c r="B5" s="1">
        <v>16</v>
      </c>
      <c r="C5" s="1">
        <v>13</v>
      </c>
      <c r="D5" s="1">
        <v>10</v>
      </c>
      <c r="E5" s="1">
        <v>27</v>
      </c>
      <c r="F5" s="1">
        <v>43</v>
      </c>
      <c r="G5" s="1">
        <v>30</v>
      </c>
      <c r="H5" s="1">
        <v>32</v>
      </c>
      <c r="I5" s="1">
        <v>33</v>
      </c>
      <c r="J5" s="1">
        <v>32</v>
      </c>
      <c r="K5" s="1">
        <v>18</v>
      </c>
    </row>
    <row r="6" spans="1:11" x14ac:dyDescent="0.25">
      <c r="A6" s="8">
        <v>777</v>
      </c>
      <c r="B6" s="1">
        <v>98</v>
      </c>
      <c r="C6" s="1">
        <v>99</v>
      </c>
      <c r="D6" s="1">
        <v>74</v>
      </c>
      <c r="E6" s="1">
        <v>48</v>
      </c>
      <c r="F6" s="1">
        <v>45</v>
      </c>
      <c r="G6" s="1">
        <v>26</v>
      </c>
      <c r="H6" s="1">
        <v>24</v>
      </c>
      <c r="I6" s="1">
        <v>24</v>
      </c>
      <c r="J6" s="1">
        <v>26</v>
      </c>
      <c r="K6" s="1">
        <v>14</v>
      </c>
    </row>
    <row r="7" spans="1:11" x14ac:dyDescent="0.25">
      <c r="A7" s="8">
        <v>787</v>
      </c>
      <c r="B7" s="1">
        <v>135</v>
      </c>
      <c r="C7" s="1">
        <v>137</v>
      </c>
      <c r="D7" s="1">
        <v>136</v>
      </c>
      <c r="E7" s="1">
        <v>145</v>
      </c>
      <c r="F7" s="1">
        <v>158</v>
      </c>
      <c r="G7" s="1">
        <v>53</v>
      </c>
      <c r="H7" s="1">
        <v>14</v>
      </c>
      <c r="I7" s="1">
        <v>31</v>
      </c>
      <c r="J7" s="1">
        <v>73</v>
      </c>
      <c r="K7" s="1">
        <v>51</v>
      </c>
    </row>
    <row r="8" spans="1:11" x14ac:dyDescent="0.25">
      <c r="A8" s="3" t="s">
        <v>90</v>
      </c>
      <c r="B8" s="3">
        <f t="shared" ref="B8" si="1">+SUM(B2:B7)</f>
        <v>762</v>
      </c>
      <c r="C8" s="3">
        <f t="shared" ref="C8" si="2">+SUM(C2:C7)</f>
        <v>748</v>
      </c>
      <c r="D8" s="3">
        <f t="shared" ref="D8:I8" si="3">+SUM(D2:D7)</f>
        <v>763</v>
      </c>
      <c r="E8" s="3">
        <f t="shared" si="3"/>
        <v>806</v>
      </c>
      <c r="F8" s="3">
        <f t="shared" si="3"/>
        <v>380</v>
      </c>
      <c r="G8" s="3">
        <f t="shared" si="3"/>
        <v>157</v>
      </c>
      <c r="H8" s="3">
        <f t="shared" si="3"/>
        <v>340</v>
      </c>
      <c r="I8" s="3">
        <f t="shared" si="3"/>
        <v>480</v>
      </c>
      <c r="J8" s="3">
        <f>+SUM(J2:J7)</f>
        <v>528</v>
      </c>
      <c r="K8" s="3">
        <f t="shared" ref="K8" si="4">+SUM(K2:K7)</f>
        <v>348</v>
      </c>
    </row>
    <row r="10" spans="1:11" x14ac:dyDescent="0.25">
      <c r="A10" s="1" t="s">
        <v>8</v>
      </c>
    </row>
    <row r="11" spans="1:11" x14ac:dyDescent="0.25">
      <c r="A11" s="1" t="s">
        <v>91</v>
      </c>
      <c r="B11" s="1">
        <v>23</v>
      </c>
      <c r="C11" s="1">
        <v>31</v>
      </c>
      <c r="D11" s="1">
        <v>11</v>
      </c>
      <c r="F11" s="1">
        <v>37</v>
      </c>
      <c r="G11" s="1">
        <v>19</v>
      </c>
      <c r="H11" s="1">
        <v>27</v>
      </c>
      <c r="I11" s="1">
        <v>25</v>
      </c>
      <c r="J11" s="1">
        <v>20</v>
      </c>
      <c r="K11" s="1">
        <v>16</v>
      </c>
    </row>
    <row r="12" spans="1:11" x14ac:dyDescent="0.25">
      <c r="A12" s="1" t="s">
        <v>92</v>
      </c>
      <c r="B12" s="1">
        <v>38</v>
      </c>
      <c r="C12" s="1">
        <v>34</v>
      </c>
      <c r="D12" s="1">
        <v>57</v>
      </c>
      <c r="E12" s="1">
        <v>23</v>
      </c>
      <c r="F12" s="1">
        <v>74</v>
      </c>
      <c r="G12" s="1">
        <v>52</v>
      </c>
      <c r="H12" s="1">
        <v>56</v>
      </c>
      <c r="I12" s="1">
        <v>50</v>
      </c>
      <c r="J12" s="1">
        <v>57</v>
      </c>
      <c r="K12" s="1">
        <v>34</v>
      </c>
    </row>
    <row r="13" spans="1:11" x14ac:dyDescent="0.25">
      <c r="A13" s="1" t="s">
        <v>105</v>
      </c>
      <c r="B13" s="1">
        <v>5</v>
      </c>
      <c r="C13" s="1">
        <v>4</v>
      </c>
      <c r="F13" s="1">
        <v>1</v>
      </c>
    </row>
    <row r="14" spans="1:11" x14ac:dyDescent="0.25">
      <c r="A14" s="1" t="s">
        <v>106</v>
      </c>
      <c r="B14" s="1">
        <v>1</v>
      </c>
      <c r="C14" s="1">
        <v>1</v>
      </c>
      <c r="F14" s="1">
        <v>2</v>
      </c>
    </row>
    <row r="15" spans="1:11" x14ac:dyDescent="0.25">
      <c r="A15" s="1" t="s">
        <v>93</v>
      </c>
      <c r="B15" s="1">
        <v>41</v>
      </c>
      <c r="C15" s="1">
        <v>25</v>
      </c>
      <c r="D15" s="1">
        <v>9</v>
      </c>
      <c r="E15" s="1">
        <v>13</v>
      </c>
      <c r="F15" s="1">
        <v>13</v>
      </c>
      <c r="G15" s="1">
        <v>27</v>
      </c>
      <c r="H15" s="1">
        <v>15</v>
      </c>
      <c r="I15" s="1">
        <v>19</v>
      </c>
      <c r="J15" s="1">
        <v>11</v>
      </c>
      <c r="K15" s="1">
        <v>4</v>
      </c>
    </row>
    <row r="16" spans="1:11" x14ac:dyDescent="0.25">
      <c r="A16" s="1" t="s">
        <v>94</v>
      </c>
      <c r="B16" s="1">
        <v>16</v>
      </c>
      <c r="C16" s="1">
        <v>25</v>
      </c>
      <c r="D16" s="1">
        <v>35</v>
      </c>
      <c r="E16" s="1">
        <v>17</v>
      </c>
      <c r="F16" s="1">
        <v>22</v>
      </c>
      <c r="G16" s="1">
        <v>3</v>
      </c>
      <c r="H16" s="1">
        <v>5</v>
      </c>
      <c r="I16" s="1">
        <v>9</v>
      </c>
      <c r="J16" s="1">
        <v>9</v>
      </c>
      <c r="K16" s="1">
        <v>9</v>
      </c>
    </row>
    <row r="17" spans="1:11" x14ac:dyDescent="0.25">
      <c r="A17" s="1" t="s">
        <v>95</v>
      </c>
      <c r="B17" s="1">
        <v>12</v>
      </c>
      <c r="C17" s="1">
        <v>15</v>
      </c>
      <c r="D17" s="1">
        <v>16</v>
      </c>
      <c r="E17" s="1">
        <v>10</v>
      </c>
      <c r="F17" s="1">
        <v>11</v>
      </c>
      <c r="G17" s="1">
        <v>4</v>
      </c>
      <c r="H17" s="1">
        <v>16</v>
      </c>
      <c r="I17" s="1">
        <v>12</v>
      </c>
      <c r="J17" s="1">
        <v>9</v>
      </c>
      <c r="K17" s="1">
        <v>14</v>
      </c>
    </row>
    <row r="18" spans="1:11" x14ac:dyDescent="0.25">
      <c r="A18" s="1" t="s">
        <v>96</v>
      </c>
      <c r="B18" s="1">
        <v>35</v>
      </c>
      <c r="C18" s="1">
        <v>25</v>
      </c>
      <c r="D18" s="1">
        <v>23</v>
      </c>
      <c r="E18" s="1">
        <v>17</v>
      </c>
      <c r="F18" s="1">
        <v>23</v>
      </c>
      <c r="G18" s="1">
        <v>20</v>
      </c>
      <c r="H18" s="1">
        <v>21</v>
      </c>
      <c r="I18" s="1">
        <v>14</v>
      </c>
      <c r="J18" s="1">
        <v>22</v>
      </c>
      <c r="K18" s="1">
        <v>11</v>
      </c>
    </row>
    <row r="19" spans="1:11" x14ac:dyDescent="0.25">
      <c r="A19" s="1" t="s">
        <v>97</v>
      </c>
      <c r="F19" s="1">
        <v>28</v>
      </c>
      <c r="G19" s="1">
        <v>14</v>
      </c>
      <c r="H19" s="1">
        <v>13</v>
      </c>
      <c r="I19" s="1">
        <v>15</v>
      </c>
      <c r="J19" s="1">
        <v>13</v>
      </c>
      <c r="K19" s="1">
        <v>10</v>
      </c>
    </row>
    <row r="20" spans="1:11" x14ac:dyDescent="0.25">
      <c r="A20" s="1" t="s">
        <v>98</v>
      </c>
      <c r="I20" s="1">
        <v>4</v>
      </c>
      <c r="J20" s="1">
        <v>2</v>
      </c>
      <c r="K20" s="1">
        <v>6</v>
      </c>
    </row>
    <row r="21" spans="1:11" x14ac:dyDescent="0.25">
      <c r="A21" s="1" t="s">
        <v>99</v>
      </c>
      <c r="B21" s="1">
        <v>14</v>
      </c>
      <c r="C21" s="1">
        <v>18</v>
      </c>
      <c r="D21" s="1">
        <v>19</v>
      </c>
      <c r="E21" s="1">
        <v>16</v>
      </c>
      <c r="F21" s="1">
        <v>18</v>
      </c>
      <c r="G21" s="1">
        <v>15</v>
      </c>
      <c r="H21" s="1">
        <v>16</v>
      </c>
      <c r="I21" s="1">
        <v>12</v>
      </c>
      <c r="J21" s="1">
        <v>11</v>
      </c>
      <c r="K21" s="1">
        <v>4</v>
      </c>
    </row>
    <row r="22" spans="1:11" x14ac:dyDescent="0.25">
      <c r="A22" s="1" t="s">
        <v>100</v>
      </c>
      <c r="J22" s="1">
        <v>3</v>
      </c>
      <c r="K22" s="1">
        <v>2</v>
      </c>
    </row>
    <row r="23" spans="1:11" x14ac:dyDescent="0.25">
      <c r="A23" s="1" t="s">
        <v>107</v>
      </c>
      <c r="B23" s="1">
        <v>1</v>
      </c>
    </row>
    <row r="24" spans="1:11" x14ac:dyDescent="0.25">
      <c r="A24" s="1" t="s">
        <v>101</v>
      </c>
      <c r="B24" s="1">
        <v>3</v>
      </c>
      <c r="C24" s="1">
        <v>5</v>
      </c>
      <c r="D24" s="1">
        <v>3</v>
      </c>
      <c r="E24" s="1">
        <v>1</v>
      </c>
      <c r="F24" s="1">
        <v>2</v>
      </c>
      <c r="I24" s="1">
        <v>4</v>
      </c>
      <c r="J24" s="1">
        <v>5</v>
      </c>
      <c r="K24" s="1">
        <v>2</v>
      </c>
    </row>
    <row r="25" spans="1:11" x14ac:dyDescent="0.25">
      <c r="A25" s="1" t="s">
        <v>102</v>
      </c>
      <c r="B25" s="1">
        <v>1</v>
      </c>
      <c r="C25" s="1">
        <v>2</v>
      </c>
      <c r="D25" s="1">
        <v>1</v>
      </c>
      <c r="E25" s="1">
        <v>1</v>
      </c>
      <c r="I25" s="1">
        <v>1</v>
      </c>
    </row>
    <row r="26" spans="1:11" x14ac:dyDescent="0.25">
      <c r="A26" s="3" t="s">
        <v>103</v>
      </c>
      <c r="B26" s="3">
        <f t="shared" ref="B26:I26" si="5">+SUM(B11:B25)</f>
        <v>190</v>
      </c>
      <c r="C26" s="3">
        <f t="shared" si="5"/>
        <v>185</v>
      </c>
      <c r="D26" s="3">
        <f t="shared" si="5"/>
        <v>174</v>
      </c>
      <c r="E26" s="3">
        <f t="shared" si="5"/>
        <v>98</v>
      </c>
      <c r="F26" s="3">
        <f t="shared" si="5"/>
        <v>231</v>
      </c>
      <c r="G26" s="3">
        <f t="shared" si="5"/>
        <v>154</v>
      </c>
      <c r="H26" s="3">
        <f t="shared" si="5"/>
        <v>169</v>
      </c>
      <c r="I26" s="3">
        <f t="shared" si="5"/>
        <v>165</v>
      </c>
      <c r="J26" s="3">
        <f>+SUM(J11:J25)</f>
        <v>162</v>
      </c>
      <c r="K26" s="3">
        <f t="shared" ref="K26" si="6">+SUM(K11:K25)</f>
        <v>112</v>
      </c>
    </row>
    <row r="28" spans="1:11" x14ac:dyDescent="0.25">
      <c r="A28" s="1" t="s">
        <v>104</v>
      </c>
    </row>
    <row r="29" spans="1:11" x14ac:dyDescent="0.25">
      <c r="A29" s="1" t="s">
        <v>7</v>
      </c>
      <c r="B29" s="2">
        <v>429346</v>
      </c>
      <c r="C29" s="2">
        <v>413036</v>
      </c>
      <c r="D29" s="2">
        <v>421345</v>
      </c>
      <c r="E29" s="2">
        <v>412307</v>
      </c>
      <c r="F29" s="2">
        <v>376593</v>
      </c>
      <c r="G29" s="2">
        <v>281588</v>
      </c>
      <c r="H29" s="2">
        <v>296882</v>
      </c>
      <c r="I29" s="2">
        <v>359824</v>
      </c>
      <c r="J29" s="2">
        <v>440507</v>
      </c>
      <c r="K29" s="2">
        <v>435175</v>
      </c>
    </row>
    <row r="30" spans="1:11" x14ac:dyDescent="0.25">
      <c r="A30" s="1" t="s">
        <v>8</v>
      </c>
      <c r="B30" s="2">
        <v>46933</v>
      </c>
      <c r="C30" s="2">
        <v>44825</v>
      </c>
      <c r="D30" s="2">
        <v>49577</v>
      </c>
      <c r="E30" s="2">
        <v>57166</v>
      </c>
      <c r="F30" s="2">
        <v>63691</v>
      </c>
      <c r="G30" s="2">
        <v>60847</v>
      </c>
      <c r="H30" s="2">
        <v>59828</v>
      </c>
      <c r="I30" s="2">
        <v>54373</v>
      </c>
      <c r="J30" s="2">
        <v>59012</v>
      </c>
      <c r="K30" s="2">
        <v>64023</v>
      </c>
    </row>
    <row r="31" spans="1:11" x14ac:dyDescent="0.25">
      <c r="A31" s="1" t="s">
        <v>9</v>
      </c>
      <c r="B31" s="2">
        <v>13020</v>
      </c>
      <c r="C31" s="2">
        <v>15631</v>
      </c>
      <c r="D31" s="2">
        <v>17223</v>
      </c>
      <c r="E31" s="2">
        <v>21008</v>
      </c>
      <c r="F31" s="2">
        <v>22902</v>
      </c>
      <c r="G31" s="2">
        <v>20632</v>
      </c>
      <c r="H31" s="2">
        <v>20496</v>
      </c>
      <c r="I31" s="2">
        <v>19338</v>
      </c>
      <c r="J31" s="2">
        <v>19869</v>
      </c>
      <c r="K31" s="2">
        <v>21403</v>
      </c>
    </row>
    <row r="32" spans="1:11" s="3" customFormat="1" x14ac:dyDescent="0.25">
      <c r="A32" s="3" t="s">
        <v>103</v>
      </c>
      <c r="B32" s="4">
        <f t="shared" ref="B32" si="7">+SUM(B29:B31)</f>
        <v>489299</v>
      </c>
      <c r="C32" s="4">
        <f t="shared" ref="C32" si="8">+SUM(C29:C31)</f>
        <v>473492</v>
      </c>
      <c r="D32" s="4">
        <f t="shared" ref="D32" si="9">+SUM(D29:D31)</f>
        <v>488145</v>
      </c>
      <c r="E32" s="4">
        <f t="shared" ref="E32" si="10">+SUM(E29:E31)</f>
        <v>490481</v>
      </c>
      <c r="F32" s="4">
        <f t="shared" ref="F32" si="11">+SUM(F29:F31)</f>
        <v>463186</v>
      </c>
      <c r="G32" s="4">
        <f t="shared" ref="G32:I32" si="12">+SUM(G29:G31)</f>
        <v>363067</v>
      </c>
      <c r="H32" s="4">
        <f t="shared" si="12"/>
        <v>377206</v>
      </c>
      <c r="I32" s="4">
        <f t="shared" si="12"/>
        <v>433535</v>
      </c>
      <c r="J32" s="4">
        <f>+SUM(J29:J31)</f>
        <v>519388</v>
      </c>
      <c r="K32" s="4">
        <f t="shared" ref="K32" si="13">+SUM(K29:K31)</f>
        <v>520601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Deliveries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alexandreduartemorais@gmail.com</dc:creator>
  <cp:lastModifiedBy>Alexandre Duarte Morais</cp:lastModifiedBy>
  <dcterms:created xsi:type="dcterms:W3CDTF">2024-09-01T09:42:53Z</dcterms:created>
  <dcterms:modified xsi:type="dcterms:W3CDTF">2025-02-19T09:47:16Z</dcterms:modified>
</cp:coreProperties>
</file>