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34" documentId="8_{4C09FC50-829D-4C44-96EC-BD0EB1757D60}" xr6:coauthVersionLast="47" xr6:coauthVersionMax="47" xr10:uidLastSave="{EC777187-A46E-4798-92AE-4DE71ED24264}"/>
  <bookViews>
    <workbookView xWindow="-120" yWindow="-120" windowWidth="29040" windowHeight="15720" activeTab="1" xr2:uid="{3EEB13BA-7802-4CD9-A66A-CD2A5B7E93B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4" i="2" l="1"/>
  <c r="J23" i="2"/>
  <c r="J22" i="2"/>
  <c r="J12" i="2"/>
  <c r="H28" i="2"/>
  <c r="G28" i="2"/>
  <c r="F28" i="2"/>
  <c r="E28" i="2"/>
  <c r="D28" i="2"/>
  <c r="C28" i="2"/>
  <c r="I28" i="2"/>
  <c r="C12" i="2"/>
  <c r="F12" i="2"/>
  <c r="D12" i="2"/>
  <c r="G12" i="2"/>
  <c r="I54" i="2"/>
  <c r="I53" i="2"/>
  <c r="I52" i="2"/>
  <c r="I51" i="2"/>
  <c r="I49" i="2"/>
  <c r="I46" i="2"/>
  <c r="I33" i="2"/>
  <c r="I38" i="2"/>
  <c r="I31" i="2"/>
  <c r="E12" i="2"/>
  <c r="H12" i="2"/>
  <c r="J10" i="2"/>
  <c r="J5" i="2"/>
  <c r="J7" i="2" s="1"/>
  <c r="H5" i="2"/>
  <c r="H7" i="2" s="1"/>
  <c r="H23" i="2" s="1"/>
  <c r="G5" i="2"/>
  <c r="G7" i="2" s="1"/>
  <c r="G23" i="2" s="1"/>
  <c r="F5" i="2"/>
  <c r="F7" i="2" s="1"/>
  <c r="F23" i="2" s="1"/>
  <c r="E5" i="2"/>
  <c r="E7" i="2" s="1"/>
  <c r="E23" i="2" s="1"/>
  <c r="D5" i="2"/>
  <c r="D7" i="2" s="1"/>
  <c r="D23" i="2" s="1"/>
  <c r="C5" i="2"/>
  <c r="C7" i="2" s="1"/>
  <c r="C23" i="2" s="1"/>
  <c r="H10" i="2"/>
  <c r="G10" i="2"/>
  <c r="F10" i="2"/>
  <c r="E10" i="2"/>
  <c r="D10" i="2"/>
  <c r="C10" i="2"/>
  <c r="I12" i="2"/>
  <c r="I10" i="2"/>
  <c r="I5" i="2"/>
  <c r="I22" i="2" s="1"/>
  <c r="B6" i="1"/>
  <c r="B5" i="1"/>
  <c r="B2" i="1" a="1"/>
  <c r="B2" i="1" s="1"/>
  <c r="B4" i="1" s="1"/>
  <c r="B7" i="1" s="1"/>
  <c r="I57" i="2" l="1"/>
  <c r="I44" i="2"/>
  <c r="G22" i="2"/>
  <c r="H22" i="2"/>
  <c r="F11" i="2"/>
  <c r="I7" i="2"/>
  <c r="C11" i="2"/>
  <c r="J11" i="2"/>
  <c r="J16" i="2" s="1"/>
  <c r="J18" i="2" s="1"/>
  <c r="J20" i="2" s="1"/>
  <c r="E11" i="2"/>
  <c r="H11" i="2"/>
  <c r="D11" i="2"/>
  <c r="G11" i="2"/>
  <c r="I59" i="2" l="1"/>
  <c r="F16" i="2"/>
  <c r="F18" i="2" s="1"/>
  <c r="F20" i="2" s="1"/>
  <c r="F24" i="2"/>
  <c r="G16" i="2"/>
  <c r="G18" i="2" s="1"/>
  <c r="G20" i="2" s="1"/>
  <c r="G24" i="2"/>
  <c r="D16" i="2"/>
  <c r="D18" i="2" s="1"/>
  <c r="D20" i="2" s="1"/>
  <c r="D24" i="2"/>
  <c r="H16" i="2"/>
  <c r="H18" i="2" s="1"/>
  <c r="H20" i="2" s="1"/>
  <c r="H24" i="2"/>
  <c r="E16" i="2"/>
  <c r="E18" i="2" s="1"/>
  <c r="E20" i="2" s="1"/>
  <c r="E24" i="2"/>
  <c r="C16" i="2"/>
  <c r="C18" i="2" s="1"/>
  <c r="C20" i="2" s="1"/>
  <c r="C24" i="2"/>
  <c r="I11" i="2"/>
  <c r="I23" i="2"/>
  <c r="I16" i="2" l="1"/>
  <c r="I18" i="2" s="1"/>
  <c r="I20" i="2" s="1"/>
  <c r="I2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<sst xmlns="http://schemas.openxmlformats.org/spreadsheetml/2006/main" count="68" uniqueCount="65">
  <si>
    <t>ticket</t>
  </si>
  <si>
    <t>price</t>
  </si>
  <si>
    <t>shares</t>
  </si>
  <si>
    <t>mc</t>
  </si>
  <si>
    <t>cash</t>
  </si>
  <si>
    <t>debt</t>
  </si>
  <si>
    <t>ev</t>
  </si>
  <si>
    <t>Q1 2022</t>
  </si>
  <si>
    <t>Q2 2022</t>
  </si>
  <si>
    <t>Q3 2022</t>
  </si>
  <si>
    <t>Q4 2022</t>
  </si>
  <si>
    <t xml:space="preserve">Q1 2023 </t>
  </si>
  <si>
    <t>Q2 2023</t>
  </si>
  <si>
    <t>Q3 2023</t>
  </si>
  <si>
    <t>Q4 2023</t>
  </si>
  <si>
    <t>Online Marketing services</t>
  </si>
  <si>
    <t>Others</t>
  </si>
  <si>
    <t>Total Revenue</t>
  </si>
  <si>
    <t>Cost of Revenue</t>
  </si>
  <si>
    <t>Gross Profit</t>
  </si>
  <si>
    <t>S&amp;G&amp;A</t>
  </si>
  <si>
    <t>R&amp;D</t>
  </si>
  <si>
    <t>OpEx</t>
  </si>
  <si>
    <t>Operating Income</t>
  </si>
  <si>
    <t>Net Interest</t>
  </si>
  <si>
    <t>Fx Gain</t>
  </si>
  <si>
    <t>Share of losses from equity investments</t>
  </si>
  <si>
    <t>Other income</t>
  </si>
  <si>
    <t>Pretax Income</t>
  </si>
  <si>
    <t>Taxes</t>
  </si>
  <si>
    <t>Net income</t>
  </si>
  <si>
    <t>Non-controlling interests</t>
  </si>
  <si>
    <t>Net income to shareholders</t>
  </si>
  <si>
    <t>(millions RMB)</t>
  </si>
  <si>
    <t>balance sheet</t>
  </si>
  <si>
    <t>Gross Margin %</t>
  </si>
  <si>
    <t>Operating Margin %</t>
  </si>
  <si>
    <t>A/R</t>
  </si>
  <si>
    <t>Revenue y/y %</t>
  </si>
  <si>
    <t>Amounts due from related parties</t>
  </si>
  <si>
    <t>other current assets</t>
  </si>
  <si>
    <t>PP&amp;E</t>
  </si>
  <si>
    <t>Licensed copyrights</t>
  </si>
  <si>
    <t>Produced content</t>
  </si>
  <si>
    <t>Goodwill &amp; Intangibles</t>
  </si>
  <si>
    <t>Long-term investments</t>
  </si>
  <si>
    <t>Long term deposits</t>
  </si>
  <si>
    <t>Deferred taxes</t>
  </si>
  <si>
    <t>Operating lease</t>
  </si>
  <si>
    <t>other non-current assets</t>
  </si>
  <si>
    <t>Total Assets</t>
  </si>
  <si>
    <t>Accounts payable</t>
  </si>
  <si>
    <t>customer deposits</t>
  </si>
  <si>
    <t>deferred income</t>
  </si>
  <si>
    <t>Convertible senior notes</t>
  </si>
  <si>
    <t>Notes payable</t>
  </si>
  <si>
    <t>Amounts due to related parties</t>
  </si>
  <si>
    <t>deferred revenue</t>
  </si>
  <si>
    <t>Operating lease liabilities</t>
  </si>
  <si>
    <t>other non-current liabilities</t>
  </si>
  <si>
    <t>Total liabilities</t>
  </si>
  <si>
    <t>S/E</t>
  </si>
  <si>
    <t>CFFO</t>
  </si>
  <si>
    <t>CAPEX</t>
  </si>
  <si>
    <t>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</si>
</sst>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00_ ;_-[$$-409]* \-#,##0.00\ ;_-[$$-409]* &quot;-&quot;??_ ;_-@_ "/>
  </numFmts>
  <fonts count="5"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2" fillId="0" borderId="0" xfId="0" applyFont="1"/>
    <xf numFmtId="14" fontId="2" fillId="0" borderId="0" xfId="0" applyNumberFormat="1" applyFont="1"/>
    <xf numFmtId="0" fontId="3" fillId="0" borderId="0" xfId="0" applyFont="1"/>
    <xf numFmtId="3" fontId="2" fillId="0" borderId="0" xfId="0" applyNumberFormat="1" applyFont="1"/>
    <xf numFmtId="3" fontId="3" fillId="0" borderId="0" xfId="0" applyNumberFormat="1" applyFont="1"/>
    <xf numFmtId="0" fontId="4" fillId="0" borderId="0" xfId="0" applyFont="1"/>
    <xf numFmtId="164" fontId="4" fillId="0" borderId="0" xfId="0" applyNumberFormat="1" applyFont="1"/>
    <xf numFmtId="165" fontId="4" fillId="0" borderId="0" xfId="0" applyNumberFormat="1" applyFont="1"/>
    <xf numFmtId="3" fontId="2"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https://www.bing.com/financeapi/forcetrigger?t=a1ohm7&amp;q=XNAS%3aBIDU&amp;form=skydnc</v>
    <v>Learn more on Bing</v>
  </rv>
  <rv s="1">
    <v>en-GB</v>
    <v>a1ohm7</v>
    <v>268435456</v>
    <v>1</v>
    <v>Powered by Refinitiv</v>
    <v>0</v>
    <v>Baidu, Inc. (XNAS:BIDU)</v>
    <v>2</v>
    <v>3</v>
    <v>Finance</v>
    <v>4</v>
    <v>160.52869999999999</v>
    <v>97.51</v>
    <v>0.6966</v>
    <v>1.77</v>
    <v>1.6005000000000002E-2</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The Company operates through two segments, Baidu Core segment and iQIYI segment. Baidu Core mainly provides search-based, feed-based, and other online marketing services, as well as products and services from the Company’s new artificial intelligence (AI) initiatives. Within Baidu Core, the Company’s product and services offerings are categorized as Mobile Ecosystem, Baidu AI Cloud and Intelligent Driving &amp; Other Growth Initiatives. iQIYI is an online entertainment service provider that offers original, professionally produced and partner-generated content on its platform.</v>
    <v>41300</v>
    <v>Nasdaq Stock Market</v>
    <v>XNAS</v>
    <v>XNAS</v>
    <v>Baidu Campus, No. 10 Shangdi 10th Street, Haidian District, BEIJING, BEIJING, 100085 CN</v>
    <v>114.11</v>
    <v>Software &amp; IT Services</v>
    <v>Stock</v>
    <v>45349.943413575784</v>
    <v>0</v>
    <v>111.41</v>
    <v>39280741392</v>
    <v>Baidu, Inc.</v>
    <v>Baidu, Inc.</v>
    <v>112.07</v>
    <v>13.1905</v>
    <v>110.59</v>
    <v>112.36</v>
    <v>349597200</v>
    <v>BIDU</v>
    <v>Baidu, Inc. (XNAS:BIDU)</v>
    <v>147423</v>
    <v>2869637</v>
    <v>2000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55E34-1B28-4055-A64C-342E1E2D6C1E}">
  <dimension ref="A1:B7"/>
  <sheetViews>
    <sheetView workbookViewId="0">
      <selection activeCell="D15" sqref="D15"/>
    </sheetView>
  </sheetViews>
  <sheetFormatPr defaultRowHeight="12.75" x14ac:dyDescent="0.2"/>
  <cols>
    <col min="1" max="1" width="9.140625" style="6"/>
    <col min="2" max="2" width="12.5703125" style="6" bestFit="1" customWidth="1"/>
    <col min="3" max="16384" width="9.140625" style="6"/>
  </cols>
  <sheetData>
    <row r="1" spans="1:2" x14ac:dyDescent="0.2">
      <c r="A1" s="6" t="s">
        <v>0</v>
      </c>
      <c r="B1" s="6" t="e" vm="1">
        <v>#VALUE!</v>
      </c>
    </row>
    <row r="2" spans="1:2" x14ac:dyDescent="0.2">
      <c r="A2" s="6" t="s">
        <v>1</v>
      </c>
      <c r="B2" s="7" cm="1">
        <f t="array" ref="B2">_FV(B1,"Price")</f>
        <v>112.36</v>
      </c>
    </row>
    <row r="3" spans="1:2" x14ac:dyDescent="0.2">
      <c r="A3" s="6" t="s">
        <v>2</v>
      </c>
      <c r="B3" s="6">
        <v>351.7</v>
      </c>
    </row>
    <row r="4" spans="1:2" x14ac:dyDescent="0.2">
      <c r="A4" s="6" t="s">
        <v>3</v>
      </c>
      <c r="B4" s="8">
        <f>B2*B3</f>
        <v>39517.011999999995</v>
      </c>
    </row>
    <row r="5" spans="1:2" x14ac:dyDescent="0.2">
      <c r="A5" s="6" t="s">
        <v>4</v>
      </c>
      <c r="B5" s="6">
        <f>4785+1561+21431</f>
        <v>27777</v>
      </c>
    </row>
    <row r="6" spans="1:2" x14ac:dyDescent="0.2">
      <c r="A6" s="6" t="s">
        <v>5</v>
      </c>
      <c r="B6" s="6">
        <f>1608+1984+4915</f>
        <v>8507</v>
      </c>
    </row>
    <row r="7" spans="1:2" x14ac:dyDescent="0.2">
      <c r="A7" s="6" t="s">
        <v>6</v>
      </c>
      <c r="B7" s="8">
        <f>B4-B5+B6</f>
        <v>20247.011999999995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79D13-EA76-46C7-9448-0828B3D92331}">
  <dimension ref="B1:J59"/>
  <sheetViews>
    <sheetView tabSelected="1" workbookViewId="0">
      <selection activeCell="L15" sqref="L15"/>
    </sheetView>
  </sheetViews>
  <sheetFormatPr defaultRowHeight="12.75" x14ac:dyDescent="0.2"/>
  <cols>
    <col min="1" max="1" width="2.140625" style="1" customWidth="1"/>
    <col min="2" max="2" width="37.28515625" style="1" bestFit="1" customWidth="1"/>
    <col min="3" max="4" width="9.140625" style="1"/>
    <col min="5" max="5" width="10.7109375" style="1" bestFit="1" customWidth="1"/>
    <col min="6" max="8" width="9.140625" style="1"/>
    <col min="9" max="9" width="10.7109375" style="1" bestFit="1" customWidth="1"/>
    <col min="10" max="16384" width="9.140625" style="1"/>
  </cols>
  <sheetData>
    <row r="1" spans="2:10" x14ac:dyDescent="0.2">
      <c r="E1" s="2">
        <v>45199</v>
      </c>
      <c r="I1" s="2">
        <v>45199</v>
      </c>
    </row>
    <row r="2" spans="2:10" x14ac:dyDescent="0.2">
      <c r="B2" s="1" t="s">
        <v>33</v>
      </c>
      <c r="C2" s="3" t="s">
        <v>7</v>
      </c>
      <c r="D2" s="3" t="s">
        <v>8</v>
      </c>
      <c r="E2" s="3" t="s">
        <v>9</v>
      </c>
      <c r="F2" s="3" t="s">
        <v>10</v>
      </c>
      <c r="G2" s="3" t="s">
        <v>11</v>
      </c>
      <c r="H2" s="3" t="s">
        <v>12</v>
      </c>
      <c r="I2" s="3" t="s">
        <v>13</v>
      </c>
      <c r="J2" s="3" t="s">
        <v>14</v>
      </c>
    </row>
    <row r="3" spans="2:10" x14ac:dyDescent="0.2">
      <c r="B3" s="1" t="s">
        <v>15</v>
      </c>
      <c r="C3" s="4">
        <v>16929</v>
      </c>
      <c r="D3" s="4">
        <v>18268</v>
      </c>
      <c r="E3" s="4">
        <v>19943</v>
      </c>
      <c r="F3" s="4">
        <v>19571</v>
      </c>
      <c r="G3" s="4">
        <v>17972</v>
      </c>
      <c r="H3" s="4">
        <v>21081</v>
      </c>
      <c r="I3" s="4">
        <v>21346</v>
      </c>
      <c r="J3" s="4">
        <v>20804</v>
      </c>
    </row>
    <row r="4" spans="2:10" x14ac:dyDescent="0.2">
      <c r="B4" s="1" t="s">
        <v>16</v>
      </c>
      <c r="C4" s="4">
        <v>11482</v>
      </c>
      <c r="D4" s="4">
        <v>11379</v>
      </c>
      <c r="E4" s="4">
        <v>12597</v>
      </c>
      <c r="F4" s="4">
        <v>13506</v>
      </c>
      <c r="G4" s="4">
        <v>13172</v>
      </c>
      <c r="H4" s="4">
        <v>12975</v>
      </c>
      <c r="I4" s="4">
        <v>13101</v>
      </c>
      <c r="J4" s="4">
        <v>14147</v>
      </c>
    </row>
    <row r="5" spans="2:10" x14ac:dyDescent="0.2">
      <c r="B5" s="3" t="s">
        <v>17</v>
      </c>
      <c r="C5" s="5">
        <f t="shared" ref="C5:H5" si="0">C3+C4</f>
        <v>28411</v>
      </c>
      <c r="D5" s="5">
        <f t="shared" si="0"/>
        <v>29647</v>
      </c>
      <c r="E5" s="5">
        <f t="shared" si="0"/>
        <v>32540</v>
      </c>
      <c r="F5" s="5">
        <f t="shared" si="0"/>
        <v>33077</v>
      </c>
      <c r="G5" s="5">
        <f t="shared" si="0"/>
        <v>31144</v>
      </c>
      <c r="H5" s="5">
        <f t="shared" si="0"/>
        <v>34056</v>
      </c>
      <c r="I5" s="5">
        <f>I3+I4</f>
        <v>34447</v>
      </c>
      <c r="J5" s="5">
        <f t="shared" ref="J5" si="1">J3+J4</f>
        <v>34951</v>
      </c>
    </row>
    <row r="6" spans="2:10" x14ac:dyDescent="0.2">
      <c r="B6" s="1" t="s">
        <v>18</v>
      </c>
      <c r="C6" s="4">
        <v>15546</v>
      </c>
      <c r="D6" s="4">
        <v>15171</v>
      </c>
      <c r="E6" s="4">
        <v>16273</v>
      </c>
      <c r="F6" s="4">
        <v>16945</v>
      </c>
      <c r="G6" s="4">
        <v>15152</v>
      </c>
      <c r="H6" s="4">
        <v>16167</v>
      </c>
      <c r="I6" s="4">
        <v>16294</v>
      </c>
      <c r="J6" s="4">
        <v>17418</v>
      </c>
    </row>
    <row r="7" spans="2:10" x14ac:dyDescent="0.2">
      <c r="B7" s="3" t="s">
        <v>19</v>
      </c>
      <c r="C7" s="5">
        <f t="shared" ref="C7:H7" si="2">C5-C6</f>
        <v>12865</v>
      </c>
      <c r="D7" s="5">
        <f t="shared" si="2"/>
        <v>14476</v>
      </c>
      <c r="E7" s="5">
        <f t="shared" si="2"/>
        <v>16267</v>
      </c>
      <c r="F7" s="5">
        <f t="shared" si="2"/>
        <v>16132</v>
      </c>
      <c r="G7" s="5">
        <f t="shared" si="2"/>
        <v>15992</v>
      </c>
      <c r="H7" s="5">
        <f t="shared" si="2"/>
        <v>17889</v>
      </c>
      <c r="I7" s="5">
        <f>I5-I6</f>
        <v>18153</v>
      </c>
      <c r="J7" s="5">
        <f t="shared" ref="J7" si="3">J5-J6</f>
        <v>17533</v>
      </c>
    </row>
    <row r="8" spans="2:10" x14ac:dyDescent="0.2">
      <c r="B8" s="1" t="s">
        <v>20</v>
      </c>
      <c r="C8" s="4">
        <v>4656</v>
      </c>
      <c r="D8" s="4">
        <v>4784</v>
      </c>
      <c r="E8" s="4">
        <v>5193</v>
      </c>
      <c r="F8" s="4">
        <v>5881</v>
      </c>
      <c r="G8" s="4">
        <v>5589</v>
      </c>
      <c r="H8" s="4">
        <v>6298</v>
      </c>
      <c r="I8" s="4">
        <v>5778</v>
      </c>
      <c r="J8" s="4">
        <v>5854</v>
      </c>
    </row>
    <row r="9" spans="2:10" x14ac:dyDescent="0.2">
      <c r="B9" s="1" t="s">
        <v>21</v>
      </c>
      <c r="C9" s="4">
        <v>5608</v>
      </c>
      <c r="D9" s="4">
        <v>6292</v>
      </c>
      <c r="E9" s="4">
        <v>5757</v>
      </c>
      <c r="F9" s="4">
        <v>5658</v>
      </c>
      <c r="G9" s="4">
        <v>5423</v>
      </c>
      <c r="H9" s="4">
        <v>6381</v>
      </c>
      <c r="I9" s="4">
        <v>6101</v>
      </c>
      <c r="J9" s="4">
        <v>6287</v>
      </c>
    </row>
    <row r="10" spans="2:10" x14ac:dyDescent="0.2">
      <c r="B10" s="1" t="s">
        <v>22</v>
      </c>
      <c r="C10" s="4">
        <f t="shared" ref="C10:H10" si="4">C8+C9</f>
        <v>10264</v>
      </c>
      <c r="D10" s="4">
        <f t="shared" si="4"/>
        <v>11076</v>
      </c>
      <c r="E10" s="4">
        <f t="shared" si="4"/>
        <v>10950</v>
      </c>
      <c r="F10" s="4">
        <f t="shared" si="4"/>
        <v>11539</v>
      </c>
      <c r="G10" s="4">
        <f t="shared" si="4"/>
        <v>11012</v>
      </c>
      <c r="H10" s="4">
        <f t="shared" si="4"/>
        <v>12679</v>
      </c>
      <c r="I10" s="4">
        <f>I8+I9</f>
        <v>11879</v>
      </c>
      <c r="J10" s="4">
        <f t="shared" ref="J10" si="5">J8+J9</f>
        <v>12141</v>
      </c>
    </row>
    <row r="11" spans="2:10" x14ac:dyDescent="0.2">
      <c r="B11" s="3" t="s">
        <v>23</v>
      </c>
      <c r="C11" s="5">
        <f t="shared" ref="C11:H11" si="6">C7-C10</f>
        <v>2601</v>
      </c>
      <c r="D11" s="5">
        <f t="shared" si="6"/>
        <v>3400</v>
      </c>
      <c r="E11" s="5">
        <f t="shared" si="6"/>
        <v>5317</v>
      </c>
      <c r="F11" s="5">
        <f t="shared" si="6"/>
        <v>4593</v>
      </c>
      <c r="G11" s="5">
        <f t="shared" si="6"/>
        <v>4980</v>
      </c>
      <c r="H11" s="5">
        <f t="shared" si="6"/>
        <v>5210</v>
      </c>
      <c r="I11" s="5">
        <f>I7-I10</f>
        <v>6274</v>
      </c>
      <c r="J11" s="5">
        <f t="shared" ref="J11" si="7">J7-J10</f>
        <v>5392</v>
      </c>
    </row>
    <row r="12" spans="2:10" x14ac:dyDescent="0.2">
      <c r="B12" s="1" t="s">
        <v>24</v>
      </c>
      <c r="C12" s="4">
        <f>1454-710</f>
        <v>744</v>
      </c>
      <c r="D12" s="4">
        <f>1525-741</f>
        <v>784</v>
      </c>
      <c r="E12" s="4">
        <f>1619-724</f>
        <v>895</v>
      </c>
      <c r="F12" s="4">
        <f>1647-738</f>
        <v>909</v>
      </c>
      <c r="G12" s="4">
        <f>1915-804</f>
        <v>1111</v>
      </c>
      <c r="H12" s="4">
        <f>1948-817</f>
        <v>1131</v>
      </c>
      <c r="I12" s="4">
        <f>2082-853</f>
        <v>1229</v>
      </c>
      <c r="J12" s="4">
        <f>2064-774</f>
        <v>1290</v>
      </c>
    </row>
    <row r="13" spans="2:10" x14ac:dyDescent="0.2">
      <c r="B13" s="1" t="s">
        <v>25</v>
      </c>
      <c r="C13" s="4">
        <v>-11</v>
      </c>
      <c r="D13" s="4">
        <v>-329</v>
      </c>
      <c r="E13" s="4">
        <v>-806</v>
      </c>
      <c r="F13" s="4">
        <v>-338</v>
      </c>
      <c r="G13" s="4">
        <v>-106</v>
      </c>
      <c r="H13" s="4">
        <v>1176</v>
      </c>
      <c r="I13" s="4">
        <v>-26</v>
      </c>
      <c r="J13" s="4">
        <v>-449</v>
      </c>
    </row>
    <row r="14" spans="2:10" x14ac:dyDescent="0.2">
      <c r="B14" s="1" t="s">
        <v>26</v>
      </c>
      <c r="C14" s="4">
        <v>-408</v>
      </c>
      <c r="D14" s="4">
        <v>-603</v>
      </c>
      <c r="E14" s="4">
        <v>-376</v>
      </c>
      <c r="F14" s="4">
        <v>-523</v>
      </c>
      <c r="G14" s="4">
        <v>-48</v>
      </c>
      <c r="H14" s="4">
        <v>-383</v>
      </c>
      <c r="I14" s="4">
        <v>-398</v>
      </c>
      <c r="J14" s="4">
        <v>-2970</v>
      </c>
    </row>
    <row r="15" spans="2:10" x14ac:dyDescent="0.2">
      <c r="B15" s="1" t="s">
        <v>27</v>
      </c>
      <c r="C15" s="4">
        <v>-3286</v>
      </c>
      <c r="D15" s="4">
        <v>299</v>
      </c>
      <c r="E15" s="4">
        <v>-4483</v>
      </c>
      <c r="F15" s="4">
        <v>1733</v>
      </c>
      <c r="G15" s="4">
        <v>1638</v>
      </c>
      <c r="H15" s="4">
        <v>-555</v>
      </c>
      <c r="I15" s="4">
        <v>1100</v>
      </c>
      <c r="J15" s="4">
        <v>-398</v>
      </c>
    </row>
    <row r="16" spans="2:10" x14ac:dyDescent="0.2">
      <c r="B16" s="3" t="s">
        <v>28</v>
      </c>
      <c r="C16" s="5">
        <f t="shared" ref="C16:H16" si="8">C11+SUM(C12:C15)</f>
        <v>-360</v>
      </c>
      <c r="D16" s="5">
        <f t="shared" si="8"/>
        <v>3551</v>
      </c>
      <c r="E16" s="5">
        <f t="shared" si="8"/>
        <v>547</v>
      </c>
      <c r="F16" s="5">
        <f t="shared" si="8"/>
        <v>6374</v>
      </c>
      <c r="G16" s="5">
        <f t="shared" si="8"/>
        <v>7575</v>
      </c>
      <c r="H16" s="5">
        <f t="shared" si="8"/>
        <v>6579</v>
      </c>
      <c r="I16" s="5">
        <f>I11+SUM(I12:I15)</f>
        <v>8179</v>
      </c>
      <c r="J16" s="5">
        <f t="shared" ref="J16" si="9">J11+SUM(J12:J15)</f>
        <v>2865</v>
      </c>
    </row>
    <row r="17" spans="2:10" x14ac:dyDescent="0.2">
      <c r="B17" s="1" t="s">
        <v>29</v>
      </c>
      <c r="C17" s="4">
        <v>391</v>
      </c>
      <c r="D17" s="4">
        <v>25</v>
      </c>
      <c r="E17" s="4">
        <v>908</v>
      </c>
      <c r="F17" s="4">
        <v>1254</v>
      </c>
      <c r="G17" s="4">
        <v>1193</v>
      </c>
      <c r="H17" s="4">
        <v>1270</v>
      </c>
      <c r="I17" s="4">
        <v>1282</v>
      </c>
      <c r="J17" s="4">
        <v>-96</v>
      </c>
    </row>
    <row r="18" spans="2:10" x14ac:dyDescent="0.2">
      <c r="B18" s="3" t="s">
        <v>30</v>
      </c>
      <c r="C18" s="5">
        <f t="shared" ref="C18:H18" si="10">C16-C17</f>
        <v>-751</v>
      </c>
      <c r="D18" s="5">
        <f t="shared" si="10"/>
        <v>3526</v>
      </c>
      <c r="E18" s="5">
        <f t="shared" si="10"/>
        <v>-361</v>
      </c>
      <c r="F18" s="5">
        <f t="shared" si="10"/>
        <v>5120</v>
      </c>
      <c r="G18" s="5">
        <f t="shared" si="10"/>
        <v>6382</v>
      </c>
      <c r="H18" s="5">
        <f t="shared" si="10"/>
        <v>5309</v>
      </c>
      <c r="I18" s="5">
        <f>I16-I17</f>
        <v>6897</v>
      </c>
      <c r="J18" s="5">
        <f t="shared" ref="J18" si="11">J16-J17</f>
        <v>2961</v>
      </c>
    </row>
    <row r="19" spans="2:10" x14ac:dyDescent="0.2">
      <c r="B19" s="1" t="s">
        <v>31</v>
      </c>
      <c r="C19" s="4">
        <v>134</v>
      </c>
      <c r="D19" s="4">
        <v>-111</v>
      </c>
      <c r="E19" s="4">
        <v>-215</v>
      </c>
      <c r="F19" s="4">
        <v>167</v>
      </c>
      <c r="G19" s="4">
        <v>557</v>
      </c>
      <c r="H19" s="4">
        <v>99</v>
      </c>
      <c r="I19" s="4">
        <v>216</v>
      </c>
      <c r="J19" s="4">
        <v>362</v>
      </c>
    </row>
    <row r="20" spans="2:10" x14ac:dyDescent="0.2">
      <c r="B20" s="1" t="s">
        <v>32</v>
      </c>
      <c r="C20" s="4">
        <f t="shared" ref="C20:H20" si="12">C18-C19</f>
        <v>-885</v>
      </c>
      <c r="D20" s="4">
        <f t="shared" si="12"/>
        <v>3637</v>
      </c>
      <c r="E20" s="4">
        <f>E18-E19</f>
        <v>-146</v>
      </c>
      <c r="F20" s="4">
        <f t="shared" si="12"/>
        <v>4953</v>
      </c>
      <c r="G20" s="4">
        <f t="shared" si="12"/>
        <v>5825</v>
      </c>
      <c r="H20" s="4">
        <f t="shared" si="12"/>
        <v>5210</v>
      </c>
      <c r="I20" s="4">
        <f>I18-I19</f>
        <v>6681</v>
      </c>
      <c r="J20" s="4">
        <f t="shared" ref="J20" si="13">J18-J19</f>
        <v>2599</v>
      </c>
    </row>
    <row r="21" spans="2:10" x14ac:dyDescent="0.2">
      <c r="C21" s="4"/>
      <c r="D21" s="4"/>
      <c r="E21" s="4"/>
      <c r="F21" s="4"/>
      <c r="G21" s="4"/>
      <c r="H21" s="4"/>
      <c r="I21" s="4"/>
      <c r="J21" s="4"/>
    </row>
    <row r="22" spans="2:10" x14ac:dyDescent="0.2">
      <c r="B22" s="1" t="s">
        <v>38</v>
      </c>
      <c r="C22" s="9"/>
      <c r="D22" s="9"/>
      <c r="E22" s="9"/>
      <c r="F22" s="9"/>
      <c r="G22" s="9">
        <f t="shared" ref="G22:H22" si="14">G5/C5-1</f>
        <v>9.6195135686881761E-2</v>
      </c>
      <c r="H22" s="9">
        <f t="shared" si="14"/>
        <v>0.14871656491381935</v>
      </c>
      <c r="I22" s="9">
        <f>I5/E5-1</f>
        <v>5.8604794099569757E-2</v>
      </c>
      <c r="J22" s="9">
        <f>J5/F5-1</f>
        <v>5.6655682196087964E-2</v>
      </c>
    </row>
    <row r="23" spans="2:10" x14ac:dyDescent="0.2">
      <c r="B23" s="1" t="s">
        <v>35</v>
      </c>
      <c r="C23" s="9">
        <f t="shared" ref="C23:H23" si="15">C7/C5</f>
        <v>0.45281757065925171</v>
      </c>
      <c r="D23" s="9">
        <f t="shared" si="15"/>
        <v>0.48827874658481463</v>
      </c>
      <c r="E23" s="9">
        <f t="shared" si="15"/>
        <v>0.4999078057775046</v>
      </c>
      <c r="F23" s="9">
        <f t="shared" si="15"/>
        <v>0.4877104936965263</v>
      </c>
      <c r="G23" s="9">
        <f t="shared" si="15"/>
        <v>0.51348574364243516</v>
      </c>
      <c r="H23" s="9">
        <f t="shared" si="15"/>
        <v>0.52528188865398173</v>
      </c>
      <c r="I23" s="9">
        <f>I7/I5</f>
        <v>0.52698348187069988</v>
      </c>
      <c r="J23" s="9">
        <f>J7/J5</f>
        <v>0.5016451603673715</v>
      </c>
    </row>
    <row r="24" spans="2:10" x14ac:dyDescent="0.2">
      <c r="B24" s="1" t="s">
        <v>36</v>
      </c>
      <c r="C24" s="9">
        <f t="shared" ref="C24:H24" si="16">C11/C5</f>
        <v>9.1549047903980857E-2</v>
      </c>
      <c r="D24" s="9">
        <f t="shared" si="16"/>
        <v>0.11468276722771276</v>
      </c>
      <c r="E24" s="9">
        <f t="shared" si="16"/>
        <v>0.16339889366933005</v>
      </c>
      <c r="F24" s="9">
        <f t="shared" si="16"/>
        <v>0.13885781660972882</v>
      </c>
      <c r="G24" s="9">
        <f t="shared" si="16"/>
        <v>0.15990238890315953</v>
      </c>
      <c r="H24" s="9">
        <f t="shared" si="16"/>
        <v>0.15298332158797276</v>
      </c>
      <c r="I24" s="9">
        <f>I11/I5</f>
        <v>0.18213487386419716</v>
      </c>
      <c r="J24" s="9">
        <f>J11/J5</f>
        <v>0.15427312523246831</v>
      </c>
    </row>
    <row r="25" spans="2:10" x14ac:dyDescent="0.2">
      <c r="C25" s="4"/>
      <c r="D25" s="4"/>
      <c r="E25" s="4"/>
      <c r="F25" s="4"/>
      <c r="G25" s="4"/>
      <c r="H25" s="4"/>
      <c r="I25" s="4"/>
      <c r="J25" s="4"/>
    </row>
    <row r="26" spans="2:10" x14ac:dyDescent="0.2">
      <c r="B26" s="1" t="s">
        <v>62</v>
      </c>
      <c r="C26" s="4">
        <v>1872</v>
      </c>
      <c r="D26" s="4">
        <v>7706</v>
      </c>
      <c r="E26" s="4">
        <v>8739</v>
      </c>
      <c r="F26" s="4">
        <v>7853</v>
      </c>
      <c r="G26" s="4">
        <v>5840</v>
      </c>
      <c r="H26" s="4">
        <v>10632</v>
      </c>
      <c r="I26" s="4">
        <v>9525</v>
      </c>
      <c r="J26" s="4"/>
    </row>
    <row r="27" spans="2:10" x14ac:dyDescent="0.2">
      <c r="B27" s="1" t="s">
        <v>63</v>
      </c>
      <c r="C27" s="4">
        <v>1979</v>
      </c>
      <c r="D27" s="4">
        <v>2190</v>
      </c>
      <c r="E27" s="4">
        <v>2188</v>
      </c>
      <c r="F27" s="4">
        <v>1929</v>
      </c>
      <c r="G27" s="4">
        <v>1295</v>
      </c>
      <c r="H27" s="4">
        <v>2706</v>
      </c>
      <c r="I27" s="4">
        <v>3529</v>
      </c>
      <c r="J27" s="4"/>
    </row>
    <row r="28" spans="2:10" x14ac:dyDescent="0.2">
      <c r="B28" s="1" t="s">
        <v>64</v>
      </c>
      <c r="C28" s="4">
        <f t="shared" ref="C28:H28" si="17">C26-C27</f>
        <v>-107</v>
      </c>
      <c r="D28" s="4">
        <f t="shared" si="17"/>
        <v>5516</v>
      </c>
      <c r="E28" s="4">
        <f t="shared" si="17"/>
        <v>6551</v>
      </c>
      <c r="F28" s="4">
        <f t="shared" si="17"/>
        <v>5924</v>
      </c>
      <c r="G28" s="4">
        <f t="shared" si="17"/>
        <v>4545</v>
      </c>
      <c r="H28" s="4">
        <f t="shared" si="17"/>
        <v>7926</v>
      </c>
      <c r="I28" s="4">
        <f>I26-I27</f>
        <v>5996</v>
      </c>
      <c r="J28" s="4"/>
    </row>
    <row r="29" spans="2:10" x14ac:dyDescent="0.2">
      <c r="C29" s="4"/>
      <c r="D29" s="4"/>
      <c r="E29" s="4"/>
      <c r="F29" s="4"/>
      <c r="G29" s="4"/>
      <c r="H29" s="4"/>
      <c r="I29" s="4"/>
      <c r="J29" s="4"/>
    </row>
    <row r="30" spans="2:10" x14ac:dyDescent="0.2">
      <c r="B30" s="1" t="s">
        <v>34</v>
      </c>
      <c r="C30" s="4"/>
      <c r="D30" s="4"/>
      <c r="E30" s="4"/>
      <c r="F30" s="4"/>
      <c r="G30" s="4"/>
      <c r="H30" s="4"/>
      <c r="I30" s="4"/>
      <c r="J30" s="4"/>
    </row>
    <row r="31" spans="2:10" x14ac:dyDescent="0.2">
      <c r="B31" s="1" t="s">
        <v>4</v>
      </c>
      <c r="C31" s="4"/>
      <c r="D31" s="4"/>
      <c r="E31" s="4"/>
      <c r="F31" s="4"/>
      <c r="G31" s="4"/>
      <c r="H31" s="4"/>
      <c r="I31" s="4">
        <f>34908+11392+156359</f>
        <v>202659</v>
      </c>
      <c r="J31" s="4"/>
    </row>
    <row r="32" spans="2:10" x14ac:dyDescent="0.2">
      <c r="B32" s="1" t="s">
        <v>37</v>
      </c>
      <c r="C32" s="4"/>
      <c r="D32" s="4"/>
      <c r="E32" s="4"/>
      <c r="F32" s="4"/>
      <c r="G32" s="4"/>
      <c r="H32" s="4"/>
      <c r="I32" s="4">
        <v>10712</v>
      </c>
      <c r="J32" s="4"/>
    </row>
    <row r="33" spans="2:10" x14ac:dyDescent="0.2">
      <c r="B33" s="1" t="s">
        <v>39</v>
      </c>
      <c r="C33" s="4"/>
      <c r="D33" s="4"/>
      <c r="E33" s="4"/>
      <c r="F33" s="4"/>
      <c r="G33" s="4"/>
      <c r="H33" s="4"/>
      <c r="I33" s="4">
        <f>4962+147</f>
        <v>5109</v>
      </c>
      <c r="J33" s="4"/>
    </row>
    <row r="34" spans="2:10" x14ac:dyDescent="0.2">
      <c r="B34" s="1" t="s">
        <v>40</v>
      </c>
      <c r="C34" s="4"/>
      <c r="D34" s="4"/>
      <c r="E34" s="4"/>
      <c r="F34" s="4"/>
      <c r="G34" s="4"/>
      <c r="H34" s="4"/>
      <c r="I34" s="4">
        <v>12084</v>
      </c>
      <c r="J34" s="4"/>
    </row>
    <row r="35" spans="2:10" x14ac:dyDescent="0.2">
      <c r="B35" s="1" t="s">
        <v>41</v>
      </c>
      <c r="C35" s="4"/>
      <c r="D35" s="4"/>
      <c r="E35" s="4"/>
      <c r="F35" s="4"/>
      <c r="G35" s="4"/>
      <c r="H35" s="4"/>
      <c r="I35" s="4">
        <v>26481</v>
      </c>
      <c r="J35" s="4"/>
    </row>
    <row r="36" spans="2:10" x14ac:dyDescent="0.2">
      <c r="B36" s="1" t="s">
        <v>42</v>
      </c>
      <c r="C36" s="4"/>
      <c r="D36" s="4"/>
      <c r="E36" s="4"/>
      <c r="F36" s="4"/>
      <c r="G36" s="4"/>
      <c r="H36" s="4"/>
      <c r="I36" s="4">
        <v>6992</v>
      </c>
      <c r="J36" s="4"/>
    </row>
    <row r="37" spans="2:10" x14ac:dyDescent="0.2">
      <c r="B37" s="1" t="s">
        <v>43</v>
      </c>
      <c r="C37" s="4"/>
      <c r="D37" s="4"/>
      <c r="E37" s="4"/>
      <c r="F37" s="4"/>
      <c r="G37" s="4"/>
      <c r="H37" s="4"/>
      <c r="I37" s="4">
        <v>12626</v>
      </c>
      <c r="J37" s="4"/>
    </row>
    <row r="38" spans="2:10" x14ac:dyDescent="0.2">
      <c r="B38" s="1" t="s">
        <v>44</v>
      </c>
      <c r="C38" s="4"/>
      <c r="D38" s="4"/>
      <c r="E38" s="4"/>
      <c r="F38" s="4"/>
      <c r="G38" s="4"/>
      <c r="H38" s="4"/>
      <c r="I38" s="4">
        <f>1012+22586</f>
        <v>23598</v>
      </c>
      <c r="J38" s="4"/>
    </row>
    <row r="39" spans="2:10" x14ac:dyDescent="0.2">
      <c r="B39" s="1" t="s">
        <v>45</v>
      </c>
      <c r="C39" s="4"/>
      <c r="D39" s="4"/>
      <c r="E39" s="4"/>
      <c r="F39" s="4"/>
      <c r="G39" s="4"/>
      <c r="H39" s="4"/>
      <c r="I39" s="4">
        <v>52553</v>
      </c>
      <c r="J39" s="4"/>
    </row>
    <row r="40" spans="2:10" x14ac:dyDescent="0.2">
      <c r="B40" s="1" t="s">
        <v>46</v>
      </c>
      <c r="C40" s="4"/>
      <c r="D40" s="4"/>
      <c r="E40" s="4"/>
      <c r="F40" s="4"/>
      <c r="G40" s="4"/>
      <c r="H40" s="4"/>
      <c r="I40" s="4">
        <v>25260</v>
      </c>
      <c r="J40" s="4"/>
    </row>
    <row r="41" spans="2:10" x14ac:dyDescent="0.2">
      <c r="B41" s="1" t="s">
        <v>47</v>
      </c>
      <c r="C41" s="4"/>
      <c r="D41" s="4"/>
      <c r="E41" s="4"/>
      <c r="F41" s="4"/>
      <c r="G41" s="4"/>
      <c r="H41" s="4"/>
      <c r="I41" s="4">
        <v>1783</v>
      </c>
      <c r="J41" s="4"/>
    </row>
    <row r="42" spans="2:10" x14ac:dyDescent="0.2">
      <c r="B42" s="1" t="s">
        <v>48</v>
      </c>
      <c r="C42" s="4"/>
      <c r="D42" s="4"/>
      <c r="E42" s="4"/>
      <c r="F42" s="4"/>
      <c r="G42" s="4"/>
      <c r="H42" s="4"/>
      <c r="I42" s="4">
        <v>10512</v>
      </c>
      <c r="J42" s="4"/>
    </row>
    <row r="43" spans="2:10" x14ac:dyDescent="0.2">
      <c r="B43" s="1" t="s">
        <v>49</v>
      </c>
      <c r="C43" s="4"/>
      <c r="D43" s="4"/>
      <c r="E43" s="4"/>
      <c r="F43" s="4"/>
      <c r="G43" s="4"/>
      <c r="H43" s="4"/>
      <c r="I43" s="4">
        <v>20665</v>
      </c>
      <c r="J43" s="4"/>
    </row>
    <row r="44" spans="2:10" x14ac:dyDescent="0.2">
      <c r="B44" s="1" t="s">
        <v>50</v>
      </c>
      <c r="C44" s="4"/>
      <c r="D44" s="4"/>
      <c r="E44" s="4"/>
      <c r="F44" s="4"/>
      <c r="G44" s="4"/>
      <c r="H44" s="4"/>
      <c r="I44" s="4">
        <f>SUM(I31:I43)</f>
        <v>411034</v>
      </c>
      <c r="J44" s="4"/>
    </row>
    <row r="45" spans="2:10" x14ac:dyDescent="0.2">
      <c r="C45" s="4"/>
      <c r="D45" s="4"/>
      <c r="E45" s="4"/>
      <c r="F45" s="4"/>
      <c r="G45" s="4"/>
      <c r="H45" s="4"/>
      <c r="I45" s="4"/>
      <c r="J45" s="4"/>
    </row>
    <row r="46" spans="2:10" x14ac:dyDescent="0.2">
      <c r="B46" s="1" t="s">
        <v>5</v>
      </c>
      <c r="C46" s="4"/>
      <c r="D46" s="4"/>
      <c r="E46" s="4"/>
      <c r="F46" s="4"/>
      <c r="G46" s="4"/>
      <c r="H46" s="4"/>
      <c r="I46" s="4">
        <f>11735+1+14472</f>
        <v>26208</v>
      </c>
      <c r="J46" s="4"/>
    </row>
    <row r="47" spans="2:10" x14ac:dyDescent="0.2">
      <c r="B47" s="1" t="s">
        <v>51</v>
      </c>
      <c r="C47" s="4"/>
      <c r="D47" s="4"/>
      <c r="E47" s="4"/>
      <c r="F47" s="4"/>
      <c r="G47" s="4"/>
      <c r="H47" s="4"/>
      <c r="I47" s="4">
        <v>37184</v>
      </c>
      <c r="J47" s="4"/>
    </row>
    <row r="48" spans="2:10" x14ac:dyDescent="0.2">
      <c r="B48" s="1" t="s">
        <v>52</v>
      </c>
      <c r="C48" s="4"/>
      <c r="D48" s="4"/>
      <c r="E48" s="4"/>
      <c r="F48" s="4"/>
      <c r="G48" s="4"/>
      <c r="H48" s="4"/>
      <c r="I48" s="4">
        <v>15043</v>
      </c>
      <c r="J48" s="4"/>
    </row>
    <row r="49" spans="2:10" x14ac:dyDescent="0.2">
      <c r="B49" s="1" t="s">
        <v>53</v>
      </c>
      <c r="C49" s="4"/>
      <c r="D49" s="4"/>
      <c r="E49" s="4"/>
      <c r="F49" s="4"/>
      <c r="G49" s="4"/>
      <c r="H49" s="4"/>
      <c r="I49" s="4">
        <f>151+119</f>
        <v>270</v>
      </c>
      <c r="J49" s="4"/>
    </row>
    <row r="50" spans="2:10" x14ac:dyDescent="0.2">
      <c r="B50" s="1" t="s">
        <v>57</v>
      </c>
      <c r="C50" s="4"/>
      <c r="D50" s="4"/>
      <c r="E50" s="4"/>
      <c r="F50" s="4"/>
      <c r="G50" s="4"/>
      <c r="H50" s="4"/>
      <c r="I50" s="4">
        <v>421</v>
      </c>
      <c r="J50" s="4"/>
    </row>
    <row r="51" spans="2:10" x14ac:dyDescent="0.2">
      <c r="B51" s="1" t="s">
        <v>54</v>
      </c>
      <c r="C51" s="4"/>
      <c r="D51" s="4"/>
      <c r="E51" s="4"/>
      <c r="F51" s="4"/>
      <c r="G51" s="4"/>
      <c r="H51" s="4"/>
      <c r="I51" s="4">
        <f>3114+8349</f>
        <v>11463</v>
      </c>
      <c r="J51" s="4"/>
    </row>
    <row r="52" spans="2:10" x14ac:dyDescent="0.2">
      <c r="B52" s="1" t="s">
        <v>55</v>
      </c>
      <c r="C52" s="4"/>
      <c r="D52" s="4"/>
      <c r="E52" s="4"/>
      <c r="F52" s="4"/>
      <c r="G52" s="4"/>
      <c r="H52" s="4"/>
      <c r="I52" s="4">
        <f>6179+35861</f>
        <v>42040</v>
      </c>
      <c r="J52" s="4"/>
    </row>
    <row r="53" spans="2:10" x14ac:dyDescent="0.2">
      <c r="B53" s="1" t="s">
        <v>56</v>
      </c>
      <c r="C53" s="4"/>
      <c r="D53" s="4"/>
      <c r="E53" s="4"/>
      <c r="F53" s="4"/>
      <c r="G53" s="4"/>
      <c r="H53" s="4"/>
      <c r="I53" s="4">
        <f>5241+83</f>
        <v>5324</v>
      </c>
      <c r="J53" s="4"/>
    </row>
    <row r="54" spans="2:10" x14ac:dyDescent="0.2">
      <c r="B54" s="1" t="s">
        <v>58</v>
      </c>
      <c r="C54" s="4"/>
      <c r="D54" s="4"/>
      <c r="E54" s="4"/>
      <c r="F54" s="4"/>
      <c r="G54" s="4"/>
      <c r="H54" s="4"/>
      <c r="I54" s="4">
        <f>2953+4830</f>
        <v>7783</v>
      </c>
      <c r="J54" s="4"/>
    </row>
    <row r="55" spans="2:10" x14ac:dyDescent="0.2">
      <c r="B55" s="1" t="s">
        <v>47</v>
      </c>
      <c r="C55" s="4"/>
      <c r="D55" s="4"/>
      <c r="E55" s="4"/>
      <c r="F55" s="4"/>
      <c r="G55" s="4"/>
      <c r="H55" s="4"/>
      <c r="I55" s="4">
        <v>2750</v>
      </c>
      <c r="J55" s="4"/>
    </row>
    <row r="56" spans="2:10" x14ac:dyDescent="0.2">
      <c r="B56" s="1" t="s">
        <v>59</v>
      </c>
      <c r="C56" s="4"/>
      <c r="D56" s="4"/>
      <c r="E56" s="4"/>
      <c r="F56" s="4"/>
      <c r="G56" s="4"/>
      <c r="H56" s="4"/>
      <c r="I56" s="4">
        <v>1838</v>
      </c>
      <c r="J56" s="4"/>
    </row>
    <row r="57" spans="2:10" x14ac:dyDescent="0.2">
      <c r="B57" s="1" t="s">
        <v>60</v>
      </c>
      <c r="C57" s="4"/>
      <c r="D57" s="4"/>
      <c r="E57" s="4"/>
      <c r="F57" s="4"/>
      <c r="G57" s="4"/>
      <c r="H57" s="4"/>
      <c r="I57" s="4">
        <f>SUM(I46:I56)</f>
        <v>150324</v>
      </c>
      <c r="J57" s="4"/>
    </row>
    <row r="58" spans="2:10" x14ac:dyDescent="0.2">
      <c r="C58" s="4"/>
      <c r="D58" s="4"/>
      <c r="E58" s="4"/>
      <c r="F58" s="4"/>
      <c r="G58" s="4"/>
      <c r="H58" s="4"/>
      <c r="I58" s="4"/>
      <c r="J58" s="4"/>
    </row>
    <row r="59" spans="2:10" x14ac:dyDescent="0.2">
      <c r="B59" s="1" t="s">
        <v>61</v>
      </c>
      <c r="C59" s="4"/>
      <c r="D59" s="4"/>
      <c r="E59" s="4"/>
      <c r="F59" s="4"/>
      <c r="G59" s="4"/>
      <c r="H59" s="4"/>
      <c r="I59" s="4">
        <f>I44-I57</f>
        <v>260710</v>
      </c>
      <c r="J5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alexandreduartemorais@gmail.com</cp:lastModifiedBy>
  <dcterms:created xsi:type="dcterms:W3CDTF">2023-12-20T18:32:32Z</dcterms:created>
  <dcterms:modified xsi:type="dcterms:W3CDTF">2024-08-21T21:21:07Z</dcterms:modified>
</cp:coreProperties>
</file>