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decc0a7aee32c85f/Ambiente de Trabalho/models/"/>
    </mc:Choice>
  </mc:AlternateContent>
  <xr:revisionPtr revIDLastSave="43" documentId="13_ncr:1_{7509FCB3-3335-4C96-84AE-02CEA8C23543}" xr6:coauthVersionLast="47" xr6:coauthVersionMax="47" xr10:uidLastSave="{B8017213-ABCA-4F0B-8159-4CFBBE1CF877}"/>
  <bookViews>
    <workbookView xWindow="11424" yWindow="0" windowWidth="11712" windowHeight="12336" activeTab="1" xr2:uid="{793DE979-5847-4868-BEE1-4779D996CCEF}"/>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9" i="2" l="1"/>
  <c r="I36" i="2"/>
  <c r="I30" i="2"/>
  <c r="I27" i="2"/>
  <c r="G27" i="2"/>
  <c r="F27" i="2"/>
  <c r="H24" i="2"/>
  <c r="H27" i="2" s="1"/>
  <c r="G24" i="2"/>
  <c r="F24" i="2"/>
  <c r="E24" i="2"/>
  <c r="E27" i="2" s="1"/>
  <c r="D24" i="2"/>
  <c r="D27" i="2" s="1"/>
  <c r="C24" i="2"/>
  <c r="C27" i="2" s="1"/>
  <c r="B24" i="2"/>
  <c r="B27" i="2" s="1"/>
  <c r="I24" i="2"/>
  <c r="E12" i="2"/>
  <c r="C11" i="2"/>
  <c r="C15" i="2" s="1"/>
  <c r="C17" i="2" s="1"/>
  <c r="H10" i="2"/>
  <c r="G10" i="2"/>
  <c r="F10" i="2"/>
  <c r="F11" i="2" s="1"/>
  <c r="F20" i="2" s="1"/>
  <c r="E10" i="2"/>
  <c r="D10" i="2"/>
  <c r="C10" i="2"/>
  <c r="B10" i="2"/>
  <c r="I11" i="2"/>
  <c r="I20" i="2" s="1"/>
  <c r="I10" i="2"/>
  <c r="H5" i="2"/>
  <c r="G5" i="2"/>
  <c r="G11" i="2" s="1"/>
  <c r="F5" i="2"/>
  <c r="E5" i="2"/>
  <c r="D5" i="2"/>
  <c r="C5" i="2"/>
  <c r="B5" i="2"/>
  <c r="I5" i="2"/>
  <c r="I19" i="2" s="1"/>
  <c r="B6" i="1"/>
  <c r="B5" i="1"/>
  <c r="B2" i="1" a="1"/>
  <c r="B2" i="1" s="1"/>
  <c r="B4" i="1" s="1"/>
  <c r="B7" i="1" s="1"/>
  <c r="G20" i="2" l="1"/>
  <c r="G15" i="2"/>
  <c r="G17" i="2" s="1"/>
  <c r="C20" i="2"/>
  <c r="H11" i="2"/>
  <c r="F15" i="2"/>
  <c r="F17" i="2" s="1"/>
  <c r="I15" i="2"/>
  <c r="I17" i="2" s="1"/>
  <c r="D11" i="2"/>
  <c r="B11" i="2"/>
  <c r="E11" i="2"/>
  <c r="H15" i="2" l="1"/>
  <c r="H17" i="2" s="1"/>
  <c r="H20" i="2"/>
  <c r="B15" i="2"/>
  <c r="B17" i="2" s="1"/>
  <c r="B20" i="2"/>
  <c r="E20" i="2"/>
  <c r="E15" i="2"/>
  <c r="E17" i="2" s="1"/>
  <c r="D15" i="2"/>
  <c r="D17" i="2" s="1"/>
  <c r="D2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<sst xmlns="http://schemas.openxmlformats.org/spreadsheetml/2006/main" count="44" uniqueCount="43">
  <si>
    <t>price</t>
  </si>
  <si>
    <t>ticket</t>
  </si>
  <si>
    <t>shares</t>
  </si>
  <si>
    <t>mc</t>
  </si>
  <si>
    <t>cash</t>
  </si>
  <si>
    <t>debt</t>
  </si>
  <si>
    <t>ev</t>
  </si>
  <si>
    <t>Income Statement</t>
  </si>
  <si>
    <t>Q3 2022</t>
  </si>
  <si>
    <t>Q3 2023</t>
  </si>
  <si>
    <t>Commodity sales</t>
  </si>
  <si>
    <t>Gas distribution</t>
  </si>
  <si>
    <t>Transportation</t>
  </si>
  <si>
    <t>Total Revenue</t>
  </si>
  <si>
    <t>Commodity costs</t>
  </si>
  <si>
    <t>Gas distribution costs</t>
  </si>
  <si>
    <t>S&amp;G&amp;A</t>
  </si>
  <si>
    <t>D&amp;A</t>
  </si>
  <si>
    <t>Total Opex</t>
  </si>
  <si>
    <t>Operating Income</t>
  </si>
  <si>
    <t>Equity Investments</t>
  </si>
  <si>
    <t>Other Income</t>
  </si>
  <si>
    <t>Interest Expenses</t>
  </si>
  <si>
    <t>Pretax Income</t>
  </si>
  <si>
    <t>Taxes</t>
  </si>
  <si>
    <t>Net Income</t>
  </si>
  <si>
    <t>Revenue Y/Y</t>
  </si>
  <si>
    <t>Operating Margin</t>
  </si>
  <si>
    <t xml:space="preserve">CFFO </t>
  </si>
  <si>
    <t>CAPEX</t>
  </si>
  <si>
    <t>FCF</t>
  </si>
  <si>
    <t>Dividends</t>
  </si>
  <si>
    <t>Payout Ratio</t>
  </si>
  <si>
    <t>balance sheet</t>
  </si>
  <si>
    <t>trade receivables</t>
  </si>
  <si>
    <t>A/R</t>
  </si>
  <si>
    <t>PP&amp;E</t>
  </si>
  <si>
    <t>Deferred revenue</t>
  </si>
  <si>
    <t>Goodwill &amp; Intangibles</t>
  </si>
  <si>
    <t>deferred taxes</t>
  </si>
  <si>
    <t>Other assets</t>
  </si>
  <si>
    <t>Total Assets</t>
  </si>
  <si>
    <t>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</si>
</sst>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_-[$$-409]* #,##0.00_ ;_-[$$-409]* \-#,##0.00\ ;_-[$$-409]* &quot;-&quot;??_ ;_-@_ "/>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0" fontId="1" fillId="0" borderId="0" xfId="0" applyFon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https://creativecommons.org/licenses/by-sa/3.0</v>
    <v>CC BY-SA 3.0</v>
  </rv>
  <rv s="0">
    <v>http://ru.wikipedia.org/wiki/Enbridge</v>
    <v>Wikipedia</v>
  </rv>
  <rv s="1">
    <v>0</v>
    <v>1</v>
  </rv>
  <rv s="2">
    <v>6</v>
    <v>https://www.bing.com/th?id=AMMS_2dff174a9486b673dc917f30af9876c5&amp;qlt=95</v>
    <v>2</v>
    <v>0</v>
    <v>https://www.bing.com/images/search?form=xlimg&amp;q=enbridge</v>
    <v>Image of Enbridge Inc.</v>
  </rv>
  <rv s="0">
    <v>https://www.bing.com/financeapi/forcetrigger?t=a1rykr&amp;q=XNYS%3aENB&amp;form=skydnc</v>
    <v>Learn more on Bing</v>
  </rv>
  <rv s="3">
    <v>en-GB</v>
    <v>a1rykr</v>
    <v>268435456</v>
    <v>1</v>
    <v>Powered by Refinitiv</v>
    <v>0</v>
    <v>Enbridge Inc. (XNYS:ENB)</v>
    <v>3</v>
    <v>4</v>
    <v>Finance</v>
    <v>5</v>
    <v>41.14</v>
    <v>31.03</v>
    <v>0.88229999999999997</v>
    <v>-0.1055</v>
    <v>-2.9380000000000001E-3</v>
    <v>USD</v>
    <v>Enbridge Inc. is an energy transportation and distribution company. The Company operates through five business segments: Liquids Pipelines, Gas Transmission and Midstream, Gas Distribution and Storage, Renewable Power Generation, and Energy Services. Liquids Pipelines consists of pipelines and terminals in Canada and the United States that transport and export various grades of crude oil and other liquid hydrocarbons. Gas Transmission and Midstream consists of its investments in natural gas pipelines and gathering and processing facilities in Canada and the United States. Gas Distribution and Storage consists of its natural gas utility operations. Renewable Power Generation consists of investments in wind and solar assets, geothermal, waste heat recovery, and transmission assets. Energy Services provides physical commodity marketing, logistics services, and energy marketing services. The Company owns Aitken Creek Gas Storage facility and Aitken Creek North Gas Storage facility.</v>
    <v>11100</v>
    <v>New York Stock Exchange</v>
    <v>XNYS</v>
    <v>XNYS</v>
    <v>200, Fifth Avenue Place, 425 - 1st Street S.W, CALGARY, AB, T2P 3L8 CA</v>
    <v>35.93</v>
    <v>3</v>
    <v>Oil &amp; Gas Related Equipment and Services</v>
    <v>Stock</v>
    <v>45320.746960115626</v>
    <v>4</v>
    <v>35.648000000000003</v>
    <v>102580200000</v>
    <v>Enbridge Inc.</v>
    <v>Enbridge Inc.</v>
    <v>35.9</v>
    <v>32.670999999999999</v>
    <v>35.909999999999997</v>
    <v>35.804499999999997</v>
    <v>2125574000</v>
    <v>ENB</v>
    <v>Enbridge Inc. (XNYS:ENB)</v>
    <v>1606090</v>
    <v>4745492</v>
    <v>1987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_-[$$-en-CA]* #,##0_-;-[$$-en-CA]* #,##0_-;_-[$$-en-CA]*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C5E66-5C34-4362-95BC-194E420ADEE1}">
  <dimension ref="A1:B7"/>
  <sheetViews>
    <sheetView workbookViewId="0">
      <selection activeCell="D23" sqref="D23"/>
    </sheetView>
  </sheetViews>
  <sheetFormatPr defaultRowHeight="14.4" x14ac:dyDescent="0.3"/>
  <cols>
    <col min="2" max="2" width="12" bestFit="1" customWidth="1"/>
  </cols>
  <sheetData>
    <row r="1" spans="1:2" x14ac:dyDescent="0.3">
      <c r="A1" t="s">
        <v>1</v>
      </c>
      <c r="B1" t="e" vm="1">
        <v>#VALUE!</v>
      </c>
    </row>
    <row r="2" spans="1:2" x14ac:dyDescent="0.3">
      <c r="A2" t="s">
        <v>0</v>
      </c>
      <c r="B2" s="1" cm="1">
        <f t="array" ref="B2">_FV(B1,"Price")</f>
        <v>35.804499999999997</v>
      </c>
    </row>
    <row r="3" spans="1:2" x14ac:dyDescent="0.3">
      <c r="A3" t="s">
        <v>2</v>
      </c>
      <c r="B3">
        <v>2125.5744119999999</v>
      </c>
    </row>
    <row r="4" spans="1:2" x14ac:dyDescent="0.3">
      <c r="A4" t="s">
        <v>3</v>
      </c>
      <c r="B4" s="2">
        <f>B2*B3</f>
        <v>76105.129034453988</v>
      </c>
    </row>
    <row r="5" spans="1:2" x14ac:dyDescent="0.3">
      <c r="A5" t="s">
        <v>4</v>
      </c>
      <c r="B5">
        <f>2608+39+15271+635</f>
        <v>18553</v>
      </c>
    </row>
    <row r="6" spans="1:2" x14ac:dyDescent="0.3">
      <c r="A6" t="s">
        <v>5</v>
      </c>
      <c r="B6">
        <f>1584+723+7138+68793</f>
        <v>78238</v>
      </c>
    </row>
    <row r="7" spans="1:2" x14ac:dyDescent="0.3">
      <c r="A7" t="s">
        <v>6</v>
      </c>
      <c r="B7" s="2">
        <f>B4-B5+B6</f>
        <v>135790.129034454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E67B1-67B9-49AC-A519-05B9BB04C39F}">
  <dimension ref="A1:I39"/>
  <sheetViews>
    <sheetView tabSelected="1" topLeftCell="A20" workbookViewId="0">
      <selection activeCell="I40" sqref="I40"/>
    </sheetView>
  </sheetViews>
  <sheetFormatPr defaultRowHeight="14.4" x14ac:dyDescent="0.3"/>
  <cols>
    <col min="1" max="1" width="18.5546875" bestFit="1" customWidth="1"/>
  </cols>
  <sheetData>
    <row r="1" spans="1:9" x14ac:dyDescent="0.3">
      <c r="A1" s="3" t="s">
        <v>7</v>
      </c>
      <c r="B1" s="3"/>
      <c r="C1" s="3"/>
      <c r="D1" s="3"/>
      <c r="E1" s="3" t="s">
        <v>8</v>
      </c>
      <c r="F1" s="3"/>
      <c r="G1" s="3"/>
      <c r="H1" s="3"/>
      <c r="I1" s="3" t="s">
        <v>9</v>
      </c>
    </row>
    <row r="2" spans="1:9" x14ac:dyDescent="0.3">
      <c r="A2" t="s">
        <v>10</v>
      </c>
      <c r="E2">
        <v>6415</v>
      </c>
      <c r="I2">
        <v>4652</v>
      </c>
    </row>
    <row r="3" spans="1:9" x14ac:dyDescent="0.3">
      <c r="A3" t="s">
        <v>11</v>
      </c>
      <c r="E3">
        <v>695</v>
      </c>
      <c r="I3">
        <v>516</v>
      </c>
    </row>
    <row r="4" spans="1:9" x14ac:dyDescent="0.3">
      <c r="A4" t="s">
        <v>12</v>
      </c>
      <c r="E4">
        <v>4463</v>
      </c>
      <c r="I4">
        <v>4676</v>
      </c>
    </row>
    <row r="5" spans="1:9" x14ac:dyDescent="0.3">
      <c r="A5" s="3" t="s">
        <v>13</v>
      </c>
      <c r="B5" s="3">
        <f t="shared" ref="B5:H5" si="0">SUM(B2:B4)</f>
        <v>0</v>
      </c>
      <c r="C5" s="3">
        <f t="shared" si="0"/>
        <v>0</v>
      </c>
      <c r="D5" s="3">
        <f t="shared" si="0"/>
        <v>0</v>
      </c>
      <c r="E5" s="3">
        <f t="shared" si="0"/>
        <v>11573</v>
      </c>
      <c r="F5" s="3">
        <f t="shared" si="0"/>
        <v>0</v>
      </c>
      <c r="G5" s="3">
        <f t="shared" si="0"/>
        <v>0</v>
      </c>
      <c r="H5" s="3">
        <f t="shared" si="0"/>
        <v>0</v>
      </c>
      <c r="I5" s="3">
        <f>SUM(I2:I4)</f>
        <v>9844</v>
      </c>
    </row>
    <row r="6" spans="1:9" x14ac:dyDescent="0.3">
      <c r="A6" t="s">
        <v>14</v>
      </c>
      <c r="E6">
        <v>6300</v>
      </c>
      <c r="I6">
        <v>4648</v>
      </c>
    </row>
    <row r="7" spans="1:9" x14ac:dyDescent="0.3">
      <c r="A7" t="s">
        <v>15</v>
      </c>
      <c r="E7">
        <v>330</v>
      </c>
      <c r="I7">
        <v>183</v>
      </c>
    </row>
    <row r="8" spans="1:9" x14ac:dyDescent="0.3">
      <c r="A8" t="s">
        <v>16</v>
      </c>
      <c r="E8">
        <v>2089</v>
      </c>
      <c r="I8">
        <v>2055</v>
      </c>
    </row>
    <row r="9" spans="1:9" x14ac:dyDescent="0.3">
      <c r="A9" t="s">
        <v>17</v>
      </c>
      <c r="E9">
        <v>1076</v>
      </c>
      <c r="I9">
        <v>1164</v>
      </c>
    </row>
    <row r="10" spans="1:9" x14ac:dyDescent="0.3">
      <c r="A10" t="s">
        <v>18</v>
      </c>
      <c r="B10">
        <f t="shared" ref="B10:H10" si="1">SUM(B6:B9)</f>
        <v>0</v>
      </c>
      <c r="C10">
        <f t="shared" si="1"/>
        <v>0</v>
      </c>
      <c r="D10">
        <f t="shared" si="1"/>
        <v>0</v>
      </c>
      <c r="E10">
        <f t="shared" si="1"/>
        <v>9795</v>
      </c>
      <c r="F10">
        <f t="shared" si="1"/>
        <v>0</v>
      </c>
      <c r="G10">
        <f t="shared" si="1"/>
        <v>0</v>
      </c>
      <c r="H10">
        <f t="shared" si="1"/>
        <v>0</v>
      </c>
      <c r="I10">
        <f>SUM(I6:I9)</f>
        <v>8050</v>
      </c>
    </row>
    <row r="11" spans="1:9" x14ac:dyDescent="0.3">
      <c r="A11" t="s">
        <v>19</v>
      </c>
      <c r="B11">
        <f t="shared" ref="B11:H11" si="2">B5-B10</f>
        <v>0</v>
      </c>
      <c r="C11">
        <f t="shared" si="2"/>
        <v>0</v>
      </c>
      <c r="D11">
        <f t="shared" si="2"/>
        <v>0</v>
      </c>
      <c r="E11">
        <f t="shared" si="2"/>
        <v>1778</v>
      </c>
      <c r="F11">
        <f t="shared" si="2"/>
        <v>0</v>
      </c>
      <c r="G11">
        <f t="shared" si="2"/>
        <v>0</v>
      </c>
      <c r="H11">
        <f t="shared" si="2"/>
        <v>0</v>
      </c>
      <c r="I11">
        <f>I5-I10</f>
        <v>1794</v>
      </c>
    </row>
    <row r="12" spans="1:9" x14ac:dyDescent="0.3">
      <c r="A12" t="s">
        <v>20</v>
      </c>
      <c r="E12">
        <f>536+1076</f>
        <v>1612</v>
      </c>
      <c r="I12">
        <v>343</v>
      </c>
    </row>
    <row r="13" spans="1:9" x14ac:dyDescent="0.3">
      <c r="A13" t="s">
        <v>21</v>
      </c>
      <c r="E13">
        <v>-883</v>
      </c>
      <c r="I13">
        <v>-465</v>
      </c>
    </row>
    <row r="14" spans="1:9" x14ac:dyDescent="0.3">
      <c r="A14" t="s">
        <v>22</v>
      </c>
      <c r="E14">
        <v>806</v>
      </c>
      <c r="I14">
        <v>921</v>
      </c>
    </row>
    <row r="15" spans="1:9" x14ac:dyDescent="0.3">
      <c r="A15" t="s">
        <v>23</v>
      </c>
      <c r="B15">
        <f t="shared" ref="B15:H15" si="3">B11+B12+B13-B14</f>
        <v>0</v>
      </c>
      <c r="C15">
        <f t="shared" si="3"/>
        <v>0</v>
      </c>
      <c r="D15">
        <f t="shared" si="3"/>
        <v>0</v>
      </c>
      <c r="E15">
        <f t="shared" si="3"/>
        <v>1701</v>
      </c>
      <c r="F15">
        <f t="shared" si="3"/>
        <v>0</v>
      </c>
      <c r="G15">
        <f t="shared" si="3"/>
        <v>0</v>
      </c>
      <c r="H15">
        <f t="shared" si="3"/>
        <v>0</v>
      </c>
      <c r="I15">
        <f>I11+I12+I13-I14</f>
        <v>751</v>
      </c>
    </row>
    <row r="16" spans="1:9" x14ac:dyDescent="0.3">
      <c r="A16" t="s">
        <v>24</v>
      </c>
      <c r="E16">
        <v>318</v>
      </c>
      <c r="I16">
        <v>128</v>
      </c>
    </row>
    <row r="17" spans="1:9" x14ac:dyDescent="0.3">
      <c r="A17" t="s">
        <v>25</v>
      </c>
      <c r="B17">
        <f t="shared" ref="B17:H17" si="4">B15-B16</f>
        <v>0</v>
      </c>
      <c r="C17">
        <f t="shared" si="4"/>
        <v>0</v>
      </c>
      <c r="D17">
        <f t="shared" si="4"/>
        <v>0</v>
      </c>
      <c r="E17">
        <f t="shared" si="4"/>
        <v>1383</v>
      </c>
      <c r="F17">
        <f t="shared" si="4"/>
        <v>0</v>
      </c>
      <c r="G17">
        <f t="shared" si="4"/>
        <v>0</v>
      </c>
      <c r="H17">
        <f t="shared" si="4"/>
        <v>0</v>
      </c>
      <c r="I17">
        <f>I15-I16</f>
        <v>623</v>
      </c>
    </row>
    <row r="19" spans="1:9" x14ac:dyDescent="0.3">
      <c r="A19" t="s">
        <v>26</v>
      </c>
      <c r="B19" s="4"/>
      <c r="C19" s="4"/>
      <c r="D19" s="4"/>
      <c r="E19" s="4"/>
      <c r="F19" s="4"/>
      <c r="G19" s="4"/>
      <c r="H19" s="4"/>
      <c r="I19" s="4">
        <f>I5/E5-1</f>
        <v>-0.14939946427028428</v>
      </c>
    </row>
    <row r="20" spans="1:9" x14ac:dyDescent="0.3">
      <c r="A20" t="s">
        <v>27</v>
      </c>
      <c r="B20" s="4" t="e">
        <f t="shared" ref="B20:H20" si="5">B11/B5</f>
        <v>#DIV/0!</v>
      </c>
      <c r="C20" s="4" t="e">
        <f t="shared" si="5"/>
        <v>#DIV/0!</v>
      </c>
      <c r="D20" s="4" t="e">
        <f t="shared" si="5"/>
        <v>#DIV/0!</v>
      </c>
      <c r="E20" s="4">
        <f t="shared" si="5"/>
        <v>0.15363345718482674</v>
      </c>
      <c r="F20" s="4" t="e">
        <f t="shared" si="5"/>
        <v>#DIV/0!</v>
      </c>
      <c r="G20" s="4" t="e">
        <f t="shared" si="5"/>
        <v>#DIV/0!</v>
      </c>
      <c r="H20" s="4" t="e">
        <f t="shared" si="5"/>
        <v>#DIV/0!</v>
      </c>
      <c r="I20" s="4">
        <f>I11/I5</f>
        <v>0.1822429906542056</v>
      </c>
    </row>
    <row r="22" spans="1:9" x14ac:dyDescent="0.3">
      <c r="A22" t="s">
        <v>28</v>
      </c>
      <c r="E22">
        <v>7617</v>
      </c>
      <c r="I22">
        <v>10389</v>
      </c>
    </row>
    <row r="23" spans="1:9" x14ac:dyDescent="0.3">
      <c r="A23" t="s">
        <v>29</v>
      </c>
      <c r="E23">
        <v>3204</v>
      </c>
      <c r="I23">
        <v>3284</v>
      </c>
    </row>
    <row r="24" spans="1:9" x14ac:dyDescent="0.3">
      <c r="A24" t="s">
        <v>30</v>
      </c>
      <c r="B24">
        <f t="shared" ref="B24:H24" si="6">B22-B23</f>
        <v>0</v>
      </c>
      <c r="C24">
        <f t="shared" si="6"/>
        <v>0</v>
      </c>
      <c r="D24">
        <f t="shared" si="6"/>
        <v>0</v>
      </c>
      <c r="E24">
        <f t="shared" si="6"/>
        <v>4413</v>
      </c>
      <c r="F24">
        <f t="shared" si="6"/>
        <v>0</v>
      </c>
      <c r="G24">
        <f t="shared" si="6"/>
        <v>0</v>
      </c>
      <c r="H24">
        <f t="shared" si="6"/>
        <v>0</v>
      </c>
      <c r="I24">
        <f>I22-I23</f>
        <v>7105</v>
      </c>
    </row>
    <row r="26" spans="1:9" x14ac:dyDescent="0.3">
      <c r="A26" t="s">
        <v>31</v>
      </c>
      <c r="E26">
        <v>5226</v>
      </c>
      <c r="I26">
        <v>5390</v>
      </c>
    </row>
    <row r="27" spans="1:9" x14ac:dyDescent="0.3">
      <c r="A27" t="s">
        <v>32</v>
      </c>
      <c r="B27" s="4" t="e">
        <f t="shared" ref="B27:D27" si="7">B26/B24</f>
        <v>#DIV/0!</v>
      </c>
      <c r="C27" s="4" t="e">
        <f t="shared" si="7"/>
        <v>#DIV/0!</v>
      </c>
      <c r="D27" s="4" t="e">
        <f t="shared" si="7"/>
        <v>#DIV/0!</v>
      </c>
      <c r="E27" s="4">
        <f>E26/E24</f>
        <v>1.1842284160435079</v>
      </c>
      <c r="F27" s="4" t="e">
        <f t="shared" ref="F27:I27" si="8">F26/F24</f>
        <v>#DIV/0!</v>
      </c>
      <c r="G27" s="4" t="e">
        <f t="shared" si="8"/>
        <v>#DIV/0!</v>
      </c>
      <c r="H27" s="4" t="e">
        <f t="shared" si="8"/>
        <v>#DIV/0!</v>
      </c>
      <c r="I27" s="4">
        <f t="shared" si="8"/>
        <v>0.75862068965517238</v>
      </c>
    </row>
    <row r="29" spans="1:9" x14ac:dyDescent="0.3">
      <c r="A29" t="s">
        <v>33</v>
      </c>
    </row>
    <row r="30" spans="1:9" x14ac:dyDescent="0.3">
      <c r="A30" t="s">
        <v>4</v>
      </c>
      <c r="I30">
        <f>2608+39+15271+635</f>
        <v>18553</v>
      </c>
    </row>
    <row r="31" spans="1:9" x14ac:dyDescent="0.3">
      <c r="A31" t="s">
        <v>34</v>
      </c>
      <c r="I31">
        <v>3976</v>
      </c>
    </row>
    <row r="32" spans="1:9" x14ac:dyDescent="0.3">
      <c r="A32" t="s">
        <v>35</v>
      </c>
      <c r="I32">
        <v>185</v>
      </c>
    </row>
    <row r="33" spans="1:9" x14ac:dyDescent="0.3">
      <c r="A33" t="s">
        <v>42</v>
      </c>
      <c r="I33">
        <v>1566</v>
      </c>
    </row>
    <row r="34" spans="1:9" x14ac:dyDescent="0.3">
      <c r="A34" t="s">
        <v>36</v>
      </c>
      <c r="I34">
        <v>105580</v>
      </c>
    </row>
    <row r="35" spans="1:9" x14ac:dyDescent="0.3">
      <c r="A35" t="s">
        <v>37</v>
      </c>
      <c r="I35">
        <v>9276</v>
      </c>
    </row>
    <row r="36" spans="1:9" x14ac:dyDescent="0.3">
      <c r="A36" t="s">
        <v>38</v>
      </c>
      <c r="I36">
        <f>3730+32390</f>
        <v>36120</v>
      </c>
    </row>
    <row r="37" spans="1:9" x14ac:dyDescent="0.3">
      <c r="A37" t="s">
        <v>39</v>
      </c>
      <c r="I37">
        <v>397</v>
      </c>
    </row>
    <row r="38" spans="1:9" x14ac:dyDescent="0.3">
      <c r="A38" t="s">
        <v>40</v>
      </c>
      <c r="I38">
        <v>2757</v>
      </c>
    </row>
    <row r="39" spans="1:9" x14ac:dyDescent="0.3">
      <c r="A39" t="s">
        <v>41</v>
      </c>
      <c r="I39">
        <f>SUM(I30:I38)</f>
        <v>178410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2024-01-29T15:02:46Z</dcterms:created>
  <dcterms:modified xsi:type="dcterms:W3CDTF">2024-01-29T17:55:44Z</dcterms:modified>
</cp:coreProperties>
</file>