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0a7aee32c85f/Ambiente de Trabalho/models/"/>
    </mc:Choice>
  </mc:AlternateContent>
  <xr:revisionPtr revIDLastSave="44" documentId="8_{73420384-0E37-47C2-BAA0-43502947A39C}" xr6:coauthVersionLast="47" xr6:coauthVersionMax="47" xr10:uidLastSave="{5844E282-9DAA-44CD-B1E9-7BA22CB84779}"/>
  <bookViews>
    <workbookView xWindow="1740" yWindow="1920" windowWidth="17280" windowHeight="8880" xr2:uid="{1A7A939B-BB49-4854-B276-28B6169D37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2" l="1"/>
  <c r="H18" i="2"/>
  <c r="G15" i="2"/>
  <c r="F15" i="2"/>
  <c r="E15" i="2"/>
  <c r="D15" i="2"/>
  <c r="C15" i="2"/>
  <c r="B15" i="2"/>
  <c r="H15" i="2"/>
  <c r="G8" i="2"/>
  <c r="G25" i="2" s="1"/>
  <c r="F8" i="2"/>
  <c r="E8" i="2"/>
  <c r="E10" i="2" s="1"/>
  <c r="D8" i="2"/>
  <c r="D10" i="2" s="1"/>
  <c r="C8" i="2"/>
  <c r="C10" i="2" s="1"/>
  <c r="C16" i="2" s="1"/>
  <c r="B8" i="2"/>
  <c r="B10" i="2" s="1"/>
  <c r="B16" i="2" s="1"/>
  <c r="H8" i="2"/>
  <c r="H10" i="2" s="1"/>
  <c r="H16" i="2" s="1"/>
  <c r="B6" i="1"/>
  <c r="B2" i="1" a="1"/>
  <c r="B2" i="1" s="1"/>
  <c r="B4" i="1" s="1"/>
  <c r="B7" i="1" s="1"/>
  <c r="F25" i="2" l="1"/>
  <c r="H25" i="2"/>
  <c r="F10" i="2"/>
  <c r="H26" i="2"/>
  <c r="H19" i="2"/>
  <c r="H21" i="2" s="1"/>
  <c r="C19" i="2"/>
  <c r="C21" i="2" s="1"/>
  <c r="C26" i="2"/>
  <c r="B19" i="2"/>
  <c r="B21" i="2" s="1"/>
  <c r="B26" i="2"/>
  <c r="G10" i="2"/>
  <c r="G16" i="2" s="1"/>
  <c r="E16" i="2"/>
  <c r="F16" i="2"/>
  <c r="D16" i="2"/>
  <c r="F19" i="2" l="1"/>
  <c r="F21" i="2" s="1"/>
  <c r="F26" i="2"/>
  <c r="G19" i="2"/>
  <c r="G21" i="2" s="1"/>
  <c r="G26" i="2"/>
  <c r="D26" i="2"/>
  <c r="D19" i="2"/>
  <c r="D21" i="2" s="1"/>
  <c r="E19" i="2"/>
  <c r="E21" i="2" s="1"/>
  <c r="E2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<sst xmlns="http://schemas.openxmlformats.org/spreadsheetml/2006/main" count="34" uniqueCount="34">
  <si>
    <t>ticket</t>
  </si>
  <si>
    <t>price</t>
  </si>
  <si>
    <t>shares</t>
  </si>
  <si>
    <t>mc</t>
  </si>
  <si>
    <t xml:space="preserve">cash </t>
  </si>
  <si>
    <t>debt</t>
  </si>
  <si>
    <t>ev</t>
  </si>
  <si>
    <t>Income Statement</t>
  </si>
  <si>
    <t>Refined product sales</t>
  </si>
  <si>
    <t>Crude sales</t>
  </si>
  <si>
    <t>NGL sales</t>
  </si>
  <si>
    <t>Gathering &amp; transportation fees</t>
  </si>
  <si>
    <t>Natural gas sales</t>
  </si>
  <si>
    <t xml:space="preserve">other </t>
  </si>
  <si>
    <t>Total Revenue</t>
  </si>
  <si>
    <t>Q3 2022</t>
  </si>
  <si>
    <t>Q3 2023</t>
  </si>
  <si>
    <t>COGS</t>
  </si>
  <si>
    <t>Gross Profit</t>
  </si>
  <si>
    <t>OpEx</t>
  </si>
  <si>
    <t>D&amp;A</t>
  </si>
  <si>
    <t>S&amp;G&amp;A</t>
  </si>
  <si>
    <t>Impairment losses</t>
  </si>
  <si>
    <t>Total Opex</t>
  </si>
  <si>
    <t>Operating Income</t>
  </si>
  <si>
    <t>Operating Margin</t>
  </si>
  <si>
    <t>Revenue Y/Y</t>
  </si>
  <si>
    <t>Interest Expenses</t>
  </si>
  <si>
    <t>Other Expenses</t>
  </si>
  <si>
    <t>Pretax Income</t>
  </si>
  <si>
    <t>Taxes</t>
  </si>
  <si>
    <t>Net Income</t>
  </si>
  <si>
    <t>Shares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</si>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</sst>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https://www.bing.com/financeapi/forcetrigger?t=a1s9ur&amp;q=XNYS%3aET&amp;form=skydnc</v>
    <v>Learn more on Bing</v>
  </rv>
  <rv s="1">
    <v>en-GB</v>
    <v>a1s9ur</v>
    <v>268435456</v>
    <v>1</v>
    <v>Powered by Refinitiv</v>
    <v>0</v>
    <v>ENERGY TRANSFER UNT (XNYS:ET)</v>
    <v>2</v>
    <v>3</v>
    <v>Finance</v>
    <v>4</v>
    <v>14.975</v>
    <v>11.45</v>
    <v>0.1</v>
    <v>-6.7159999999999997E-6</v>
    <v>6.7610000000000005E-3</v>
    <v>-1E-4</v>
    <v>USD</v>
    <v>New York Stock Exchange</v>
    <v>XNYS</v>
    <v>14.975</v>
    <v>ETF</v>
    <v>45345.896121550781</v>
    <v>0</v>
    <v>14.76</v>
    <v>ENERGY TRANSFER UNT</v>
    <v>14.81</v>
    <v>14.79</v>
    <v>14.89</v>
    <v>14.889900000000001</v>
    <v>ET</v>
    <v>ENERGY TRANSFER UNT (XNYS:ET)</v>
    <v>9761160</v>
    <v>15579979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% (Extended hours)"/>
    <k n="Change (%)"/>
    <k n="Change (Extended hours)"/>
    <k n="Currency" t="s"/>
    <k n="Exchange" t="s"/>
    <k n="Exchange abbreviation" t="s"/>
    <k n="High"/>
    <k n="Instrument type" t="s"/>
    <k n="Last trade time"/>
    <k n="LearnMoreOnLink" t="r"/>
    <k n="Low"/>
    <k n="Name" t="s"/>
    <k n="Open"/>
    <k n="Previous close"/>
    <k n="Price"/>
    <k n="Price (Extended hours)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1</v>
      <v>1</v>
      <v>1</v>
      <v>3</v>
      <v>5</v>
      <v>6</v>
      <v>1</v>
      <v>1</v>
      <v>4</v>
    </spb>
    <spb s="4">
      <v>at close</v>
      <v>from previous close</v>
      <v>Source: Nasdaq</v>
      <v>from previous close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52 week low" t="i"/>
    <k n="52 week high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4">
      <rpv i="0">#,##0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EC2C-612B-46C4-BD12-980368BC8ECE}">
  <dimension ref="A1:B7"/>
  <sheetViews>
    <sheetView tabSelected="1" workbookViewId="0">
      <selection activeCell="B8" sqref="B8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e" vm="1">
        <v>#VALUE!</v>
      </c>
    </row>
    <row r="2" spans="1:2" x14ac:dyDescent="0.3">
      <c r="A2" t="s">
        <v>1</v>
      </c>
      <c r="B2" s="1" cm="1">
        <f t="array" ref="B2">_FV(B1,"Price")</f>
        <v>14.89</v>
      </c>
    </row>
    <row r="3" spans="1:2" x14ac:dyDescent="0.3">
      <c r="A3" t="s">
        <v>2</v>
      </c>
      <c r="B3">
        <v>3145.065881</v>
      </c>
    </row>
    <row r="4" spans="1:2" x14ac:dyDescent="0.3">
      <c r="A4" t="s">
        <v>3</v>
      </c>
      <c r="B4" s="2">
        <f>B2*B3</f>
        <v>46830.030968090003</v>
      </c>
    </row>
    <row r="5" spans="1:2" x14ac:dyDescent="0.3">
      <c r="A5" t="s">
        <v>4</v>
      </c>
      <c r="B5">
        <v>514</v>
      </c>
    </row>
    <row r="6" spans="1:2" x14ac:dyDescent="0.3">
      <c r="A6" t="s">
        <v>5</v>
      </c>
      <c r="B6">
        <f>1006+47075</f>
        <v>48081</v>
      </c>
    </row>
    <row r="7" spans="1:2" x14ac:dyDescent="0.3">
      <c r="A7" t="s">
        <v>6</v>
      </c>
      <c r="B7" s="2">
        <f>B4-B5+B6</f>
        <v>94397.030968089995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F803-1A83-4F7E-B4E5-F6AF98F388BA}">
  <dimension ref="A1:H26"/>
  <sheetViews>
    <sheetView workbookViewId="0">
      <pane xSplit="1" ySplit="1" topLeftCell="F23" activePane="bottomRight" state="frozen"/>
      <selection pane="topRight" activeCell="B1" sqref="B1"/>
      <selection pane="bottomLeft" activeCell="A2" sqref="A2"/>
      <selection pane="bottomRight" activeCell="H22" sqref="H22"/>
    </sheetView>
  </sheetViews>
  <sheetFormatPr defaultRowHeight="14.4" x14ac:dyDescent="0.3"/>
  <cols>
    <col min="1" max="1" width="27.21875" bestFit="1" customWidth="1"/>
  </cols>
  <sheetData>
    <row r="1" spans="1:8" x14ac:dyDescent="0.3">
      <c r="A1" s="3" t="s">
        <v>7</v>
      </c>
      <c r="B1" s="3"/>
      <c r="C1" s="3"/>
      <c r="D1" s="3" t="s">
        <v>15</v>
      </c>
      <c r="E1" s="3"/>
      <c r="F1" s="3"/>
      <c r="G1" s="3"/>
      <c r="H1" s="3" t="s">
        <v>16</v>
      </c>
    </row>
    <row r="2" spans="1:8" x14ac:dyDescent="0.3">
      <c r="A2" t="s">
        <v>8</v>
      </c>
      <c r="D2">
        <v>6647</v>
      </c>
      <c r="H2">
        <v>6403</v>
      </c>
    </row>
    <row r="3" spans="1:8" x14ac:dyDescent="0.3">
      <c r="A3" t="s">
        <v>9</v>
      </c>
      <c r="D3">
        <v>5773</v>
      </c>
      <c r="H3">
        <v>6587</v>
      </c>
    </row>
    <row r="4" spans="1:8" x14ac:dyDescent="0.3">
      <c r="A4" t="s">
        <v>10</v>
      </c>
      <c r="D4">
        <v>4823</v>
      </c>
      <c r="H4">
        <v>3760</v>
      </c>
    </row>
    <row r="5" spans="1:8" x14ac:dyDescent="0.3">
      <c r="A5" t="s">
        <v>11</v>
      </c>
      <c r="D5">
        <v>2830</v>
      </c>
      <c r="H5">
        <v>2824</v>
      </c>
    </row>
    <row r="6" spans="1:8" x14ac:dyDescent="0.3">
      <c r="A6" t="s">
        <v>12</v>
      </c>
      <c r="D6">
        <v>2648</v>
      </c>
      <c r="H6">
        <v>878</v>
      </c>
    </row>
    <row r="7" spans="1:8" x14ac:dyDescent="0.3">
      <c r="A7" t="s">
        <v>13</v>
      </c>
      <c r="D7">
        <v>218</v>
      </c>
      <c r="H7">
        <v>287</v>
      </c>
    </row>
    <row r="8" spans="1:8" x14ac:dyDescent="0.3">
      <c r="A8" t="s">
        <v>14</v>
      </c>
      <c r="B8">
        <f t="shared" ref="B8:G8" si="0">SUM(B2:B7)</f>
        <v>0</v>
      </c>
      <c r="C8">
        <f t="shared" si="0"/>
        <v>0</v>
      </c>
      <c r="D8">
        <f t="shared" si="0"/>
        <v>22939</v>
      </c>
      <c r="E8">
        <f t="shared" si="0"/>
        <v>0</v>
      </c>
      <c r="F8">
        <f t="shared" si="0"/>
        <v>0</v>
      </c>
      <c r="G8">
        <f t="shared" si="0"/>
        <v>0</v>
      </c>
      <c r="H8">
        <f>SUM(H2:H7)</f>
        <v>20739</v>
      </c>
    </row>
    <row r="9" spans="1:8" x14ac:dyDescent="0.3">
      <c r="A9" t="s">
        <v>17</v>
      </c>
      <c r="D9">
        <v>18516</v>
      </c>
      <c r="H9">
        <v>16059</v>
      </c>
    </row>
    <row r="10" spans="1:8" x14ac:dyDescent="0.3">
      <c r="A10" t="s">
        <v>18</v>
      </c>
      <c r="B10">
        <f t="shared" ref="B10:G10" si="1">B8-B9</f>
        <v>0</v>
      </c>
      <c r="C10">
        <f t="shared" si="1"/>
        <v>0</v>
      </c>
      <c r="D10">
        <f t="shared" si="1"/>
        <v>4423</v>
      </c>
      <c r="E10">
        <f t="shared" si="1"/>
        <v>0</v>
      </c>
      <c r="F10">
        <f t="shared" si="1"/>
        <v>0</v>
      </c>
      <c r="G10">
        <f t="shared" si="1"/>
        <v>0</v>
      </c>
      <c r="H10">
        <f>H8-H9</f>
        <v>4680</v>
      </c>
    </row>
    <row r="11" spans="1:8" x14ac:dyDescent="0.3">
      <c r="A11" t="s">
        <v>19</v>
      </c>
      <c r="D11">
        <v>973</v>
      </c>
      <c r="H11">
        <v>1105</v>
      </c>
    </row>
    <row r="12" spans="1:8" x14ac:dyDescent="0.3">
      <c r="A12" t="s">
        <v>20</v>
      </c>
      <c r="D12">
        <v>1030</v>
      </c>
      <c r="H12">
        <v>1107</v>
      </c>
    </row>
    <row r="13" spans="1:8" x14ac:dyDescent="0.3">
      <c r="A13" t="s">
        <v>21</v>
      </c>
      <c r="D13">
        <v>361</v>
      </c>
      <c r="H13">
        <v>234</v>
      </c>
    </row>
    <row r="14" spans="1:8" x14ac:dyDescent="0.3">
      <c r="A14" t="s">
        <v>22</v>
      </c>
      <c r="D14">
        <v>86</v>
      </c>
      <c r="H14">
        <v>1</v>
      </c>
    </row>
    <row r="15" spans="1:8" x14ac:dyDescent="0.3">
      <c r="A15" t="s">
        <v>23</v>
      </c>
      <c r="B15">
        <f t="shared" ref="B15:G15" si="2">SUM(B11:B14)</f>
        <v>0</v>
      </c>
      <c r="C15">
        <f t="shared" si="2"/>
        <v>0</v>
      </c>
      <c r="D15">
        <f t="shared" si="2"/>
        <v>2450</v>
      </c>
      <c r="E15">
        <f t="shared" si="2"/>
        <v>0</v>
      </c>
      <c r="F15">
        <f t="shared" si="2"/>
        <v>0</v>
      </c>
      <c r="G15">
        <f t="shared" si="2"/>
        <v>0</v>
      </c>
      <c r="H15">
        <f>SUM(H11:H14)</f>
        <v>2447</v>
      </c>
    </row>
    <row r="16" spans="1:8" x14ac:dyDescent="0.3">
      <c r="A16" t="s">
        <v>24</v>
      </c>
      <c r="B16">
        <f t="shared" ref="B16:G16" si="3">B10-B15</f>
        <v>0</v>
      </c>
      <c r="C16">
        <f t="shared" si="3"/>
        <v>0</v>
      </c>
      <c r="D16">
        <f t="shared" si="3"/>
        <v>1973</v>
      </c>
      <c r="E16">
        <f t="shared" si="3"/>
        <v>0</v>
      </c>
      <c r="F16">
        <f t="shared" si="3"/>
        <v>0</v>
      </c>
      <c r="G16">
        <f t="shared" si="3"/>
        <v>0</v>
      </c>
      <c r="H16">
        <f>H10-H15</f>
        <v>2233</v>
      </c>
    </row>
    <row r="17" spans="1:8" x14ac:dyDescent="0.3">
      <c r="A17" t="s">
        <v>27</v>
      </c>
      <c r="D17">
        <v>577</v>
      </c>
      <c r="H17">
        <v>632</v>
      </c>
    </row>
    <row r="18" spans="1:8" x14ac:dyDescent="0.3">
      <c r="A18" t="s">
        <v>28</v>
      </c>
      <c r="D18">
        <f>68+60-120</f>
        <v>8</v>
      </c>
      <c r="H18">
        <f>103+32-625+13</f>
        <v>-477</v>
      </c>
    </row>
    <row r="19" spans="1:8" x14ac:dyDescent="0.3">
      <c r="A19" t="s">
        <v>29</v>
      </c>
      <c r="B19">
        <f t="shared" ref="B19:G19" si="4">B16-B17+B18</f>
        <v>0</v>
      </c>
      <c r="C19">
        <f t="shared" si="4"/>
        <v>0</v>
      </c>
      <c r="D19">
        <f t="shared" si="4"/>
        <v>1404</v>
      </c>
      <c r="E19">
        <f t="shared" si="4"/>
        <v>0</v>
      </c>
      <c r="F19">
        <f t="shared" si="4"/>
        <v>0</v>
      </c>
      <c r="G19">
        <f t="shared" si="4"/>
        <v>0</v>
      </c>
      <c r="H19">
        <f>H16-H17+H18</f>
        <v>1124</v>
      </c>
    </row>
    <row r="20" spans="1:8" x14ac:dyDescent="0.3">
      <c r="A20" t="s">
        <v>30</v>
      </c>
      <c r="D20">
        <v>82</v>
      </c>
      <c r="H20">
        <v>77</v>
      </c>
    </row>
    <row r="21" spans="1:8" x14ac:dyDescent="0.3">
      <c r="A21" t="s">
        <v>31</v>
      </c>
      <c r="B21">
        <f t="shared" ref="B21:G21" si="5">B19-B20</f>
        <v>0</v>
      </c>
      <c r="C21">
        <f t="shared" si="5"/>
        <v>0</v>
      </c>
      <c r="D21">
        <f t="shared" si="5"/>
        <v>1322</v>
      </c>
      <c r="E21">
        <f t="shared" si="5"/>
        <v>0</v>
      </c>
      <c r="F21">
        <f t="shared" si="5"/>
        <v>0</v>
      </c>
      <c r="G21">
        <f t="shared" si="5"/>
        <v>0</v>
      </c>
      <c r="H21">
        <f>H19-H20</f>
        <v>1047</v>
      </c>
    </row>
    <row r="22" spans="1:8" x14ac:dyDescent="0.3">
      <c r="A22" t="s">
        <v>32</v>
      </c>
    </row>
    <row r="23" spans="1:8" x14ac:dyDescent="0.3">
      <c r="A23" t="s">
        <v>33</v>
      </c>
    </row>
    <row r="25" spans="1:8" x14ac:dyDescent="0.3">
      <c r="A25" t="s">
        <v>26</v>
      </c>
      <c r="B25" s="4"/>
      <c r="C25" s="4"/>
      <c r="D25" s="4"/>
      <c r="E25" s="4"/>
      <c r="F25" s="4" t="e">
        <f>F8/B8-1</f>
        <v>#DIV/0!</v>
      </c>
      <c r="G25" s="4" t="e">
        <f>G8/C8-1</f>
        <v>#DIV/0!</v>
      </c>
      <c r="H25" s="4">
        <f>H8/D8-1</f>
        <v>-9.5906534722524972E-2</v>
      </c>
    </row>
    <row r="26" spans="1:8" x14ac:dyDescent="0.3">
      <c r="A26" t="s">
        <v>25</v>
      </c>
      <c r="B26" s="4" t="e">
        <f t="shared" ref="B26:G26" si="6">B16/B8</f>
        <v>#DIV/0!</v>
      </c>
      <c r="C26" s="4" t="e">
        <f t="shared" si="6"/>
        <v>#DIV/0!</v>
      </c>
      <c r="D26" s="4">
        <f t="shared" si="6"/>
        <v>8.601072409433716E-2</v>
      </c>
      <c r="E26" s="4" t="e">
        <f t="shared" si="6"/>
        <v>#DIV/0!</v>
      </c>
      <c r="F26" s="4" t="e">
        <f t="shared" si="6"/>
        <v>#DIV/0!</v>
      </c>
      <c r="G26" s="4" t="e">
        <f t="shared" si="6"/>
        <v>#DIV/0!</v>
      </c>
      <c r="H26" s="4">
        <f>H16/H8</f>
        <v>0.10767153671826028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Cadal Duarte Morais</dc:creator>
  <cp:lastModifiedBy>Alexandre Duarte Morais</cp:lastModifiedBy>
  <dcterms:created xsi:type="dcterms:W3CDTF">2024-01-28T20:50:46Z</dcterms:created>
  <dcterms:modified xsi:type="dcterms:W3CDTF">2024-02-24T13:02:21Z</dcterms:modified>
</cp:coreProperties>
</file>