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disegutl-my.sharepoint.com/personal/l59357_aln_iseg_ulisboa_pt/Documents/Desktop/Models/"/>
    </mc:Choice>
  </mc:AlternateContent>
  <xr:revisionPtr revIDLastSave="153" documentId="8_{66D85223-8BCB-4269-9D7C-84D329AE06AD}" xr6:coauthVersionLast="47" xr6:coauthVersionMax="47" xr10:uidLastSave="{11BA34B4-BE27-4A76-8B6F-BB4833254BE7}"/>
  <bookViews>
    <workbookView xWindow="11424" yWindow="0" windowWidth="11712" windowHeight="12336" xr2:uid="{7060086F-304B-4487-B858-4104CB21F21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D25" i="2"/>
  <c r="C25" i="2"/>
  <c r="D24" i="2"/>
  <c r="E24" i="2"/>
  <c r="E28" i="2"/>
  <c r="E29" i="2" s="1"/>
  <c r="D28" i="2"/>
  <c r="D29" i="2" s="1"/>
  <c r="C28" i="2"/>
  <c r="C29" i="2" s="1"/>
  <c r="D17" i="2"/>
  <c r="D18" i="2" s="1"/>
  <c r="D20" i="2" s="1"/>
  <c r="D22" i="2" s="1"/>
  <c r="C17" i="2"/>
  <c r="C18" i="2" s="1"/>
  <c r="C20" i="2" s="1"/>
  <c r="C22" i="2" s="1"/>
  <c r="E17" i="2"/>
  <c r="E18" i="2" s="1"/>
  <c r="E20" i="2" s="1"/>
  <c r="E22" i="2" s="1"/>
  <c r="D2" i="2"/>
  <c r="E2" i="2" s="1"/>
  <c r="F2" i="2" s="1"/>
  <c r="G2" i="2" s="1"/>
  <c r="I6" i="1"/>
  <c r="I5" i="1" l="1"/>
  <c r="I8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2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<sst xmlns="http://schemas.openxmlformats.org/spreadsheetml/2006/main" count="40" uniqueCount="39">
  <si>
    <t xml:space="preserve">Ticket </t>
  </si>
  <si>
    <t>Price</t>
  </si>
  <si>
    <t>Shares</t>
  </si>
  <si>
    <t>MC</t>
  </si>
  <si>
    <t>Cash</t>
  </si>
  <si>
    <t>Debt</t>
  </si>
  <si>
    <t>EV</t>
  </si>
  <si>
    <t>Revenue</t>
  </si>
  <si>
    <t>Direct vehicle and operating</t>
  </si>
  <si>
    <t>Depreciation of vehicles</t>
  </si>
  <si>
    <t>Non-vehicles D&amp;A</t>
  </si>
  <si>
    <t>S,G&amp;A</t>
  </si>
  <si>
    <t>Interest expenses</t>
  </si>
  <si>
    <t>Other expenses</t>
  </si>
  <si>
    <t>Sale of non-vehicle assets</t>
  </si>
  <si>
    <t>Bankruptcy-related litigation reserve</t>
  </si>
  <si>
    <t>Long-lived assets impairment</t>
  </si>
  <si>
    <t>Change in FV of Public Warrants</t>
  </si>
  <si>
    <t>Total Expenses</t>
  </si>
  <si>
    <t>Pretax Income</t>
  </si>
  <si>
    <t>Taxes</t>
  </si>
  <si>
    <t>Net Income</t>
  </si>
  <si>
    <t>EPS</t>
  </si>
  <si>
    <t>CFFO</t>
  </si>
  <si>
    <t>CAPEX</t>
  </si>
  <si>
    <t>FCF</t>
  </si>
  <si>
    <t>Revenue y/y</t>
  </si>
  <si>
    <t>Fleet size</t>
  </si>
  <si>
    <t>Net Margin</t>
  </si>
  <si>
    <t>Employees</t>
  </si>
  <si>
    <t>Locations</t>
  </si>
  <si>
    <t>Brands</t>
  </si>
  <si>
    <t>Hertz</t>
  </si>
  <si>
    <t>Dollar Car Rental</t>
  </si>
  <si>
    <t>Thrifty Car Rental</t>
  </si>
  <si>
    <t>Hertz Car Sales</t>
  </si>
  <si>
    <t>Ace Rental Cars</t>
  </si>
  <si>
    <t>Flexicar</t>
  </si>
  <si>
    <t>Firefly Car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</si>
</sst>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8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13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06/relationships/rdSupportingPropertyBag" Target="richData/rdsupportingpropertybag.xml"/><Relationship Id="rId5" Type="http://schemas.openxmlformats.org/officeDocument/2006/relationships/sharedStrings" Target="sharedStrings.xml"/><Relationship Id="rId10" Type="http://schemas.microsoft.com/office/2017/06/relationships/rdSupportingPropertyBagStructure" Target="richData/rdsupportingpropertybagstructure.xml"/><Relationship Id="rId4" Type="http://schemas.openxmlformats.org/officeDocument/2006/relationships/styles" Target="styles.xml"/><Relationship Id="rId9" Type="http://schemas.microsoft.com/office/2017/06/relationships/richStyles" Target="richData/richStyle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linkedentity">
      <keyFlags>
        <key name="%cvi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linkedentitycore">
      <keyFlags>
        <key name="%EntityServiceId">
          <flag name="ShowInCardView" value="0"/>
          <flag name="ShowInDotNotation" value="0"/>
          <flag name="ShowInAutoComplete" value="0"/>
        </key>
        <key name="%EntitySubDomain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  <key name="%ProviderInfo">
          <flag name="ShowInCardView" value="0"/>
          <flag name="ShowInDotNotation" value="0"/>
          <flag name="ShowInAutoComplete" value="0"/>
        </key>
        <key name="%DataProviderExternalLinkLogo">
          <flag name="ShowInCardView" value="0"/>
          <flag name="ShowInDotNotation" value="0"/>
          <flag name="ShowInAutoComplete" value="0"/>
        </key>
        <key name="%DataProviderExternalLink">
          <flag name="ShowInCardView" value="0"/>
          <flag name="ShowInDotNotation" value="0"/>
          <flag name="ShowInAutoComplete" value="0"/>
        </key>
        <key name="%OutdatedReason">
          <flag name="ShowInCardView" value="0"/>
          <flag name="ShowInDotNotation" value="0"/>
          <flag name="ShowInAutoComplete" value="0"/>
          <flag name="ExcludeFromCalcComparison" value="1"/>
        </key>
      </keyFlags>
    </type>
  </types>
</rvTypesInfo>
</file>

<file path=xl/richData/rdrichvalue.xml><?xml version="1.0" encoding="utf-8"?>
<rvData xmlns="http://schemas.microsoft.com/office/spreadsheetml/2017/richdata" count="3">
  <rv s="0">
    <v>https://www.bing.com/financeapi/forcetrigger?t=c2mc52&amp;q=XNAS%3aHTZ&amp;form=skydnc</v>
    <v>Learn more on Bing</v>
  </rv>
  <rv s="1">
    <v>en-US</v>
    <v>c2mc52</v>
    <v>268435456</v>
    <v>1</v>
    <v>Powered by Refinitiv</v>
    <v>0</v>
    <v>HERTZ GLOBAL HOLDINGS, INC. (XNAS:HTZ)</v>
    <v>2</v>
    <v>3</v>
    <v>Finance</v>
    <v>4</v>
    <v>8.2050000000000001</v>
    <v>2.4700000000000002</v>
    <v>2.4045999999999998</v>
    <v>0.44500000000000001</v>
    <v>-9.1739999999999999E-3</v>
    <v>0.132047</v>
    <v>-3.5000000000000003E-2</v>
    <v>USD</v>
    <v>Hertz Global Holdings, Inc. is a holding company. The Company is engaged in the business of renting vehicles primarily through its Hertz, Dollar and Thrifty brands. It operates through two segments: Americas RAC and International RAC. Americas RAC segment provides rental of vehicles, as well as sales of vehicles and value-added services, in the United States, Canada, Latin America and the Caribbean. The International RAC segment provides rental and leasing of vehicles, as well as sales of value-added services in locations other than the United States, Canada, Latin America and the Caribbean. It also owns and operates the Firefly vehicle rental brand and Hertz 24/7 car sharing business. It operates its vehicle rental business globally from approximately 11,400 Company-operated and franchisee locations across approximately 160 countries and jurisdictions, including the United States, Europe, Africa, Asia, Australia, Canada, the Caribbean, Latin America, the Middle East and New Zealand.</v>
    <v>26000</v>
    <v>Nasdaq Stock Market</v>
    <v>XNAS</v>
    <v>XNAS</v>
    <v>8501 Williams Road, 3Rd Floor, ESTERO, FL, 33928 US</v>
    <v>3.82</v>
    <v>Passenger Transportation Services</v>
    <v>Stock</v>
    <v>45730.990855358592</v>
    <v>0</v>
    <v>3.4018999999999999</v>
    <v>1170571000</v>
    <v>HERTZ GLOBAL HOLDINGS, INC.</v>
    <v>HERTZ GLOBAL HOLDINGS, INC.</v>
    <v>3.42</v>
    <v>0</v>
    <v>3.37</v>
    <v>3.8149999999999999</v>
    <v>3.78</v>
    <v>306833800</v>
    <v>HTZ</v>
    <v>HERTZ GLOBAL HOLDINGS, INC. (XNAS:HTZ)</v>
    <v>11284186</v>
    <v>5384478</v>
    <v>2015</v>
  </rv>
  <rv s="2">
    <v>1</v>
  </rv>
</rvData>
</file>

<file path=xl/richData/rdrichvaluestructure.xml><?xml version="1.0" encoding="utf-8"?>
<rvStructures xmlns="http://schemas.microsoft.com/office/spreadsheetml/2017/richdata" count="3">
  <s t="_hyperlink">
    <k n="Address" t="s"/>
    <k n="Text" t="s"/>
  </s>
  <s t="_linkedentitycore">
    <k n="%EntityCulture" t="s"/>
    <k n="%EntityId" t="s"/>
    <k n="%EntityServiceId"/>
    <k n="%IsRefreshable" t="b"/>
    <k n="%ProviderInfo" t="s"/>
    <k n="_Display" t="spb"/>
    <k n="_DisplayString" t="s"/>
    <k n="_Flags" t="spb"/>
    <k n="_Format" t="spb"/>
    <k n="_Icon" t="s"/>
    <k n="_SubLabel" t="spb"/>
    <k n="52 week high"/>
    <k n="52 week low"/>
    <k n="Beta"/>
    <k n="Change"/>
    <k n="Change % (Extended hours)"/>
    <k n="Change (%)"/>
    <k n="Change (Extended hours)"/>
    <k n="Currency" t="s"/>
    <k n="Description" t="s"/>
    <k n="Employees"/>
    <k n="Exchange" t="s"/>
    <k n="Exchange abbreviation" t="s"/>
    <k n="ExchangeID" t="s"/>
    <k n="Headquarters" t="s"/>
    <k n="High"/>
    <k n="Industry" t="s"/>
    <k n="Instrument type" t="s"/>
    <k n="Last trade time"/>
    <k n="LearnMoreOnLink" t="r"/>
    <k n="Low"/>
    <k n="Market cap"/>
    <k n="Name" t="s"/>
    <k n="Official name" t="s"/>
    <k n="Open"/>
    <k n="P/E"/>
    <k n="Previous close"/>
    <k n="Price"/>
    <k n="Price (Extended hours)"/>
    <k n="Shares outstanding"/>
    <k n="Ticker symbol" t="s"/>
    <k n="UniqueName" t="s"/>
    <k n="Volume"/>
    <k n="Volume average"/>
    <k n="Year incorporated"/>
  </s>
  <s t="_linkedentity">
    <k n="%cvi" t="r"/>
  </s>
</rvStructures>
</file>

<file path=xl/richData/rdsupportingpropertybag.xml><?xml version="1.0" encoding="utf-8"?>
<supportingPropertyBags xmlns="http://schemas.microsoft.com/office/spreadsheetml/2017/richdata2">
  <spbArrays count="1">
    <a count="45">
      <v t="s">%EntityServiceId</v>
      <v t="s">_Format</v>
      <v t="s">%IsRefreshable</v>
      <v t="s">%EntityCulture</v>
      <v t="s">%EntityId</v>
      <v t="s">_Icon</v>
      <v t="s">_Display</v>
      <v t="s">Name</v>
      <v t="s">_SubLabel</v>
      <v t="s">Price</v>
      <v t="s">Price (Extended hours)</v>
      <v t="s">Exchange</v>
      <v t="s">Official name</v>
      <v t="s">Last trade time</v>
      <v t="s">Ticker symbol</v>
      <v t="s">Exchange abbreviation</v>
      <v t="s">Change</v>
      <v t="s">Change (Extended hours)</v>
      <v t="s">Change (%)</v>
      <v t="s">Change % (Extended hours)</v>
      <v t="s">Currency</v>
      <v t="s">Previous close</v>
      <v t="s">Open</v>
      <v t="s">High</v>
      <v t="s">Low</v>
      <v t="s">52 week high</v>
      <v t="s">52 week low</v>
      <v t="s">Volume</v>
      <v t="s">Volume average</v>
      <v t="s">Market cap</v>
      <v t="s">Beta</v>
      <v t="s">P/E</v>
      <v t="s">Shares outstanding</v>
      <v t="s">Description</v>
      <v t="s">Employees</v>
      <v t="s">Headquarters</v>
      <v t="s">Industry</v>
      <v t="s">Instrument type</v>
      <v t="s">Year incorporated</v>
      <v t="s">_Flags</v>
      <v t="s">UniqueName</v>
      <v t="s">_DisplayString</v>
      <v t="s">LearnMoreOnLink</v>
      <v t="s">ExchangeID</v>
      <v t="s">%ProviderInfo</v>
    </a>
  </spbArrays>
  <spbData count="5">
    <spb s="0">
      <v>0</v>
      <v>Name</v>
      <v>LearnMoreOnLink</v>
    </spb>
    <spb s="1">
      <v>0</v>
      <v>0</v>
      <v>0</v>
    </spb>
    <spb s="2">
      <v>1</v>
      <v>1</v>
      <v>1</v>
      <v>1</v>
    </spb>
    <spb s="3">
      <v>1</v>
      <v>2</v>
      <v>2</v>
      <v>1</v>
      <v>3</v>
      <v>1</v>
      <v>1</v>
      <v>1</v>
      <v>4</v>
      <v>4</v>
      <v>5</v>
      <v>6</v>
      <v>1</v>
      <v>1</v>
      <v>1</v>
      <v>4</v>
      <v>7</v>
      <v>8</v>
      <v>9</v>
      <v>4</v>
      <v>1</v>
      <v>1</v>
      <v>5</v>
    </spb>
    <spb s="4">
      <v>at close</v>
      <v>from previous close</v>
      <v>from previous close</v>
      <v>Source: Nasdaq</v>
      <v>GMT</v>
      <v>Delayed 15 minutes</v>
      <v>from close</v>
      <v>from close</v>
    </spb>
  </spbData>
</supportingPropertyBags>
</file>

<file path=xl/richData/rdsupportingpropertybagstructure.xml><?xml version="1.0" encoding="utf-8"?>
<spbStructures xmlns="http://schemas.microsoft.com/office/spreadsheetml/2017/richdata2" count="5">
  <s>
    <k n="^Order" t="spba"/>
    <k n="TitleProperty" t="s"/>
    <k n="SubTitleProperty" t="s"/>
  </s>
  <s>
    <k n="ShowInCardView" t="b"/>
    <k n="ShowInDotNotation" t="b"/>
    <k n="ShowInAutoComplete" t="b"/>
  </s>
  <s>
    <k n="ExchangeID" t="spb"/>
    <k n="UniqueName" t="spb"/>
    <k n="`%ProviderInfo" t="spb"/>
    <k n="LearnMoreOnLink" t="spb"/>
  </s>
  <s>
    <k n="Low" t="i"/>
    <k n="P/E" t="i"/>
    <k n="Beta" t="i"/>
    <k n="High" t="i"/>
    <k n="Name" t="i"/>
    <k n="Open" t="i"/>
    <k n="Price" t="i"/>
    <k n="Change" t="i"/>
    <k n="Volume" t="i"/>
    <k n="Employees" t="i"/>
    <k n="Change (%)" t="i"/>
    <k n="Market cap" t="i"/>
    <k n="52 week low" t="i"/>
    <k n="52 week high" t="i"/>
    <k n="Previous close" t="i"/>
    <k n="Volume average" t="i"/>
    <k n="Last trade time" t="i"/>
    <k n="Year incorporated" t="i"/>
    <k n="`%EntityServiceId" t="i"/>
    <k n="Shares outstanding" t="i"/>
    <k n="Price (Extended hours)" t="i"/>
    <k n="Change (Extended hours)" t="i"/>
    <k n="Change % (Extended hours)" t="i"/>
  </s>
  <s>
    <k n="Price" t="s"/>
    <k n="Change" t="s"/>
    <k n="Change (%)" t="s"/>
    <k n="ExchangeID" t="s"/>
    <k n="Last trade time" t="s"/>
    <k n="Price (Extended hours)" t="s"/>
    <k n="Change (Extended hours)" t="s"/>
    <k n="Change % (Extended hours)" t="s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7">
    <x:dxf>
      <x:numFmt numFmtId="2" formatCode="0.00"/>
    </x:dxf>
    <x:dxf>
      <x:numFmt numFmtId="0" formatCode="General"/>
    </x:dxf>
    <x:dxf>
      <x:numFmt numFmtId="27" formatCode="m/d/yyyy\ h:mm"/>
    </x:dxf>
    <x:dxf>
      <x:numFmt numFmtId="14" formatCode="0.00%"/>
    </x:dxf>
    <x:dxf>
      <x:numFmt numFmtId="3" formatCode="#,##0"/>
    </x:dxf>
    <x:dxf>
      <x:numFmt numFmtId="4" formatCode="#,##0.00"/>
    </x:dxf>
    <x:dxf>
      <x:numFmt numFmtId="1" formatCode="0"/>
    </x:dxf>
  </dxfs>
  <richProperties>
    <rPr n="NumberFormat" t="s"/>
    <rPr n="IsTitleField" t="b"/>
  </richProperties>
  <richStyles>
    <rSty dxfid="1">
      <rpv i="0">_([$$-en-US]* #,##0.00_);_([$$-en-US]* (#,##0.00);_([$$-en-US]* "-"??_);_(@_)</rpv>
    </rSty>
    <rSty dxfid="5">
      <rpv i="0">#,##0.00</rpv>
    </rSty>
    <rSty>
      <rpv i="1">1</rpv>
    </rSty>
    <rSty dxfid="4">
      <rpv i="0">#,##0</rpv>
    </rSty>
    <rSty dxfid="3"/>
    <rSty dxfid="1">
      <rpv i="0">_([$$-en-US]* #,##0_);_([$$-en-US]* (#,##0);_([$$-en-US]* "-"_);_(@_)</rpv>
    </rSty>
    <rSty dxfid="2"/>
    <rSty dxfid="6">
      <rpv i="0">0</rpv>
    </rSty>
    <rSty dxfid="0">
      <rpv i="0">0.00</rpv>
    </rSty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8992B-44D2-4C10-9DFB-049D01A93271}">
  <dimension ref="B2:I10"/>
  <sheetViews>
    <sheetView tabSelected="1" workbookViewId="0">
      <selection activeCell="G10" sqref="G10"/>
    </sheetView>
  </sheetViews>
  <sheetFormatPr defaultRowHeight="13.2" x14ac:dyDescent="0.25"/>
  <cols>
    <col min="1" max="1" width="3.77734375" style="1" customWidth="1"/>
    <col min="2" max="16384" width="8.88671875" style="1"/>
  </cols>
  <sheetData>
    <row r="2" spans="2:9" x14ac:dyDescent="0.25">
      <c r="H2" s="4" t="s">
        <v>0</v>
      </c>
      <c r="I2" s="1" t="e" vm="1">
        <v>#VALUE!</v>
      </c>
    </row>
    <row r="3" spans="2:9" x14ac:dyDescent="0.25">
      <c r="B3" s="4" t="s">
        <v>31</v>
      </c>
      <c r="H3" s="4" t="s">
        <v>1</v>
      </c>
      <c r="I3" s="2">
        <v>3.82</v>
      </c>
    </row>
    <row r="4" spans="2:9" x14ac:dyDescent="0.25">
      <c r="C4" s="1" t="s">
        <v>32</v>
      </c>
      <c r="H4" s="4" t="s">
        <v>2</v>
      </c>
      <c r="I4" s="1">
        <v>306.83382399999999</v>
      </c>
    </row>
    <row r="5" spans="2:9" x14ac:dyDescent="0.25">
      <c r="C5" s="1" t="s">
        <v>33</v>
      </c>
      <c r="H5" s="4" t="s">
        <v>3</v>
      </c>
      <c r="I5" s="3">
        <f>+I3*I4</f>
        <v>1172.1052076799999</v>
      </c>
    </row>
    <row r="6" spans="2:9" x14ac:dyDescent="0.25">
      <c r="C6" s="1" t="s">
        <v>34</v>
      </c>
      <c r="H6" s="4" t="s">
        <v>4</v>
      </c>
      <c r="I6" s="3">
        <f>592+541</f>
        <v>1133</v>
      </c>
    </row>
    <row r="7" spans="2:9" x14ac:dyDescent="0.25">
      <c r="C7" s="1" t="s">
        <v>35</v>
      </c>
      <c r="H7" s="4" t="s">
        <v>5</v>
      </c>
      <c r="I7" s="3">
        <v>16335</v>
      </c>
    </row>
    <row r="8" spans="2:9" x14ac:dyDescent="0.25">
      <c r="C8" s="1" t="s">
        <v>36</v>
      </c>
      <c r="H8" s="4" t="s">
        <v>6</v>
      </c>
      <c r="I8" s="3">
        <f>+I5-I6+I7</f>
        <v>16374.105207680001</v>
      </c>
    </row>
    <row r="9" spans="2:9" x14ac:dyDescent="0.25">
      <c r="C9" s="1" t="s">
        <v>37</v>
      </c>
    </row>
    <row r="10" spans="2:9" x14ac:dyDescent="0.25">
      <c r="C10" s="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C1F5-2622-4EB3-920D-556DCC8CDA95}">
  <dimension ref="B2:H33"/>
  <sheetViews>
    <sheetView topLeftCell="A14" workbookViewId="0">
      <selection activeCell="D29" sqref="D29"/>
    </sheetView>
  </sheetViews>
  <sheetFormatPr defaultRowHeight="13.2" x14ac:dyDescent="0.25"/>
  <cols>
    <col min="1" max="1" width="8.88671875" style="1"/>
    <col min="2" max="2" width="30.5546875" style="1" bestFit="1" customWidth="1"/>
    <col min="3" max="16384" width="8.88671875" style="1"/>
  </cols>
  <sheetData>
    <row r="2" spans="2:8" x14ac:dyDescent="0.25">
      <c r="C2" s="4">
        <v>2022</v>
      </c>
      <c r="D2" s="4">
        <f>+C2+1</f>
        <v>2023</v>
      </c>
      <c r="E2" s="4">
        <f t="shared" ref="E2:G2" si="0">+D2+1</f>
        <v>2024</v>
      </c>
      <c r="F2" s="4">
        <f t="shared" si="0"/>
        <v>2025</v>
      </c>
      <c r="G2" s="4">
        <f t="shared" si="0"/>
        <v>2026</v>
      </c>
    </row>
    <row r="3" spans="2:8" x14ac:dyDescent="0.25">
      <c r="B3" s="1" t="s">
        <v>27</v>
      </c>
      <c r="C3" s="3"/>
      <c r="D3" s="3">
        <v>550000</v>
      </c>
      <c r="E3" s="3">
        <v>560000</v>
      </c>
      <c r="F3" s="3"/>
      <c r="G3" s="3"/>
    </row>
    <row r="4" spans="2:8" x14ac:dyDescent="0.25">
      <c r="C4" s="4"/>
      <c r="D4" s="4"/>
      <c r="E4" s="4"/>
      <c r="F4" s="4"/>
      <c r="G4" s="4"/>
    </row>
    <row r="5" spans="2:8" x14ac:dyDescent="0.25">
      <c r="C5" s="4"/>
      <c r="D5" s="4"/>
      <c r="E5" s="4"/>
      <c r="F5" s="4"/>
      <c r="G5" s="4"/>
    </row>
    <row r="6" spans="2:8" x14ac:dyDescent="0.25">
      <c r="B6" s="1" t="s">
        <v>7</v>
      </c>
      <c r="C6" s="3">
        <v>8685</v>
      </c>
      <c r="D6" s="3">
        <v>9371</v>
      </c>
      <c r="E6" s="3">
        <v>9049</v>
      </c>
      <c r="F6" s="3"/>
      <c r="G6" s="3"/>
      <c r="H6" s="3"/>
    </row>
    <row r="7" spans="2:8" x14ac:dyDescent="0.25">
      <c r="B7" s="1" t="s">
        <v>8</v>
      </c>
      <c r="C7" s="3">
        <v>4808</v>
      </c>
      <c r="D7" s="3">
        <v>5455</v>
      </c>
      <c r="E7" s="3">
        <v>5689</v>
      </c>
      <c r="F7" s="3"/>
      <c r="G7" s="3"/>
      <c r="H7" s="3"/>
    </row>
    <row r="8" spans="2:8" x14ac:dyDescent="0.25">
      <c r="B8" s="1" t="s">
        <v>9</v>
      </c>
      <c r="C8" s="3">
        <v>701</v>
      </c>
      <c r="D8" s="3">
        <v>2039</v>
      </c>
      <c r="E8" s="3">
        <v>3611</v>
      </c>
      <c r="F8" s="3"/>
      <c r="G8" s="3"/>
      <c r="H8" s="3"/>
    </row>
    <row r="9" spans="2:8" x14ac:dyDescent="0.25">
      <c r="B9" s="1" t="s">
        <v>10</v>
      </c>
      <c r="C9" s="3">
        <v>142</v>
      </c>
      <c r="D9" s="3">
        <v>149</v>
      </c>
      <c r="E9" s="3">
        <v>139</v>
      </c>
      <c r="F9" s="3"/>
      <c r="G9" s="3"/>
      <c r="H9" s="3"/>
    </row>
    <row r="10" spans="2:8" x14ac:dyDescent="0.25">
      <c r="B10" s="1" t="s">
        <v>11</v>
      </c>
      <c r="C10" s="3">
        <v>959</v>
      </c>
      <c r="D10" s="3">
        <v>962</v>
      </c>
      <c r="E10" s="3">
        <v>819</v>
      </c>
      <c r="F10" s="3"/>
      <c r="G10" s="3"/>
      <c r="H10" s="3"/>
    </row>
    <row r="11" spans="2:8" x14ac:dyDescent="0.25">
      <c r="B11" s="1" t="s">
        <v>12</v>
      </c>
      <c r="C11" s="3">
        <v>328</v>
      </c>
      <c r="D11" s="3">
        <v>793</v>
      </c>
      <c r="E11" s="3">
        <v>959</v>
      </c>
      <c r="F11" s="3"/>
      <c r="G11" s="3"/>
      <c r="H11" s="3"/>
    </row>
    <row r="12" spans="2:8" x14ac:dyDescent="0.25">
      <c r="B12" s="1" t="s">
        <v>13</v>
      </c>
      <c r="C12" s="3">
        <v>2</v>
      </c>
      <c r="D12" s="3">
        <v>12</v>
      </c>
      <c r="E12" s="3">
        <v>4</v>
      </c>
      <c r="F12" s="3"/>
      <c r="G12" s="3"/>
      <c r="H12" s="3"/>
    </row>
    <row r="13" spans="2:8" x14ac:dyDescent="0.25">
      <c r="B13" s="1" t="s">
        <v>14</v>
      </c>
      <c r="C13" s="3">
        <v>0</v>
      </c>
      <c r="D13" s="3">
        <v>-162</v>
      </c>
      <c r="E13" s="3">
        <v>0</v>
      </c>
      <c r="F13" s="3"/>
      <c r="G13" s="3"/>
      <c r="H13" s="3"/>
    </row>
    <row r="14" spans="2:8" x14ac:dyDescent="0.25">
      <c r="B14" s="1" t="s">
        <v>15</v>
      </c>
      <c r="C14" s="3">
        <v>0</v>
      </c>
      <c r="D14" s="3">
        <v>0</v>
      </c>
      <c r="E14" s="3">
        <v>292</v>
      </c>
      <c r="F14" s="3"/>
      <c r="G14" s="3"/>
      <c r="H14" s="3"/>
    </row>
    <row r="15" spans="2:8" x14ac:dyDescent="0.25">
      <c r="B15" s="1" t="s">
        <v>16</v>
      </c>
      <c r="C15" s="3">
        <v>0</v>
      </c>
      <c r="D15" s="3">
        <v>0</v>
      </c>
      <c r="E15" s="3">
        <v>1048</v>
      </c>
      <c r="F15" s="3"/>
      <c r="G15" s="3"/>
      <c r="H15" s="3"/>
    </row>
    <row r="16" spans="2:8" x14ac:dyDescent="0.25">
      <c r="B16" s="1" t="s">
        <v>17</v>
      </c>
      <c r="C16" s="3">
        <v>-704</v>
      </c>
      <c r="D16" s="3">
        <v>-163</v>
      </c>
      <c r="E16" s="3">
        <v>-275</v>
      </c>
      <c r="F16" s="3"/>
      <c r="G16" s="3"/>
      <c r="H16" s="3"/>
    </row>
    <row r="17" spans="2:8" x14ac:dyDescent="0.25">
      <c r="B17" s="1" t="s">
        <v>18</v>
      </c>
      <c r="C17" s="3">
        <f t="shared" ref="C17:D17" si="1">+SUM(C7:C16)</f>
        <v>6236</v>
      </c>
      <c r="D17" s="3">
        <f t="shared" si="1"/>
        <v>9085</v>
      </c>
      <c r="E17" s="3">
        <f>+SUM(E7:E16)</f>
        <v>12286</v>
      </c>
      <c r="F17" s="3"/>
      <c r="G17" s="3"/>
      <c r="H17" s="3"/>
    </row>
    <row r="18" spans="2:8" x14ac:dyDescent="0.25">
      <c r="B18" s="1" t="s">
        <v>19</v>
      </c>
      <c r="C18" s="3">
        <f t="shared" ref="C18:D18" si="2">+C6-C17</f>
        <v>2449</v>
      </c>
      <c r="D18" s="3">
        <f t="shared" si="2"/>
        <v>286</v>
      </c>
      <c r="E18" s="3">
        <f>+E6-E17</f>
        <v>-3237</v>
      </c>
      <c r="F18" s="3"/>
      <c r="G18" s="3"/>
      <c r="H18" s="3"/>
    </row>
    <row r="19" spans="2:8" x14ac:dyDescent="0.25">
      <c r="B19" s="1" t="s">
        <v>20</v>
      </c>
      <c r="C19" s="3">
        <v>390</v>
      </c>
      <c r="D19" s="3">
        <v>-330</v>
      </c>
      <c r="E19" s="3">
        <v>-375</v>
      </c>
      <c r="F19" s="3"/>
      <c r="G19" s="3"/>
      <c r="H19" s="3"/>
    </row>
    <row r="20" spans="2:8" x14ac:dyDescent="0.25">
      <c r="B20" s="1" t="s">
        <v>21</v>
      </c>
      <c r="C20" s="3">
        <f t="shared" ref="C20:D20" si="3">+C18-C19</f>
        <v>2059</v>
      </c>
      <c r="D20" s="3">
        <f t="shared" si="3"/>
        <v>616</v>
      </c>
      <c r="E20" s="3">
        <f>+E18-E19</f>
        <v>-2862</v>
      </c>
      <c r="F20" s="3"/>
      <c r="G20" s="3"/>
      <c r="H20" s="3"/>
    </row>
    <row r="21" spans="2:8" x14ac:dyDescent="0.25">
      <c r="B21" s="1" t="s">
        <v>2</v>
      </c>
      <c r="C21" s="1">
        <v>403</v>
      </c>
      <c r="D21" s="1">
        <v>326</v>
      </c>
      <c r="E21" s="1">
        <v>306</v>
      </c>
    </row>
    <row r="22" spans="2:8" x14ac:dyDescent="0.25">
      <c r="B22" s="1" t="s">
        <v>22</v>
      </c>
      <c r="C22" s="5">
        <f>+C20/C21</f>
        <v>5.1091811414392057</v>
      </c>
      <c r="D22" s="5">
        <f t="shared" ref="D22:E22" si="4">+D20/D21</f>
        <v>1.8895705521472392</v>
      </c>
      <c r="E22" s="5">
        <f t="shared" si="4"/>
        <v>-9.3529411764705888</v>
      </c>
    </row>
    <row r="24" spans="2:8" x14ac:dyDescent="0.25">
      <c r="B24" s="1" t="s">
        <v>26</v>
      </c>
      <c r="D24" s="6">
        <f t="shared" ref="D24" si="5">+D6/C6-1</f>
        <v>7.8986758779504784E-2</v>
      </c>
      <c r="E24" s="6">
        <f>+E6/D6-1</f>
        <v>-3.4361327499733196E-2</v>
      </c>
    </row>
    <row r="25" spans="2:8" x14ac:dyDescent="0.25">
      <c r="B25" s="1" t="s">
        <v>28</v>
      </c>
      <c r="C25" s="6">
        <f>+C20/C6</f>
        <v>0.23707541738629823</v>
      </c>
      <c r="D25" s="6">
        <f t="shared" ref="D25:E25" si="6">+D20/D6</f>
        <v>6.5734713477750506E-2</v>
      </c>
      <c r="E25" s="6">
        <f t="shared" si="6"/>
        <v>-0.31627804177257157</v>
      </c>
    </row>
    <row r="27" spans="2:8" x14ac:dyDescent="0.25">
      <c r="B27" s="1" t="s">
        <v>23</v>
      </c>
      <c r="C27" s="3">
        <v>2538</v>
      </c>
      <c r="D27" s="3">
        <v>2474</v>
      </c>
      <c r="E27" s="3">
        <v>2224</v>
      </c>
      <c r="F27" s="3"/>
      <c r="G27" s="3"/>
    </row>
    <row r="28" spans="2:8" x14ac:dyDescent="0.25">
      <c r="B28" s="1" t="s">
        <v>24</v>
      </c>
      <c r="C28" s="3">
        <f>10596+150</f>
        <v>10746</v>
      </c>
      <c r="D28" s="3">
        <f>9514+188</f>
        <v>9702</v>
      </c>
      <c r="E28" s="3">
        <f>10524+105</f>
        <v>10629</v>
      </c>
      <c r="F28" s="3"/>
      <c r="G28" s="3"/>
    </row>
    <row r="29" spans="2:8" x14ac:dyDescent="0.25">
      <c r="B29" s="1" t="s">
        <v>25</v>
      </c>
      <c r="C29" s="3">
        <f>+C27-C28</f>
        <v>-8208</v>
      </c>
      <c r="D29" s="3">
        <f t="shared" ref="D29:E29" si="7">+D27-D28</f>
        <v>-7228</v>
      </c>
      <c r="E29" s="3">
        <f t="shared" si="7"/>
        <v>-8405</v>
      </c>
      <c r="F29" s="3"/>
      <c r="G29" s="3"/>
    </row>
    <row r="31" spans="2:8" x14ac:dyDescent="0.25">
      <c r="B31" s="1" t="s">
        <v>29</v>
      </c>
      <c r="C31" s="3"/>
      <c r="D31" s="3">
        <v>27000</v>
      </c>
      <c r="E31" s="3">
        <v>26000</v>
      </c>
    </row>
    <row r="33" spans="2:5" x14ac:dyDescent="0.25">
      <c r="B33" s="1" t="s">
        <v>30</v>
      </c>
      <c r="C33" s="3"/>
      <c r="D33" s="3">
        <v>11400</v>
      </c>
      <c r="E33" s="3">
        <v>11200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Duarte Morais</dc:creator>
  <cp:lastModifiedBy>Alexandre Duarte Morais</cp:lastModifiedBy>
  <dcterms:created xsi:type="dcterms:W3CDTF">2025-03-16T20:45:26Z</dcterms:created>
  <dcterms:modified xsi:type="dcterms:W3CDTF">2025-03-16T21:33:28Z</dcterms:modified>
</cp:coreProperties>
</file>