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cc0a7aee32c85f/Ambiente de Trabalho/models/"/>
    </mc:Choice>
  </mc:AlternateContent>
  <xr:revisionPtr revIDLastSave="5" documentId="8_{62BF4F8E-4A83-4A9E-9A8F-59E03FB3A799}" xr6:coauthVersionLast="47" xr6:coauthVersionMax="47" xr10:uidLastSave="{99B5C795-41C7-4F44-9211-8164AB5AA941}"/>
  <bookViews>
    <workbookView xWindow="-120" yWindow="-120" windowWidth="29040" windowHeight="15720" activeTab="1" xr2:uid="{1ECCC698-084A-4F17-BFDC-D7AC73538A9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  <c r="K51" i="2"/>
  <c r="K25" i="2"/>
  <c r="J21" i="2"/>
  <c r="K21" i="2"/>
  <c r="T15" i="2"/>
  <c r="S15" i="2"/>
  <c r="R15" i="2"/>
  <c r="Q15" i="2"/>
  <c r="P15" i="2"/>
  <c r="L33" i="2"/>
  <c r="K33" i="2"/>
  <c r="L32" i="2"/>
  <c r="K32" i="2"/>
  <c r="L35" i="2"/>
  <c r="K35" i="2"/>
  <c r="J46" i="2"/>
  <c r="J15" i="2"/>
  <c r="J19" i="2" s="1"/>
  <c r="N35" i="2"/>
  <c r="M35" i="2"/>
  <c r="N33" i="2"/>
  <c r="M33" i="2"/>
  <c r="N32" i="2"/>
  <c r="M32" i="2"/>
  <c r="M42" i="2"/>
  <c r="M41" i="2"/>
  <c r="M40" i="2"/>
  <c r="L42" i="2"/>
  <c r="L41" i="2"/>
  <c r="L40" i="2"/>
  <c r="N19" i="2"/>
  <c r="M19" i="2"/>
  <c r="O19" i="2"/>
  <c r="O40" i="2" s="1"/>
  <c r="M15" i="2"/>
  <c r="L15" i="2"/>
  <c r="L19" i="2" s="1"/>
  <c r="K15" i="2"/>
  <c r="K19" i="2" s="1"/>
  <c r="L51" i="2"/>
  <c r="M51" i="2"/>
  <c r="L25" i="2"/>
  <c r="M25" i="2"/>
  <c r="N39" i="2"/>
  <c r="N38" i="2"/>
  <c r="N37" i="2"/>
  <c r="O39" i="2"/>
  <c r="O38" i="2"/>
  <c r="O37" i="2"/>
  <c r="O34" i="2"/>
  <c r="O33" i="2"/>
  <c r="O32" i="2"/>
  <c r="N15" i="2"/>
  <c r="O15" i="2"/>
  <c r="N51" i="2"/>
  <c r="O51" i="2"/>
  <c r="N46" i="2"/>
  <c r="M46" i="2"/>
  <c r="L46" i="2"/>
  <c r="K46" i="2"/>
  <c r="O46" i="2"/>
  <c r="L6" i="1"/>
  <c r="N25" i="2"/>
  <c r="O25" i="2"/>
  <c r="U19" i="2"/>
  <c r="T19" i="2"/>
  <c r="S19" i="2"/>
  <c r="R19" i="2"/>
  <c r="Q19" i="2"/>
  <c r="P19" i="2"/>
  <c r="M1" i="2"/>
  <c r="N1" i="2" s="1"/>
  <c r="O1" i="2" s="1"/>
  <c r="P1" i="2" s="1"/>
  <c r="Q1" i="2" s="1"/>
  <c r="R1" i="2" s="1"/>
  <c r="S1" i="2" s="1"/>
  <c r="T1" i="2" s="1"/>
  <c r="U1" i="2" s="1"/>
  <c r="K24" i="2" l="1"/>
  <c r="K40" i="2"/>
  <c r="J40" i="2"/>
  <c r="J24" i="2"/>
  <c r="L24" i="2"/>
  <c r="L26" i="2" s="1"/>
  <c r="L28" i="2" s="1"/>
  <c r="L30" i="2" s="1"/>
  <c r="M24" i="2"/>
  <c r="M26" i="2" s="1"/>
  <c r="M28" i="2" s="1"/>
  <c r="M30" i="2" s="1"/>
  <c r="O24" i="2"/>
  <c r="O41" i="2" s="1"/>
  <c r="O35" i="2"/>
  <c r="N24" i="2"/>
  <c r="N41" i="2" s="1"/>
  <c r="K26" i="2" l="1"/>
  <c r="K28" i="2" s="1"/>
  <c r="K41" i="2"/>
  <c r="J41" i="2"/>
  <c r="J26" i="2"/>
  <c r="J28" i="2" s="1"/>
  <c r="O26" i="2"/>
  <c r="O28" i="2" s="1"/>
  <c r="O42" i="2" s="1"/>
  <c r="N26" i="2"/>
  <c r="N28" i="2" s="1"/>
  <c r="N40" i="2"/>
  <c r="K30" i="2" l="1"/>
  <c r="K42" i="2"/>
  <c r="J42" i="2"/>
  <c r="J30" i="2"/>
  <c r="O30" i="2"/>
  <c r="N42" i="2"/>
  <c r="N30" i="2"/>
</calcChain>
</file>

<file path=xl/sharedStrings.xml><?xml version="1.0" encoding="utf-8"?>
<sst xmlns="http://schemas.openxmlformats.org/spreadsheetml/2006/main" count="50" uniqueCount="47">
  <si>
    <t>ticket</t>
  </si>
  <si>
    <t>price</t>
  </si>
  <si>
    <t>S/O</t>
  </si>
  <si>
    <t>MC</t>
  </si>
  <si>
    <t>Cash</t>
  </si>
  <si>
    <t>Debt</t>
  </si>
  <si>
    <t>EV</t>
  </si>
  <si>
    <t>Revenue</t>
  </si>
  <si>
    <t>Gross Profit</t>
  </si>
  <si>
    <t>Opex</t>
  </si>
  <si>
    <t>Impairments</t>
  </si>
  <si>
    <t>Gain on PPE</t>
  </si>
  <si>
    <t>Investments</t>
  </si>
  <si>
    <t>Operating Income</t>
  </si>
  <si>
    <t>Finance income</t>
  </si>
  <si>
    <t>Pretax Income</t>
  </si>
  <si>
    <t>Taxes</t>
  </si>
  <si>
    <t>Net Income</t>
  </si>
  <si>
    <t>Shares</t>
  </si>
  <si>
    <t>KNOS</t>
  </si>
  <si>
    <t>Revenue y/y</t>
  </si>
  <si>
    <t>Gross Margin</t>
  </si>
  <si>
    <t>Net Margin</t>
  </si>
  <si>
    <t>CFFO</t>
  </si>
  <si>
    <t>CAPEX</t>
  </si>
  <si>
    <t>FCF</t>
  </si>
  <si>
    <t>SBC</t>
  </si>
  <si>
    <t>Net cash</t>
  </si>
  <si>
    <t>Dividends</t>
  </si>
  <si>
    <t>Digital Services</t>
  </si>
  <si>
    <t>Workday Services</t>
  </si>
  <si>
    <t>Workday Products</t>
  </si>
  <si>
    <t>COGS DS</t>
  </si>
  <si>
    <t>COGS WS</t>
  </si>
  <si>
    <t>COGS WP</t>
  </si>
  <si>
    <t>DS</t>
  </si>
  <si>
    <t>WS</t>
  </si>
  <si>
    <t>WP</t>
  </si>
  <si>
    <t>Operating Margin</t>
  </si>
  <si>
    <t>Subscription</t>
  </si>
  <si>
    <t>Services</t>
  </si>
  <si>
    <t>UK</t>
  </si>
  <si>
    <t>NA</t>
  </si>
  <si>
    <t>Europe</t>
  </si>
  <si>
    <t>RoW</t>
  </si>
  <si>
    <t>Third party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</si>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</sst>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-[$£-809]* #,##0.00_-;\-[$£-809]* #,##0.00_-;_-[$£-809]* &quot;-&quot;??_-;_-@_-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A70CB-F65B-4D07-9B8C-60254BB8F699}">
  <dimension ref="K2:L8"/>
  <sheetViews>
    <sheetView workbookViewId="0">
      <selection activeCell="L8" sqref="L8"/>
    </sheetView>
  </sheetViews>
  <sheetFormatPr defaultColWidth="9.109375" defaultRowHeight="13.2" x14ac:dyDescent="0.25"/>
  <cols>
    <col min="1" max="16384" width="9.109375" style="1"/>
  </cols>
  <sheetData>
    <row r="2" spans="11:12" x14ac:dyDescent="0.25">
      <c r="K2" s="1" t="s">
        <v>0</v>
      </c>
      <c r="L2" s="1" t="s">
        <v>19</v>
      </c>
    </row>
    <row r="3" spans="11:12" x14ac:dyDescent="0.25">
      <c r="K3" s="1" t="s">
        <v>1</v>
      </c>
      <c r="L3" s="1">
        <v>0.84</v>
      </c>
    </row>
    <row r="4" spans="11:12" x14ac:dyDescent="0.25">
      <c r="K4" s="1" t="s">
        <v>2</v>
      </c>
      <c r="L4" s="1">
        <v>126</v>
      </c>
    </row>
    <row r="5" spans="11:12" x14ac:dyDescent="0.25">
      <c r="K5" s="1" t="s">
        <v>3</v>
      </c>
      <c r="L5" s="1">
        <f>+L3*L4</f>
        <v>105.83999999999999</v>
      </c>
    </row>
    <row r="6" spans="11:12" x14ac:dyDescent="0.25">
      <c r="K6" s="1" t="s">
        <v>4</v>
      </c>
      <c r="L6" s="1">
        <f>4.403+121.558+1.299+6.2</f>
        <v>133.46</v>
      </c>
    </row>
    <row r="7" spans="11:12" x14ac:dyDescent="0.25">
      <c r="K7" s="1" t="s">
        <v>5</v>
      </c>
    </row>
    <row r="8" spans="11:12" x14ac:dyDescent="0.25">
      <c r="K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09C0-37AE-4431-833C-167ED5832595}">
  <dimension ref="A1:U51"/>
  <sheetViews>
    <sheetView tabSelected="1" zoomScale="130" zoomScaleNormal="130" workbookViewId="0">
      <pane xSplit="1" ySplit="1" topLeftCell="K34" activePane="bottomRight" state="frozen"/>
      <selection pane="topRight" activeCell="B1" sqref="B1"/>
      <selection pane="bottomLeft" activeCell="A2" sqref="A2"/>
      <selection pane="bottomRight" activeCell="N37" sqref="N37"/>
    </sheetView>
  </sheetViews>
  <sheetFormatPr defaultColWidth="9.109375" defaultRowHeight="13.2" x14ac:dyDescent="0.25"/>
  <cols>
    <col min="1" max="1" width="16.5546875" style="1" bestFit="1" customWidth="1"/>
    <col min="2" max="16384" width="9.109375" style="1"/>
  </cols>
  <sheetData>
    <row r="1" spans="1:21" x14ac:dyDescent="0.25">
      <c r="J1" s="3">
        <v>2019</v>
      </c>
      <c r="K1" s="3">
        <v>2020</v>
      </c>
      <c r="L1" s="3">
        <v>2021</v>
      </c>
      <c r="M1" s="3">
        <f>+L1+1</f>
        <v>2022</v>
      </c>
      <c r="N1" s="3">
        <f t="shared" ref="N1:U1" si="0">+M1+1</f>
        <v>2023</v>
      </c>
      <c r="O1" s="3">
        <f t="shared" si="0"/>
        <v>2024</v>
      </c>
      <c r="P1" s="3">
        <f t="shared" si="0"/>
        <v>2025</v>
      </c>
      <c r="Q1" s="3">
        <f t="shared" si="0"/>
        <v>2026</v>
      </c>
      <c r="R1" s="3">
        <f t="shared" si="0"/>
        <v>2027</v>
      </c>
      <c r="S1" s="3">
        <f t="shared" si="0"/>
        <v>2028</v>
      </c>
      <c r="T1" s="3">
        <f t="shared" si="0"/>
        <v>2029</v>
      </c>
      <c r="U1" s="3">
        <f t="shared" si="0"/>
        <v>2030</v>
      </c>
    </row>
    <row r="2" spans="1:21" x14ac:dyDescent="0.25">
      <c r="A2" s="1" t="s">
        <v>41</v>
      </c>
      <c r="J2" s="2">
        <v>122.304</v>
      </c>
      <c r="K2" s="2">
        <v>133.935</v>
      </c>
      <c r="L2" s="2">
        <v>175.71</v>
      </c>
      <c r="M2" s="2">
        <v>215.60599999999999</v>
      </c>
      <c r="N2" s="2">
        <v>242.78700000000001</v>
      </c>
      <c r="O2" s="2">
        <v>232.55699999999999</v>
      </c>
    </row>
    <row r="3" spans="1:21" x14ac:dyDescent="0.25">
      <c r="A3" s="1" t="s">
        <v>42</v>
      </c>
      <c r="J3" s="2">
        <v>10.597</v>
      </c>
      <c r="K3" s="2">
        <v>21.53</v>
      </c>
      <c r="L3" s="2">
        <v>38.098999999999997</v>
      </c>
      <c r="M3" s="2">
        <v>58.712000000000003</v>
      </c>
      <c r="N3" s="2">
        <v>95.504999999999995</v>
      </c>
      <c r="O3" s="2">
        <v>106.99</v>
      </c>
    </row>
    <row r="4" spans="1:21" x14ac:dyDescent="0.25">
      <c r="A4" s="1" t="s">
        <v>43</v>
      </c>
      <c r="J4" s="2"/>
      <c r="K4" s="2"/>
      <c r="L4" s="2">
        <v>19.631</v>
      </c>
      <c r="M4" s="2">
        <v>27.125</v>
      </c>
      <c r="N4" s="2">
        <v>35.262</v>
      </c>
      <c r="O4" s="2">
        <v>41.433</v>
      </c>
    </row>
    <row r="5" spans="1:21" x14ac:dyDescent="0.25">
      <c r="A5" s="1" t="s">
        <v>44</v>
      </c>
      <c r="J5" s="2"/>
      <c r="K5" s="2"/>
      <c r="L5" s="2">
        <v>1.254</v>
      </c>
      <c r="M5" s="2">
        <v>1.1890000000000001</v>
      </c>
      <c r="N5" s="2">
        <v>1.2529999999999999</v>
      </c>
      <c r="O5" s="2">
        <v>1.4330000000000001</v>
      </c>
      <c r="P5" s="2"/>
    </row>
    <row r="6" spans="1:21" x14ac:dyDescent="0.25">
      <c r="J6" s="2"/>
      <c r="K6" s="2"/>
      <c r="L6" s="2"/>
      <c r="M6" s="2"/>
      <c r="N6" s="2"/>
      <c r="O6" s="2"/>
    </row>
    <row r="7" spans="1:21" x14ac:dyDescent="0.25">
      <c r="A7" s="1" t="s">
        <v>40</v>
      </c>
      <c r="J7" s="2">
        <v>131.672</v>
      </c>
      <c r="K7" s="2">
        <v>151.08699999999999</v>
      </c>
      <c r="L7" s="2">
        <v>198.083</v>
      </c>
      <c r="M7" s="2">
        <v>253.10499999999999</v>
      </c>
      <c r="N7" s="2">
        <v>318.07600000000002</v>
      </c>
      <c r="O7" s="2">
        <v>312.80799999999999</v>
      </c>
    </row>
    <row r="8" spans="1:21" x14ac:dyDescent="0.25">
      <c r="A8" s="1" t="s">
        <v>39</v>
      </c>
      <c r="J8" s="2">
        <v>15.87</v>
      </c>
      <c r="K8" s="2">
        <v>24.971</v>
      </c>
      <c r="L8" s="2">
        <v>31.544</v>
      </c>
      <c r="M8" s="2">
        <v>44.241999999999997</v>
      </c>
      <c r="N8" s="2">
        <v>43.057000000000002</v>
      </c>
      <c r="O8" s="2">
        <v>54.822000000000003</v>
      </c>
    </row>
    <row r="9" spans="1:21" x14ac:dyDescent="0.25">
      <c r="A9" s="1" t="s">
        <v>45</v>
      </c>
      <c r="J9" s="2">
        <v>3.7519999999999998</v>
      </c>
      <c r="K9" s="2">
        <v>2.72</v>
      </c>
      <c r="L9" s="2">
        <v>5.0670000000000002</v>
      </c>
      <c r="M9" s="2">
        <v>5.2850000000000001</v>
      </c>
      <c r="N9" s="2">
        <v>13.673999999999999</v>
      </c>
      <c r="O9" s="2">
        <v>14.763</v>
      </c>
    </row>
    <row r="11" spans="1:21" x14ac:dyDescent="0.25">
      <c r="A11" s="1" t="s">
        <v>29</v>
      </c>
      <c r="J11" s="2">
        <v>117.29900000000001</v>
      </c>
      <c r="K11" s="2">
        <v>122.5</v>
      </c>
      <c r="L11" s="2">
        <v>161.572</v>
      </c>
      <c r="M11" s="2">
        <v>199.83099999999999</v>
      </c>
      <c r="N11" s="2">
        <v>224.38399999999999</v>
      </c>
      <c r="O11" s="2">
        <v>213.09700000000001</v>
      </c>
      <c r="P11" s="2"/>
      <c r="Q11" s="2"/>
      <c r="R11" s="2"/>
      <c r="S11" s="2"/>
      <c r="T11" s="2"/>
      <c r="U11" s="2"/>
    </row>
    <row r="12" spans="1:21" x14ac:dyDescent="0.25">
      <c r="A12" s="1" t="s">
        <v>30</v>
      </c>
      <c r="J12" s="2">
        <v>33.994999999999997</v>
      </c>
      <c r="K12" s="2">
        <v>56.277999999999999</v>
      </c>
      <c r="L12" s="2">
        <v>73.122</v>
      </c>
      <c r="M12" s="2">
        <v>102.801</v>
      </c>
      <c r="N12" s="2">
        <v>105.741</v>
      </c>
      <c r="O12" s="2">
        <v>112.044</v>
      </c>
      <c r="P12" s="2"/>
      <c r="Q12" s="2"/>
      <c r="R12" s="2"/>
      <c r="S12" s="2"/>
      <c r="T12" s="2"/>
      <c r="U12" s="2"/>
    </row>
    <row r="13" spans="1:21" x14ac:dyDescent="0.25">
      <c r="A13" s="1" t="s">
        <v>31</v>
      </c>
      <c r="J13" s="2"/>
      <c r="K13" s="2"/>
      <c r="L13" s="2"/>
      <c r="M13" s="2"/>
      <c r="N13" s="2">
        <v>44.682000000000002</v>
      </c>
      <c r="O13" s="2">
        <v>57.252000000000002</v>
      </c>
      <c r="P13" s="2"/>
      <c r="Q13" s="2"/>
      <c r="R13" s="2"/>
      <c r="S13" s="2"/>
      <c r="T13" s="2"/>
      <c r="U13" s="2"/>
    </row>
    <row r="15" spans="1:21" s="3" customFormat="1" x14ac:dyDescent="0.25">
      <c r="A15" s="3" t="s">
        <v>7</v>
      </c>
      <c r="J15" s="4">
        <f t="shared" ref="J15" si="1">+J11+J12+J13</f>
        <v>151.29400000000001</v>
      </c>
      <c r="K15" s="4">
        <f t="shared" ref="K15:M15" si="2">+K11+K12+K13</f>
        <v>178.77799999999999</v>
      </c>
      <c r="L15" s="4">
        <f t="shared" si="2"/>
        <v>234.69400000000002</v>
      </c>
      <c r="M15" s="4">
        <f t="shared" si="2"/>
        <v>302.63200000000001</v>
      </c>
      <c r="N15" s="4">
        <f>+N11+N12+N13</f>
        <v>374.80700000000002</v>
      </c>
      <c r="O15" s="4">
        <f>+O11+O12+O13</f>
        <v>382.39300000000003</v>
      </c>
      <c r="P15" s="4">
        <f t="shared" ref="P15:T15" si="3">+P11+P12+P13</f>
        <v>0</v>
      </c>
      <c r="Q15" s="4">
        <f t="shared" si="3"/>
        <v>0</v>
      </c>
      <c r="R15" s="4">
        <f t="shared" si="3"/>
        <v>0</v>
      </c>
      <c r="S15" s="4">
        <f t="shared" si="3"/>
        <v>0</v>
      </c>
      <c r="T15" s="4">
        <f t="shared" si="3"/>
        <v>0</v>
      </c>
      <c r="U15" s="4"/>
    </row>
    <row r="16" spans="1:21" x14ac:dyDescent="0.25">
      <c r="A16" s="1" t="s">
        <v>32</v>
      </c>
      <c r="J16" s="2">
        <v>68.299000000000007</v>
      </c>
      <c r="K16" s="2">
        <v>73.58</v>
      </c>
      <c r="L16" s="2">
        <v>89.578000000000003</v>
      </c>
      <c r="M16" s="2">
        <v>122.43</v>
      </c>
      <c r="N16" s="2">
        <v>138.798</v>
      </c>
      <c r="O16" s="2">
        <v>131.28</v>
      </c>
      <c r="P16" s="2"/>
      <c r="Q16" s="2"/>
      <c r="R16" s="2"/>
      <c r="S16" s="2"/>
      <c r="T16" s="2"/>
      <c r="U16" s="2"/>
    </row>
    <row r="17" spans="1:21" x14ac:dyDescent="0.25">
      <c r="A17" s="1" t="s">
        <v>33</v>
      </c>
      <c r="J17" s="2">
        <v>13.89</v>
      </c>
      <c r="K17" s="2">
        <v>21.236999999999998</v>
      </c>
      <c r="L17" s="2">
        <v>26.818000000000001</v>
      </c>
      <c r="M17" s="2">
        <v>39.956000000000003</v>
      </c>
      <c r="N17" s="2">
        <v>48.405999999999999</v>
      </c>
      <c r="O17" s="2">
        <v>50.716999999999999</v>
      </c>
      <c r="P17" s="2"/>
      <c r="Q17" s="2"/>
      <c r="R17" s="2"/>
      <c r="S17" s="2"/>
      <c r="T17" s="2"/>
      <c r="U17" s="2"/>
    </row>
    <row r="18" spans="1:21" x14ac:dyDescent="0.25">
      <c r="A18" s="1" t="s">
        <v>34</v>
      </c>
      <c r="J18" s="2"/>
      <c r="K18" s="2"/>
      <c r="L18" s="2"/>
      <c r="M18" s="2"/>
      <c r="N18" s="2">
        <v>10.448</v>
      </c>
      <c r="O18" s="2">
        <v>13.082000000000001</v>
      </c>
      <c r="P18" s="2"/>
      <c r="Q18" s="2"/>
      <c r="R18" s="2"/>
      <c r="S18" s="2"/>
      <c r="T18" s="2"/>
      <c r="U18" s="2"/>
    </row>
    <row r="19" spans="1:21" x14ac:dyDescent="0.25">
      <c r="A19" s="1" t="s">
        <v>8</v>
      </c>
      <c r="J19" s="2">
        <f t="shared" ref="J19:N19" si="4">+J15-J16-J17-J18</f>
        <v>69.105000000000004</v>
      </c>
      <c r="K19" s="2">
        <f t="shared" si="4"/>
        <v>83.960999999999999</v>
      </c>
      <c r="L19" s="2">
        <f t="shared" si="4"/>
        <v>118.29800000000002</v>
      </c>
      <c r="M19" s="2">
        <f t="shared" si="4"/>
        <v>140.24599999999998</v>
      </c>
      <c r="N19" s="2">
        <f t="shared" si="4"/>
        <v>177.155</v>
      </c>
      <c r="O19" s="2">
        <f>+O15-O16-O17-O18</f>
        <v>187.31400000000002</v>
      </c>
      <c r="P19" s="2">
        <f t="shared" ref="P19:U19" si="5">+P15-P16</f>
        <v>0</v>
      </c>
      <c r="Q19" s="2">
        <f t="shared" si="5"/>
        <v>0</v>
      </c>
      <c r="R19" s="2">
        <f t="shared" si="5"/>
        <v>0</v>
      </c>
      <c r="S19" s="2">
        <f t="shared" si="5"/>
        <v>0</v>
      </c>
      <c r="T19" s="2">
        <f t="shared" si="5"/>
        <v>0</v>
      </c>
      <c r="U19" s="2">
        <f t="shared" si="5"/>
        <v>0</v>
      </c>
    </row>
    <row r="20" spans="1:21" x14ac:dyDescent="0.25">
      <c r="A20" s="1" t="s">
        <v>9</v>
      </c>
      <c r="J20" s="2">
        <v>45.841999999999999</v>
      </c>
      <c r="K20" s="2">
        <v>56.911999999999999</v>
      </c>
      <c r="L20" s="2">
        <v>68.231999999999999</v>
      </c>
      <c r="M20" s="2">
        <v>93.625</v>
      </c>
      <c r="N20" s="2">
        <v>124.59699999999999</v>
      </c>
      <c r="O20" s="2">
        <v>128.411</v>
      </c>
      <c r="P20" s="2"/>
      <c r="Q20" s="2"/>
      <c r="R20" s="2"/>
      <c r="S20" s="2"/>
      <c r="T20" s="2"/>
      <c r="U20" s="2"/>
    </row>
    <row r="21" spans="1:21" x14ac:dyDescent="0.25">
      <c r="A21" s="1" t="s">
        <v>10</v>
      </c>
      <c r="J21" s="2">
        <f>-2.196-0.053</f>
        <v>-2.2490000000000001</v>
      </c>
      <c r="K21" s="2">
        <f>-2.1-1.84</f>
        <v>-3.9400000000000004</v>
      </c>
      <c r="L21" s="2">
        <v>0.26900000000000002</v>
      </c>
      <c r="M21" s="2">
        <v>-0.60599999999999998</v>
      </c>
      <c r="N21" s="2">
        <v>0.38800000000000001</v>
      </c>
      <c r="O21" s="2">
        <v>-0.28699999999999998</v>
      </c>
      <c r="P21" s="2"/>
      <c r="Q21" s="2"/>
      <c r="R21" s="2"/>
      <c r="S21" s="2"/>
      <c r="T21" s="2"/>
      <c r="U21" s="2"/>
    </row>
    <row r="22" spans="1:21" x14ac:dyDescent="0.25">
      <c r="A22" s="1" t="s">
        <v>11</v>
      </c>
      <c r="J22" s="2"/>
      <c r="K22" s="2"/>
      <c r="L22" s="2"/>
      <c r="M22" s="2"/>
      <c r="N22" s="2"/>
      <c r="O22" s="2">
        <v>1.1140000000000001</v>
      </c>
      <c r="P22" s="2"/>
      <c r="Q22" s="2"/>
      <c r="R22" s="2"/>
      <c r="S22" s="2"/>
      <c r="T22" s="2"/>
      <c r="U22" s="2"/>
    </row>
    <row r="23" spans="1:21" x14ac:dyDescent="0.25">
      <c r="A23" s="1" t="s">
        <v>12</v>
      </c>
      <c r="J23" s="2"/>
      <c r="K23" s="2">
        <v>-0.26600000000000001</v>
      </c>
      <c r="L23" s="2"/>
      <c r="M23" s="2"/>
      <c r="N23" s="2"/>
      <c r="O23" s="2">
        <v>1.04</v>
      </c>
      <c r="P23" s="2"/>
      <c r="Q23" s="2"/>
      <c r="R23" s="2"/>
      <c r="S23" s="2"/>
      <c r="T23" s="2"/>
      <c r="U23" s="2"/>
    </row>
    <row r="24" spans="1:21" x14ac:dyDescent="0.25">
      <c r="A24" s="1" t="s">
        <v>13</v>
      </c>
      <c r="J24" s="2">
        <f t="shared" ref="J24:N24" si="6">+J19-J20+J21+J22+J23</f>
        <v>21.014000000000006</v>
      </c>
      <c r="K24" s="2">
        <f t="shared" si="6"/>
        <v>22.842999999999996</v>
      </c>
      <c r="L24" s="2">
        <f t="shared" si="6"/>
        <v>50.335000000000015</v>
      </c>
      <c r="M24" s="2">
        <f t="shared" si="6"/>
        <v>46.014999999999979</v>
      </c>
      <c r="N24" s="2">
        <f t="shared" si="6"/>
        <v>52.946000000000005</v>
      </c>
      <c r="O24" s="2">
        <f>+O19-O20+O21+O22+O23</f>
        <v>60.770000000000017</v>
      </c>
      <c r="P24" s="2"/>
      <c r="Q24" s="2"/>
      <c r="R24" s="2"/>
      <c r="S24" s="2"/>
      <c r="T24" s="2"/>
      <c r="U24" s="2"/>
    </row>
    <row r="25" spans="1:21" x14ac:dyDescent="0.25">
      <c r="A25" s="1" t="s">
        <v>14</v>
      </c>
      <c r="J25" s="2">
        <v>0.111</v>
      </c>
      <c r="K25" s="2">
        <f>0.368-0.061</f>
        <v>0.307</v>
      </c>
      <c r="L25" s="2">
        <f>0.084-0.078</f>
        <v>6.0000000000000053E-3</v>
      </c>
      <c r="M25" s="2">
        <f>0.052-0.074</f>
        <v>-2.1999999999999999E-2</v>
      </c>
      <c r="N25" s="2">
        <f>1.463-0.071</f>
        <v>1.3920000000000001</v>
      </c>
      <c r="O25" s="2">
        <f>4.336-0.334</f>
        <v>4.0020000000000007</v>
      </c>
      <c r="P25" s="2"/>
      <c r="Q25" s="2"/>
      <c r="R25" s="2"/>
      <c r="S25" s="2"/>
      <c r="T25" s="2"/>
      <c r="U25" s="2"/>
    </row>
    <row r="26" spans="1:21" x14ac:dyDescent="0.25">
      <c r="A26" s="1" t="s">
        <v>15</v>
      </c>
      <c r="J26" s="2">
        <f t="shared" ref="J26:N26" si="7">+J24+J25</f>
        <v>21.125000000000007</v>
      </c>
      <c r="K26" s="2">
        <f t="shared" si="7"/>
        <v>23.149999999999995</v>
      </c>
      <c r="L26" s="2">
        <f t="shared" si="7"/>
        <v>50.341000000000015</v>
      </c>
      <c r="M26" s="2">
        <f t="shared" si="7"/>
        <v>45.992999999999981</v>
      </c>
      <c r="N26" s="2">
        <f t="shared" si="7"/>
        <v>54.338000000000008</v>
      </c>
      <c r="O26" s="2">
        <f>+O24+O25</f>
        <v>64.77200000000002</v>
      </c>
      <c r="P26" s="2"/>
      <c r="Q26" s="2"/>
      <c r="R26" s="2"/>
      <c r="S26" s="2"/>
      <c r="T26" s="2"/>
      <c r="U26" s="2"/>
    </row>
    <row r="27" spans="1:21" x14ac:dyDescent="0.25">
      <c r="A27" s="1" t="s">
        <v>16</v>
      </c>
      <c r="J27" s="2">
        <v>4.1859999999999999</v>
      </c>
      <c r="K27" s="2">
        <v>4.5860000000000003</v>
      </c>
      <c r="L27" s="2">
        <v>10.74</v>
      </c>
      <c r="M27" s="2">
        <v>10.225</v>
      </c>
      <c r="N27" s="2">
        <v>12.693</v>
      </c>
      <c r="O27" s="2">
        <v>16.056999999999999</v>
      </c>
      <c r="P27" s="2"/>
      <c r="Q27" s="2"/>
      <c r="R27" s="2"/>
      <c r="S27" s="2"/>
      <c r="T27" s="2"/>
      <c r="U27" s="2"/>
    </row>
    <row r="28" spans="1:21" x14ac:dyDescent="0.25">
      <c r="A28" s="3" t="s">
        <v>17</v>
      </c>
      <c r="B28" s="3"/>
      <c r="C28" s="3"/>
      <c r="D28" s="3"/>
      <c r="E28" s="3"/>
      <c r="F28" s="3"/>
      <c r="G28" s="3"/>
      <c r="H28" s="3"/>
      <c r="I28" s="3"/>
      <c r="J28" s="4">
        <f t="shared" ref="J28:N28" si="8">+J26-J27</f>
        <v>16.939000000000007</v>
      </c>
      <c r="K28" s="4">
        <f t="shared" si="8"/>
        <v>18.563999999999993</v>
      </c>
      <c r="L28" s="4">
        <f t="shared" si="8"/>
        <v>39.601000000000013</v>
      </c>
      <c r="M28" s="4">
        <f t="shared" si="8"/>
        <v>35.767999999999979</v>
      </c>
      <c r="N28" s="4">
        <f t="shared" si="8"/>
        <v>41.64500000000001</v>
      </c>
      <c r="O28" s="4">
        <f>+O26-O27</f>
        <v>48.715000000000018</v>
      </c>
      <c r="P28" s="4"/>
      <c r="Q28" s="4"/>
      <c r="R28" s="4"/>
      <c r="S28" s="4"/>
      <c r="T28" s="4"/>
      <c r="U28" s="4"/>
    </row>
    <row r="29" spans="1:21" x14ac:dyDescent="0.25">
      <c r="A29" s="1" t="s">
        <v>18</v>
      </c>
      <c r="J29" s="2">
        <v>121.568</v>
      </c>
      <c r="K29" s="2">
        <v>123.069</v>
      </c>
      <c r="L29" s="2">
        <v>123.426</v>
      </c>
      <c r="M29" s="2">
        <v>125.333</v>
      </c>
      <c r="N29" s="2">
        <v>125.64400000000001</v>
      </c>
      <c r="O29" s="2">
        <v>126.325</v>
      </c>
    </row>
    <row r="30" spans="1:21" x14ac:dyDescent="0.25">
      <c r="A30" s="1" t="s">
        <v>46</v>
      </c>
      <c r="J30" s="6">
        <f t="shared" ref="J30:N30" si="9">+J28/J29</f>
        <v>0.13933765464595951</v>
      </c>
      <c r="K30" s="6">
        <f t="shared" si="9"/>
        <v>0.15084221046729876</v>
      </c>
      <c r="L30" s="6">
        <f t="shared" si="9"/>
        <v>0.32084811952100867</v>
      </c>
      <c r="M30" s="6">
        <f t="shared" si="9"/>
        <v>0.28538373772270653</v>
      </c>
      <c r="N30" s="6">
        <f t="shared" si="9"/>
        <v>0.331452357454395</v>
      </c>
      <c r="O30" s="6">
        <f>+O28/O29</f>
        <v>0.38563229764496354</v>
      </c>
    </row>
    <row r="32" spans="1:21" x14ac:dyDescent="0.25">
      <c r="A32" s="1" t="s">
        <v>29</v>
      </c>
      <c r="K32" s="5">
        <f t="shared" ref="K32:L32" si="10">+K11/J11-1</f>
        <v>4.4339678940144456E-2</v>
      </c>
      <c r="L32" s="5">
        <f t="shared" si="10"/>
        <v>0.31895510204081634</v>
      </c>
      <c r="M32" s="5">
        <f t="shared" ref="M32:N32" si="11">+M11/L11-1</f>
        <v>0.23679226598668079</v>
      </c>
      <c r="N32" s="5">
        <f t="shared" si="11"/>
        <v>0.1228688241564122</v>
      </c>
      <c r="O32" s="5">
        <f>+O11/N11-1</f>
        <v>-5.0302160581859545E-2</v>
      </c>
    </row>
    <row r="33" spans="1:15" x14ac:dyDescent="0.25">
      <c r="A33" s="1" t="s">
        <v>30</v>
      </c>
      <c r="K33" s="5">
        <f t="shared" ref="K33:L33" si="12">+K12/J12-1</f>
        <v>0.65547874687454044</v>
      </c>
      <c r="L33" s="5">
        <f t="shared" si="12"/>
        <v>0.29929990404776285</v>
      </c>
      <c r="M33" s="5">
        <f t="shared" ref="M33:N33" si="13">+M12/L12-1</f>
        <v>0.40588331828998125</v>
      </c>
      <c r="N33" s="5">
        <f t="shared" si="13"/>
        <v>2.8598943590042891E-2</v>
      </c>
      <c r="O33" s="5">
        <f>+O12/N12-1</f>
        <v>5.9607909893040434E-2</v>
      </c>
    </row>
    <row r="34" spans="1:15" x14ac:dyDescent="0.25">
      <c r="A34" s="1" t="s">
        <v>31</v>
      </c>
      <c r="M34" s="5"/>
      <c r="N34" s="5"/>
      <c r="O34" s="5">
        <f>+O13/N13-1</f>
        <v>0.2813213374513226</v>
      </c>
    </row>
    <row r="35" spans="1:15" x14ac:dyDescent="0.25">
      <c r="A35" s="1" t="s">
        <v>20</v>
      </c>
      <c r="K35" s="5">
        <f t="shared" ref="K35:N35" si="14">+K15/J15-1</f>
        <v>0.18165955027958791</v>
      </c>
      <c r="L35" s="5">
        <f t="shared" si="14"/>
        <v>0.31276779022027323</v>
      </c>
      <c r="M35" s="5">
        <f t="shared" si="14"/>
        <v>0.28947480549140581</v>
      </c>
      <c r="N35" s="5">
        <f t="shared" si="14"/>
        <v>0.23849097253429918</v>
      </c>
      <c r="O35" s="5">
        <f>+O15/N15-1</f>
        <v>2.0239750058029804E-2</v>
      </c>
    </row>
    <row r="37" spans="1:15" x14ac:dyDescent="0.25">
      <c r="A37" s="1" t="s">
        <v>35</v>
      </c>
      <c r="N37" s="5">
        <f t="shared" ref="N37:O39" si="15">+(N11-N16)/N11</f>
        <v>0.38142648317170558</v>
      </c>
      <c r="O37" s="5">
        <f t="shared" si="15"/>
        <v>0.38394252382717731</v>
      </c>
    </row>
    <row r="38" spans="1:15" x14ac:dyDescent="0.25">
      <c r="A38" s="1" t="s">
        <v>36</v>
      </c>
      <c r="N38" s="5">
        <f t="shared" si="15"/>
        <v>0.54222108737386632</v>
      </c>
      <c r="O38" s="5">
        <f t="shared" si="15"/>
        <v>0.54734747063653566</v>
      </c>
    </row>
    <row r="39" spans="1:15" x14ac:dyDescent="0.25">
      <c r="A39" s="1" t="s">
        <v>37</v>
      </c>
      <c r="N39" s="5">
        <f t="shared" si="15"/>
        <v>0.76616982229980757</v>
      </c>
      <c r="O39" s="5">
        <f t="shared" si="15"/>
        <v>0.77150143226437506</v>
      </c>
    </row>
    <row r="40" spans="1:15" x14ac:dyDescent="0.25">
      <c r="A40" s="1" t="s">
        <v>21</v>
      </c>
      <c r="J40" s="5">
        <f t="shared" ref="J40:K40" si="16">+J19/J15</f>
        <v>0.45675968643832537</v>
      </c>
      <c r="K40" s="5">
        <f t="shared" si="16"/>
        <v>0.46963832238866082</v>
      </c>
      <c r="L40" s="5">
        <f>+L19/L15</f>
        <v>0.5040520848423905</v>
      </c>
      <c r="M40" s="5">
        <f t="shared" ref="M40" si="17">+M19/M15</f>
        <v>0.46342092045784972</v>
      </c>
      <c r="N40" s="5">
        <f t="shared" ref="N40" si="18">+N19/N15</f>
        <v>0.47265659392700776</v>
      </c>
      <c r="O40" s="5">
        <f>+O19/O15</f>
        <v>0.48984683297026882</v>
      </c>
    </row>
    <row r="41" spans="1:15" x14ac:dyDescent="0.25">
      <c r="A41" s="1" t="s">
        <v>38</v>
      </c>
      <c r="J41" s="5">
        <f>+J24/J15</f>
        <v>0.13889513133369469</v>
      </c>
      <c r="K41" s="5">
        <f>+K24/K15</f>
        <v>0.12777299220262001</v>
      </c>
      <c r="L41" s="5">
        <f>+L24/L15</f>
        <v>0.21447075766743084</v>
      </c>
      <c r="M41" s="5">
        <f t="shared" ref="M41" si="19">+M24/M15</f>
        <v>0.15204935367046438</v>
      </c>
      <c r="N41" s="5">
        <f>+N24/N15</f>
        <v>0.14126203619462818</v>
      </c>
      <c r="O41" s="5">
        <f>+O24/O15</f>
        <v>0.15892027312215445</v>
      </c>
    </row>
    <row r="42" spans="1:15" x14ac:dyDescent="0.25">
      <c r="A42" s="1" t="s">
        <v>22</v>
      </c>
      <c r="J42" s="5">
        <f>+J28/J15</f>
        <v>0.11196081800996739</v>
      </c>
      <c r="K42" s="5">
        <f>+K28/K15</f>
        <v>0.10383827987783728</v>
      </c>
      <c r="L42" s="5">
        <f>+L28/L15</f>
        <v>0.16873460761672651</v>
      </c>
      <c r="M42" s="5">
        <f t="shared" ref="M42" si="20">+M28/M15</f>
        <v>0.11818974860556709</v>
      </c>
      <c r="N42" s="5">
        <f>+N28/N15</f>
        <v>0.11111051821337384</v>
      </c>
      <c r="O42" s="5">
        <f>+O28/O15</f>
        <v>0.12739511445031687</v>
      </c>
    </row>
    <row r="44" spans="1:15" x14ac:dyDescent="0.25">
      <c r="A44" s="1" t="s">
        <v>23</v>
      </c>
      <c r="J44" s="2">
        <v>22.52</v>
      </c>
      <c r="K44" s="2">
        <v>24.231000000000002</v>
      </c>
      <c r="L44" s="2">
        <v>59.941000000000003</v>
      </c>
      <c r="M44" s="2">
        <v>44.662999999999997</v>
      </c>
      <c r="N44" s="2">
        <v>61.899000000000001</v>
      </c>
      <c r="O44" s="2">
        <v>69.013999999999996</v>
      </c>
    </row>
    <row r="45" spans="1:15" x14ac:dyDescent="0.25">
      <c r="A45" s="1" t="s">
        <v>24</v>
      </c>
      <c r="J45" s="2">
        <v>2.016</v>
      </c>
      <c r="K45" s="2">
        <v>8.1859999999999999</v>
      </c>
      <c r="L45" s="2">
        <v>1.468</v>
      </c>
      <c r="M45" s="2">
        <v>5.819</v>
      </c>
      <c r="N45" s="2">
        <v>2.4990000000000001</v>
      </c>
      <c r="O45" s="2">
        <v>5.6619999999999999</v>
      </c>
    </row>
    <row r="46" spans="1:15" x14ac:dyDescent="0.25">
      <c r="A46" s="1" t="s">
        <v>25</v>
      </c>
      <c r="J46" s="4">
        <f t="shared" ref="J46:N46" si="21">+J44-J45</f>
        <v>20.503999999999998</v>
      </c>
      <c r="K46" s="4">
        <f t="shared" si="21"/>
        <v>16.045000000000002</v>
      </c>
      <c r="L46" s="4">
        <f t="shared" si="21"/>
        <v>58.472999999999999</v>
      </c>
      <c r="M46" s="4">
        <f t="shared" si="21"/>
        <v>38.843999999999994</v>
      </c>
      <c r="N46" s="4">
        <f t="shared" si="21"/>
        <v>59.4</v>
      </c>
      <c r="O46" s="4">
        <f>+O44-O45</f>
        <v>63.351999999999997</v>
      </c>
    </row>
    <row r="48" spans="1:15" x14ac:dyDescent="0.25">
      <c r="A48" s="1" t="s">
        <v>28</v>
      </c>
      <c r="J48" s="2"/>
      <c r="K48" s="2"/>
      <c r="L48" s="2">
        <v>16.026</v>
      </c>
      <c r="M48" s="2">
        <v>27.419</v>
      </c>
      <c r="N48" s="2">
        <v>28.434000000000001</v>
      </c>
      <c r="O48" s="2">
        <v>30.422000000000001</v>
      </c>
    </row>
    <row r="49" spans="1:15" x14ac:dyDescent="0.25">
      <c r="A49" s="1" t="s">
        <v>26</v>
      </c>
      <c r="J49" s="2"/>
      <c r="K49" s="2"/>
      <c r="L49" s="2">
        <v>4.5129999999999999</v>
      </c>
      <c r="M49" s="2">
        <v>3.7269999999999999</v>
      </c>
      <c r="N49" s="2">
        <v>6.3460000000000001</v>
      </c>
      <c r="O49" s="2">
        <v>5.952</v>
      </c>
    </row>
    <row r="51" spans="1:15" x14ac:dyDescent="0.25">
      <c r="A51" s="1" t="s">
        <v>27</v>
      </c>
      <c r="J51" s="2"/>
      <c r="K51" s="2">
        <f>40.785+1.025</f>
        <v>41.809999999999995</v>
      </c>
      <c r="L51" s="2">
        <f>62.896+18.028+1.225</f>
        <v>82.149000000000001</v>
      </c>
      <c r="M51" s="2">
        <f>76.609+1.343</f>
        <v>77.951999999999998</v>
      </c>
      <c r="N51" s="2">
        <f>108.302+1.299+5.16</f>
        <v>114.76100000000001</v>
      </c>
      <c r="O51" s="2">
        <f>4.403+121.558+1.299+6.2</f>
        <v>133.46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alexandreduartemorais@gmail.com</dc:creator>
  <cp:lastModifiedBy>alexandreduartemorais@gmail.com</cp:lastModifiedBy>
  <dcterms:created xsi:type="dcterms:W3CDTF">2024-09-08T13:55:01Z</dcterms:created>
  <dcterms:modified xsi:type="dcterms:W3CDTF">2024-09-08T16:00:06Z</dcterms:modified>
</cp:coreProperties>
</file>