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504" documentId="8_{97F39C54-3089-4F60-98E1-DF22E481F53E}" xr6:coauthVersionLast="47" xr6:coauthVersionMax="47" xr10:uidLastSave="{D16B689F-F952-46AF-8B80-FC679743D8BD}"/>
  <bookViews>
    <workbookView xWindow="-108" yWindow="-108" windowWidth="23256" windowHeight="12456" activeTab="1" xr2:uid="{A77A2A95-366F-41E9-878F-769E0BF2630C}"/>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42" i="2" l="1"/>
  <c r="V42" i="2"/>
  <c r="W41" i="2"/>
  <c r="V41" i="2"/>
  <c r="V29" i="2"/>
  <c r="W29" i="2"/>
  <c r="V22" i="2"/>
  <c r="W22" i="2"/>
  <c r="V16" i="2"/>
  <c r="U16" i="2"/>
  <c r="T16" i="2"/>
  <c r="S16" i="2"/>
  <c r="R16" i="2"/>
  <c r="Q16" i="2"/>
  <c r="P16" i="2"/>
  <c r="W16" i="2"/>
  <c r="V47" i="2"/>
  <c r="V57" i="2" s="1"/>
  <c r="U47" i="2"/>
  <c r="T47" i="2"/>
  <c r="S47" i="2"/>
  <c r="R47" i="2"/>
  <c r="Q47" i="2"/>
  <c r="P47" i="2"/>
  <c r="W47" i="2"/>
  <c r="W57" i="2" s="1"/>
  <c r="X2" i="2"/>
  <c r="Y2" i="2" s="1"/>
  <c r="Z2" i="2" s="1"/>
  <c r="AA2" i="2" s="1"/>
  <c r="AB2" i="2" s="1"/>
  <c r="AC2" i="2" s="1"/>
  <c r="AD2" i="2" s="1"/>
  <c r="AE2" i="2" s="1"/>
  <c r="R2" i="2"/>
  <c r="Q2" i="2" s="1"/>
  <c r="P2" i="2" s="1"/>
  <c r="S2" i="2"/>
  <c r="J47" i="2"/>
  <c r="G21" i="2"/>
  <c r="G20" i="2"/>
  <c r="K21" i="2"/>
  <c r="K20" i="2"/>
  <c r="H46" i="2"/>
  <c r="I46" i="2" s="1"/>
  <c r="L46" i="2"/>
  <c r="H45" i="2"/>
  <c r="L45" i="2"/>
  <c r="M45" i="2" s="1"/>
  <c r="L38" i="2"/>
  <c r="L37" i="2"/>
  <c r="H21" i="2"/>
  <c r="H20" i="2"/>
  <c r="H22" i="2" s="1"/>
  <c r="H29" i="2" s="1"/>
  <c r="H31" i="2" s="1"/>
  <c r="H33" i="2" s="1"/>
  <c r="H35" i="2" s="1"/>
  <c r="L20" i="2"/>
  <c r="L21" i="2"/>
  <c r="L53" i="2"/>
  <c r="K53" i="2"/>
  <c r="J53" i="2"/>
  <c r="I53" i="2"/>
  <c r="H53" i="2"/>
  <c r="M53" i="2"/>
  <c r="K16" i="2"/>
  <c r="J16" i="2"/>
  <c r="I16" i="2"/>
  <c r="H16" i="2"/>
  <c r="L39" i="2" s="1"/>
  <c r="G16" i="2"/>
  <c r="F16" i="2"/>
  <c r="E16" i="2"/>
  <c r="D16" i="2"/>
  <c r="C16" i="2"/>
  <c r="L16" i="2"/>
  <c r="G47" i="2"/>
  <c r="K47" i="2"/>
  <c r="M38" i="2"/>
  <c r="M37" i="2"/>
  <c r="J22" i="2"/>
  <c r="J29" i="2" s="1"/>
  <c r="J31" i="2" s="1"/>
  <c r="J33" i="2" s="1"/>
  <c r="J35" i="2" s="1"/>
  <c r="F22" i="2"/>
  <c r="F29" i="2" s="1"/>
  <c r="F31" i="2" s="1"/>
  <c r="F33" i="2" s="1"/>
  <c r="F35" i="2" s="1"/>
  <c r="E22" i="2"/>
  <c r="E29" i="2" s="1"/>
  <c r="E31" i="2" s="1"/>
  <c r="E33" i="2" s="1"/>
  <c r="E35" i="2" s="1"/>
  <c r="D22" i="2"/>
  <c r="D29" i="2" s="1"/>
  <c r="D31" i="2" s="1"/>
  <c r="D33" i="2" s="1"/>
  <c r="D35" i="2" s="1"/>
  <c r="C22" i="2"/>
  <c r="C29" i="2" s="1"/>
  <c r="C31" i="2" s="1"/>
  <c r="C33" i="2" s="1"/>
  <c r="C35" i="2" s="1"/>
  <c r="I21" i="2"/>
  <c r="I20" i="2"/>
  <c r="M21" i="2"/>
  <c r="M20" i="2"/>
  <c r="N16" i="2"/>
  <c r="M16" i="2"/>
  <c r="L7" i="1"/>
  <c r="L6" i="1"/>
  <c r="L3" i="1" a="1"/>
  <c r="L3" i="1" s="1"/>
  <c r="L5" i="1" s="1"/>
  <c r="L8" i="1" s="1"/>
  <c r="L47" i="2" l="1"/>
  <c r="G22" i="2"/>
  <c r="G29" i="2" s="1"/>
  <c r="G31" i="2" s="1"/>
  <c r="G33" i="2" s="1"/>
  <c r="G35" i="2" s="1"/>
  <c r="K22" i="2"/>
  <c r="K29" i="2" s="1"/>
  <c r="K31" i="2" s="1"/>
  <c r="K33" i="2" s="1"/>
  <c r="K35" i="2" s="1"/>
  <c r="H41" i="2"/>
  <c r="H42" i="2"/>
  <c r="H43" i="2"/>
  <c r="H47" i="2"/>
  <c r="M46" i="2"/>
  <c r="M47" i="2" s="1"/>
  <c r="I45" i="2"/>
  <c r="I47" i="2" s="1"/>
  <c r="L22" i="2"/>
  <c r="M22" i="2"/>
  <c r="M41" i="2" s="1"/>
  <c r="M39" i="2"/>
  <c r="I22" i="2"/>
  <c r="I41" i="2" s="1"/>
  <c r="L29" i="2" l="1"/>
  <c r="L41" i="2"/>
  <c r="M29" i="2"/>
  <c r="M31" i="2" s="1"/>
  <c r="M33" i="2" s="1"/>
  <c r="I29" i="2"/>
  <c r="I31" i="2" s="1"/>
  <c r="I33" i="2" s="1"/>
  <c r="L31" i="2" l="1"/>
  <c r="L33" i="2" s="1"/>
  <c r="L42" i="2"/>
  <c r="M42" i="2"/>
  <c r="I42" i="2"/>
  <c r="I35" i="2"/>
  <c r="I43" i="2"/>
  <c r="M43" i="2"/>
  <c r="M35" i="2"/>
  <c r="L35" i="2" l="1"/>
  <c r="L4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<sst xmlns="http://schemas.openxmlformats.org/spreadsheetml/2006/main" count="66" uniqueCount="62">
  <si>
    <t>Ticket</t>
  </si>
  <si>
    <t>Price</t>
  </si>
  <si>
    <t>Shares</t>
  </si>
  <si>
    <t>MC</t>
  </si>
  <si>
    <t>Cash</t>
  </si>
  <si>
    <t>Debt</t>
  </si>
  <si>
    <t>EV</t>
  </si>
  <si>
    <t>Industrial Business</t>
  </si>
  <si>
    <t>Mercedes-Benz Mobility</t>
  </si>
  <si>
    <t>Q1 2022</t>
  </si>
  <si>
    <t>Q2 2022</t>
  </si>
  <si>
    <t>Q3 2022</t>
  </si>
  <si>
    <t>Q4 2022</t>
  </si>
  <si>
    <t>Q1 2023</t>
  </si>
  <si>
    <t>Q2 2023</t>
  </si>
  <si>
    <t>Q3 2023</t>
  </si>
  <si>
    <t>Q4 2023</t>
  </si>
  <si>
    <t>Q1 2024</t>
  </si>
  <si>
    <t>Q2 2024</t>
  </si>
  <si>
    <t>Q3 2024</t>
  </si>
  <si>
    <t>Q4 2024</t>
  </si>
  <si>
    <t>Revenue</t>
  </si>
  <si>
    <t>COGS IB</t>
  </si>
  <si>
    <t>COGS Mobility</t>
  </si>
  <si>
    <t>Gross Profit IB</t>
  </si>
  <si>
    <t>Gross Profit Mobility</t>
  </si>
  <si>
    <t>Total Gross Profit</t>
  </si>
  <si>
    <t>G&amp;A</t>
  </si>
  <si>
    <t>R&amp;D</t>
  </si>
  <si>
    <t>S&amp;M</t>
  </si>
  <si>
    <t>Gains on investments</t>
  </si>
  <si>
    <t>Financial Income</t>
  </si>
  <si>
    <t>EBIT</t>
  </si>
  <si>
    <t>Other income</t>
  </si>
  <si>
    <t>Interest income</t>
  </si>
  <si>
    <t>Pretax Income</t>
  </si>
  <si>
    <t>Taxes</t>
  </si>
  <si>
    <t>Net Income</t>
  </si>
  <si>
    <t>EPS</t>
  </si>
  <si>
    <t>Revenue y/y</t>
  </si>
  <si>
    <t>Gross Margin</t>
  </si>
  <si>
    <t>Operating Margin</t>
  </si>
  <si>
    <t>Net Margin</t>
  </si>
  <si>
    <t>CFFO</t>
  </si>
  <si>
    <t>CAPEX</t>
  </si>
  <si>
    <t>FCF</t>
  </si>
  <si>
    <t>Cars</t>
  </si>
  <si>
    <t>Vans</t>
  </si>
  <si>
    <t>Mobility</t>
  </si>
  <si>
    <t>Reconciliation</t>
  </si>
  <si>
    <t>Europe</t>
  </si>
  <si>
    <t>NA</t>
  </si>
  <si>
    <t>Asia</t>
  </si>
  <si>
    <t>RoW</t>
  </si>
  <si>
    <t>Cars Sold</t>
  </si>
  <si>
    <t>Vans Sold</t>
  </si>
  <si>
    <t>% EV</t>
  </si>
  <si>
    <t>Dividends</t>
  </si>
  <si>
    <t>Buybacks</t>
  </si>
  <si>
    <t>%FCF</t>
  </si>
  <si>
    <t>Employees</t>
  </si>
  <si>
    <t>Total COGS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</si>
</sst>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2]\ * #,##0.00_);_([$€-2]\ * \(#,##0.00\);_([$€-2]\ * &quot;-&quot;??_);_(@_)"/>
    <numFmt numFmtId="165" formatCode="0.0%"/>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3" fontId="2" fillId="0" borderId="0" xfId="0" applyNumberFormat="1" applyFont="1"/>
    <xf numFmtId="9" fontId="1" fillId="0" borderId="0" xfId="0" applyNumberFormat="1" applyFont="1"/>
    <xf numFmtId="9" fontId="2" fillId="0" borderId="0" xfId="0" applyNumberFormat="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https://www.bing.com/financeapi/forcetrigger?t=af7stc&amp;q=XFRA%3aMBG&amp;form=skydnc</v>
    <v>Learn more on Bing</v>
  </rv>
  <rv s="1">
    <v>en-GB</v>
    <v>af7stc</v>
    <v>268435456</v>
    <v>1</v>
    <v>Powered by Refinitiv</v>
    <v>0</v>
    <v>Mercedes-Benz Group AG (XFRA:MBG)</v>
    <v>2</v>
    <v>3</v>
    <v>Finance</v>
    <v>4</v>
    <v>91.52</v>
    <v>21.055</v>
    <v>1.2696000000000001</v>
    <v>0.67</v>
    <v>1.2939000000000001E-2</v>
    <v>EUR</v>
    <v>Mercedes-Benz Group AG, formerly Daimler AG (Daimler), is a Germany-based automotive engineering company. The Company engages in the development, production and distribution of cars and vans in Germany, and the management of the Daimler Group. The segments include Mercedes-Benz Cars, Mercedes-Benz Vans and Daimler Financial Services. The Mercedes-Benz Cars segment includes vehicles of the Mercedes-Benz brand, including the brands, Mercedes-AMG and Mercedes-Maybach, and small cars under the smart brand, as well as the Mercedes me brand. The Mercedes-Benz Vans sells vans under the brand name Mercedes-Benz and the Freightliner brand. The Daimler Mobility AG offers e.g. financing, leasing, car subscription and car rental, fleet management, digital services, as well as mobility services. The Daimler financial services also supports the sales of its automotive brands worldwide.</v>
    <v>166056</v>
    <v>Deutsche Boerse AG</v>
    <v>XFRA</v>
    <v>XFRA</v>
    <v>Mercedesstrasse 120, STUTTGART, BADEN-WUERTTEMBERG, 70372 DE</v>
    <v>52.45</v>
    <v>Automobiles &amp; Auto Parts</v>
    <v>Stock</v>
    <v>45618.793055555558</v>
    <v>0</v>
    <v>51.05</v>
    <v>55471070000</v>
    <v>Mercedes-Benz Group AG</v>
    <v>Mercedes-Benz Group AG</v>
    <v>51.71</v>
    <v>4.8899999999999997</v>
    <v>51.78</v>
    <v>52.45</v>
    <v>1069837000</v>
    <v>MBG</v>
    <v>Mercedes-Benz Group AG (XFRA:MBG)</v>
    <v>4953</v>
    <v>3184390</v>
    <v>1998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EF4DE-7172-43AE-813F-DBEB8B1DDD19}">
  <dimension ref="K2:L8"/>
  <sheetViews>
    <sheetView topLeftCell="G1" workbookViewId="0">
      <selection activeCell="K9" sqref="K9"/>
    </sheetView>
  </sheetViews>
  <sheetFormatPr defaultRowHeight="13.2" x14ac:dyDescent="0.25"/>
  <cols>
    <col min="1" max="16384" width="8.88671875" style="1"/>
  </cols>
  <sheetData>
    <row r="2" spans="11:12" x14ac:dyDescent="0.25">
      <c r="K2" s="1" t="s">
        <v>0</v>
      </c>
      <c r="L2" s="1" t="e" vm="1">
        <v>#VALUE!</v>
      </c>
    </row>
    <row r="3" spans="11:12" x14ac:dyDescent="0.25">
      <c r="K3" s="1" t="s">
        <v>1</v>
      </c>
      <c r="L3" s="2" cm="1">
        <f t="array" aca="1" ref="L3" ca="1">+_FV(L2,"Price")</f>
        <v>52.45</v>
      </c>
    </row>
    <row r="4" spans="11:12" x14ac:dyDescent="0.25">
      <c r="K4" s="1" t="s">
        <v>2</v>
      </c>
      <c r="L4" s="1">
        <v>1013.6</v>
      </c>
    </row>
    <row r="5" spans="11:12" x14ac:dyDescent="0.25">
      <c r="K5" s="1" t="s">
        <v>3</v>
      </c>
      <c r="L5" s="3">
        <f ca="1">+L3*L4</f>
        <v>53163.320000000007</v>
      </c>
    </row>
    <row r="6" spans="11:12" x14ac:dyDescent="0.25">
      <c r="K6" s="1" t="s">
        <v>4</v>
      </c>
      <c r="L6" s="3">
        <f>645+14026+6294+176</f>
        <v>21141</v>
      </c>
    </row>
    <row r="7" spans="11:12" x14ac:dyDescent="0.25">
      <c r="K7" s="1" t="s">
        <v>5</v>
      </c>
      <c r="L7" s="3">
        <f>72623+36995</f>
        <v>109618</v>
      </c>
    </row>
    <row r="8" spans="11:12" x14ac:dyDescent="0.25">
      <c r="K8" s="1" t="s">
        <v>6</v>
      </c>
      <c r="L8" s="3">
        <f ca="1">+L5-L6+L7</f>
        <v>141640.32000000001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5A96F-E514-4F3D-970A-FAC93658BDA8}">
  <dimension ref="B2:AE59"/>
  <sheetViews>
    <sheetView tabSelected="1" zoomScale="80" zoomScaleNormal="80" workbookViewId="0">
      <pane xSplit="2" ySplit="2" topLeftCell="C21" activePane="bottomRight" state="frozen"/>
      <selection pane="topRight" activeCell="C1" sqref="C1"/>
      <selection pane="bottomLeft" activeCell="A3" sqref="A3"/>
      <selection pane="bottomRight" activeCell="V33" sqref="V33"/>
    </sheetView>
  </sheetViews>
  <sheetFormatPr defaultRowHeight="13.2" x14ac:dyDescent="0.25"/>
  <cols>
    <col min="1" max="1" width="8.88671875" style="1"/>
    <col min="2" max="2" width="20.6640625" style="1" bestFit="1" customWidth="1"/>
    <col min="3" max="22" width="8.88671875" style="1"/>
    <col min="23" max="23" width="9.109375" style="1" bestFit="1" customWidth="1"/>
    <col min="24" max="16384" width="8.88671875" style="1"/>
  </cols>
  <sheetData>
    <row r="2" spans="2:31" x14ac:dyDescent="0.25">
      <c r="C2" s="4" t="s">
        <v>9</v>
      </c>
      <c r="D2" s="4" t="s">
        <v>10</v>
      </c>
      <c r="E2" s="4" t="s">
        <v>11</v>
      </c>
      <c r="F2" s="4" t="s">
        <v>12</v>
      </c>
      <c r="G2" s="4" t="s">
        <v>13</v>
      </c>
      <c r="H2" s="4" t="s">
        <v>14</v>
      </c>
      <c r="I2" s="4" t="s">
        <v>15</v>
      </c>
      <c r="J2" s="4" t="s">
        <v>16</v>
      </c>
      <c r="K2" s="4" t="s">
        <v>17</v>
      </c>
      <c r="L2" s="4" t="s">
        <v>18</v>
      </c>
      <c r="M2" s="4" t="s">
        <v>19</v>
      </c>
      <c r="N2" s="4" t="s">
        <v>20</v>
      </c>
      <c r="P2" s="4">
        <f t="shared" ref="P2:S2" si="0">+Q2-1</f>
        <v>2016</v>
      </c>
      <c r="Q2" s="4">
        <f t="shared" si="0"/>
        <v>2017</v>
      </c>
      <c r="R2" s="4">
        <f t="shared" si="0"/>
        <v>2018</v>
      </c>
      <c r="S2" s="4">
        <f>+T2-1</f>
        <v>2019</v>
      </c>
      <c r="T2" s="4">
        <v>2020</v>
      </c>
      <c r="U2" s="4">
        <v>2021</v>
      </c>
      <c r="V2" s="4">
        <v>2022</v>
      </c>
      <c r="W2" s="4">
        <v>2023</v>
      </c>
      <c r="X2" s="4">
        <f>+W2+1</f>
        <v>2024</v>
      </c>
      <c r="Y2" s="4">
        <f t="shared" ref="Y2:AE2" si="1">+X2+1</f>
        <v>2025</v>
      </c>
      <c r="Z2" s="4">
        <f t="shared" si="1"/>
        <v>2026</v>
      </c>
      <c r="AA2" s="4">
        <f t="shared" si="1"/>
        <v>2027</v>
      </c>
      <c r="AB2" s="4">
        <f t="shared" si="1"/>
        <v>2028</v>
      </c>
      <c r="AC2" s="4">
        <f t="shared" si="1"/>
        <v>2029</v>
      </c>
      <c r="AD2" s="4">
        <f t="shared" si="1"/>
        <v>2030</v>
      </c>
      <c r="AE2" s="4">
        <f t="shared" si="1"/>
        <v>2031</v>
      </c>
    </row>
    <row r="3" spans="2:31" x14ac:dyDescent="0.25">
      <c r="B3" s="1" t="s">
        <v>46</v>
      </c>
      <c r="C3" s="3"/>
      <c r="D3" s="3"/>
      <c r="E3" s="3"/>
      <c r="F3" s="3"/>
      <c r="G3" s="3"/>
      <c r="H3" s="3">
        <v>28244</v>
      </c>
      <c r="I3" s="3">
        <v>27131</v>
      </c>
      <c r="J3" s="3">
        <v>29569</v>
      </c>
      <c r="K3" s="3">
        <v>25713</v>
      </c>
      <c r="L3" s="3">
        <v>27170</v>
      </c>
      <c r="M3" s="3">
        <v>25602</v>
      </c>
      <c r="N3" s="3"/>
      <c r="P3" s="3"/>
      <c r="Q3" s="3"/>
      <c r="R3" s="3"/>
      <c r="S3" s="3"/>
      <c r="T3" s="3"/>
      <c r="U3" s="3"/>
      <c r="V3" s="3">
        <v>111601</v>
      </c>
      <c r="W3" s="3">
        <v>112756</v>
      </c>
      <c r="X3" s="3"/>
      <c r="Y3" s="3"/>
      <c r="Z3" s="3"/>
      <c r="AA3" s="3"/>
      <c r="AB3" s="3"/>
      <c r="AC3" s="3"/>
      <c r="AD3" s="3"/>
      <c r="AE3" s="3"/>
    </row>
    <row r="4" spans="2:31" x14ac:dyDescent="0.25">
      <c r="B4" s="1" t="s">
        <v>47</v>
      </c>
      <c r="C4" s="3"/>
      <c r="D4" s="3"/>
      <c r="E4" s="3"/>
      <c r="F4" s="3"/>
      <c r="G4" s="3"/>
      <c r="H4" s="3">
        <v>5123</v>
      </c>
      <c r="I4" s="3">
        <v>4939</v>
      </c>
      <c r="J4" s="3">
        <v>5611</v>
      </c>
      <c r="K4" s="3">
        <v>4893</v>
      </c>
      <c r="L4" s="3">
        <v>4774</v>
      </c>
      <c r="M4" s="3">
        <v>4657</v>
      </c>
      <c r="N4" s="3"/>
      <c r="P4" s="3"/>
      <c r="Q4" s="3"/>
      <c r="R4" s="3"/>
      <c r="S4" s="3"/>
      <c r="T4" s="3"/>
      <c r="U4" s="3"/>
      <c r="V4" s="3">
        <v>17217</v>
      </c>
      <c r="W4" s="3">
        <v>20288</v>
      </c>
      <c r="X4" s="3"/>
      <c r="Y4" s="3"/>
      <c r="Z4" s="3"/>
      <c r="AA4" s="3"/>
      <c r="AB4" s="3"/>
      <c r="AC4" s="3"/>
      <c r="AD4" s="3"/>
      <c r="AE4" s="3"/>
    </row>
    <row r="5" spans="2:31" x14ac:dyDescent="0.25">
      <c r="B5" s="1" t="s">
        <v>48</v>
      </c>
      <c r="C5" s="3"/>
      <c r="D5" s="3"/>
      <c r="E5" s="3"/>
      <c r="F5" s="3"/>
      <c r="G5" s="3"/>
      <c r="H5" s="3">
        <v>6506</v>
      </c>
      <c r="I5" s="3">
        <v>6302</v>
      </c>
      <c r="J5" s="3">
        <v>7012</v>
      </c>
      <c r="K5" s="3">
        <v>6855</v>
      </c>
      <c r="L5" s="3">
        <v>6347</v>
      </c>
      <c r="M5" s="3">
        <v>6007</v>
      </c>
      <c r="N5" s="3"/>
      <c r="P5" s="3"/>
      <c r="Q5" s="3"/>
      <c r="R5" s="3"/>
      <c r="S5" s="3"/>
      <c r="T5" s="3"/>
      <c r="U5" s="3"/>
      <c r="V5" s="3">
        <v>26954</v>
      </c>
      <c r="W5" s="3">
        <v>26718</v>
      </c>
      <c r="X5" s="3"/>
      <c r="Y5" s="3"/>
      <c r="Z5" s="3"/>
      <c r="AA5" s="3"/>
      <c r="AB5" s="3"/>
      <c r="AC5" s="3"/>
      <c r="AD5" s="3"/>
      <c r="AE5" s="3"/>
    </row>
    <row r="6" spans="2:31" x14ac:dyDescent="0.25">
      <c r="B6" s="1" t="s">
        <v>49</v>
      </c>
      <c r="C6" s="3"/>
      <c r="D6" s="3"/>
      <c r="E6" s="3"/>
      <c r="F6" s="3"/>
      <c r="G6" s="3"/>
      <c r="H6" s="3">
        <v>-1632</v>
      </c>
      <c r="I6" s="3">
        <v>-1371</v>
      </c>
      <c r="J6" s="3">
        <v>-1931</v>
      </c>
      <c r="K6" s="3">
        <v>-1588</v>
      </c>
      <c r="L6" s="3">
        <v>-1548</v>
      </c>
      <c r="M6" s="3">
        <v>-1738</v>
      </c>
      <c r="N6" s="3"/>
      <c r="P6" s="3"/>
      <c r="Q6" s="3"/>
      <c r="R6" s="3"/>
      <c r="S6" s="3"/>
      <c r="T6" s="3"/>
      <c r="U6" s="3"/>
      <c r="V6" s="3">
        <v>-5755</v>
      </c>
      <c r="W6" s="3">
        <v>-6544</v>
      </c>
      <c r="X6" s="3"/>
      <c r="Y6" s="3"/>
      <c r="Z6" s="3"/>
      <c r="AA6" s="3"/>
      <c r="AB6" s="3"/>
      <c r="AC6" s="3"/>
      <c r="AD6" s="3"/>
      <c r="AE6" s="3"/>
    </row>
    <row r="7" spans="2:31" x14ac:dyDescent="0.25">
      <c r="C7" s="4"/>
      <c r="D7" s="4"/>
      <c r="E7" s="4"/>
      <c r="F7" s="4"/>
      <c r="G7" s="4"/>
      <c r="H7" s="4"/>
      <c r="I7" s="4"/>
      <c r="J7" s="4"/>
      <c r="K7" s="4"/>
      <c r="L7" s="4"/>
      <c r="M7" s="4"/>
      <c r="N7" s="4"/>
      <c r="P7" s="3"/>
      <c r="Q7" s="3"/>
      <c r="R7" s="3"/>
      <c r="S7" s="3"/>
      <c r="T7" s="3"/>
      <c r="U7" s="3"/>
      <c r="V7" s="3"/>
      <c r="W7" s="3"/>
      <c r="X7" s="3"/>
      <c r="Y7" s="3"/>
      <c r="Z7" s="3"/>
      <c r="AA7" s="3"/>
      <c r="AB7" s="3"/>
      <c r="AC7" s="3"/>
      <c r="AD7" s="3"/>
      <c r="AE7" s="3"/>
    </row>
    <row r="8" spans="2:31" x14ac:dyDescent="0.25">
      <c r="B8" s="1" t="s">
        <v>7</v>
      </c>
      <c r="C8" s="3"/>
      <c r="D8" s="3"/>
      <c r="E8" s="3"/>
      <c r="F8" s="3"/>
      <c r="G8" s="3">
        <v>30877</v>
      </c>
      <c r="H8" s="3">
        <v>31735</v>
      </c>
      <c r="I8" s="3">
        <v>30699</v>
      </c>
      <c r="J8" s="3"/>
      <c r="K8" s="3">
        <v>29018</v>
      </c>
      <c r="L8" s="3">
        <v>30396</v>
      </c>
      <c r="M8" s="3">
        <v>28521</v>
      </c>
      <c r="N8" s="3"/>
      <c r="P8" s="3"/>
      <c r="Q8" s="3"/>
      <c r="R8" s="3"/>
      <c r="S8" s="3"/>
      <c r="T8" s="3"/>
      <c r="U8" s="3"/>
      <c r="V8" s="3"/>
      <c r="W8" s="3"/>
      <c r="X8" s="3"/>
      <c r="Y8" s="3"/>
      <c r="Z8" s="3"/>
      <c r="AA8" s="3"/>
      <c r="AB8" s="3"/>
      <c r="AC8" s="3"/>
      <c r="AD8" s="3"/>
      <c r="AE8" s="3"/>
    </row>
    <row r="9" spans="2:31" x14ac:dyDescent="0.25">
      <c r="B9" s="1" t="s">
        <v>8</v>
      </c>
      <c r="C9" s="3"/>
      <c r="D9" s="3"/>
      <c r="E9" s="3"/>
      <c r="F9" s="3"/>
      <c r="G9" s="3">
        <v>6639</v>
      </c>
      <c r="H9" s="3">
        <v>6506</v>
      </c>
      <c r="I9" s="3">
        <v>6302</v>
      </c>
      <c r="J9" s="3"/>
      <c r="K9" s="3">
        <v>6855</v>
      </c>
      <c r="L9" s="3">
        <v>6347</v>
      </c>
      <c r="M9" s="3">
        <v>6007</v>
      </c>
      <c r="N9" s="3"/>
      <c r="P9" s="3"/>
      <c r="Q9" s="3"/>
      <c r="R9" s="3"/>
      <c r="S9" s="3"/>
      <c r="T9" s="3"/>
      <c r="U9" s="3"/>
      <c r="V9" s="3"/>
      <c r="W9" s="3"/>
      <c r="X9" s="3"/>
      <c r="Y9" s="3"/>
      <c r="Z9" s="3"/>
      <c r="AA9" s="3"/>
      <c r="AB9" s="3"/>
      <c r="AC9" s="3"/>
      <c r="AD9" s="3"/>
      <c r="AE9" s="3"/>
    </row>
    <row r="10" spans="2:31" x14ac:dyDescent="0.25">
      <c r="C10" s="3"/>
      <c r="D10" s="3"/>
      <c r="E10" s="3"/>
      <c r="F10" s="3"/>
      <c r="G10" s="3"/>
      <c r="H10" s="3"/>
      <c r="I10" s="3"/>
      <c r="J10" s="3"/>
      <c r="K10" s="3"/>
      <c r="L10" s="3"/>
      <c r="M10" s="3"/>
      <c r="N10" s="3"/>
      <c r="P10" s="3"/>
      <c r="Q10" s="3"/>
      <c r="R10" s="3"/>
      <c r="S10" s="3"/>
      <c r="T10" s="3"/>
      <c r="U10" s="3"/>
      <c r="V10" s="3"/>
      <c r="W10" s="3"/>
      <c r="X10" s="3"/>
      <c r="Y10" s="3"/>
      <c r="Z10" s="3"/>
      <c r="AA10" s="3"/>
      <c r="AB10" s="3"/>
      <c r="AC10" s="3"/>
      <c r="AD10" s="3"/>
      <c r="AE10" s="3"/>
    </row>
    <row r="11" spans="2:31" x14ac:dyDescent="0.25">
      <c r="B11" s="1" t="s">
        <v>50</v>
      </c>
      <c r="C11" s="3"/>
      <c r="D11" s="3"/>
      <c r="E11" s="3"/>
      <c r="F11" s="3"/>
      <c r="G11" s="3"/>
      <c r="H11" s="3">
        <v>14712</v>
      </c>
      <c r="I11" s="3">
        <v>15305</v>
      </c>
      <c r="J11" s="3">
        <v>16385</v>
      </c>
      <c r="K11" s="3">
        <v>15455</v>
      </c>
      <c r="L11" s="3">
        <v>14544</v>
      </c>
      <c r="M11" s="3">
        <v>14043</v>
      </c>
      <c r="N11" s="3"/>
      <c r="P11" s="3"/>
      <c r="Q11" s="3"/>
      <c r="R11" s="3"/>
      <c r="S11" s="3"/>
      <c r="T11" s="3"/>
      <c r="U11" s="3"/>
      <c r="V11" s="3"/>
      <c r="W11" s="3"/>
      <c r="X11" s="3"/>
      <c r="Y11" s="3"/>
      <c r="Z11" s="3"/>
      <c r="AA11" s="3"/>
      <c r="AB11" s="3"/>
      <c r="AC11" s="3"/>
      <c r="AD11" s="3"/>
      <c r="AE11" s="3"/>
    </row>
    <row r="12" spans="2:31" x14ac:dyDescent="0.25">
      <c r="B12" s="1" t="s">
        <v>51</v>
      </c>
      <c r="C12" s="3"/>
      <c r="D12" s="3"/>
      <c r="E12" s="3"/>
      <c r="F12" s="3"/>
      <c r="G12" s="3"/>
      <c r="H12" s="3">
        <v>11095</v>
      </c>
      <c r="I12" s="3">
        <v>9316</v>
      </c>
      <c r="J12" s="3">
        <v>10479</v>
      </c>
      <c r="K12" s="3">
        <v>9264</v>
      </c>
      <c r="L12" s="3">
        <v>9908</v>
      </c>
      <c r="M12" s="3">
        <v>9134</v>
      </c>
      <c r="N12" s="3"/>
      <c r="P12" s="3"/>
      <c r="Q12" s="3"/>
      <c r="R12" s="3"/>
      <c r="S12" s="3"/>
      <c r="T12" s="3"/>
      <c r="U12" s="3"/>
      <c r="V12" s="3"/>
      <c r="W12" s="3"/>
      <c r="X12" s="3"/>
      <c r="Y12" s="3"/>
      <c r="Z12" s="3"/>
      <c r="AA12" s="3"/>
      <c r="AB12" s="3"/>
      <c r="AC12" s="3"/>
      <c r="AD12" s="3"/>
      <c r="AE12" s="3"/>
    </row>
    <row r="13" spans="2:31" x14ac:dyDescent="0.25">
      <c r="B13" s="1" t="s">
        <v>52</v>
      </c>
      <c r="C13" s="3"/>
      <c r="D13" s="3"/>
      <c r="E13" s="3"/>
      <c r="F13" s="3"/>
      <c r="G13" s="3"/>
      <c r="H13" s="3">
        <v>10653</v>
      </c>
      <c r="I13" s="3">
        <v>10201</v>
      </c>
      <c r="J13" s="3">
        <v>11606</v>
      </c>
      <c r="K13" s="3">
        <v>9359</v>
      </c>
      <c r="L13" s="3">
        <v>10358</v>
      </c>
      <c r="M13" s="3">
        <v>9310</v>
      </c>
      <c r="N13" s="3"/>
      <c r="P13" s="3"/>
      <c r="Q13" s="3"/>
      <c r="R13" s="3"/>
      <c r="S13" s="3"/>
      <c r="T13" s="3"/>
      <c r="U13" s="3"/>
      <c r="V13" s="3"/>
      <c r="W13" s="3"/>
      <c r="X13" s="3"/>
      <c r="Y13" s="3"/>
      <c r="Z13" s="3"/>
      <c r="AA13" s="3"/>
      <c r="AB13" s="3"/>
      <c r="AC13" s="3"/>
      <c r="AD13" s="3"/>
      <c r="AE13" s="3"/>
    </row>
    <row r="14" spans="2:31" x14ac:dyDescent="0.25">
      <c r="B14" s="1" t="s">
        <v>53</v>
      </c>
      <c r="C14" s="3"/>
      <c r="D14" s="3"/>
      <c r="E14" s="3"/>
      <c r="F14" s="3"/>
      <c r="G14" s="3"/>
      <c r="H14" s="3">
        <v>1781</v>
      </c>
      <c r="I14" s="3">
        <v>2179</v>
      </c>
      <c r="J14" s="3">
        <v>1791</v>
      </c>
      <c r="K14" s="3">
        <v>1795</v>
      </c>
      <c r="L14" s="3">
        <v>1933</v>
      </c>
      <c r="M14" s="3">
        <v>2041</v>
      </c>
      <c r="N14" s="3"/>
      <c r="P14" s="3"/>
      <c r="Q14" s="3"/>
      <c r="R14" s="3"/>
      <c r="S14" s="3"/>
      <c r="T14" s="3"/>
      <c r="U14" s="3"/>
      <c r="V14" s="3"/>
      <c r="W14" s="3"/>
      <c r="X14" s="3"/>
      <c r="Y14" s="3"/>
      <c r="Z14" s="3"/>
      <c r="AA14" s="3"/>
      <c r="AB14" s="3"/>
      <c r="AC14" s="3"/>
      <c r="AD14" s="3"/>
      <c r="AE14" s="3"/>
    </row>
    <row r="15" spans="2:31" x14ac:dyDescent="0.25">
      <c r="C15" s="3"/>
      <c r="D15" s="3"/>
      <c r="E15" s="3"/>
      <c r="F15" s="3"/>
      <c r="G15" s="3"/>
      <c r="H15" s="3"/>
      <c r="I15" s="3"/>
      <c r="J15" s="3"/>
      <c r="K15" s="3"/>
      <c r="L15" s="3"/>
      <c r="M15" s="3"/>
      <c r="N15" s="3"/>
      <c r="P15" s="3"/>
      <c r="Q15" s="3"/>
      <c r="R15" s="3"/>
      <c r="S15" s="3"/>
      <c r="T15" s="3"/>
      <c r="U15" s="3"/>
      <c r="V15" s="3"/>
      <c r="W15" s="3"/>
      <c r="X15" s="3"/>
      <c r="Y15" s="3"/>
      <c r="Z15" s="3"/>
      <c r="AA15" s="3"/>
      <c r="AB15" s="3"/>
      <c r="AC15" s="3"/>
      <c r="AD15" s="3"/>
      <c r="AE15" s="3"/>
    </row>
    <row r="16" spans="2:31" x14ac:dyDescent="0.25">
      <c r="B16" s="4" t="s">
        <v>21</v>
      </c>
      <c r="C16" s="5">
        <f t="shared" ref="C16:L16" si="2">+C3+C4+C5+C6</f>
        <v>0</v>
      </c>
      <c r="D16" s="5">
        <f t="shared" si="2"/>
        <v>0</v>
      </c>
      <c r="E16" s="5">
        <f t="shared" si="2"/>
        <v>0</v>
      </c>
      <c r="F16" s="5">
        <f t="shared" si="2"/>
        <v>0</v>
      </c>
      <c r="G16" s="5">
        <f t="shared" si="2"/>
        <v>0</v>
      </c>
      <c r="H16" s="5">
        <f t="shared" si="2"/>
        <v>38241</v>
      </c>
      <c r="I16" s="5">
        <f t="shared" si="2"/>
        <v>37001</v>
      </c>
      <c r="J16" s="5">
        <f t="shared" si="2"/>
        <v>40261</v>
      </c>
      <c r="K16" s="5">
        <f t="shared" si="2"/>
        <v>35873</v>
      </c>
      <c r="L16" s="5">
        <f>+L3+L4+L5+L6</f>
        <v>36743</v>
      </c>
      <c r="M16" s="5">
        <f>+SUM(M8:M9)</f>
        <v>34528</v>
      </c>
      <c r="N16" s="5">
        <f>+SUM(N8:N9)</f>
        <v>0</v>
      </c>
      <c r="P16" s="5">
        <f t="shared" ref="P16:W16" si="3">+SUM(P3:P6)</f>
        <v>0</v>
      </c>
      <c r="Q16" s="5">
        <f t="shared" si="3"/>
        <v>0</v>
      </c>
      <c r="R16" s="5">
        <f t="shared" si="3"/>
        <v>0</v>
      </c>
      <c r="S16" s="5">
        <f t="shared" si="3"/>
        <v>0</v>
      </c>
      <c r="T16" s="5">
        <f t="shared" si="3"/>
        <v>0</v>
      </c>
      <c r="U16" s="5">
        <f t="shared" si="3"/>
        <v>0</v>
      </c>
      <c r="V16" s="5">
        <f t="shared" si="3"/>
        <v>150017</v>
      </c>
      <c r="W16" s="5">
        <f>+SUM(W3:W6)</f>
        <v>153218</v>
      </c>
      <c r="X16" s="3"/>
      <c r="Y16" s="3"/>
      <c r="Z16" s="3"/>
      <c r="AA16" s="3"/>
      <c r="AB16" s="3"/>
      <c r="AC16" s="3"/>
      <c r="AD16" s="3"/>
      <c r="AE16" s="3"/>
    </row>
    <row r="17" spans="2:31" x14ac:dyDescent="0.25">
      <c r="B17" s="1" t="s">
        <v>22</v>
      </c>
      <c r="C17" s="3"/>
      <c r="D17" s="3"/>
      <c r="E17" s="3"/>
      <c r="F17" s="3"/>
      <c r="G17" s="3">
        <v>22351</v>
      </c>
      <c r="H17" s="3">
        <v>23554</v>
      </c>
      <c r="I17" s="3">
        <v>23375</v>
      </c>
      <c r="J17" s="3"/>
      <c r="K17" s="3">
        <v>22538</v>
      </c>
      <c r="L17" s="3">
        <v>23178</v>
      </c>
      <c r="M17" s="3">
        <v>22890</v>
      </c>
      <c r="N17" s="3"/>
      <c r="P17" s="3"/>
      <c r="Q17" s="3"/>
      <c r="R17" s="3"/>
      <c r="S17" s="3"/>
      <c r="T17" s="3"/>
      <c r="U17" s="3"/>
      <c r="V17" s="3"/>
      <c r="W17" s="3"/>
      <c r="X17" s="3"/>
      <c r="Y17" s="3"/>
      <c r="Z17" s="3"/>
      <c r="AA17" s="3"/>
      <c r="AB17" s="3"/>
      <c r="AC17" s="3"/>
      <c r="AD17" s="3"/>
      <c r="AE17" s="3"/>
    </row>
    <row r="18" spans="2:31" x14ac:dyDescent="0.25">
      <c r="B18" s="1" t="s">
        <v>23</v>
      </c>
      <c r="C18" s="3"/>
      <c r="D18" s="3"/>
      <c r="E18" s="3"/>
      <c r="F18" s="3"/>
      <c r="G18" s="3">
        <v>5715</v>
      </c>
      <c r="H18" s="3">
        <v>5696</v>
      </c>
      <c r="I18" s="3">
        <v>5580</v>
      </c>
      <c r="J18" s="3"/>
      <c r="K18" s="3">
        <v>6229</v>
      </c>
      <c r="L18" s="3">
        <v>5741</v>
      </c>
      <c r="M18" s="3">
        <v>5426</v>
      </c>
      <c r="N18" s="3"/>
      <c r="P18" s="3"/>
      <c r="Q18" s="3"/>
      <c r="R18" s="3"/>
      <c r="S18" s="3"/>
      <c r="T18" s="3"/>
      <c r="U18" s="3"/>
      <c r="V18" s="3"/>
      <c r="W18" s="3"/>
      <c r="X18" s="3"/>
      <c r="Y18" s="3"/>
      <c r="Z18" s="3"/>
      <c r="AA18" s="3"/>
      <c r="AB18" s="3"/>
      <c r="AC18" s="3"/>
      <c r="AD18" s="3"/>
      <c r="AE18" s="3"/>
    </row>
    <row r="19" spans="2:31" x14ac:dyDescent="0.25">
      <c r="B19" s="1" t="s">
        <v>61</v>
      </c>
      <c r="C19" s="3"/>
      <c r="D19" s="3"/>
      <c r="E19" s="3"/>
      <c r="F19" s="3"/>
      <c r="G19" s="3"/>
      <c r="H19" s="3"/>
      <c r="I19" s="3"/>
      <c r="J19" s="3"/>
      <c r="K19" s="3"/>
      <c r="L19" s="3"/>
      <c r="M19" s="3"/>
      <c r="N19" s="3"/>
      <c r="P19" s="3"/>
      <c r="Q19" s="3"/>
      <c r="R19" s="3"/>
      <c r="S19" s="3"/>
      <c r="T19" s="3"/>
      <c r="U19" s="3"/>
      <c r="V19" s="3">
        <v>115997</v>
      </c>
      <c r="W19" s="3">
        <v>118839</v>
      </c>
      <c r="X19" s="3"/>
      <c r="Y19" s="3"/>
      <c r="Z19" s="3"/>
      <c r="AA19" s="3"/>
      <c r="AB19" s="3"/>
      <c r="AC19" s="3"/>
      <c r="AD19" s="3"/>
      <c r="AE19" s="3"/>
    </row>
    <row r="20" spans="2:31" x14ac:dyDescent="0.25">
      <c r="B20" s="1" t="s">
        <v>24</v>
      </c>
      <c r="C20" s="3"/>
      <c r="D20" s="3"/>
      <c r="E20" s="3"/>
      <c r="F20" s="3"/>
      <c r="G20" s="3">
        <f>+G8-G17</f>
        <v>8526</v>
      </c>
      <c r="H20" s="3">
        <f>+H8-H17</f>
        <v>8181</v>
      </c>
      <c r="I20" s="3">
        <f>+I8-I17</f>
        <v>7324</v>
      </c>
      <c r="J20" s="3"/>
      <c r="K20" s="3">
        <f t="shared" ref="K20:L20" si="4">+K8-K17</f>
        <v>6480</v>
      </c>
      <c r="L20" s="3">
        <f>+L8-L17</f>
        <v>7218</v>
      </c>
      <c r="M20" s="3">
        <f>+M8-M17</f>
        <v>5631</v>
      </c>
      <c r="N20" s="3"/>
      <c r="P20" s="3"/>
      <c r="Q20" s="3"/>
      <c r="R20" s="3"/>
      <c r="S20" s="3"/>
      <c r="T20" s="3"/>
      <c r="U20" s="3"/>
      <c r="V20" s="3"/>
      <c r="W20" s="3"/>
      <c r="X20" s="3"/>
      <c r="Y20" s="3"/>
      <c r="Z20" s="3"/>
      <c r="AA20" s="3"/>
      <c r="AB20" s="3"/>
      <c r="AC20" s="3"/>
      <c r="AD20" s="3"/>
      <c r="AE20" s="3"/>
    </row>
    <row r="21" spans="2:31" x14ac:dyDescent="0.25">
      <c r="B21" s="1" t="s">
        <v>25</v>
      </c>
      <c r="C21" s="3"/>
      <c r="D21" s="3"/>
      <c r="E21" s="3"/>
      <c r="F21" s="3"/>
      <c r="G21" s="3">
        <f t="shared" ref="G21:H21" si="5">+G9-G18</f>
        <v>924</v>
      </c>
      <c r="H21" s="3">
        <f t="shared" si="5"/>
        <v>810</v>
      </c>
      <c r="I21" s="3">
        <f>+I9-I18</f>
        <v>722</v>
      </c>
      <c r="J21" s="3"/>
      <c r="K21" s="3">
        <f t="shared" ref="K21:L21" si="6">+K9-K18</f>
        <v>626</v>
      </c>
      <c r="L21" s="3">
        <f t="shared" ref="L21:M21" si="7">+L9-L18</f>
        <v>606</v>
      </c>
      <c r="M21" s="3">
        <f>+M9-M18</f>
        <v>581</v>
      </c>
      <c r="N21" s="3"/>
      <c r="P21" s="3"/>
      <c r="Q21" s="3"/>
      <c r="R21" s="3"/>
      <c r="S21" s="3"/>
      <c r="T21" s="3"/>
      <c r="U21" s="3"/>
      <c r="V21" s="3"/>
      <c r="W21" s="3"/>
      <c r="X21" s="3"/>
      <c r="Y21" s="3"/>
      <c r="Z21" s="3"/>
      <c r="AA21" s="3"/>
      <c r="AB21" s="3"/>
      <c r="AC21" s="3"/>
      <c r="AD21" s="3"/>
      <c r="AE21" s="3"/>
    </row>
    <row r="22" spans="2:31" x14ac:dyDescent="0.25">
      <c r="B22" s="1" t="s">
        <v>26</v>
      </c>
      <c r="C22" s="3">
        <f t="shared" ref="C22:L22" si="8">+C20+C21</f>
        <v>0</v>
      </c>
      <c r="D22" s="3">
        <f t="shared" si="8"/>
        <v>0</v>
      </c>
      <c r="E22" s="3">
        <f t="shared" si="8"/>
        <v>0</v>
      </c>
      <c r="F22" s="3">
        <f t="shared" si="8"/>
        <v>0</v>
      </c>
      <c r="G22" s="3">
        <f t="shared" si="8"/>
        <v>9450</v>
      </c>
      <c r="H22" s="3">
        <f t="shared" si="8"/>
        <v>8991</v>
      </c>
      <c r="I22" s="3">
        <f t="shared" si="8"/>
        <v>8046</v>
      </c>
      <c r="J22" s="3">
        <f t="shared" si="8"/>
        <v>0</v>
      </c>
      <c r="K22" s="3">
        <f t="shared" si="8"/>
        <v>7106</v>
      </c>
      <c r="L22" s="3">
        <f t="shared" si="8"/>
        <v>7824</v>
      </c>
      <c r="M22" s="3">
        <f>+M20+M21</f>
        <v>6212</v>
      </c>
      <c r="N22" s="3"/>
      <c r="P22" s="3"/>
      <c r="Q22" s="3"/>
      <c r="R22" s="3"/>
      <c r="S22" s="3"/>
      <c r="T22" s="3"/>
      <c r="U22" s="3"/>
      <c r="V22" s="3">
        <f t="shared" ref="V22:W22" si="9">+V16-V19</f>
        <v>34020</v>
      </c>
      <c r="W22" s="3">
        <f>+W16-W19</f>
        <v>34379</v>
      </c>
      <c r="X22" s="3"/>
      <c r="Y22" s="3"/>
      <c r="Z22" s="3"/>
      <c r="AA22" s="3"/>
      <c r="AB22" s="3"/>
      <c r="AC22" s="3"/>
      <c r="AD22" s="3"/>
      <c r="AE22" s="3"/>
    </row>
    <row r="23" spans="2:31" x14ac:dyDescent="0.25">
      <c r="B23" s="1" t="s">
        <v>29</v>
      </c>
      <c r="C23" s="3"/>
      <c r="D23" s="3"/>
      <c r="E23" s="3"/>
      <c r="F23" s="3"/>
      <c r="G23" s="3">
        <v>2354</v>
      </c>
      <c r="H23" s="3">
        <v>2519</v>
      </c>
      <c r="I23" s="3">
        <v>2380</v>
      </c>
      <c r="J23" s="3"/>
      <c r="K23" s="3">
        <v>2345</v>
      </c>
      <c r="L23" s="3">
        <v>2441</v>
      </c>
      <c r="M23" s="3">
        <v>2143</v>
      </c>
      <c r="N23" s="3"/>
      <c r="P23" s="3"/>
      <c r="Q23" s="3"/>
      <c r="R23" s="3"/>
      <c r="S23" s="3"/>
      <c r="T23" s="3"/>
      <c r="U23" s="3"/>
      <c r="V23" s="3">
        <v>9482</v>
      </c>
      <c r="W23" s="3">
        <v>9728</v>
      </c>
      <c r="X23" s="3"/>
      <c r="Y23" s="3"/>
      <c r="Z23" s="3"/>
      <c r="AA23" s="3"/>
      <c r="AB23" s="3"/>
      <c r="AC23" s="3"/>
      <c r="AD23" s="3"/>
      <c r="AE23" s="3"/>
    </row>
    <row r="24" spans="2:31" x14ac:dyDescent="0.25">
      <c r="B24" s="1" t="s">
        <v>27</v>
      </c>
      <c r="C24" s="3"/>
      <c r="D24" s="3"/>
      <c r="E24" s="3"/>
      <c r="F24" s="3"/>
      <c r="G24" s="3">
        <v>712</v>
      </c>
      <c r="H24" s="3">
        <v>746</v>
      </c>
      <c r="I24" s="3">
        <v>606</v>
      </c>
      <c r="J24" s="3"/>
      <c r="K24" s="3">
        <v>716</v>
      </c>
      <c r="L24" s="3">
        <v>619</v>
      </c>
      <c r="M24" s="3">
        <v>610</v>
      </c>
      <c r="N24" s="3"/>
      <c r="P24" s="3"/>
      <c r="Q24" s="3"/>
      <c r="R24" s="3"/>
      <c r="S24" s="3"/>
      <c r="T24" s="3"/>
      <c r="U24" s="3"/>
      <c r="V24" s="3">
        <v>2584</v>
      </c>
      <c r="W24" s="3">
        <v>2688</v>
      </c>
      <c r="X24" s="3"/>
      <c r="Y24" s="3"/>
      <c r="Z24" s="3"/>
      <c r="AA24" s="3"/>
      <c r="AB24" s="3"/>
      <c r="AC24" s="3"/>
      <c r="AD24" s="3"/>
      <c r="AE24" s="3"/>
    </row>
    <row r="25" spans="2:31" x14ac:dyDescent="0.25">
      <c r="B25" s="1" t="s">
        <v>28</v>
      </c>
      <c r="C25" s="3"/>
      <c r="D25" s="3"/>
      <c r="E25" s="3"/>
      <c r="F25" s="3"/>
      <c r="G25" s="3">
        <v>1683</v>
      </c>
      <c r="H25" s="3">
        <v>1636</v>
      </c>
      <c r="I25" s="3">
        <v>1541</v>
      </c>
      <c r="J25" s="3"/>
      <c r="K25" s="3">
        <v>1468</v>
      </c>
      <c r="L25" s="3">
        <v>1461</v>
      </c>
      <c r="M25" s="3">
        <v>1682</v>
      </c>
      <c r="N25" s="3"/>
      <c r="P25" s="3"/>
      <c r="Q25" s="3"/>
      <c r="R25" s="3"/>
      <c r="S25" s="3"/>
      <c r="T25" s="3"/>
      <c r="U25" s="3"/>
      <c r="V25" s="3">
        <v>5602</v>
      </c>
      <c r="W25" s="3">
        <v>6230</v>
      </c>
      <c r="X25" s="3"/>
      <c r="Y25" s="3"/>
      <c r="Z25" s="3"/>
      <c r="AA25" s="3"/>
      <c r="AB25" s="3"/>
      <c r="AC25" s="3"/>
      <c r="AD25" s="3"/>
      <c r="AE25" s="3"/>
    </row>
    <row r="26" spans="2:31" x14ac:dyDescent="0.25">
      <c r="B26" s="1" t="s">
        <v>33</v>
      </c>
      <c r="C26" s="3"/>
      <c r="D26" s="3"/>
      <c r="E26" s="3"/>
      <c r="F26" s="3"/>
      <c r="G26" s="3">
        <v>330</v>
      </c>
      <c r="H26" s="3">
        <v>266</v>
      </c>
      <c r="I26" s="3">
        <v>454</v>
      </c>
      <c r="J26" s="3"/>
      <c r="K26" s="3">
        <v>706</v>
      </c>
      <c r="L26" s="3">
        <v>392</v>
      </c>
      <c r="M26" s="3">
        <v>354</v>
      </c>
      <c r="N26" s="3"/>
      <c r="P26" s="3"/>
      <c r="Q26" s="3"/>
      <c r="R26" s="3"/>
      <c r="S26" s="3"/>
      <c r="T26" s="3"/>
      <c r="U26" s="3"/>
      <c r="V26" s="3">
        <v>4106</v>
      </c>
      <c r="W26" s="3">
        <v>3927</v>
      </c>
      <c r="X26" s="3"/>
      <c r="Y26" s="3"/>
      <c r="Z26" s="3"/>
      <c r="AA26" s="3"/>
      <c r="AB26" s="3"/>
      <c r="AC26" s="3"/>
      <c r="AD26" s="3"/>
      <c r="AE26" s="3"/>
    </row>
    <row r="27" spans="2:31" x14ac:dyDescent="0.25">
      <c r="B27" s="1" t="s">
        <v>30</v>
      </c>
      <c r="C27" s="3"/>
      <c r="D27" s="3"/>
      <c r="E27" s="3"/>
      <c r="F27" s="3"/>
      <c r="G27" s="3">
        <v>512</v>
      </c>
      <c r="H27" s="3">
        <v>531</v>
      </c>
      <c r="I27" s="3">
        <v>833</v>
      </c>
      <c r="J27" s="3"/>
      <c r="K27" s="3">
        <v>590</v>
      </c>
      <c r="L27" s="3">
        <v>331</v>
      </c>
      <c r="M27" s="3">
        <v>476</v>
      </c>
      <c r="N27" s="3"/>
      <c r="P27" s="3"/>
      <c r="Q27" s="3"/>
      <c r="R27" s="3"/>
      <c r="S27" s="3"/>
      <c r="T27" s="3"/>
      <c r="U27" s="3"/>
      <c r="V27" s="3"/>
      <c r="W27" s="3"/>
      <c r="X27" s="3"/>
      <c r="Y27" s="3"/>
      <c r="Z27" s="3"/>
      <c r="AA27" s="3"/>
      <c r="AB27" s="3"/>
      <c r="AC27" s="3"/>
      <c r="AD27" s="3"/>
      <c r="AE27" s="3"/>
    </row>
    <row r="28" spans="2:31" x14ac:dyDescent="0.25">
      <c r="B28" s="1" t="s">
        <v>31</v>
      </c>
      <c r="G28" s="1">
        <v>-39</v>
      </c>
      <c r="H28" s="1">
        <v>101</v>
      </c>
      <c r="I28" s="1">
        <v>36</v>
      </c>
      <c r="K28" s="1">
        <v>-10</v>
      </c>
      <c r="L28" s="1">
        <v>11</v>
      </c>
      <c r="M28" s="1">
        <v>-90</v>
      </c>
      <c r="P28" s="3"/>
      <c r="Q28" s="3"/>
      <c r="R28" s="3"/>
      <c r="S28" s="3"/>
      <c r="T28" s="3"/>
      <c r="U28" s="3"/>
      <c r="V28" s="3"/>
      <c r="W28" s="3"/>
      <c r="X28" s="3"/>
      <c r="Y28" s="3"/>
      <c r="Z28" s="3"/>
      <c r="AA28" s="3"/>
      <c r="AB28" s="3"/>
      <c r="AC28" s="3"/>
      <c r="AD28" s="3"/>
      <c r="AE28" s="3"/>
    </row>
    <row r="29" spans="2:31" x14ac:dyDescent="0.25">
      <c r="B29" s="4" t="s">
        <v>32</v>
      </c>
      <c r="C29" s="5">
        <f t="shared" ref="C29:L29" si="10">+C22-C23-C24-C25+C26+C27+C28</f>
        <v>0</v>
      </c>
      <c r="D29" s="5">
        <f t="shared" si="10"/>
        <v>0</v>
      </c>
      <c r="E29" s="5">
        <f t="shared" si="10"/>
        <v>0</v>
      </c>
      <c r="F29" s="5">
        <f t="shared" si="10"/>
        <v>0</v>
      </c>
      <c r="G29" s="5">
        <f t="shared" si="10"/>
        <v>5504</v>
      </c>
      <c r="H29" s="5">
        <f t="shared" si="10"/>
        <v>4988</v>
      </c>
      <c r="I29" s="5">
        <f t="shared" si="10"/>
        <v>4842</v>
      </c>
      <c r="J29" s="5">
        <f t="shared" si="10"/>
        <v>0</v>
      </c>
      <c r="K29" s="5">
        <f t="shared" si="10"/>
        <v>3863</v>
      </c>
      <c r="L29" s="5">
        <f t="shared" si="10"/>
        <v>4037</v>
      </c>
      <c r="M29" s="5">
        <f>+M22-M23-M24-M25+M26+M27+M28</f>
        <v>2517</v>
      </c>
      <c r="P29" s="3"/>
      <c r="Q29" s="3"/>
      <c r="R29" s="3"/>
      <c r="S29" s="3"/>
      <c r="T29" s="3"/>
      <c r="U29" s="3"/>
      <c r="V29" s="3">
        <f t="shared" ref="V29:W29" si="11">+V22-V23-V24-V25+V26</f>
        <v>20458</v>
      </c>
      <c r="W29" s="3">
        <f>+W22-W23-W24-W25+W26</f>
        <v>19660</v>
      </c>
      <c r="X29" s="3"/>
      <c r="Y29" s="3"/>
      <c r="Z29" s="3"/>
      <c r="AA29" s="3"/>
      <c r="AB29" s="3"/>
      <c r="AC29" s="3"/>
      <c r="AD29" s="3"/>
      <c r="AE29" s="3"/>
    </row>
    <row r="30" spans="2:31" x14ac:dyDescent="0.25">
      <c r="B30" s="1" t="s">
        <v>34</v>
      </c>
      <c r="G30" s="1">
        <v>65</v>
      </c>
      <c r="H30" s="1">
        <v>97</v>
      </c>
      <c r="I30" s="1">
        <v>138</v>
      </c>
      <c r="K30" s="1">
        <v>166</v>
      </c>
      <c r="L30" s="1">
        <v>129</v>
      </c>
      <c r="M30" s="1">
        <v>128</v>
      </c>
      <c r="P30" s="3"/>
      <c r="Q30" s="3"/>
      <c r="R30" s="3"/>
      <c r="S30" s="3"/>
      <c r="T30" s="3"/>
      <c r="U30" s="3"/>
      <c r="V30" s="3"/>
      <c r="W30" s="3"/>
      <c r="X30" s="3"/>
      <c r="Y30" s="3"/>
      <c r="Z30" s="3"/>
      <c r="AA30" s="3"/>
      <c r="AB30" s="3"/>
      <c r="AC30" s="3"/>
      <c r="AD30" s="3"/>
      <c r="AE30" s="3"/>
    </row>
    <row r="31" spans="2:31" x14ac:dyDescent="0.25">
      <c r="B31" s="1" t="s">
        <v>35</v>
      </c>
      <c r="C31" s="3">
        <f t="shared" ref="C31:L31" si="12">+C29+C30</f>
        <v>0</v>
      </c>
      <c r="D31" s="3">
        <f t="shared" si="12"/>
        <v>0</v>
      </c>
      <c r="E31" s="3">
        <f t="shared" si="12"/>
        <v>0</v>
      </c>
      <c r="F31" s="3">
        <f t="shared" si="12"/>
        <v>0</v>
      </c>
      <c r="G31" s="3">
        <f t="shared" si="12"/>
        <v>5569</v>
      </c>
      <c r="H31" s="3">
        <f t="shared" si="12"/>
        <v>5085</v>
      </c>
      <c r="I31" s="3">
        <f t="shared" si="12"/>
        <v>4980</v>
      </c>
      <c r="J31" s="3">
        <f t="shared" si="12"/>
        <v>0</v>
      </c>
      <c r="K31" s="3">
        <f t="shared" si="12"/>
        <v>4029</v>
      </c>
      <c r="L31" s="3">
        <f t="shared" si="12"/>
        <v>4166</v>
      </c>
      <c r="M31" s="3">
        <f>+M29+M30</f>
        <v>2645</v>
      </c>
      <c r="P31" s="3"/>
      <c r="Q31" s="3"/>
      <c r="R31" s="3"/>
      <c r="S31" s="3"/>
      <c r="T31" s="3"/>
      <c r="U31" s="3"/>
      <c r="V31" s="3"/>
      <c r="W31" s="3"/>
      <c r="X31" s="3"/>
      <c r="Y31" s="3"/>
      <c r="Z31" s="3"/>
      <c r="AA31" s="3"/>
      <c r="AB31" s="3"/>
      <c r="AC31" s="3"/>
      <c r="AD31" s="3"/>
      <c r="AE31" s="3"/>
    </row>
    <row r="32" spans="2:31" x14ac:dyDescent="0.25">
      <c r="B32" s="1" t="s">
        <v>36</v>
      </c>
      <c r="G32" s="1">
        <v>1558</v>
      </c>
      <c r="H32" s="1">
        <v>1444</v>
      </c>
      <c r="I32" s="1">
        <v>1261</v>
      </c>
      <c r="K32" s="1">
        <v>1004</v>
      </c>
      <c r="L32" s="1">
        <v>1104</v>
      </c>
      <c r="M32" s="1">
        <v>926</v>
      </c>
      <c r="P32" s="3"/>
      <c r="Q32" s="3"/>
      <c r="R32" s="3"/>
      <c r="S32" s="3"/>
      <c r="T32" s="3"/>
      <c r="U32" s="3"/>
      <c r="V32" s="3">
        <v>5495</v>
      </c>
      <c r="W32" s="3">
        <v>5553</v>
      </c>
      <c r="X32" s="3"/>
      <c r="Y32" s="3"/>
      <c r="Z32" s="3"/>
      <c r="AA32" s="3"/>
      <c r="AB32" s="3"/>
      <c r="AC32" s="3"/>
      <c r="AD32" s="3"/>
      <c r="AE32" s="3"/>
    </row>
    <row r="33" spans="2:31" x14ac:dyDescent="0.25">
      <c r="B33" s="4" t="s">
        <v>37</v>
      </c>
      <c r="C33" s="5">
        <f t="shared" ref="C33:L33" si="13">+C31-C32</f>
        <v>0</v>
      </c>
      <c r="D33" s="5">
        <f t="shared" si="13"/>
        <v>0</v>
      </c>
      <c r="E33" s="5">
        <f t="shared" si="13"/>
        <v>0</v>
      </c>
      <c r="F33" s="5">
        <f t="shared" si="13"/>
        <v>0</v>
      </c>
      <c r="G33" s="5">
        <f t="shared" si="13"/>
        <v>4011</v>
      </c>
      <c r="H33" s="5">
        <f t="shared" si="13"/>
        <v>3641</v>
      </c>
      <c r="I33" s="5">
        <f t="shared" si="13"/>
        <v>3719</v>
      </c>
      <c r="J33" s="5">
        <f t="shared" si="13"/>
        <v>0</v>
      </c>
      <c r="K33" s="5">
        <f t="shared" si="13"/>
        <v>3025</v>
      </c>
      <c r="L33" s="5">
        <f t="shared" si="13"/>
        <v>3062</v>
      </c>
      <c r="M33" s="5">
        <f>+M31-M32</f>
        <v>1719</v>
      </c>
      <c r="N33" s="4"/>
      <c r="P33" s="3"/>
      <c r="Q33" s="3"/>
      <c r="R33" s="3"/>
      <c r="S33" s="3"/>
      <c r="T33" s="3"/>
      <c r="U33" s="3"/>
      <c r="V33" s="3"/>
      <c r="W33" s="3"/>
      <c r="X33" s="3"/>
      <c r="Y33" s="3"/>
      <c r="Z33" s="3"/>
      <c r="AA33" s="3"/>
      <c r="AB33" s="3"/>
      <c r="AC33" s="3"/>
      <c r="AD33" s="3"/>
      <c r="AE33" s="3"/>
    </row>
    <row r="34" spans="2:31" x14ac:dyDescent="0.25">
      <c r="B34" s="1" t="s">
        <v>2</v>
      </c>
      <c r="H34" s="1">
        <v>1065.4000000000001</v>
      </c>
      <c r="I34" s="1">
        <v>1057.2</v>
      </c>
      <c r="L34" s="1">
        <v>1022.1</v>
      </c>
      <c r="M34" s="1">
        <v>980.4</v>
      </c>
    </row>
    <row r="35" spans="2:31" x14ac:dyDescent="0.25">
      <c r="B35" s="1" t="s">
        <v>38</v>
      </c>
      <c r="C35" s="1" t="e">
        <f t="shared" ref="C35:K35" si="14">+C33/C34</f>
        <v>#DIV/0!</v>
      </c>
      <c r="D35" s="1" t="e">
        <f t="shared" si="14"/>
        <v>#DIV/0!</v>
      </c>
      <c r="E35" s="1" t="e">
        <f t="shared" si="14"/>
        <v>#DIV/0!</v>
      </c>
      <c r="F35" s="1" t="e">
        <f t="shared" si="14"/>
        <v>#DIV/0!</v>
      </c>
      <c r="G35" s="1" t="e">
        <f t="shared" si="14"/>
        <v>#DIV/0!</v>
      </c>
      <c r="H35" s="1">
        <f t="shared" si="14"/>
        <v>3.4174957762342779</v>
      </c>
      <c r="I35" s="1">
        <f t="shared" si="14"/>
        <v>3.5177828225501324</v>
      </c>
      <c r="J35" s="1" t="e">
        <f t="shared" si="14"/>
        <v>#DIV/0!</v>
      </c>
      <c r="K35" s="1" t="e">
        <f t="shared" si="14"/>
        <v>#DIV/0!</v>
      </c>
      <c r="L35" s="1">
        <f>+L33/L34</f>
        <v>2.9957929752470402</v>
      </c>
      <c r="M35" s="1">
        <f t="shared" ref="M35" si="15">+M33/M34</f>
        <v>1.7533659730722155</v>
      </c>
    </row>
    <row r="37" spans="2:31" x14ac:dyDescent="0.25">
      <c r="B37" s="1" t="s">
        <v>7</v>
      </c>
      <c r="L37" s="6">
        <f>+L8/H8-1</f>
        <v>-4.2193162123838057E-2</v>
      </c>
      <c r="M37" s="6">
        <f>+M8/I8-1</f>
        <v>-7.0946936382292547E-2</v>
      </c>
    </row>
    <row r="38" spans="2:31" x14ac:dyDescent="0.25">
      <c r="B38" s="1" t="s">
        <v>8</v>
      </c>
      <c r="L38" s="6">
        <f>+L9/H9-1</f>
        <v>-2.4438979403627381E-2</v>
      </c>
      <c r="M38" s="6">
        <f t="shared" ref="M38" si="16">+M9/I9-1</f>
        <v>-4.6810536337670627E-2</v>
      </c>
    </row>
    <row r="39" spans="2:31" x14ac:dyDescent="0.25">
      <c r="B39" s="4" t="s">
        <v>39</v>
      </c>
      <c r="C39" s="4"/>
      <c r="D39" s="4"/>
      <c r="E39" s="4"/>
      <c r="F39" s="4"/>
      <c r="G39" s="4"/>
      <c r="H39" s="4"/>
      <c r="I39" s="4"/>
      <c r="J39" s="4"/>
      <c r="K39" s="4"/>
      <c r="L39" s="7">
        <f t="shared" ref="L39" si="17">+L16/H16-1</f>
        <v>-3.9172615778876096E-2</v>
      </c>
      <c r="M39" s="7">
        <f>+M16/I16-1</f>
        <v>-6.683603145860928E-2</v>
      </c>
    </row>
    <row r="41" spans="2:31" x14ac:dyDescent="0.25">
      <c r="B41" s="1" t="s">
        <v>40</v>
      </c>
      <c r="H41" s="8">
        <f>+H22/H16</f>
        <v>0.23511414450458931</v>
      </c>
      <c r="I41" s="8">
        <f>+I22/I16</f>
        <v>0.21745358233561254</v>
      </c>
      <c r="L41" s="8">
        <f>+L22/L16</f>
        <v>0.21293851890155949</v>
      </c>
      <c r="M41" s="8">
        <f>+M22/M16</f>
        <v>0.17991195551436515</v>
      </c>
      <c r="N41" s="8"/>
      <c r="V41" s="8">
        <f t="shared" ref="V41:W41" si="18">+V22/V16</f>
        <v>0.22677429891278988</v>
      </c>
      <c r="W41" s="8">
        <f t="shared" si="18"/>
        <v>0.22437964207860694</v>
      </c>
    </row>
    <row r="42" spans="2:31" x14ac:dyDescent="0.25">
      <c r="B42" s="1" t="s">
        <v>41</v>
      </c>
      <c r="H42" s="8">
        <f>+H29/H16</f>
        <v>0.13043591956277295</v>
      </c>
      <c r="I42" s="8">
        <f>+I29/I16</f>
        <v>0.13086132807221426</v>
      </c>
      <c r="L42" s="8">
        <f>+L29/L16</f>
        <v>0.10987126799662521</v>
      </c>
      <c r="M42" s="8">
        <f>+M29/M16</f>
        <v>7.2897358665430956E-2</v>
      </c>
      <c r="N42" s="8"/>
      <c r="V42" s="8">
        <f t="shared" ref="V42:W42" si="19">+V29/V16</f>
        <v>0.13637121126272356</v>
      </c>
      <c r="W42" s="8">
        <f t="shared" si="19"/>
        <v>0.1283139056768787</v>
      </c>
    </row>
    <row r="43" spans="2:31" x14ac:dyDescent="0.25">
      <c r="B43" s="1" t="s">
        <v>42</v>
      </c>
      <c r="H43" s="8">
        <f>+H33/H16</f>
        <v>9.5211945294317618E-2</v>
      </c>
      <c r="I43" s="8">
        <f>+I33/I16</f>
        <v>0.10051079700548633</v>
      </c>
      <c r="L43" s="8">
        <f>+L33/L16</f>
        <v>8.3335601339030563E-2</v>
      </c>
      <c r="M43" s="8">
        <f>+M33/M16</f>
        <v>4.9785681186283598E-2</v>
      </c>
      <c r="N43" s="8"/>
    </row>
    <row r="45" spans="2:31" x14ac:dyDescent="0.25">
      <c r="B45" s="1" t="s">
        <v>43</v>
      </c>
      <c r="C45" s="3"/>
      <c r="D45" s="3"/>
      <c r="E45" s="3"/>
      <c r="F45" s="3"/>
      <c r="G45" s="3">
        <v>3730</v>
      </c>
      <c r="H45" s="3">
        <f>7345-G45</f>
        <v>3615</v>
      </c>
      <c r="I45" s="3">
        <f>10869-H45-G45</f>
        <v>3524</v>
      </c>
      <c r="J45" s="3"/>
      <c r="K45" s="3">
        <v>4564</v>
      </c>
      <c r="L45" s="3">
        <f>7262-K45</f>
        <v>2698</v>
      </c>
      <c r="M45" s="3">
        <f>12159-L45-K45</f>
        <v>4897</v>
      </c>
      <c r="P45" s="3"/>
      <c r="Q45" s="3"/>
      <c r="R45" s="3"/>
      <c r="S45" s="3"/>
      <c r="T45" s="3"/>
      <c r="U45" s="3"/>
      <c r="V45" s="3">
        <v>16894</v>
      </c>
      <c r="W45" s="3">
        <v>14470</v>
      </c>
    </row>
    <row r="46" spans="2:31" x14ac:dyDescent="0.25">
      <c r="B46" s="1" t="s">
        <v>44</v>
      </c>
      <c r="C46" s="3"/>
      <c r="D46" s="3"/>
      <c r="E46" s="3"/>
      <c r="F46" s="3"/>
      <c r="G46" s="3">
        <v>1912</v>
      </c>
      <c r="H46" s="3">
        <f>3569-G46</f>
        <v>1657</v>
      </c>
      <c r="I46" s="3">
        <f>5664-H46-G46</f>
        <v>2095</v>
      </c>
      <c r="J46" s="3"/>
      <c r="K46" s="3">
        <v>1446</v>
      </c>
      <c r="L46" s="3">
        <f>3449-K46</f>
        <v>2003</v>
      </c>
      <c r="M46" s="3">
        <f>5722-L46-K46</f>
        <v>2273</v>
      </c>
      <c r="P46" s="3"/>
      <c r="Q46" s="3"/>
      <c r="R46" s="3"/>
      <c r="S46" s="3"/>
      <c r="T46" s="3"/>
      <c r="U46" s="3"/>
      <c r="V46" s="3">
        <v>3481</v>
      </c>
      <c r="W46" s="3">
        <v>3745</v>
      </c>
    </row>
    <row r="47" spans="2:31" x14ac:dyDescent="0.25">
      <c r="B47" s="4" t="s">
        <v>45</v>
      </c>
      <c r="C47" s="5"/>
      <c r="D47" s="5"/>
      <c r="E47" s="5"/>
      <c r="F47" s="5"/>
      <c r="G47" s="5">
        <f t="shared" ref="G47:H47" si="20">+G45-G46</f>
        <v>1818</v>
      </c>
      <c r="H47" s="5">
        <f t="shared" si="20"/>
        <v>1958</v>
      </c>
      <c r="I47" s="5">
        <f>+I45-I46</f>
        <v>1429</v>
      </c>
      <c r="J47" s="5">
        <f t="shared" ref="J47" si="21">+J45-J46</f>
        <v>0</v>
      </c>
      <c r="K47" s="5">
        <f t="shared" ref="K47:L47" si="22">+K45-K46</f>
        <v>3118</v>
      </c>
      <c r="L47" s="5">
        <f t="shared" si="22"/>
        <v>695</v>
      </c>
      <c r="M47" s="5">
        <f>+M45-M46</f>
        <v>2624</v>
      </c>
      <c r="P47" s="3">
        <f t="shared" ref="P47:V47" si="23">+P45-P46</f>
        <v>0</v>
      </c>
      <c r="Q47" s="3">
        <f t="shared" si="23"/>
        <v>0</v>
      </c>
      <c r="R47" s="3">
        <f t="shared" si="23"/>
        <v>0</v>
      </c>
      <c r="S47" s="3">
        <f t="shared" si="23"/>
        <v>0</v>
      </c>
      <c r="T47" s="3">
        <f t="shared" si="23"/>
        <v>0</v>
      </c>
      <c r="U47" s="3">
        <f t="shared" si="23"/>
        <v>0</v>
      </c>
      <c r="V47" s="3">
        <f t="shared" si="23"/>
        <v>13413</v>
      </c>
      <c r="W47" s="3">
        <f>+W45-W46</f>
        <v>10725</v>
      </c>
    </row>
    <row r="49" spans="2:28" x14ac:dyDescent="0.25">
      <c r="B49" s="1" t="s">
        <v>54</v>
      </c>
      <c r="C49" s="3"/>
      <c r="D49" s="3"/>
      <c r="E49" s="3"/>
      <c r="F49" s="3"/>
      <c r="G49" s="3"/>
      <c r="H49" s="3">
        <v>515746</v>
      </c>
      <c r="I49" s="3">
        <v>510564</v>
      </c>
      <c r="J49" s="3">
        <v>514258</v>
      </c>
      <c r="K49" s="3">
        <v>462978</v>
      </c>
      <c r="L49" s="3">
        <v>496712</v>
      </c>
      <c r="M49" s="3">
        <v>503573</v>
      </c>
      <c r="N49" s="3"/>
      <c r="P49" s="3"/>
      <c r="Q49" s="3"/>
      <c r="R49" s="3"/>
      <c r="S49" s="3"/>
      <c r="T49" s="3"/>
      <c r="U49" s="3"/>
      <c r="V49" s="3"/>
      <c r="W49" s="3">
        <v>2044051</v>
      </c>
    </row>
    <row r="50" spans="2:28" x14ac:dyDescent="0.25">
      <c r="B50" s="1" t="s">
        <v>6</v>
      </c>
      <c r="C50" s="3"/>
      <c r="D50" s="3"/>
      <c r="E50" s="3"/>
      <c r="F50" s="3"/>
      <c r="G50" s="3"/>
      <c r="H50" s="3">
        <v>95910</v>
      </c>
      <c r="I50" s="3">
        <v>102292</v>
      </c>
      <c r="J50" s="3">
        <v>112043</v>
      </c>
      <c r="K50" s="3">
        <v>90177</v>
      </c>
      <c r="L50" s="3">
        <v>89963</v>
      </c>
      <c r="M50" s="3">
        <v>87232</v>
      </c>
      <c r="N50" s="3"/>
      <c r="P50" s="3"/>
      <c r="Q50" s="3"/>
      <c r="R50" s="3"/>
      <c r="S50" s="3"/>
      <c r="T50" s="3"/>
      <c r="U50" s="3"/>
      <c r="V50" s="3"/>
      <c r="W50" s="3"/>
    </row>
    <row r="51" spans="2:28" x14ac:dyDescent="0.25">
      <c r="B51" s="1" t="s">
        <v>55</v>
      </c>
      <c r="C51" s="3"/>
      <c r="D51" s="3"/>
      <c r="E51" s="3"/>
      <c r="F51" s="3"/>
      <c r="G51" s="3"/>
      <c r="H51" s="3">
        <v>119505</v>
      </c>
      <c r="I51" s="3">
        <v>105083</v>
      </c>
      <c r="J51" s="3">
        <v>124317</v>
      </c>
      <c r="K51" s="3">
        <v>105425</v>
      </c>
      <c r="L51" s="3">
        <v>103435</v>
      </c>
      <c r="M51" s="3">
        <v>91063</v>
      </c>
      <c r="N51" s="3"/>
      <c r="P51" s="3"/>
      <c r="Q51" s="3"/>
      <c r="R51" s="3"/>
      <c r="S51" s="3"/>
      <c r="T51" s="3"/>
      <c r="U51" s="3"/>
      <c r="V51" s="3"/>
      <c r="W51" s="3">
        <v>447790</v>
      </c>
    </row>
    <row r="52" spans="2:28" x14ac:dyDescent="0.25">
      <c r="C52" s="3"/>
      <c r="D52" s="3"/>
      <c r="E52" s="3"/>
      <c r="F52" s="3"/>
      <c r="G52" s="3"/>
      <c r="H52" s="3"/>
      <c r="I52" s="3"/>
      <c r="J52" s="3"/>
      <c r="K52" s="3"/>
      <c r="L52" s="3"/>
      <c r="M52" s="3"/>
      <c r="N52" s="3"/>
    </row>
    <row r="53" spans="2:28" x14ac:dyDescent="0.25">
      <c r="B53" s="1" t="s">
        <v>56</v>
      </c>
      <c r="C53" s="3"/>
      <c r="D53" s="3"/>
      <c r="E53" s="3"/>
      <c r="F53" s="3"/>
      <c r="G53" s="3"/>
      <c r="H53" s="8">
        <f t="shared" ref="H53:M53" si="24">+H50/H49</f>
        <v>0.18596363326133405</v>
      </c>
      <c r="I53" s="8">
        <f t="shared" si="24"/>
        <v>0.20035098440156376</v>
      </c>
      <c r="J53" s="8">
        <f t="shared" si="24"/>
        <v>0.21787312982977416</v>
      </c>
      <c r="K53" s="8">
        <f t="shared" si="24"/>
        <v>0.1947759936757254</v>
      </c>
      <c r="L53" s="8">
        <f t="shared" si="24"/>
        <v>0.18111702556008311</v>
      </c>
      <c r="M53" s="8">
        <f>+M50/M49</f>
        <v>0.17322612610286889</v>
      </c>
      <c r="N53" s="3"/>
    </row>
    <row r="55" spans="2:28" x14ac:dyDescent="0.25">
      <c r="B55" s="1" t="s">
        <v>57</v>
      </c>
      <c r="Q55" s="3"/>
      <c r="R55" s="3"/>
      <c r="S55" s="3"/>
      <c r="T55" s="3"/>
      <c r="U55" s="3"/>
      <c r="V55" s="3">
        <v>5349</v>
      </c>
      <c r="W55" s="3">
        <v>5556</v>
      </c>
      <c r="X55" s="3"/>
      <c r="Y55" s="3"/>
      <c r="Z55" s="3"/>
      <c r="AA55" s="3"/>
      <c r="AB55" s="3"/>
    </row>
    <row r="56" spans="2:28" x14ac:dyDescent="0.25">
      <c r="B56" s="1" t="s">
        <v>58</v>
      </c>
      <c r="Q56" s="3"/>
      <c r="R56" s="3"/>
      <c r="S56" s="3"/>
      <c r="T56" s="3"/>
      <c r="U56" s="3"/>
      <c r="V56" s="3">
        <v>48</v>
      </c>
      <c r="W56" s="3">
        <v>1941</v>
      </c>
      <c r="X56" s="3"/>
      <c r="Y56" s="3"/>
      <c r="Z56" s="3"/>
      <c r="AA56" s="3"/>
      <c r="AB56" s="3"/>
    </row>
    <row r="57" spans="2:28" x14ac:dyDescent="0.25">
      <c r="B57" s="1" t="s">
        <v>59</v>
      </c>
      <c r="V57" s="8">
        <f t="shared" ref="V57:W57" si="25">+(V55)/V47</f>
        <v>0.39879221650637442</v>
      </c>
      <c r="W57" s="8">
        <f>+(W55)/W47</f>
        <v>0.51804195804195807</v>
      </c>
    </row>
    <row r="59" spans="2:28" x14ac:dyDescent="0.25">
      <c r="B59" s="1" t="s">
        <v>60</v>
      </c>
      <c r="P59" s="3"/>
      <c r="Q59" s="3"/>
      <c r="R59" s="3"/>
      <c r="S59" s="3"/>
      <c r="T59" s="3"/>
      <c r="U59" s="3"/>
      <c r="V59" s="3">
        <v>171382</v>
      </c>
      <c r="W59" s="3">
        <v>168336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2024-11-22T15:14:26Z</dcterms:created>
  <dcterms:modified xsi:type="dcterms:W3CDTF">2024-11-22T19:17:16Z</dcterms:modified>
</cp:coreProperties>
</file>