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ecc0a7aee32c85f/Ambiente de Trabalho/models/"/>
    </mc:Choice>
  </mc:AlternateContent>
  <xr:revisionPtr revIDLastSave="71" documentId="8_{31D6F308-7FCF-48B2-BBD5-E8605379BC44}" xr6:coauthVersionLast="47" xr6:coauthVersionMax="47" xr10:uidLastSave="{91FC6839-81D6-4368-926D-8E892CEDC9D1}"/>
  <bookViews>
    <workbookView xWindow="-108" yWindow="-108" windowWidth="23256" windowHeight="12456" activeTab="1" xr2:uid="{B2A9C453-D36E-4873-B27D-93C06B04FE1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5" i="2" l="1"/>
  <c r="N45" i="2"/>
  <c r="G45" i="2"/>
  <c r="F45" i="2"/>
  <c r="U44" i="2"/>
  <c r="U45" i="2" s="1"/>
  <c r="T44" i="2"/>
  <c r="T45" i="2" s="1"/>
  <c r="S44" i="2"/>
  <c r="S45" i="2" s="1"/>
  <c r="R44" i="2"/>
  <c r="R45" i="2" s="1"/>
  <c r="Q44" i="2"/>
  <c r="Q45" i="2" s="1"/>
  <c r="P44" i="2"/>
  <c r="P45" i="2" s="1"/>
  <c r="O44" i="2"/>
  <c r="N44" i="2"/>
  <c r="M44" i="2"/>
  <c r="M45" i="2" s="1"/>
  <c r="L44" i="2"/>
  <c r="L45" i="2" s="1"/>
  <c r="K44" i="2"/>
  <c r="K45" i="2" s="1"/>
  <c r="J44" i="2"/>
  <c r="J45" i="2" s="1"/>
  <c r="I44" i="2"/>
  <c r="I45" i="2" s="1"/>
  <c r="H44" i="2"/>
  <c r="H45" i="2" s="1"/>
  <c r="G44" i="2"/>
  <c r="F44" i="2"/>
  <c r="E44" i="2"/>
  <c r="E45" i="2" s="1"/>
  <c r="D44" i="2"/>
  <c r="D45" i="2" s="1"/>
  <c r="C44" i="2"/>
  <c r="C45" i="2" s="1"/>
  <c r="B44" i="2"/>
  <c r="B45" i="2" s="1"/>
  <c r="V45" i="2"/>
  <c r="V44" i="2"/>
  <c r="B10" i="1"/>
  <c r="B11" i="1"/>
  <c r="Q40" i="2"/>
  <c r="P40" i="2"/>
  <c r="O40" i="2"/>
  <c r="N40" i="2"/>
  <c r="M40" i="2"/>
  <c r="L40" i="2"/>
  <c r="K40" i="2"/>
  <c r="J40" i="2"/>
  <c r="I40" i="2"/>
  <c r="H40" i="2"/>
  <c r="G40" i="2"/>
  <c r="F40" i="2"/>
  <c r="E40" i="2"/>
  <c r="D40" i="2"/>
  <c r="C40" i="2"/>
  <c r="B40" i="2"/>
  <c r="V40" i="2"/>
  <c r="U40" i="2"/>
  <c r="T40" i="2"/>
  <c r="S40" i="2"/>
  <c r="R40" i="2"/>
  <c r="Q38" i="2"/>
  <c r="P38" i="2"/>
  <c r="O38" i="2"/>
  <c r="N38" i="2"/>
  <c r="M38" i="2"/>
  <c r="L38" i="2"/>
  <c r="K38" i="2"/>
  <c r="J38" i="2"/>
  <c r="I38" i="2"/>
  <c r="H38" i="2"/>
  <c r="G38" i="2"/>
  <c r="F38" i="2"/>
  <c r="E38" i="2"/>
  <c r="D38" i="2"/>
  <c r="C38" i="2"/>
  <c r="B38" i="2"/>
  <c r="V38" i="2"/>
  <c r="U38" i="2"/>
  <c r="T38" i="2"/>
  <c r="S38" i="2"/>
  <c r="R38" i="2"/>
  <c r="U34" i="2"/>
  <c r="T34" i="2"/>
  <c r="S34" i="2"/>
  <c r="R34" i="2"/>
  <c r="Q34" i="2"/>
  <c r="P34" i="2"/>
  <c r="O34" i="2"/>
  <c r="N34" i="2"/>
  <c r="M34" i="2"/>
  <c r="L34" i="2"/>
  <c r="K34" i="2"/>
  <c r="J34" i="2"/>
  <c r="I34" i="2"/>
  <c r="H34" i="2"/>
  <c r="G34" i="2"/>
  <c r="F34" i="2"/>
  <c r="E34" i="2"/>
  <c r="D34" i="2"/>
  <c r="C34" i="2"/>
  <c r="B34" i="2"/>
  <c r="V34" i="2"/>
  <c r="U30" i="2"/>
  <c r="T30" i="2"/>
  <c r="S30" i="2"/>
  <c r="R30" i="2"/>
  <c r="Q30" i="2"/>
  <c r="P30" i="2"/>
  <c r="O30" i="2"/>
  <c r="N30" i="2"/>
  <c r="M30" i="2"/>
  <c r="L30" i="2"/>
  <c r="K30" i="2"/>
  <c r="J30" i="2"/>
  <c r="I30" i="2"/>
  <c r="H30" i="2"/>
  <c r="G30" i="2"/>
  <c r="F30" i="2"/>
  <c r="E30" i="2"/>
  <c r="D30" i="2"/>
  <c r="C30" i="2"/>
  <c r="B30" i="2"/>
  <c r="V30" i="2"/>
  <c r="U29" i="2"/>
  <c r="T29" i="2"/>
  <c r="S29" i="2"/>
  <c r="R29" i="2"/>
  <c r="Q29" i="2"/>
  <c r="P29" i="2"/>
  <c r="O29" i="2"/>
  <c r="N29" i="2"/>
  <c r="M29" i="2"/>
  <c r="L29" i="2"/>
  <c r="K29" i="2"/>
  <c r="J29" i="2"/>
  <c r="I29" i="2"/>
  <c r="H29" i="2"/>
  <c r="G29" i="2"/>
  <c r="F29" i="2"/>
  <c r="E29" i="2"/>
  <c r="D29" i="2"/>
  <c r="C29" i="2"/>
  <c r="B29" i="2"/>
  <c r="V29" i="2"/>
  <c r="U28" i="2"/>
  <c r="T28" i="2"/>
  <c r="S28" i="2"/>
  <c r="R28" i="2"/>
  <c r="Q28" i="2"/>
  <c r="P28" i="2"/>
  <c r="O28" i="2"/>
  <c r="N28" i="2"/>
  <c r="M28" i="2"/>
  <c r="L28" i="2"/>
  <c r="K28" i="2"/>
  <c r="J28" i="2"/>
  <c r="I28" i="2"/>
  <c r="H28" i="2"/>
  <c r="G28" i="2"/>
  <c r="F28" i="2"/>
  <c r="E28" i="2"/>
  <c r="D28" i="2"/>
  <c r="C28" i="2"/>
  <c r="B28" i="2"/>
  <c r="U27" i="2"/>
  <c r="T27" i="2"/>
  <c r="S27" i="2"/>
  <c r="R27" i="2"/>
  <c r="Q27" i="2"/>
  <c r="P27" i="2"/>
  <c r="O27" i="2"/>
  <c r="N27" i="2"/>
  <c r="M27" i="2"/>
  <c r="L27" i="2"/>
  <c r="K27" i="2"/>
  <c r="J27" i="2"/>
  <c r="I27" i="2"/>
  <c r="H27" i="2"/>
  <c r="G27" i="2"/>
  <c r="F27" i="2"/>
  <c r="E27" i="2"/>
  <c r="D27" i="2"/>
  <c r="C27" i="2"/>
  <c r="B27" i="2"/>
  <c r="V28" i="2"/>
  <c r="V27" i="2"/>
  <c r="U25" i="2"/>
  <c r="T25" i="2"/>
  <c r="S25" i="2"/>
  <c r="R25" i="2"/>
  <c r="Q25" i="2"/>
  <c r="P25" i="2"/>
  <c r="O25" i="2"/>
  <c r="N25" i="2"/>
  <c r="M25" i="2"/>
  <c r="L25" i="2"/>
  <c r="K25" i="2"/>
  <c r="J25" i="2"/>
  <c r="I25" i="2"/>
  <c r="H25" i="2"/>
  <c r="G25" i="2"/>
  <c r="F25" i="2"/>
  <c r="E25" i="2"/>
  <c r="D25" i="2"/>
  <c r="C25" i="2"/>
  <c r="B25" i="2"/>
  <c r="V25" i="2"/>
  <c r="U23" i="2"/>
  <c r="T23" i="2"/>
  <c r="S23" i="2"/>
  <c r="R23" i="2"/>
  <c r="Q23" i="2"/>
  <c r="P23" i="2"/>
  <c r="O23" i="2"/>
  <c r="N23" i="2"/>
  <c r="M23" i="2"/>
  <c r="L23" i="2"/>
  <c r="K23" i="2"/>
  <c r="J23" i="2"/>
  <c r="I23" i="2"/>
  <c r="H23" i="2"/>
  <c r="G23" i="2"/>
  <c r="F23" i="2"/>
  <c r="E23" i="2"/>
  <c r="D23" i="2"/>
  <c r="C23" i="2"/>
  <c r="B23" i="2"/>
  <c r="V23" i="2"/>
  <c r="Q21" i="2"/>
  <c r="P21" i="2"/>
  <c r="O21" i="2"/>
  <c r="N21" i="2"/>
  <c r="M21" i="2"/>
  <c r="L21" i="2"/>
  <c r="K21" i="2"/>
  <c r="J21" i="2"/>
  <c r="I21" i="2"/>
  <c r="H21" i="2"/>
  <c r="G21" i="2"/>
  <c r="F21" i="2"/>
  <c r="E21" i="2"/>
  <c r="D21" i="2"/>
  <c r="C21" i="2"/>
  <c r="B21" i="2"/>
  <c r="V21" i="2"/>
  <c r="U21" i="2"/>
  <c r="T21" i="2"/>
  <c r="S21" i="2"/>
  <c r="R21" i="2"/>
  <c r="Q18" i="2"/>
  <c r="O18" i="2"/>
  <c r="N18" i="2"/>
  <c r="I18" i="2"/>
  <c r="G18" i="2"/>
  <c r="F18" i="2"/>
  <c r="U17" i="2"/>
  <c r="U18" i="2" s="1"/>
  <c r="T17" i="2"/>
  <c r="T18" i="2" s="1"/>
  <c r="S17" i="2"/>
  <c r="S18" i="2" s="1"/>
  <c r="R17" i="2"/>
  <c r="Q17" i="2"/>
  <c r="P17" i="2"/>
  <c r="P18" i="2" s="1"/>
  <c r="O17" i="2"/>
  <c r="N17" i="2"/>
  <c r="M17" i="2"/>
  <c r="M18" i="2" s="1"/>
  <c r="L17" i="2"/>
  <c r="L18" i="2" s="1"/>
  <c r="K17" i="2"/>
  <c r="K18" i="2" s="1"/>
  <c r="J17" i="2"/>
  <c r="J18" i="2" s="1"/>
  <c r="I17" i="2"/>
  <c r="H17" i="2"/>
  <c r="H18" i="2" s="1"/>
  <c r="G17" i="2"/>
  <c r="F17" i="2"/>
  <c r="E17" i="2"/>
  <c r="E18" i="2" s="1"/>
  <c r="D17" i="2"/>
  <c r="D18" i="2" s="1"/>
  <c r="C17" i="2"/>
  <c r="C18" i="2" s="1"/>
  <c r="B17" i="2"/>
  <c r="B18" i="2" s="1"/>
  <c r="V18" i="2"/>
  <c r="V17" i="2"/>
  <c r="U12" i="2"/>
  <c r="T12" i="2"/>
  <c r="S12" i="2"/>
  <c r="R12" i="2"/>
  <c r="Q12" i="2"/>
  <c r="P12" i="2"/>
  <c r="O12" i="2"/>
  <c r="N12" i="2"/>
  <c r="M12" i="2"/>
  <c r="L12" i="2"/>
  <c r="K12" i="2"/>
  <c r="J12" i="2"/>
  <c r="I12" i="2"/>
  <c r="H12" i="2"/>
  <c r="G12" i="2"/>
  <c r="F12" i="2"/>
  <c r="E12" i="2"/>
  <c r="D12" i="2"/>
  <c r="C12" i="2"/>
  <c r="B12" i="2"/>
  <c r="U11" i="2"/>
  <c r="T11" i="2"/>
  <c r="S11" i="2"/>
  <c r="R11" i="2"/>
  <c r="Q11" i="2"/>
  <c r="P11" i="2"/>
  <c r="O11" i="2"/>
  <c r="N11" i="2"/>
  <c r="M11" i="2"/>
  <c r="L11" i="2"/>
  <c r="K11" i="2"/>
  <c r="J11" i="2"/>
  <c r="I11" i="2"/>
  <c r="H11" i="2"/>
  <c r="G11" i="2"/>
  <c r="F11" i="2"/>
  <c r="E11" i="2"/>
  <c r="D11" i="2"/>
  <c r="C11" i="2"/>
  <c r="B11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C13" i="2"/>
  <c r="B13" i="2"/>
  <c r="V13" i="2"/>
  <c r="V12" i="2"/>
  <c r="V11" i="2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C6" i="2"/>
  <c r="B6" i="2"/>
  <c r="V6" i="2"/>
  <c r="U6" i="2"/>
  <c r="T6" i="2"/>
  <c r="S6" i="2"/>
  <c r="R6" i="2"/>
  <c r="B7" i="1"/>
  <c r="B5" i="1"/>
  <c r="B4" i="1"/>
  <c r="R18" i="2" l="1"/>
</calcChain>
</file>

<file path=xl/sharedStrings.xml><?xml version="1.0" encoding="utf-8"?>
<sst xmlns="http://schemas.openxmlformats.org/spreadsheetml/2006/main" count="55" uniqueCount="55">
  <si>
    <t>ticket</t>
  </si>
  <si>
    <t>price</t>
  </si>
  <si>
    <t>shares</t>
  </si>
  <si>
    <t>mc</t>
  </si>
  <si>
    <t>cash</t>
  </si>
  <si>
    <t>debt</t>
  </si>
  <si>
    <t>ev</t>
  </si>
  <si>
    <t>MCD</t>
  </si>
  <si>
    <t>Company Operated restaurants</t>
  </si>
  <si>
    <t>Franchised Restaurants</t>
  </si>
  <si>
    <t>Others</t>
  </si>
  <si>
    <t>Total Revenue</t>
  </si>
  <si>
    <t>Q1 2019</t>
  </si>
  <si>
    <t>Q1 2020</t>
  </si>
  <si>
    <t>Q1 2021</t>
  </si>
  <si>
    <t>Q1 2022</t>
  </si>
  <si>
    <t>Q1 2023</t>
  </si>
  <si>
    <t>Q1 2024</t>
  </si>
  <si>
    <t>Company operated expenses</t>
  </si>
  <si>
    <t>Franchised restaurants expenses</t>
  </si>
  <si>
    <t>Other restaurant expenses</t>
  </si>
  <si>
    <t>CO Gross Profit</t>
  </si>
  <si>
    <t>FR Gross Profit</t>
  </si>
  <si>
    <t>Total Gross Profit</t>
  </si>
  <si>
    <t>D&amp;A</t>
  </si>
  <si>
    <t>Other S,G&amp;A</t>
  </si>
  <si>
    <t>Other opex</t>
  </si>
  <si>
    <t>Total Opex</t>
  </si>
  <si>
    <t>Operating Income</t>
  </si>
  <si>
    <t>Net Interest</t>
  </si>
  <si>
    <t>Non Operating Expenses</t>
  </si>
  <si>
    <t>Pretax Income</t>
  </si>
  <si>
    <t>Taxes</t>
  </si>
  <si>
    <t>Net Income</t>
  </si>
  <si>
    <t>Shares</t>
  </si>
  <si>
    <t>EPS</t>
  </si>
  <si>
    <t>CO Gross Margin</t>
  </si>
  <si>
    <t>FR Gross Margin</t>
  </si>
  <si>
    <t>Operating Margin</t>
  </si>
  <si>
    <t>Net Margin</t>
  </si>
  <si>
    <t>CFFO</t>
  </si>
  <si>
    <t>CAPEX</t>
  </si>
  <si>
    <t>FCF</t>
  </si>
  <si>
    <t>Dividends</t>
  </si>
  <si>
    <t>Buybacks</t>
  </si>
  <si>
    <t xml:space="preserve">Total </t>
  </si>
  <si>
    <t>CO Restaurants</t>
  </si>
  <si>
    <t>Franchaised Restaurants</t>
  </si>
  <si>
    <t>CO</t>
  </si>
  <si>
    <t>RF</t>
  </si>
  <si>
    <t>%</t>
  </si>
  <si>
    <t>CO %</t>
  </si>
  <si>
    <t>FR %</t>
  </si>
  <si>
    <t>Conventional franchisees contribute to the Company’s revenue, primarily through the payment of rent and royalties based upon a percent of sales, with specified minimum rent payments, along with initial fees paid upon the opening of a new restaurant or grant of a new franchise.</t>
  </si>
  <si>
    <t>Payout Rate % FCF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</si>
</sst>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$-409]* #,##0.00_ ;_-[$$-409]* \-#,##0.00\ ;_-[$$-409]* &quot;-&quot;??_ ;_-@_ "/>
    <numFmt numFmtId="165" formatCode="0.0%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1" fillId="0" borderId="0" xfId="0" applyFont="1"/>
    <xf numFmtId="164" fontId="0" fillId="0" borderId="0" xfId="0" applyNumberFormat="1"/>
    <xf numFmtId="9" fontId="0" fillId="0" borderId="0" xfId="0" applyNumberFormat="1"/>
    <xf numFmtId="165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EAB69-AA33-4916-9475-431DFFE8DF14}">
  <dimension ref="A1:H13"/>
  <sheetViews>
    <sheetView workbookViewId="0">
      <selection activeCell="B15" sqref="B15"/>
    </sheetView>
  </sheetViews>
  <sheetFormatPr defaultRowHeight="14.4" x14ac:dyDescent="0.3"/>
  <sheetData>
    <row r="1" spans="1:8" x14ac:dyDescent="0.3">
      <c r="A1" t="s">
        <v>0</v>
      </c>
      <c r="B1" t="s">
        <v>7</v>
      </c>
    </row>
    <row r="2" spans="1:8" x14ac:dyDescent="0.3">
      <c r="A2" t="s">
        <v>1</v>
      </c>
      <c r="B2">
        <v>255</v>
      </c>
    </row>
    <row r="3" spans="1:8" x14ac:dyDescent="0.3">
      <c r="A3" t="s">
        <v>2</v>
      </c>
      <c r="B3">
        <v>720.68165599999998</v>
      </c>
    </row>
    <row r="4" spans="1:8" x14ac:dyDescent="0.3">
      <c r="A4" t="s">
        <v>3</v>
      </c>
      <c r="B4" s="1">
        <f>+B2*B3</f>
        <v>183773.82227999999</v>
      </c>
    </row>
    <row r="5" spans="1:8" x14ac:dyDescent="0.3">
      <c r="A5" t="s">
        <v>4</v>
      </c>
      <c r="B5" s="1">
        <f>838+2883</f>
        <v>3721</v>
      </c>
    </row>
    <row r="6" spans="1:8" x14ac:dyDescent="0.3">
      <c r="A6" t="s">
        <v>5</v>
      </c>
      <c r="B6" s="1">
        <v>36764</v>
      </c>
    </row>
    <row r="7" spans="1:8" x14ac:dyDescent="0.3">
      <c r="A7" t="s">
        <v>6</v>
      </c>
      <c r="B7" s="1">
        <f>+B4-B5+B6</f>
        <v>216816.82227999999</v>
      </c>
    </row>
    <row r="9" spans="1:8" x14ac:dyDescent="0.3">
      <c r="B9" t="s">
        <v>50</v>
      </c>
    </row>
    <row r="10" spans="1:8" x14ac:dyDescent="0.3">
      <c r="A10" t="s">
        <v>48</v>
      </c>
      <c r="B10" s="5">
        <f>+Sheet2!V42/(Sheet2!V42+Sheet2!V43)</f>
        <v>0.94876005521443196</v>
      </c>
    </row>
    <row r="11" spans="1:8" x14ac:dyDescent="0.3">
      <c r="A11" t="s">
        <v>49</v>
      </c>
      <c r="B11" s="6">
        <f>+Sheet2!V43/(Sheet2!V42+Sheet2!V43)</f>
        <v>5.1239944785568092E-2</v>
      </c>
    </row>
    <row r="13" spans="1:8" ht="70.8" customHeight="1" x14ac:dyDescent="0.3">
      <c r="A13" s="7" t="s">
        <v>53</v>
      </c>
      <c r="B13" s="7"/>
      <c r="C13" s="7"/>
      <c r="D13" s="7"/>
      <c r="E13" s="7"/>
      <c r="F13" s="7"/>
      <c r="G13" s="7"/>
      <c r="H13" s="7"/>
    </row>
  </sheetData>
  <mergeCells count="1">
    <mergeCell ref="A13:H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96DC8-140B-4235-8EC0-1C4BE98F9965}">
  <dimension ref="A1:V45"/>
  <sheetViews>
    <sheetView tabSelected="1" workbookViewId="0">
      <pane xSplit="1" ySplit="1" topLeftCell="O20" activePane="bottomRight" state="frozen"/>
      <selection pane="topRight" activeCell="B1" sqref="B1"/>
      <selection pane="bottomLeft" activeCell="A2" sqref="A2"/>
      <selection pane="bottomRight" activeCell="A41" sqref="A41"/>
    </sheetView>
  </sheetViews>
  <sheetFormatPr defaultRowHeight="14.4" x14ac:dyDescent="0.3"/>
  <cols>
    <col min="1" max="1" width="27.88671875" bestFit="1" customWidth="1"/>
  </cols>
  <sheetData>
    <row r="1" spans="1:22" x14ac:dyDescent="0.3">
      <c r="B1" s="2" t="s">
        <v>12</v>
      </c>
      <c r="C1" s="2"/>
      <c r="D1" s="2"/>
      <c r="E1" s="2"/>
      <c r="F1" s="2" t="s">
        <v>13</v>
      </c>
      <c r="G1" s="2"/>
      <c r="H1" s="2"/>
      <c r="I1" s="2"/>
      <c r="J1" s="2" t="s">
        <v>14</v>
      </c>
      <c r="K1" s="2"/>
      <c r="L1" s="2"/>
      <c r="M1" s="2"/>
      <c r="N1" s="2" t="s">
        <v>15</v>
      </c>
      <c r="O1" s="2"/>
      <c r="P1" s="2"/>
      <c r="Q1" s="2"/>
      <c r="R1" s="2" t="s">
        <v>16</v>
      </c>
      <c r="S1" s="2"/>
      <c r="T1" s="2"/>
      <c r="U1" s="2"/>
      <c r="V1" s="2" t="s">
        <v>17</v>
      </c>
    </row>
    <row r="2" spans="1:22" x14ac:dyDescent="0.3">
      <c r="A2" t="s">
        <v>8</v>
      </c>
      <c r="R2">
        <v>2224</v>
      </c>
      <c r="V2">
        <v>2355</v>
      </c>
    </row>
    <row r="3" spans="1:22" x14ac:dyDescent="0.3">
      <c r="A3" t="s">
        <v>9</v>
      </c>
      <c r="R3">
        <v>3588</v>
      </c>
      <c r="V3">
        <v>3723</v>
      </c>
    </row>
    <row r="4" spans="1:22" x14ac:dyDescent="0.3">
      <c r="A4" t="s">
        <v>10</v>
      </c>
      <c r="R4">
        <v>86</v>
      </c>
      <c r="V4">
        <v>91</v>
      </c>
    </row>
    <row r="6" spans="1:22" x14ac:dyDescent="0.3">
      <c r="A6" s="2" t="s">
        <v>11</v>
      </c>
      <c r="B6" s="2">
        <f t="shared" ref="B6:Q6" si="0">+SUM(B2:B4)</f>
        <v>0</v>
      </c>
      <c r="C6" s="2">
        <f t="shared" si="0"/>
        <v>0</v>
      </c>
      <c r="D6" s="2">
        <f t="shared" si="0"/>
        <v>0</v>
      </c>
      <c r="E6" s="2">
        <f t="shared" si="0"/>
        <v>0</v>
      </c>
      <c r="F6" s="2">
        <f t="shared" si="0"/>
        <v>0</v>
      </c>
      <c r="G6" s="2">
        <f t="shared" si="0"/>
        <v>0</v>
      </c>
      <c r="H6" s="2">
        <f t="shared" si="0"/>
        <v>0</v>
      </c>
      <c r="I6" s="2">
        <f t="shared" si="0"/>
        <v>0</v>
      </c>
      <c r="J6" s="2">
        <f t="shared" si="0"/>
        <v>0</v>
      </c>
      <c r="K6" s="2">
        <f t="shared" si="0"/>
        <v>0</v>
      </c>
      <c r="L6" s="2">
        <f t="shared" si="0"/>
        <v>0</v>
      </c>
      <c r="M6" s="2">
        <f t="shared" si="0"/>
        <v>0</v>
      </c>
      <c r="N6" s="2">
        <f t="shared" si="0"/>
        <v>0</v>
      </c>
      <c r="O6" s="2">
        <f t="shared" si="0"/>
        <v>0</v>
      </c>
      <c r="P6" s="2">
        <f t="shared" si="0"/>
        <v>0</v>
      </c>
      <c r="Q6" s="2">
        <f t="shared" si="0"/>
        <v>0</v>
      </c>
      <c r="R6" s="2">
        <f>+SUM(R2:R4)</f>
        <v>5898</v>
      </c>
      <c r="S6" s="2">
        <f t="shared" ref="S6:V6" si="1">+SUM(S2:S4)</f>
        <v>0</v>
      </c>
      <c r="T6" s="2">
        <f t="shared" si="1"/>
        <v>0</v>
      </c>
      <c r="U6" s="2">
        <f t="shared" si="1"/>
        <v>0</v>
      </c>
      <c r="V6" s="2">
        <f t="shared" si="1"/>
        <v>6169</v>
      </c>
    </row>
    <row r="7" spans="1:22" x14ac:dyDescent="0.3">
      <c r="A7" t="s">
        <v>18</v>
      </c>
      <c r="R7">
        <v>1923</v>
      </c>
      <c r="V7">
        <v>2035</v>
      </c>
    </row>
    <row r="8" spans="1:22" x14ac:dyDescent="0.3">
      <c r="A8" t="s">
        <v>19</v>
      </c>
      <c r="R8">
        <v>598</v>
      </c>
      <c r="V8">
        <v>627</v>
      </c>
    </row>
    <row r="9" spans="1:22" x14ac:dyDescent="0.3">
      <c r="A9" t="s">
        <v>20</v>
      </c>
      <c r="R9">
        <v>63</v>
      </c>
      <c r="V9">
        <v>68</v>
      </c>
    </row>
    <row r="11" spans="1:22" x14ac:dyDescent="0.3">
      <c r="A11" t="s">
        <v>21</v>
      </c>
      <c r="B11">
        <f t="shared" ref="B11:U11" si="2">+B2-B7</f>
        <v>0</v>
      </c>
      <c r="C11">
        <f t="shared" si="2"/>
        <v>0</v>
      </c>
      <c r="D11">
        <f t="shared" si="2"/>
        <v>0</v>
      </c>
      <c r="E11">
        <f t="shared" si="2"/>
        <v>0</v>
      </c>
      <c r="F11">
        <f t="shared" si="2"/>
        <v>0</v>
      </c>
      <c r="G11">
        <f t="shared" si="2"/>
        <v>0</v>
      </c>
      <c r="H11">
        <f t="shared" si="2"/>
        <v>0</v>
      </c>
      <c r="I11">
        <f t="shared" si="2"/>
        <v>0</v>
      </c>
      <c r="J11">
        <f t="shared" si="2"/>
        <v>0</v>
      </c>
      <c r="K11">
        <f t="shared" si="2"/>
        <v>0</v>
      </c>
      <c r="L11">
        <f t="shared" si="2"/>
        <v>0</v>
      </c>
      <c r="M11">
        <f t="shared" si="2"/>
        <v>0</v>
      </c>
      <c r="N11">
        <f t="shared" si="2"/>
        <v>0</v>
      </c>
      <c r="O11">
        <f t="shared" si="2"/>
        <v>0</v>
      </c>
      <c r="P11">
        <f t="shared" si="2"/>
        <v>0</v>
      </c>
      <c r="Q11">
        <f t="shared" si="2"/>
        <v>0</v>
      </c>
      <c r="R11">
        <f t="shared" si="2"/>
        <v>301</v>
      </c>
      <c r="S11">
        <f t="shared" si="2"/>
        <v>0</v>
      </c>
      <c r="T11">
        <f t="shared" si="2"/>
        <v>0</v>
      </c>
      <c r="U11">
        <f t="shared" si="2"/>
        <v>0</v>
      </c>
      <c r="V11">
        <f>+V2-V7</f>
        <v>320</v>
      </c>
    </row>
    <row r="12" spans="1:22" x14ac:dyDescent="0.3">
      <c r="A12" t="s">
        <v>22</v>
      </c>
      <c r="B12">
        <f t="shared" ref="B12:U12" si="3">+B3-B8</f>
        <v>0</v>
      </c>
      <c r="C12">
        <f t="shared" si="3"/>
        <v>0</v>
      </c>
      <c r="D12">
        <f t="shared" si="3"/>
        <v>0</v>
      </c>
      <c r="E12">
        <f t="shared" si="3"/>
        <v>0</v>
      </c>
      <c r="F12">
        <f t="shared" si="3"/>
        <v>0</v>
      </c>
      <c r="G12">
        <f t="shared" si="3"/>
        <v>0</v>
      </c>
      <c r="H12">
        <f t="shared" si="3"/>
        <v>0</v>
      </c>
      <c r="I12">
        <f t="shared" si="3"/>
        <v>0</v>
      </c>
      <c r="J12">
        <f t="shared" si="3"/>
        <v>0</v>
      </c>
      <c r="K12">
        <f t="shared" si="3"/>
        <v>0</v>
      </c>
      <c r="L12">
        <f t="shared" si="3"/>
        <v>0</v>
      </c>
      <c r="M12">
        <f t="shared" si="3"/>
        <v>0</v>
      </c>
      <c r="N12">
        <f t="shared" si="3"/>
        <v>0</v>
      </c>
      <c r="O12">
        <f t="shared" si="3"/>
        <v>0</v>
      </c>
      <c r="P12">
        <f t="shared" si="3"/>
        <v>0</v>
      </c>
      <c r="Q12">
        <f t="shared" si="3"/>
        <v>0</v>
      </c>
      <c r="R12">
        <f t="shared" si="3"/>
        <v>2990</v>
      </c>
      <c r="S12">
        <f t="shared" si="3"/>
        <v>0</v>
      </c>
      <c r="T12">
        <f t="shared" si="3"/>
        <v>0</v>
      </c>
      <c r="U12">
        <f t="shared" si="3"/>
        <v>0</v>
      </c>
      <c r="V12">
        <f>+V3-V8</f>
        <v>3096</v>
      </c>
    </row>
    <row r="13" spans="1:22" x14ac:dyDescent="0.3">
      <c r="A13" s="2" t="s">
        <v>23</v>
      </c>
      <c r="B13" s="2">
        <f t="shared" ref="B13:U13" si="4">+B6-SUM(B7:B9)</f>
        <v>0</v>
      </c>
      <c r="C13" s="2">
        <f t="shared" si="4"/>
        <v>0</v>
      </c>
      <c r="D13" s="2">
        <f t="shared" si="4"/>
        <v>0</v>
      </c>
      <c r="E13" s="2">
        <f t="shared" si="4"/>
        <v>0</v>
      </c>
      <c r="F13" s="2">
        <f t="shared" si="4"/>
        <v>0</v>
      </c>
      <c r="G13" s="2">
        <f t="shared" si="4"/>
        <v>0</v>
      </c>
      <c r="H13" s="2">
        <f t="shared" si="4"/>
        <v>0</v>
      </c>
      <c r="I13" s="2">
        <f t="shared" si="4"/>
        <v>0</v>
      </c>
      <c r="J13" s="2">
        <f t="shared" si="4"/>
        <v>0</v>
      </c>
      <c r="K13" s="2">
        <f t="shared" si="4"/>
        <v>0</v>
      </c>
      <c r="L13" s="2">
        <f t="shared" si="4"/>
        <v>0</v>
      </c>
      <c r="M13" s="2">
        <f t="shared" si="4"/>
        <v>0</v>
      </c>
      <c r="N13" s="2">
        <f t="shared" si="4"/>
        <v>0</v>
      </c>
      <c r="O13" s="2">
        <f t="shared" si="4"/>
        <v>0</v>
      </c>
      <c r="P13" s="2">
        <f t="shared" si="4"/>
        <v>0</v>
      </c>
      <c r="Q13" s="2">
        <f t="shared" si="4"/>
        <v>0</v>
      </c>
      <c r="R13" s="2">
        <f t="shared" si="4"/>
        <v>3314</v>
      </c>
      <c r="S13" s="2">
        <f t="shared" si="4"/>
        <v>0</v>
      </c>
      <c r="T13" s="2">
        <f t="shared" si="4"/>
        <v>0</v>
      </c>
      <c r="U13" s="2">
        <f t="shared" si="4"/>
        <v>0</v>
      </c>
      <c r="V13" s="2">
        <f>+V6-SUM(V7:V9)</f>
        <v>3439</v>
      </c>
    </row>
    <row r="14" spans="1:22" x14ac:dyDescent="0.3">
      <c r="A14" t="s">
        <v>24</v>
      </c>
      <c r="R14">
        <v>99</v>
      </c>
      <c r="V14">
        <v>99</v>
      </c>
    </row>
    <row r="15" spans="1:22" x14ac:dyDescent="0.3">
      <c r="A15" t="s">
        <v>25</v>
      </c>
      <c r="R15">
        <v>553</v>
      </c>
      <c r="V15">
        <v>622</v>
      </c>
    </row>
    <row r="16" spans="1:22" x14ac:dyDescent="0.3">
      <c r="A16" t="s">
        <v>26</v>
      </c>
      <c r="R16">
        <v>129</v>
      </c>
      <c r="V16">
        <v>-17</v>
      </c>
    </row>
    <row r="17" spans="1:22" x14ac:dyDescent="0.3">
      <c r="A17" t="s">
        <v>27</v>
      </c>
      <c r="B17">
        <f t="shared" ref="B17:U17" si="5">+B14+B15+B16</f>
        <v>0</v>
      </c>
      <c r="C17">
        <f t="shared" si="5"/>
        <v>0</v>
      </c>
      <c r="D17">
        <f t="shared" si="5"/>
        <v>0</v>
      </c>
      <c r="E17">
        <f t="shared" si="5"/>
        <v>0</v>
      </c>
      <c r="F17">
        <f t="shared" si="5"/>
        <v>0</v>
      </c>
      <c r="G17">
        <f t="shared" si="5"/>
        <v>0</v>
      </c>
      <c r="H17">
        <f t="shared" si="5"/>
        <v>0</v>
      </c>
      <c r="I17">
        <f t="shared" si="5"/>
        <v>0</v>
      </c>
      <c r="J17">
        <f t="shared" si="5"/>
        <v>0</v>
      </c>
      <c r="K17">
        <f t="shared" si="5"/>
        <v>0</v>
      </c>
      <c r="L17">
        <f t="shared" si="5"/>
        <v>0</v>
      </c>
      <c r="M17">
        <f t="shared" si="5"/>
        <v>0</v>
      </c>
      <c r="N17">
        <f t="shared" si="5"/>
        <v>0</v>
      </c>
      <c r="O17">
        <f t="shared" si="5"/>
        <v>0</v>
      </c>
      <c r="P17">
        <f t="shared" si="5"/>
        <v>0</v>
      </c>
      <c r="Q17">
        <f t="shared" si="5"/>
        <v>0</v>
      </c>
      <c r="R17">
        <f t="shared" si="5"/>
        <v>781</v>
      </c>
      <c r="S17">
        <f t="shared" si="5"/>
        <v>0</v>
      </c>
      <c r="T17">
        <f t="shared" si="5"/>
        <v>0</v>
      </c>
      <c r="U17">
        <f t="shared" si="5"/>
        <v>0</v>
      </c>
      <c r="V17">
        <f>+V14+V15+V16</f>
        <v>704</v>
      </c>
    </row>
    <row r="18" spans="1:22" x14ac:dyDescent="0.3">
      <c r="A18" s="2" t="s">
        <v>28</v>
      </c>
      <c r="B18" s="2">
        <f t="shared" ref="B18:U18" si="6">+B13-B17</f>
        <v>0</v>
      </c>
      <c r="C18" s="2">
        <f t="shared" si="6"/>
        <v>0</v>
      </c>
      <c r="D18" s="2">
        <f t="shared" si="6"/>
        <v>0</v>
      </c>
      <c r="E18" s="2">
        <f t="shared" si="6"/>
        <v>0</v>
      </c>
      <c r="F18" s="2">
        <f t="shared" si="6"/>
        <v>0</v>
      </c>
      <c r="G18" s="2">
        <f t="shared" si="6"/>
        <v>0</v>
      </c>
      <c r="H18" s="2">
        <f t="shared" si="6"/>
        <v>0</v>
      </c>
      <c r="I18" s="2">
        <f t="shared" si="6"/>
        <v>0</v>
      </c>
      <c r="J18" s="2">
        <f t="shared" si="6"/>
        <v>0</v>
      </c>
      <c r="K18" s="2">
        <f t="shared" si="6"/>
        <v>0</v>
      </c>
      <c r="L18" s="2">
        <f t="shared" si="6"/>
        <v>0</v>
      </c>
      <c r="M18" s="2">
        <f t="shared" si="6"/>
        <v>0</v>
      </c>
      <c r="N18" s="2">
        <f t="shared" si="6"/>
        <v>0</v>
      </c>
      <c r="O18" s="2">
        <f t="shared" si="6"/>
        <v>0</v>
      </c>
      <c r="P18" s="2">
        <f t="shared" si="6"/>
        <v>0</v>
      </c>
      <c r="Q18" s="2">
        <f t="shared" si="6"/>
        <v>0</v>
      </c>
      <c r="R18" s="2">
        <f t="shared" si="6"/>
        <v>2533</v>
      </c>
      <c r="S18" s="2">
        <f t="shared" si="6"/>
        <v>0</v>
      </c>
      <c r="T18" s="2">
        <f t="shared" si="6"/>
        <v>0</v>
      </c>
      <c r="U18" s="2">
        <f t="shared" si="6"/>
        <v>0</v>
      </c>
      <c r="V18" s="2">
        <f>+V13-V17</f>
        <v>2735</v>
      </c>
    </row>
    <row r="19" spans="1:22" x14ac:dyDescent="0.3">
      <c r="A19" t="s">
        <v>29</v>
      </c>
      <c r="R19">
        <v>-330</v>
      </c>
      <c r="V19">
        <v>-372</v>
      </c>
    </row>
    <row r="20" spans="1:22" x14ac:dyDescent="0.3">
      <c r="A20" t="s">
        <v>30</v>
      </c>
      <c r="R20">
        <v>-64</v>
      </c>
      <c r="V20">
        <v>-45</v>
      </c>
    </row>
    <row r="21" spans="1:22" x14ac:dyDescent="0.3">
      <c r="A21" s="2" t="s">
        <v>31</v>
      </c>
      <c r="B21" s="2">
        <f t="shared" ref="B21:Q21" si="7">+B18+B19-B20</f>
        <v>0</v>
      </c>
      <c r="C21" s="2">
        <f t="shared" si="7"/>
        <v>0</v>
      </c>
      <c r="D21" s="2">
        <f t="shared" si="7"/>
        <v>0</v>
      </c>
      <c r="E21" s="2">
        <f t="shared" si="7"/>
        <v>0</v>
      </c>
      <c r="F21" s="2">
        <f t="shared" si="7"/>
        <v>0</v>
      </c>
      <c r="G21" s="2">
        <f t="shared" si="7"/>
        <v>0</v>
      </c>
      <c r="H21" s="2">
        <f t="shared" si="7"/>
        <v>0</v>
      </c>
      <c r="I21" s="2">
        <f t="shared" si="7"/>
        <v>0</v>
      </c>
      <c r="J21" s="2">
        <f t="shared" si="7"/>
        <v>0</v>
      </c>
      <c r="K21" s="2">
        <f t="shared" si="7"/>
        <v>0</v>
      </c>
      <c r="L21" s="2">
        <f t="shared" si="7"/>
        <v>0</v>
      </c>
      <c r="M21" s="2">
        <f t="shared" si="7"/>
        <v>0</v>
      </c>
      <c r="N21" s="2">
        <f t="shared" si="7"/>
        <v>0</v>
      </c>
      <c r="O21" s="2">
        <f t="shared" si="7"/>
        <v>0</v>
      </c>
      <c r="P21" s="2">
        <f t="shared" si="7"/>
        <v>0</v>
      </c>
      <c r="Q21" s="2">
        <f t="shared" si="7"/>
        <v>0</v>
      </c>
      <c r="R21" s="2">
        <f>+R18+R19-R20</f>
        <v>2267</v>
      </c>
      <c r="S21" s="2">
        <f t="shared" ref="S21:V21" si="8">+S18+S19-S20</f>
        <v>0</v>
      </c>
      <c r="T21" s="2">
        <f t="shared" si="8"/>
        <v>0</v>
      </c>
      <c r="U21" s="2">
        <f t="shared" si="8"/>
        <v>0</v>
      </c>
      <c r="V21" s="2">
        <f t="shared" si="8"/>
        <v>2408</v>
      </c>
    </row>
    <row r="22" spans="1:22" x14ac:dyDescent="0.3">
      <c r="A22" t="s">
        <v>32</v>
      </c>
      <c r="R22">
        <v>465</v>
      </c>
      <c r="V22">
        <v>479</v>
      </c>
    </row>
    <row r="23" spans="1:22" x14ac:dyDescent="0.3">
      <c r="A23" t="s">
        <v>33</v>
      </c>
      <c r="B23">
        <f t="shared" ref="B23:U23" si="9">+B21-B22</f>
        <v>0</v>
      </c>
      <c r="C23">
        <f t="shared" si="9"/>
        <v>0</v>
      </c>
      <c r="D23">
        <f t="shared" si="9"/>
        <v>0</v>
      </c>
      <c r="E23">
        <f t="shared" si="9"/>
        <v>0</v>
      </c>
      <c r="F23">
        <f t="shared" si="9"/>
        <v>0</v>
      </c>
      <c r="G23">
        <f t="shared" si="9"/>
        <v>0</v>
      </c>
      <c r="H23">
        <f t="shared" si="9"/>
        <v>0</v>
      </c>
      <c r="I23">
        <f t="shared" si="9"/>
        <v>0</v>
      </c>
      <c r="J23">
        <f t="shared" si="9"/>
        <v>0</v>
      </c>
      <c r="K23">
        <f t="shared" si="9"/>
        <v>0</v>
      </c>
      <c r="L23">
        <f t="shared" si="9"/>
        <v>0</v>
      </c>
      <c r="M23">
        <f t="shared" si="9"/>
        <v>0</v>
      </c>
      <c r="N23">
        <f t="shared" si="9"/>
        <v>0</v>
      </c>
      <c r="O23">
        <f t="shared" si="9"/>
        <v>0</v>
      </c>
      <c r="P23">
        <f t="shared" si="9"/>
        <v>0</v>
      </c>
      <c r="Q23">
        <f t="shared" si="9"/>
        <v>0</v>
      </c>
      <c r="R23">
        <f t="shared" si="9"/>
        <v>1802</v>
      </c>
      <c r="S23">
        <f t="shared" si="9"/>
        <v>0</v>
      </c>
      <c r="T23">
        <f t="shared" si="9"/>
        <v>0</v>
      </c>
      <c r="U23">
        <f t="shared" si="9"/>
        <v>0</v>
      </c>
      <c r="V23">
        <f>+V21-V22</f>
        <v>1929</v>
      </c>
    </row>
    <row r="24" spans="1:22" x14ac:dyDescent="0.3">
      <c r="A24" t="s">
        <v>34</v>
      </c>
      <c r="R24">
        <v>735.5</v>
      </c>
      <c r="V24">
        <v>725.9</v>
      </c>
    </row>
    <row r="25" spans="1:22" x14ac:dyDescent="0.3">
      <c r="A25" t="s">
        <v>35</v>
      </c>
      <c r="B25" s="3" t="e">
        <f t="shared" ref="B25:U25" si="10">+B23/B24</f>
        <v>#DIV/0!</v>
      </c>
      <c r="C25" s="3" t="e">
        <f t="shared" si="10"/>
        <v>#DIV/0!</v>
      </c>
      <c r="D25" s="3" t="e">
        <f t="shared" si="10"/>
        <v>#DIV/0!</v>
      </c>
      <c r="E25" s="3" t="e">
        <f t="shared" si="10"/>
        <v>#DIV/0!</v>
      </c>
      <c r="F25" s="3" t="e">
        <f t="shared" si="10"/>
        <v>#DIV/0!</v>
      </c>
      <c r="G25" s="3" t="e">
        <f t="shared" si="10"/>
        <v>#DIV/0!</v>
      </c>
      <c r="H25" s="3" t="e">
        <f t="shared" si="10"/>
        <v>#DIV/0!</v>
      </c>
      <c r="I25" s="3" t="e">
        <f t="shared" si="10"/>
        <v>#DIV/0!</v>
      </c>
      <c r="J25" s="3" t="e">
        <f t="shared" si="10"/>
        <v>#DIV/0!</v>
      </c>
      <c r="K25" s="3" t="e">
        <f t="shared" si="10"/>
        <v>#DIV/0!</v>
      </c>
      <c r="L25" s="3" t="e">
        <f t="shared" si="10"/>
        <v>#DIV/0!</v>
      </c>
      <c r="M25" s="3" t="e">
        <f t="shared" si="10"/>
        <v>#DIV/0!</v>
      </c>
      <c r="N25" s="3" t="e">
        <f t="shared" si="10"/>
        <v>#DIV/0!</v>
      </c>
      <c r="O25" s="3" t="e">
        <f t="shared" si="10"/>
        <v>#DIV/0!</v>
      </c>
      <c r="P25" s="3" t="e">
        <f t="shared" si="10"/>
        <v>#DIV/0!</v>
      </c>
      <c r="Q25" s="3" t="e">
        <f t="shared" si="10"/>
        <v>#DIV/0!</v>
      </c>
      <c r="R25" s="3">
        <f t="shared" si="10"/>
        <v>2.4500339904826647</v>
      </c>
      <c r="S25" s="3" t="e">
        <f t="shared" si="10"/>
        <v>#DIV/0!</v>
      </c>
      <c r="T25" s="3" t="e">
        <f t="shared" si="10"/>
        <v>#DIV/0!</v>
      </c>
      <c r="U25" s="3" t="e">
        <f t="shared" si="10"/>
        <v>#DIV/0!</v>
      </c>
      <c r="V25" s="3">
        <f>+V23/V24</f>
        <v>2.657390825182532</v>
      </c>
    </row>
    <row r="27" spans="1:22" x14ac:dyDescent="0.3">
      <c r="A27" t="s">
        <v>36</v>
      </c>
      <c r="B27" s="4" t="e">
        <f t="shared" ref="B27:U27" si="11">+B11/B2</f>
        <v>#DIV/0!</v>
      </c>
      <c r="C27" s="4" t="e">
        <f t="shared" si="11"/>
        <v>#DIV/0!</v>
      </c>
      <c r="D27" s="4" t="e">
        <f t="shared" si="11"/>
        <v>#DIV/0!</v>
      </c>
      <c r="E27" s="4" t="e">
        <f t="shared" si="11"/>
        <v>#DIV/0!</v>
      </c>
      <c r="F27" s="4" t="e">
        <f t="shared" si="11"/>
        <v>#DIV/0!</v>
      </c>
      <c r="G27" s="4" t="e">
        <f t="shared" si="11"/>
        <v>#DIV/0!</v>
      </c>
      <c r="H27" s="4" t="e">
        <f t="shared" si="11"/>
        <v>#DIV/0!</v>
      </c>
      <c r="I27" s="4" t="e">
        <f t="shared" si="11"/>
        <v>#DIV/0!</v>
      </c>
      <c r="J27" s="4" t="e">
        <f t="shared" si="11"/>
        <v>#DIV/0!</v>
      </c>
      <c r="K27" s="4" t="e">
        <f t="shared" si="11"/>
        <v>#DIV/0!</v>
      </c>
      <c r="L27" s="4" t="e">
        <f t="shared" si="11"/>
        <v>#DIV/0!</v>
      </c>
      <c r="M27" s="4" t="e">
        <f t="shared" si="11"/>
        <v>#DIV/0!</v>
      </c>
      <c r="N27" s="4" t="e">
        <f t="shared" si="11"/>
        <v>#DIV/0!</v>
      </c>
      <c r="O27" s="4" t="e">
        <f t="shared" si="11"/>
        <v>#DIV/0!</v>
      </c>
      <c r="P27" s="4" t="e">
        <f t="shared" si="11"/>
        <v>#DIV/0!</v>
      </c>
      <c r="Q27" s="4" t="e">
        <f t="shared" si="11"/>
        <v>#DIV/0!</v>
      </c>
      <c r="R27" s="4">
        <f t="shared" si="11"/>
        <v>0.13534172661870503</v>
      </c>
      <c r="S27" s="4" t="e">
        <f t="shared" si="11"/>
        <v>#DIV/0!</v>
      </c>
      <c r="T27" s="4" t="e">
        <f t="shared" si="11"/>
        <v>#DIV/0!</v>
      </c>
      <c r="U27" s="4" t="e">
        <f t="shared" si="11"/>
        <v>#DIV/0!</v>
      </c>
      <c r="V27" s="4">
        <f>+V11/V2</f>
        <v>0.13588110403397027</v>
      </c>
    </row>
    <row r="28" spans="1:22" x14ac:dyDescent="0.3">
      <c r="A28" t="s">
        <v>37</v>
      </c>
      <c r="B28" s="4" t="e">
        <f t="shared" ref="B28:U28" si="12">+B12/B3</f>
        <v>#DIV/0!</v>
      </c>
      <c r="C28" s="4" t="e">
        <f t="shared" si="12"/>
        <v>#DIV/0!</v>
      </c>
      <c r="D28" s="4" t="e">
        <f t="shared" si="12"/>
        <v>#DIV/0!</v>
      </c>
      <c r="E28" s="4" t="e">
        <f t="shared" si="12"/>
        <v>#DIV/0!</v>
      </c>
      <c r="F28" s="4" t="e">
        <f t="shared" si="12"/>
        <v>#DIV/0!</v>
      </c>
      <c r="G28" s="4" t="e">
        <f t="shared" si="12"/>
        <v>#DIV/0!</v>
      </c>
      <c r="H28" s="4" t="e">
        <f t="shared" si="12"/>
        <v>#DIV/0!</v>
      </c>
      <c r="I28" s="4" t="e">
        <f t="shared" si="12"/>
        <v>#DIV/0!</v>
      </c>
      <c r="J28" s="4" t="e">
        <f t="shared" si="12"/>
        <v>#DIV/0!</v>
      </c>
      <c r="K28" s="4" t="e">
        <f t="shared" si="12"/>
        <v>#DIV/0!</v>
      </c>
      <c r="L28" s="4" t="e">
        <f t="shared" si="12"/>
        <v>#DIV/0!</v>
      </c>
      <c r="M28" s="4" t="e">
        <f t="shared" si="12"/>
        <v>#DIV/0!</v>
      </c>
      <c r="N28" s="4" t="e">
        <f t="shared" si="12"/>
        <v>#DIV/0!</v>
      </c>
      <c r="O28" s="4" t="e">
        <f t="shared" si="12"/>
        <v>#DIV/0!</v>
      </c>
      <c r="P28" s="4" t="e">
        <f t="shared" si="12"/>
        <v>#DIV/0!</v>
      </c>
      <c r="Q28" s="4" t="e">
        <f t="shared" si="12"/>
        <v>#DIV/0!</v>
      </c>
      <c r="R28" s="4">
        <f t="shared" si="12"/>
        <v>0.83333333333333337</v>
      </c>
      <c r="S28" s="4" t="e">
        <f t="shared" si="12"/>
        <v>#DIV/0!</v>
      </c>
      <c r="T28" s="4" t="e">
        <f t="shared" si="12"/>
        <v>#DIV/0!</v>
      </c>
      <c r="U28" s="4" t="e">
        <f t="shared" si="12"/>
        <v>#DIV/0!</v>
      </c>
      <c r="V28" s="4">
        <f>+V12/V3</f>
        <v>0.83158742949234488</v>
      </c>
    </row>
    <row r="29" spans="1:22" x14ac:dyDescent="0.3">
      <c r="A29" t="s">
        <v>38</v>
      </c>
      <c r="B29" s="4" t="e">
        <f t="shared" ref="B29:U29" si="13">+B18/B6</f>
        <v>#DIV/0!</v>
      </c>
      <c r="C29" s="4" t="e">
        <f t="shared" si="13"/>
        <v>#DIV/0!</v>
      </c>
      <c r="D29" s="4" t="e">
        <f t="shared" si="13"/>
        <v>#DIV/0!</v>
      </c>
      <c r="E29" s="4" t="e">
        <f t="shared" si="13"/>
        <v>#DIV/0!</v>
      </c>
      <c r="F29" s="4" t="e">
        <f t="shared" si="13"/>
        <v>#DIV/0!</v>
      </c>
      <c r="G29" s="4" t="e">
        <f t="shared" si="13"/>
        <v>#DIV/0!</v>
      </c>
      <c r="H29" s="4" t="e">
        <f t="shared" si="13"/>
        <v>#DIV/0!</v>
      </c>
      <c r="I29" s="4" t="e">
        <f t="shared" si="13"/>
        <v>#DIV/0!</v>
      </c>
      <c r="J29" s="4" t="e">
        <f t="shared" si="13"/>
        <v>#DIV/0!</v>
      </c>
      <c r="K29" s="4" t="e">
        <f t="shared" si="13"/>
        <v>#DIV/0!</v>
      </c>
      <c r="L29" s="4" t="e">
        <f t="shared" si="13"/>
        <v>#DIV/0!</v>
      </c>
      <c r="M29" s="4" t="e">
        <f t="shared" si="13"/>
        <v>#DIV/0!</v>
      </c>
      <c r="N29" s="4" t="e">
        <f t="shared" si="13"/>
        <v>#DIV/0!</v>
      </c>
      <c r="O29" s="4" t="e">
        <f t="shared" si="13"/>
        <v>#DIV/0!</v>
      </c>
      <c r="P29" s="4" t="e">
        <f t="shared" si="13"/>
        <v>#DIV/0!</v>
      </c>
      <c r="Q29" s="4" t="e">
        <f t="shared" si="13"/>
        <v>#DIV/0!</v>
      </c>
      <c r="R29" s="4">
        <f t="shared" si="13"/>
        <v>0.42946761614106477</v>
      </c>
      <c r="S29" s="4" t="e">
        <f t="shared" si="13"/>
        <v>#DIV/0!</v>
      </c>
      <c r="T29" s="4" t="e">
        <f t="shared" si="13"/>
        <v>#DIV/0!</v>
      </c>
      <c r="U29" s="4" t="e">
        <f t="shared" si="13"/>
        <v>#DIV/0!</v>
      </c>
      <c r="V29" s="4">
        <f>+V18/V6</f>
        <v>0.44334576106338142</v>
      </c>
    </row>
    <row r="30" spans="1:22" x14ac:dyDescent="0.3">
      <c r="A30" t="s">
        <v>39</v>
      </c>
      <c r="B30" s="4" t="e">
        <f t="shared" ref="B30:U30" si="14">+B23/B6</f>
        <v>#DIV/0!</v>
      </c>
      <c r="C30" s="4" t="e">
        <f t="shared" si="14"/>
        <v>#DIV/0!</v>
      </c>
      <c r="D30" s="4" t="e">
        <f t="shared" si="14"/>
        <v>#DIV/0!</v>
      </c>
      <c r="E30" s="4" t="e">
        <f t="shared" si="14"/>
        <v>#DIV/0!</v>
      </c>
      <c r="F30" s="4" t="e">
        <f t="shared" si="14"/>
        <v>#DIV/0!</v>
      </c>
      <c r="G30" s="4" t="e">
        <f t="shared" si="14"/>
        <v>#DIV/0!</v>
      </c>
      <c r="H30" s="4" t="e">
        <f t="shared" si="14"/>
        <v>#DIV/0!</v>
      </c>
      <c r="I30" s="4" t="e">
        <f t="shared" si="14"/>
        <v>#DIV/0!</v>
      </c>
      <c r="J30" s="4" t="e">
        <f t="shared" si="14"/>
        <v>#DIV/0!</v>
      </c>
      <c r="K30" s="4" t="e">
        <f t="shared" si="14"/>
        <v>#DIV/0!</v>
      </c>
      <c r="L30" s="4" t="e">
        <f t="shared" si="14"/>
        <v>#DIV/0!</v>
      </c>
      <c r="M30" s="4" t="e">
        <f t="shared" si="14"/>
        <v>#DIV/0!</v>
      </c>
      <c r="N30" s="4" t="e">
        <f t="shared" si="14"/>
        <v>#DIV/0!</v>
      </c>
      <c r="O30" s="4" t="e">
        <f t="shared" si="14"/>
        <v>#DIV/0!</v>
      </c>
      <c r="P30" s="4" t="e">
        <f t="shared" si="14"/>
        <v>#DIV/0!</v>
      </c>
      <c r="Q30" s="4" t="e">
        <f t="shared" si="14"/>
        <v>#DIV/0!</v>
      </c>
      <c r="R30" s="4">
        <f t="shared" si="14"/>
        <v>0.30552729738894541</v>
      </c>
      <c r="S30" s="4" t="e">
        <f t="shared" si="14"/>
        <v>#DIV/0!</v>
      </c>
      <c r="T30" s="4" t="e">
        <f t="shared" si="14"/>
        <v>#DIV/0!</v>
      </c>
      <c r="U30" s="4" t="e">
        <f t="shared" si="14"/>
        <v>#DIV/0!</v>
      </c>
      <c r="V30" s="4">
        <f>+V23/V6</f>
        <v>0.31269249473172311</v>
      </c>
    </row>
    <row r="32" spans="1:22" x14ac:dyDescent="0.3">
      <c r="A32" t="s">
        <v>40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>
        <v>2420</v>
      </c>
      <c r="S32" s="1"/>
      <c r="T32" s="1"/>
      <c r="U32" s="1"/>
      <c r="V32" s="1">
        <v>2390</v>
      </c>
    </row>
    <row r="33" spans="1:22" x14ac:dyDescent="0.3">
      <c r="A33" t="s">
        <v>41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>
        <v>503</v>
      </c>
      <c r="S33" s="1"/>
      <c r="T33" s="1"/>
      <c r="U33" s="1"/>
      <c r="V33" s="1">
        <v>547</v>
      </c>
    </row>
    <row r="34" spans="1:22" x14ac:dyDescent="0.3">
      <c r="A34" t="s">
        <v>42</v>
      </c>
      <c r="B34" s="1">
        <f t="shared" ref="B34:U34" si="15">+B32-B33</f>
        <v>0</v>
      </c>
      <c r="C34" s="1">
        <f t="shared" si="15"/>
        <v>0</v>
      </c>
      <c r="D34" s="1">
        <f t="shared" si="15"/>
        <v>0</v>
      </c>
      <c r="E34" s="1">
        <f t="shared" si="15"/>
        <v>0</v>
      </c>
      <c r="F34" s="1">
        <f t="shared" si="15"/>
        <v>0</v>
      </c>
      <c r="G34" s="1">
        <f t="shared" si="15"/>
        <v>0</v>
      </c>
      <c r="H34" s="1">
        <f t="shared" si="15"/>
        <v>0</v>
      </c>
      <c r="I34" s="1">
        <f t="shared" si="15"/>
        <v>0</v>
      </c>
      <c r="J34" s="1">
        <f t="shared" si="15"/>
        <v>0</v>
      </c>
      <c r="K34" s="1">
        <f t="shared" si="15"/>
        <v>0</v>
      </c>
      <c r="L34" s="1">
        <f t="shared" si="15"/>
        <v>0</v>
      </c>
      <c r="M34" s="1">
        <f t="shared" si="15"/>
        <v>0</v>
      </c>
      <c r="N34" s="1">
        <f t="shared" si="15"/>
        <v>0</v>
      </c>
      <c r="O34" s="1">
        <f t="shared" si="15"/>
        <v>0</v>
      </c>
      <c r="P34" s="1">
        <f t="shared" si="15"/>
        <v>0</v>
      </c>
      <c r="Q34" s="1">
        <f t="shared" si="15"/>
        <v>0</v>
      </c>
      <c r="R34" s="1">
        <f t="shared" si="15"/>
        <v>1917</v>
      </c>
      <c r="S34" s="1">
        <f t="shared" si="15"/>
        <v>0</v>
      </c>
      <c r="T34" s="1">
        <f t="shared" si="15"/>
        <v>0</v>
      </c>
      <c r="U34" s="1">
        <f t="shared" si="15"/>
        <v>0</v>
      </c>
      <c r="V34" s="1">
        <f>+V32-V33</f>
        <v>1843</v>
      </c>
    </row>
    <row r="35" spans="1:22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x14ac:dyDescent="0.3">
      <c r="A36" t="s">
        <v>43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>
        <v>1111</v>
      </c>
      <c r="S36" s="1"/>
      <c r="T36" s="1"/>
      <c r="U36" s="1"/>
      <c r="V36" s="1">
        <v>1206</v>
      </c>
    </row>
    <row r="37" spans="1:22" x14ac:dyDescent="0.3">
      <c r="A37" t="s">
        <v>44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>
        <v>578</v>
      </c>
      <c r="S37" s="1"/>
      <c r="T37" s="1"/>
      <c r="U37" s="1"/>
      <c r="V37" s="1">
        <v>918</v>
      </c>
    </row>
    <row r="38" spans="1:22" x14ac:dyDescent="0.3">
      <c r="A38" t="s">
        <v>45</v>
      </c>
      <c r="B38" s="1">
        <f t="shared" ref="B38:Q38" si="16">+B36+B37</f>
        <v>0</v>
      </c>
      <c r="C38" s="1">
        <f t="shared" si="16"/>
        <v>0</v>
      </c>
      <c r="D38" s="1">
        <f t="shared" si="16"/>
        <v>0</v>
      </c>
      <c r="E38" s="1">
        <f t="shared" si="16"/>
        <v>0</v>
      </c>
      <c r="F38" s="1">
        <f t="shared" si="16"/>
        <v>0</v>
      </c>
      <c r="G38" s="1">
        <f t="shared" si="16"/>
        <v>0</v>
      </c>
      <c r="H38" s="1">
        <f t="shared" si="16"/>
        <v>0</v>
      </c>
      <c r="I38" s="1">
        <f t="shared" si="16"/>
        <v>0</v>
      </c>
      <c r="J38" s="1">
        <f t="shared" si="16"/>
        <v>0</v>
      </c>
      <c r="K38" s="1">
        <f t="shared" si="16"/>
        <v>0</v>
      </c>
      <c r="L38" s="1">
        <f t="shared" si="16"/>
        <v>0</v>
      </c>
      <c r="M38" s="1">
        <f t="shared" si="16"/>
        <v>0</v>
      </c>
      <c r="N38" s="1">
        <f t="shared" si="16"/>
        <v>0</v>
      </c>
      <c r="O38" s="1">
        <f t="shared" si="16"/>
        <v>0</v>
      </c>
      <c r="P38" s="1">
        <f t="shared" si="16"/>
        <v>0</v>
      </c>
      <c r="Q38" s="1">
        <f t="shared" si="16"/>
        <v>0</v>
      </c>
      <c r="R38" s="1">
        <f>+R36+R37</f>
        <v>1689</v>
      </c>
      <c r="S38" s="1">
        <f t="shared" ref="S38:V38" si="17">+S36+S37</f>
        <v>0</v>
      </c>
      <c r="T38" s="1">
        <f t="shared" si="17"/>
        <v>0</v>
      </c>
      <c r="U38" s="1">
        <f t="shared" si="17"/>
        <v>0</v>
      </c>
      <c r="V38" s="1">
        <f t="shared" si="17"/>
        <v>2124</v>
      </c>
    </row>
    <row r="40" spans="1:22" x14ac:dyDescent="0.3">
      <c r="A40" t="s">
        <v>54</v>
      </c>
      <c r="B40" s="4" t="e">
        <f t="shared" ref="B40:Q40" si="18">+B38/B34</f>
        <v>#DIV/0!</v>
      </c>
      <c r="C40" s="4" t="e">
        <f t="shared" si="18"/>
        <v>#DIV/0!</v>
      </c>
      <c r="D40" s="4" t="e">
        <f t="shared" si="18"/>
        <v>#DIV/0!</v>
      </c>
      <c r="E40" s="4" t="e">
        <f t="shared" si="18"/>
        <v>#DIV/0!</v>
      </c>
      <c r="F40" s="4" t="e">
        <f t="shared" si="18"/>
        <v>#DIV/0!</v>
      </c>
      <c r="G40" s="4" t="e">
        <f t="shared" si="18"/>
        <v>#DIV/0!</v>
      </c>
      <c r="H40" s="4" t="e">
        <f t="shared" si="18"/>
        <v>#DIV/0!</v>
      </c>
      <c r="I40" s="4" t="e">
        <f t="shared" si="18"/>
        <v>#DIV/0!</v>
      </c>
      <c r="J40" s="4" t="e">
        <f t="shared" si="18"/>
        <v>#DIV/0!</v>
      </c>
      <c r="K40" s="4" t="e">
        <f t="shared" si="18"/>
        <v>#DIV/0!</v>
      </c>
      <c r="L40" s="4" t="e">
        <f t="shared" si="18"/>
        <v>#DIV/0!</v>
      </c>
      <c r="M40" s="4" t="e">
        <f t="shared" si="18"/>
        <v>#DIV/0!</v>
      </c>
      <c r="N40" s="4" t="e">
        <f t="shared" si="18"/>
        <v>#DIV/0!</v>
      </c>
      <c r="O40" s="4" t="e">
        <f t="shared" si="18"/>
        <v>#DIV/0!</v>
      </c>
      <c r="P40" s="4" t="e">
        <f t="shared" si="18"/>
        <v>#DIV/0!</v>
      </c>
      <c r="Q40" s="4" t="e">
        <f t="shared" si="18"/>
        <v>#DIV/0!</v>
      </c>
      <c r="R40" s="4">
        <f>+R38/R34</f>
        <v>0.88106416275430355</v>
      </c>
      <c r="S40" s="4" t="e">
        <f t="shared" ref="S40:V40" si="19">+S38/S34</f>
        <v>#DIV/0!</v>
      </c>
      <c r="T40" s="4" t="e">
        <f t="shared" si="19"/>
        <v>#DIV/0!</v>
      </c>
      <c r="U40" s="4" t="e">
        <f t="shared" si="19"/>
        <v>#DIV/0!</v>
      </c>
      <c r="V40" s="4">
        <f t="shared" si="19"/>
        <v>1.1524688008681498</v>
      </c>
    </row>
    <row r="42" spans="1:22" x14ac:dyDescent="0.3">
      <c r="A42" t="s">
        <v>47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>
        <v>38417</v>
      </c>
      <c r="S42" s="1"/>
      <c r="T42" s="1"/>
      <c r="U42" s="1"/>
      <c r="V42" s="1">
        <v>39865</v>
      </c>
    </row>
    <row r="43" spans="1:22" x14ac:dyDescent="0.3">
      <c r="A43" t="s">
        <v>46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>
        <v>2118</v>
      </c>
      <c r="S43" s="1"/>
      <c r="T43" s="1"/>
      <c r="U43" s="1"/>
      <c r="V43" s="1">
        <v>2153</v>
      </c>
    </row>
    <row r="44" spans="1:22" x14ac:dyDescent="0.3">
      <c r="A44" t="s">
        <v>51</v>
      </c>
      <c r="B44" s="6" t="e">
        <f t="shared" ref="B44:U44" si="20">+B43/(B43+B42)</f>
        <v>#DIV/0!</v>
      </c>
      <c r="C44" s="6" t="e">
        <f t="shared" si="20"/>
        <v>#DIV/0!</v>
      </c>
      <c r="D44" s="6" t="e">
        <f t="shared" si="20"/>
        <v>#DIV/0!</v>
      </c>
      <c r="E44" s="6" t="e">
        <f t="shared" si="20"/>
        <v>#DIV/0!</v>
      </c>
      <c r="F44" s="6" t="e">
        <f t="shared" si="20"/>
        <v>#DIV/0!</v>
      </c>
      <c r="G44" s="6" t="e">
        <f t="shared" si="20"/>
        <v>#DIV/0!</v>
      </c>
      <c r="H44" s="6" t="e">
        <f t="shared" si="20"/>
        <v>#DIV/0!</v>
      </c>
      <c r="I44" s="6" t="e">
        <f t="shared" si="20"/>
        <v>#DIV/0!</v>
      </c>
      <c r="J44" s="6" t="e">
        <f t="shared" si="20"/>
        <v>#DIV/0!</v>
      </c>
      <c r="K44" s="6" t="e">
        <f t="shared" si="20"/>
        <v>#DIV/0!</v>
      </c>
      <c r="L44" s="6" t="e">
        <f t="shared" si="20"/>
        <v>#DIV/0!</v>
      </c>
      <c r="M44" s="6" t="e">
        <f t="shared" si="20"/>
        <v>#DIV/0!</v>
      </c>
      <c r="N44" s="6" t="e">
        <f t="shared" si="20"/>
        <v>#DIV/0!</v>
      </c>
      <c r="O44" s="6" t="e">
        <f t="shared" si="20"/>
        <v>#DIV/0!</v>
      </c>
      <c r="P44" s="6" t="e">
        <f t="shared" si="20"/>
        <v>#DIV/0!</v>
      </c>
      <c r="Q44" s="6" t="e">
        <f t="shared" si="20"/>
        <v>#DIV/0!</v>
      </c>
      <c r="R44" s="6">
        <f t="shared" si="20"/>
        <v>5.2251140989268537E-2</v>
      </c>
      <c r="S44" s="6" t="e">
        <f t="shared" si="20"/>
        <v>#DIV/0!</v>
      </c>
      <c r="T44" s="6" t="e">
        <f t="shared" si="20"/>
        <v>#DIV/0!</v>
      </c>
      <c r="U44" s="6" t="e">
        <f t="shared" si="20"/>
        <v>#DIV/0!</v>
      </c>
      <c r="V44" s="6">
        <f>+V43/(V43+V42)</f>
        <v>5.1239944785568092E-2</v>
      </c>
    </row>
    <row r="45" spans="1:22" x14ac:dyDescent="0.3">
      <c r="A45" t="s">
        <v>52</v>
      </c>
      <c r="B45" s="6" t="e">
        <f t="shared" ref="B45:U45" si="21">1-B44</f>
        <v>#DIV/0!</v>
      </c>
      <c r="C45" s="6" t="e">
        <f t="shared" si="21"/>
        <v>#DIV/0!</v>
      </c>
      <c r="D45" s="6" t="e">
        <f t="shared" si="21"/>
        <v>#DIV/0!</v>
      </c>
      <c r="E45" s="6" t="e">
        <f t="shared" si="21"/>
        <v>#DIV/0!</v>
      </c>
      <c r="F45" s="6" t="e">
        <f t="shared" si="21"/>
        <v>#DIV/0!</v>
      </c>
      <c r="G45" s="6" t="e">
        <f t="shared" si="21"/>
        <v>#DIV/0!</v>
      </c>
      <c r="H45" s="6" t="e">
        <f t="shared" si="21"/>
        <v>#DIV/0!</v>
      </c>
      <c r="I45" s="6" t="e">
        <f t="shared" si="21"/>
        <v>#DIV/0!</v>
      </c>
      <c r="J45" s="6" t="e">
        <f t="shared" si="21"/>
        <v>#DIV/0!</v>
      </c>
      <c r="K45" s="6" t="e">
        <f t="shared" si="21"/>
        <v>#DIV/0!</v>
      </c>
      <c r="L45" s="6" t="e">
        <f t="shared" si="21"/>
        <v>#DIV/0!</v>
      </c>
      <c r="M45" s="6" t="e">
        <f t="shared" si="21"/>
        <v>#DIV/0!</v>
      </c>
      <c r="N45" s="6" t="e">
        <f t="shared" si="21"/>
        <v>#DIV/0!</v>
      </c>
      <c r="O45" s="6" t="e">
        <f t="shared" si="21"/>
        <v>#DIV/0!</v>
      </c>
      <c r="P45" s="6" t="e">
        <f t="shared" si="21"/>
        <v>#DIV/0!</v>
      </c>
      <c r="Q45" s="6" t="e">
        <f t="shared" si="21"/>
        <v>#DIV/0!</v>
      </c>
      <c r="R45" s="6">
        <f t="shared" si="21"/>
        <v>0.94774885901073147</v>
      </c>
      <c r="S45" s="6" t="e">
        <f t="shared" si="21"/>
        <v>#DIV/0!</v>
      </c>
      <c r="T45" s="6" t="e">
        <f t="shared" si="21"/>
        <v>#DIV/0!</v>
      </c>
      <c r="U45" s="6" t="e">
        <f t="shared" si="21"/>
        <v>#DIV/0!</v>
      </c>
      <c r="V45" s="6">
        <f>1-V44</f>
        <v>0.94876005521443196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alexandreduartemorais@gmail.com</dc:creator>
  <cp:lastModifiedBy>alexandreduartemorais@gmail.com</cp:lastModifiedBy>
  <dcterms:created xsi:type="dcterms:W3CDTF">2024-07-12T19:15:10Z</dcterms:created>
  <dcterms:modified xsi:type="dcterms:W3CDTF">2024-07-13T14:23:33Z</dcterms:modified>
</cp:coreProperties>
</file>