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101" documentId="8_{3A2A3762-4DDF-47DB-957E-CC848A81B55C}" xr6:coauthVersionLast="47" xr6:coauthVersionMax="47" xr10:uidLastSave="{0546E95E-F6BD-45D5-A611-FE5FB30C73A0}"/>
  <bookViews>
    <workbookView xWindow="11424" yWindow="0" windowWidth="11712" windowHeight="12336" activeTab="1" xr2:uid="{05E821A1-1011-4B67-8AB3-050B4B9E87B1}"/>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 i="2" l="1"/>
  <c r="P1" i="2" s="1"/>
  <c r="Q1" i="2" s="1"/>
  <c r="R1" i="2" s="1"/>
  <c r="S1" i="2" s="1"/>
  <c r="T1" i="2" s="1"/>
  <c r="U1" i="2" s="1"/>
  <c r="V1" i="2" s="1"/>
  <c r="W1" i="2" s="1"/>
  <c r="N20" i="2"/>
  <c r="N21" i="2" s="1"/>
  <c r="N22" i="2" s="1"/>
  <c r="O20" i="2"/>
  <c r="O21" i="2" s="1"/>
  <c r="O22" i="2" s="1"/>
  <c r="P20" i="2"/>
  <c r="P21" i="2" s="1"/>
  <c r="P22" i="2" s="1"/>
  <c r="O14" i="2"/>
  <c r="P14" i="2"/>
  <c r="P4" i="2"/>
  <c r="P15" i="2" s="1"/>
  <c r="O4" i="2"/>
  <c r="O6" i="2" s="1"/>
  <c r="N4" i="2"/>
  <c r="N15" i="2" s="1"/>
  <c r="J12" i="1"/>
  <c r="J4" i="1"/>
  <c r="J3" i="1" a="1"/>
  <c r="J3" i="1" s="1"/>
  <c r="J5" i="1" s="1"/>
  <c r="J8" i="1" s="1"/>
  <c r="J10" i="1" s="1"/>
  <c r="P6" i="2" l="1"/>
  <c r="O15" i="2"/>
  <c r="O16" i="2"/>
  <c r="O8" i="2"/>
  <c r="O10" i="2" s="1"/>
  <c r="N6" i="2"/>
  <c r="P16" i="2" l="1"/>
  <c r="P8" i="2"/>
  <c r="P10" i="2" s="1"/>
  <c r="N16" i="2"/>
  <c r="N8" i="2"/>
  <c r="N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<sst xmlns="http://schemas.openxmlformats.org/spreadsheetml/2006/main" count="37" uniqueCount="37">
  <si>
    <t>Ticket</t>
  </si>
  <si>
    <t>Price</t>
  </si>
  <si>
    <t>S/O</t>
  </si>
  <si>
    <t>MC</t>
  </si>
  <si>
    <t>Cash</t>
  </si>
  <si>
    <t>Debt</t>
  </si>
  <si>
    <t>EV</t>
  </si>
  <si>
    <t>EV/FCF</t>
  </si>
  <si>
    <t>Revenue</t>
  </si>
  <si>
    <t>COGS</t>
  </si>
  <si>
    <t>Gross Profit</t>
  </si>
  <si>
    <t>Gross Margin</t>
  </si>
  <si>
    <t>Revenue y/y</t>
  </si>
  <si>
    <t>S,G&amp;A</t>
  </si>
  <si>
    <t>OpInc</t>
  </si>
  <si>
    <t>Operating Margin</t>
  </si>
  <si>
    <t>Financial Income</t>
  </si>
  <si>
    <t>Pretax Income</t>
  </si>
  <si>
    <t>Taxes</t>
  </si>
  <si>
    <t>Net Income</t>
  </si>
  <si>
    <t>Shares</t>
  </si>
  <si>
    <t>EPS</t>
  </si>
  <si>
    <t>CFFO</t>
  </si>
  <si>
    <t>SBC</t>
  </si>
  <si>
    <t>CAPEX</t>
  </si>
  <si>
    <t>FCF</t>
  </si>
  <si>
    <t>SBC Adj</t>
  </si>
  <si>
    <t>Q1 2022</t>
  </si>
  <si>
    <t>Q1 2023</t>
  </si>
  <si>
    <t>Q12024</t>
  </si>
  <si>
    <t>Q2 2024</t>
  </si>
  <si>
    <t>Q2 2023</t>
  </si>
  <si>
    <t>Q3 2023</t>
  </si>
  <si>
    <t>Q4 2023</t>
  </si>
  <si>
    <t>Q2 2022</t>
  </si>
  <si>
    <t>Q3 2022</t>
  </si>
  <si>
    <t>Q4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</si>
</sst>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0\x"/>
    <numFmt numFmtId="166" formatCode="0.0%"/>
  </numFmts>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1" fillId="0" borderId="0" xfId="0" applyNumberFormat="1" applyFont="1"/>
    <xf numFmtId="3" fontId="1" fillId="0" borderId="0" xfId="0" applyNumberFormat="1" applyFont="1"/>
    <xf numFmtId="165" fontId="1" fillId="0" borderId="0" xfId="0" applyNumberFormat="1" applyFont="1"/>
    <xf numFmtId="0" fontId="2" fillId="0" borderId="0" xfId="0" applyFont="1"/>
    <xf numFmtId="3" fontId="2" fillId="0" borderId="0" xfId="0" applyNumberFormat="1" applyFont="1"/>
    <xf numFmtId="9" fontId="1" fillId="0" borderId="0" xfId="0" applyNumberFormat="1" applyFont="1"/>
    <xf numFmtId="16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en-GB</v>
    <v>caejh7</v>
    <v>268435456</v>
    <v>1</v>
    <v>Powered by Refinitiv</v>
    <v>0</v>
    <v>ODDITY TECH LTD (XNAS:ODD)</v>
    <v>2</v>
    <v>3</v>
    <v>Finance</v>
    <v>4</v>
    <v>50.359900000000003</v>
    <v>24.12</v>
    <v>-0.745</v>
    <v>-1.8648000000000001E-2</v>
    <v>USD</v>
    <v>Oddity Tech Ltd is an Israel-based company engaged in the beauty and wellness sector on the molecular level. The Company is operating a tech platform under its own brand on the Internet, whose purpose is to support a portfolio of brands and services connected to the beauty and wellness market and to develop products customized to the wishes of the Company's clients. The Company is using algorithms and machine learning models to match a corresponding physical product. Advanced biological models and machine learning-based tools are used to find new molecules for beauty and wellness purposes. The Company is active in research and development in areas such as data science, machine learning, and computer vision to enhance its products.</v>
    <v>342</v>
    <v>Nasdaq Stock Market</v>
    <v>XNAS</v>
    <v>XNAS</v>
    <v>8 Haharash, TEL AVIV-YAFO, 6761304 IL</v>
    <v>39.81</v>
    <v>Personal &amp; Household Products &amp; Services</v>
    <v>Stock</v>
    <v>45575.858214166408</v>
    <v>38.630000000000003</v>
    <v>2239425668</v>
    <v>ODDITY TECH LTD</v>
    <v>ODDITY TECH LTD</v>
    <v>39.799999999999997</v>
    <v>26.3888</v>
    <v>39.950000000000003</v>
    <v>39.204999999999998</v>
    <v>57120920</v>
    <v>ODD</v>
    <v>ODDITY TECH LTD (XNAS:ODD)</v>
    <v>9</v>
    <v>413721</v>
    <v>2013</v>
  </rv>
  <rv s="1">
    <v>0</v>
  </rv>
</rvData>
</file>

<file path=xl/richData/rdrichvaluestructure.xml><?xml version="1.0" encoding="utf-8"?>
<rvStructures xmlns="http://schemas.microsoft.com/office/spreadsheetml/2017/richdata" count="2">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B5D4B-BFB2-4B65-8868-B0F88CE2CF84}">
  <dimension ref="I2:J12"/>
  <sheetViews>
    <sheetView topLeftCell="E1" workbookViewId="0">
      <selection activeCell="J3" sqref="J3"/>
    </sheetView>
  </sheetViews>
  <sheetFormatPr defaultRowHeight="13.2" x14ac:dyDescent="0.25"/>
  <cols>
    <col min="1" max="16384" width="8.88671875" style="1"/>
  </cols>
  <sheetData>
    <row r="2" spans="9:10" x14ac:dyDescent="0.25">
      <c r="I2" s="1" t="s">
        <v>0</v>
      </c>
      <c r="J2" s="1" t="e" vm="1">
        <v>#VALUE!</v>
      </c>
    </row>
    <row r="3" spans="9:10" x14ac:dyDescent="0.25">
      <c r="I3" s="1" t="s">
        <v>1</v>
      </c>
      <c r="J3" s="2" cm="1">
        <f t="array" aca="1" ref="J3" ca="1">+_FV(J2,"Price")</f>
        <v>39.204999999999998</v>
      </c>
    </row>
    <row r="4" spans="9:10" x14ac:dyDescent="0.25">
      <c r="I4" s="1" t="s">
        <v>2</v>
      </c>
      <c r="J4" s="1">
        <f>45.319675+11.147</f>
        <v>56.466674999999995</v>
      </c>
    </row>
    <row r="5" spans="9:10" x14ac:dyDescent="0.25">
      <c r="I5" s="1" t="s">
        <v>3</v>
      </c>
      <c r="J5" s="3">
        <f ca="1">+J3*J4</f>
        <v>2213.7759933749999</v>
      </c>
    </row>
    <row r="6" spans="9:10" x14ac:dyDescent="0.25">
      <c r="I6" s="1" t="s">
        <v>4</v>
      </c>
      <c r="J6" s="3">
        <v>268</v>
      </c>
    </row>
    <row r="7" spans="9:10" x14ac:dyDescent="0.25">
      <c r="I7" s="1" t="s">
        <v>5</v>
      </c>
      <c r="J7" s="3"/>
    </row>
    <row r="8" spans="9:10" x14ac:dyDescent="0.25">
      <c r="I8" s="1" t="s">
        <v>6</v>
      </c>
      <c r="J8" s="3">
        <f ca="1">+J5-J6+J7</f>
        <v>1945.7759933749999</v>
      </c>
    </row>
    <row r="10" spans="9:10" x14ac:dyDescent="0.25">
      <c r="I10" s="5" t="s">
        <v>7</v>
      </c>
      <c r="J10" s="4">
        <f ca="1">+J8/206</f>
        <v>9.4455145309466015</v>
      </c>
    </row>
    <row r="12" spans="9:10" x14ac:dyDescent="0.25">
      <c r="J12" s="1">
        <f>103/75-1</f>
        <v>0.37333333333333329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E3E22-A19D-46E2-90F9-FA6F7B32E6D1}">
  <dimension ref="B1:W22"/>
  <sheetViews>
    <sheetView tabSelected="1" workbookViewId="0">
      <pane xSplit="2" ySplit="1" topLeftCell="C2" activePane="bottomRight" state="frozen"/>
      <selection pane="topRight" activeCell="C1" sqref="C1"/>
      <selection pane="bottomLeft" activeCell="A2" sqref="A2"/>
      <selection pane="bottomRight" activeCell="C1" sqref="C1"/>
    </sheetView>
  </sheetViews>
  <sheetFormatPr defaultRowHeight="13.2" x14ac:dyDescent="0.25"/>
  <cols>
    <col min="1" max="1" width="8.88671875" style="1"/>
    <col min="2" max="2" width="15.109375" style="1" bestFit="1" customWidth="1"/>
    <col min="3" max="16384" width="8.88671875" style="1"/>
  </cols>
  <sheetData>
    <row r="1" spans="2:23" x14ac:dyDescent="0.25">
      <c r="C1" s="1" t="s">
        <v>27</v>
      </c>
      <c r="D1" s="1" t="s">
        <v>34</v>
      </c>
      <c r="E1" s="1" t="s">
        <v>35</v>
      </c>
      <c r="F1" s="1" t="s">
        <v>36</v>
      </c>
      <c r="G1" s="1" t="s">
        <v>28</v>
      </c>
      <c r="H1" s="1" t="s">
        <v>31</v>
      </c>
      <c r="I1" s="1" t="s">
        <v>32</v>
      </c>
      <c r="J1" s="1" t="s">
        <v>33</v>
      </c>
      <c r="K1" s="1" t="s">
        <v>29</v>
      </c>
      <c r="L1" s="1" t="s">
        <v>30</v>
      </c>
      <c r="N1" s="1">
        <v>2021</v>
      </c>
      <c r="O1" s="1">
        <f>+N1+1</f>
        <v>2022</v>
      </c>
      <c r="P1" s="1">
        <f t="shared" ref="P1:W1" si="0">+O1+1</f>
        <v>2023</v>
      </c>
      <c r="Q1" s="1">
        <f t="shared" si="0"/>
        <v>2024</v>
      </c>
      <c r="R1" s="1">
        <f t="shared" si="0"/>
        <v>2025</v>
      </c>
      <c r="S1" s="1">
        <f t="shared" si="0"/>
        <v>2026</v>
      </c>
      <c r="T1" s="1">
        <f t="shared" si="0"/>
        <v>2027</v>
      </c>
      <c r="U1" s="1">
        <f t="shared" si="0"/>
        <v>2028</v>
      </c>
      <c r="V1" s="1">
        <f t="shared" si="0"/>
        <v>2029</v>
      </c>
      <c r="W1" s="1">
        <f t="shared" si="0"/>
        <v>2030</v>
      </c>
    </row>
    <row r="2" spans="2:23" x14ac:dyDescent="0.25">
      <c r="B2" s="5" t="s">
        <v>8</v>
      </c>
      <c r="C2" s="6"/>
      <c r="D2" s="6"/>
      <c r="E2" s="6"/>
      <c r="F2" s="6"/>
      <c r="G2" s="6"/>
      <c r="H2" s="6"/>
      <c r="I2" s="6"/>
      <c r="J2" s="6"/>
      <c r="K2" s="6"/>
      <c r="L2" s="6"/>
      <c r="M2" s="6"/>
      <c r="N2" s="6">
        <v>222.55500000000001</v>
      </c>
      <c r="O2" s="6">
        <v>324.52</v>
      </c>
      <c r="P2" s="6">
        <v>508.685</v>
      </c>
    </row>
    <row r="3" spans="2:23" x14ac:dyDescent="0.25">
      <c r="B3" s="1" t="s">
        <v>9</v>
      </c>
      <c r="C3" s="3"/>
      <c r="D3" s="3"/>
      <c r="E3" s="3"/>
      <c r="F3" s="3"/>
      <c r="G3" s="3"/>
      <c r="H3" s="3"/>
      <c r="I3" s="3"/>
      <c r="J3" s="3"/>
      <c r="K3" s="3"/>
      <c r="L3" s="3"/>
      <c r="M3" s="3"/>
      <c r="N3" s="3">
        <v>69.373999999999995</v>
      </c>
      <c r="O3" s="3">
        <v>106.47</v>
      </c>
      <c r="P3" s="3">
        <v>150.45599999999999</v>
      </c>
    </row>
    <row r="4" spans="2:23" x14ac:dyDescent="0.25">
      <c r="B4" s="1" t="s">
        <v>10</v>
      </c>
      <c r="C4" s="3"/>
      <c r="D4" s="3"/>
      <c r="E4" s="3"/>
      <c r="F4" s="3"/>
      <c r="G4" s="3"/>
      <c r="H4" s="3"/>
      <c r="I4" s="3"/>
      <c r="J4" s="3"/>
      <c r="K4" s="3"/>
      <c r="L4" s="3"/>
      <c r="M4" s="3"/>
      <c r="N4" s="3">
        <f>+N2-N3</f>
        <v>153.18100000000001</v>
      </c>
      <c r="O4" s="3">
        <f t="shared" ref="O4:P4" si="1">+O2-O3</f>
        <v>218.04999999999998</v>
      </c>
      <c r="P4" s="3">
        <f t="shared" si="1"/>
        <v>358.22900000000004</v>
      </c>
    </row>
    <row r="5" spans="2:23" x14ac:dyDescent="0.25">
      <c r="B5" s="1" t="s">
        <v>13</v>
      </c>
      <c r="C5" s="3"/>
      <c r="D5" s="3"/>
      <c r="E5" s="3"/>
      <c r="F5" s="3"/>
      <c r="G5" s="3"/>
      <c r="H5" s="3"/>
      <c r="I5" s="3"/>
      <c r="J5" s="3"/>
      <c r="K5" s="3"/>
      <c r="L5" s="3"/>
      <c r="M5" s="3"/>
      <c r="N5" s="3">
        <v>133.66900000000001</v>
      </c>
      <c r="O5" s="3">
        <v>190.38499999999999</v>
      </c>
      <c r="P5" s="3">
        <v>283.911</v>
      </c>
    </row>
    <row r="6" spans="2:23" x14ac:dyDescent="0.25">
      <c r="B6" s="1" t="s">
        <v>14</v>
      </c>
      <c r="C6" s="3"/>
      <c r="D6" s="3"/>
      <c r="E6" s="3"/>
      <c r="F6" s="3"/>
      <c r="G6" s="3"/>
      <c r="H6" s="3"/>
      <c r="I6" s="3"/>
      <c r="J6" s="3"/>
      <c r="K6" s="3"/>
      <c r="L6" s="3"/>
      <c r="M6" s="3"/>
      <c r="N6" s="3">
        <f t="shared" ref="N6:O6" si="2">+N4-N5</f>
        <v>19.512</v>
      </c>
      <c r="O6" s="3">
        <f t="shared" si="2"/>
        <v>27.664999999999992</v>
      </c>
      <c r="P6" s="3">
        <f>+P4-P5</f>
        <v>74.31800000000004</v>
      </c>
    </row>
    <row r="7" spans="2:23" x14ac:dyDescent="0.25">
      <c r="B7" s="1" t="s">
        <v>16</v>
      </c>
      <c r="C7" s="3"/>
      <c r="D7" s="3"/>
      <c r="E7" s="3"/>
      <c r="F7" s="3"/>
      <c r="G7" s="3"/>
      <c r="H7" s="3"/>
      <c r="I7" s="3"/>
      <c r="J7" s="3"/>
      <c r="K7" s="3"/>
      <c r="L7" s="3"/>
      <c r="M7" s="3"/>
      <c r="N7" s="3">
        <v>0.877</v>
      </c>
      <c r="O7" s="3">
        <v>1.2470000000000001</v>
      </c>
      <c r="P7" s="3">
        <v>4.2830000000000004</v>
      </c>
    </row>
    <row r="8" spans="2:23" x14ac:dyDescent="0.25">
      <c r="B8" s="1" t="s">
        <v>17</v>
      </c>
      <c r="C8" s="3"/>
      <c r="D8" s="3"/>
      <c r="E8" s="3"/>
      <c r="F8" s="3"/>
      <c r="G8" s="3"/>
      <c r="H8" s="3"/>
      <c r="I8" s="3"/>
      <c r="J8" s="3"/>
      <c r="K8" s="3"/>
      <c r="L8" s="3"/>
      <c r="M8" s="3"/>
      <c r="N8" s="3">
        <f t="shared" ref="N8:O8" si="3">+N6+N7</f>
        <v>20.388999999999999</v>
      </c>
      <c r="O8" s="3">
        <f t="shared" si="3"/>
        <v>28.911999999999992</v>
      </c>
      <c r="P8" s="3">
        <f>+P6+P7</f>
        <v>78.601000000000042</v>
      </c>
    </row>
    <row r="9" spans="2:23" x14ac:dyDescent="0.25">
      <c r="B9" s="1" t="s">
        <v>18</v>
      </c>
      <c r="C9" s="3"/>
      <c r="D9" s="3"/>
      <c r="E9" s="3"/>
      <c r="F9" s="3"/>
      <c r="G9" s="3"/>
      <c r="H9" s="3"/>
      <c r="I9" s="3"/>
      <c r="J9" s="3"/>
      <c r="K9" s="3"/>
      <c r="L9" s="3"/>
      <c r="M9" s="3"/>
      <c r="N9" s="3">
        <v>4.7149999999999999</v>
      </c>
      <c r="O9" s="3">
        <v>7.1840000000000002</v>
      </c>
      <c r="P9" s="3">
        <v>20.067</v>
      </c>
    </row>
    <row r="10" spans="2:23" x14ac:dyDescent="0.25">
      <c r="B10" s="5" t="s">
        <v>19</v>
      </c>
      <c r="C10" s="6"/>
      <c r="D10" s="6"/>
      <c r="E10" s="6"/>
      <c r="F10" s="6"/>
      <c r="G10" s="6"/>
      <c r="H10" s="6"/>
      <c r="I10" s="6"/>
      <c r="J10" s="6"/>
      <c r="K10" s="6"/>
      <c r="L10" s="6"/>
      <c r="M10" s="6"/>
      <c r="N10" s="6">
        <f t="shared" ref="N10:O10" si="4">+N8-N9</f>
        <v>15.673999999999999</v>
      </c>
      <c r="O10" s="6">
        <f t="shared" si="4"/>
        <v>21.727999999999991</v>
      </c>
      <c r="P10" s="6">
        <f>+P8-P9</f>
        <v>58.534000000000042</v>
      </c>
    </row>
    <row r="11" spans="2:23" x14ac:dyDescent="0.25">
      <c r="B11" s="1" t="s">
        <v>20</v>
      </c>
      <c r="C11" s="3"/>
      <c r="D11" s="3"/>
      <c r="E11" s="3"/>
      <c r="F11" s="3"/>
      <c r="G11" s="3"/>
      <c r="H11" s="3"/>
      <c r="I11" s="3"/>
      <c r="J11" s="3"/>
      <c r="K11" s="3"/>
      <c r="L11" s="3"/>
      <c r="M11" s="3"/>
      <c r="N11" s="3"/>
      <c r="O11" s="3"/>
      <c r="P11" s="3"/>
    </row>
    <row r="12" spans="2:23" x14ac:dyDescent="0.25">
      <c r="B12" s="1" t="s">
        <v>21</v>
      </c>
      <c r="C12" s="3"/>
      <c r="D12" s="3"/>
      <c r="E12" s="3"/>
      <c r="F12" s="3"/>
      <c r="G12" s="3"/>
      <c r="H12" s="3"/>
      <c r="I12" s="3"/>
      <c r="J12" s="3"/>
      <c r="K12" s="3"/>
      <c r="L12" s="3"/>
      <c r="M12" s="3"/>
      <c r="N12" s="3"/>
      <c r="O12" s="3"/>
      <c r="P12" s="3"/>
    </row>
    <row r="13" spans="2:23" x14ac:dyDescent="0.25">
      <c r="C13" s="3"/>
      <c r="D13" s="3"/>
      <c r="E13" s="3"/>
      <c r="F13" s="3"/>
      <c r="G13" s="3"/>
      <c r="H13" s="3"/>
      <c r="I13" s="3"/>
      <c r="J13" s="3"/>
      <c r="K13" s="3"/>
      <c r="L13" s="3"/>
      <c r="M13" s="3"/>
      <c r="N13" s="3"/>
      <c r="O13" s="3"/>
      <c r="P13" s="3"/>
    </row>
    <row r="14" spans="2:23" x14ac:dyDescent="0.25">
      <c r="B14" s="1" t="s">
        <v>12</v>
      </c>
      <c r="C14" s="3"/>
      <c r="D14" s="3"/>
      <c r="E14" s="3"/>
      <c r="F14" s="3"/>
      <c r="G14" s="3"/>
      <c r="H14" s="3"/>
      <c r="I14" s="3"/>
      <c r="J14" s="3"/>
      <c r="K14" s="3"/>
      <c r="L14" s="3"/>
      <c r="M14" s="3"/>
      <c r="N14" s="3"/>
      <c r="O14" s="7">
        <f>+O2/N2-1</f>
        <v>0.45815641077486458</v>
      </c>
      <c r="P14" s="7">
        <f>+P2/O2-1</f>
        <v>0.56749969185258231</v>
      </c>
    </row>
    <row r="15" spans="2:23" x14ac:dyDescent="0.25">
      <c r="B15" s="1" t="s">
        <v>11</v>
      </c>
      <c r="C15" s="3"/>
      <c r="D15" s="3"/>
      <c r="E15" s="3"/>
      <c r="F15" s="3"/>
      <c r="G15" s="3"/>
      <c r="H15" s="3"/>
      <c r="I15" s="3"/>
      <c r="J15" s="3"/>
      <c r="K15" s="3"/>
      <c r="L15" s="3"/>
      <c r="M15" s="3"/>
      <c r="N15" s="7">
        <f>+N4/N2</f>
        <v>0.68828379501696213</v>
      </c>
      <c r="O15" s="7">
        <f>+O4/O2</f>
        <v>0.67191544434857631</v>
      </c>
      <c r="P15" s="7">
        <f>+P4/P2</f>
        <v>0.70422560130532652</v>
      </c>
    </row>
    <row r="16" spans="2:23" x14ac:dyDescent="0.25">
      <c r="B16" s="1" t="s">
        <v>15</v>
      </c>
      <c r="N16" s="8">
        <f>+N6/N2</f>
        <v>8.7672710116600397E-2</v>
      </c>
      <c r="O16" s="8">
        <f>+O6/O2</f>
        <v>8.5248983113521484E-2</v>
      </c>
      <c r="P16" s="8">
        <f>+P6/P2</f>
        <v>0.14609827299802439</v>
      </c>
    </row>
    <row r="18" spans="2:16" x14ac:dyDescent="0.25">
      <c r="B18" s="1" t="s">
        <v>22</v>
      </c>
      <c r="N18" s="3">
        <v>10.224</v>
      </c>
      <c r="O18" s="3">
        <v>39.031999999999996</v>
      </c>
      <c r="P18" s="3">
        <v>87.454999999999998</v>
      </c>
    </row>
    <row r="19" spans="2:16" x14ac:dyDescent="0.25">
      <c r="B19" s="1" t="s">
        <v>23</v>
      </c>
      <c r="N19" s="3">
        <v>2.1070000000000002</v>
      </c>
      <c r="O19" s="3">
        <v>6.6970000000000001</v>
      </c>
      <c r="P19" s="3">
        <v>24.111000000000001</v>
      </c>
    </row>
    <row r="20" spans="2:16" x14ac:dyDescent="0.25">
      <c r="B20" s="1" t="s">
        <v>24</v>
      </c>
      <c r="N20" s="3">
        <f>2.371+3.354</f>
        <v>5.7249999999999996</v>
      </c>
      <c r="O20" s="3">
        <f>2.347+5.051</f>
        <v>7.3979999999999997</v>
      </c>
      <c r="P20" s="3">
        <f>2.101+3.518</f>
        <v>5.6189999999999998</v>
      </c>
    </row>
    <row r="21" spans="2:16" x14ac:dyDescent="0.25">
      <c r="B21" s="5" t="s">
        <v>25</v>
      </c>
      <c r="C21" s="5"/>
      <c r="D21" s="5"/>
      <c r="E21" s="5"/>
      <c r="F21" s="5"/>
      <c r="G21" s="5"/>
      <c r="H21" s="5"/>
      <c r="I21" s="5"/>
      <c r="J21" s="5"/>
      <c r="K21" s="5"/>
      <c r="L21" s="5"/>
      <c r="M21" s="5"/>
      <c r="N21" s="6">
        <f t="shared" ref="N21:O21" si="5">+N18-N20</f>
        <v>4.4990000000000006</v>
      </c>
      <c r="O21" s="6">
        <f t="shared" si="5"/>
        <v>31.633999999999997</v>
      </c>
      <c r="P21" s="6">
        <f>+P18-P20</f>
        <v>81.835999999999999</v>
      </c>
    </row>
    <row r="22" spans="2:16" x14ac:dyDescent="0.25">
      <c r="B22" s="1" t="s">
        <v>26</v>
      </c>
      <c r="N22" s="3">
        <f t="shared" ref="N22:O22" si="6">+N21-N19</f>
        <v>2.3920000000000003</v>
      </c>
      <c r="O22" s="3">
        <f t="shared" si="6"/>
        <v>24.936999999999998</v>
      </c>
      <c r="P22" s="3">
        <f>+P21-P19</f>
        <v>57.724999999999994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2024-10-10T10:50:22Z</dcterms:created>
  <dcterms:modified xsi:type="dcterms:W3CDTF">2024-10-11T09:31:18Z</dcterms:modified>
</cp:coreProperties>
</file>