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cc0a7aee32c85f/Ambiente de Trabalho/models/"/>
    </mc:Choice>
  </mc:AlternateContent>
  <xr:revisionPtr revIDLastSave="0" documentId="8_{C1BF50EC-68C3-4A0A-96E0-5704173631DC}" xr6:coauthVersionLast="47" xr6:coauthVersionMax="47" xr10:uidLastSave="{00000000-0000-0000-0000-000000000000}"/>
  <bookViews>
    <workbookView xWindow="-120" yWindow="-120" windowWidth="29040" windowHeight="15720" activeTab="1" xr2:uid="{6D10607F-7629-4629-9813-C0AF9F42DC2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J47" i="2"/>
  <c r="K47" i="2"/>
  <c r="J115" i="2"/>
  <c r="I115" i="2"/>
  <c r="K115" i="2"/>
  <c r="J114" i="2"/>
  <c r="I114" i="2"/>
  <c r="K114" i="2"/>
  <c r="J91" i="2"/>
  <c r="I91" i="2"/>
  <c r="K91" i="2"/>
  <c r="J98" i="2"/>
  <c r="I98" i="2"/>
  <c r="K98" i="2"/>
  <c r="J111" i="2"/>
  <c r="I111" i="2"/>
  <c r="K111" i="2"/>
  <c r="J77" i="2"/>
  <c r="I77" i="2"/>
  <c r="K77" i="2"/>
  <c r="K75" i="2"/>
  <c r="J73" i="2"/>
  <c r="J75" i="2" s="1"/>
  <c r="K73" i="2"/>
  <c r="J60" i="2"/>
  <c r="K60" i="2"/>
  <c r="K9" i="2"/>
  <c r="J9" i="2"/>
  <c r="I9" i="2"/>
  <c r="K45" i="2"/>
  <c r="J45" i="2"/>
  <c r="I45" i="2"/>
  <c r="K44" i="2"/>
  <c r="J44" i="2"/>
  <c r="I44" i="2"/>
  <c r="J43" i="2"/>
  <c r="I43" i="2"/>
  <c r="K43" i="2"/>
  <c r="J37" i="2"/>
  <c r="I37" i="2"/>
  <c r="K37" i="2"/>
  <c r="J31" i="2"/>
  <c r="I31" i="2"/>
  <c r="K31" i="2"/>
  <c r="I20" i="2"/>
  <c r="J17" i="2"/>
  <c r="J21" i="2" s="1"/>
  <c r="J23" i="2" s="1"/>
  <c r="I17" i="2"/>
  <c r="K17" i="2"/>
  <c r="K21" i="2" s="1"/>
  <c r="K23" i="2" s="1"/>
  <c r="L1" i="2"/>
  <c r="M1" i="2" s="1"/>
  <c r="N1" i="2" s="1"/>
  <c r="O1" i="2" s="1"/>
  <c r="P1" i="2" s="1"/>
  <c r="Q1" i="2" s="1"/>
  <c r="R1" i="2" s="1"/>
  <c r="I112" i="2" l="1"/>
  <c r="J112" i="2"/>
  <c r="K112" i="2"/>
  <c r="J38" i="2"/>
  <c r="K38" i="2"/>
  <c r="I38" i="2"/>
  <c r="J39" i="2" s="1"/>
  <c r="K39" i="2"/>
  <c r="I21" i="2"/>
  <c r="I23" i="2" s="1"/>
</calcChain>
</file>

<file path=xl/sharedStrings.xml><?xml version="1.0" encoding="utf-8"?>
<sst xmlns="http://schemas.openxmlformats.org/spreadsheetml/2006/main" count="170" uniqueCount="159">
  <si>
    <t>ticket</t>
  </si>
  <si>
    <t>price</t>
  </si>
  <si>
    <t>shares</t>
  </si>
  <si>
    <t>mc</t>
  </si>
  <si>
    <t>cash</t>
  </si>
  <si>
    <t>debt</t>
  </si>
  <si>
    <t>ev</t>
  </si>
  <si>
    <t>OXY</t>
  </si>
  <si>
    <t>KPIs</t>
  </si>
  <si>
    <t>Total spend per barrel</t>
  </si>
  <si>
    <t>Daily production</t>
  </si>
  <si>
    <t>Operating areas:</t>
  </si>
  <si>
    <t>Permian Basin</t>
  </si>
  <si>
    <t>Permian Basin (Texas,US)</t>
  </si>
  <si>
    <t>Gulf of Mexico</t>
  </si>
  <si>
    <t>UAE</t>
  </si>
  <si>
    <t xml:space="preserve">Oman </t>
  </si>
  <si>
    <t>Algeria</t>
  </si>
  <si>
    <t>DJ Basin (Colorado)</t>
  </si>
  <si>
    <t>Holders:</t>
  </si>
  <si>
    <t>Berkshire Hathaway Inc 28,19%</t>
  </si>
  <si>
    <t>Dodge &amp; Cox 8,65%</t>
  </si>
  <si>
    <t>Carl C. Icahn 8,13%</t>
  </si>
  <si>
    <t>Vanguard Group Inc 6,19%</t>
  </si>
  <si>
    <t>State Street Corp 4,63%</t>
  </si>
  <si>
    <t>BlackRock Inc 4,45%</t>
  </si>
  <si>
    <t>Founded</t>
  </si>
  <si>
    <t>Founder</t>
  </si>
  <si>
    <t>CEO</t>
  </si>
  <si>
    <t>IPO</t>
  </si>
  <si>
    <t>1964, NYSE</t>
  </si>
  <si>
    <t>Armand Hammer</t>
  </si>
  <si>
    <t>Vicki Hollub</t>
  </si>
  <si>
    <t>Industry</t>
  </si>
  <si>
    <t>Employees</t>
  </si>
  <si>
    <t>oil and gas, chemical products</t>
  </si>
  <si>
    <t>11,8k</t>
  </si>
  <si>
    <t>WTI Oil ($/bbl)</t>
  </si>
  <si>
    <t>Brent Oil ($/bbl)</t>
  </si>
  <si>
    <t>NYMEX NG ($/Mcf)</t>
  </si>
  <si>
    <t>Production</t>
  </si>
  <si>
    <t>US %</t>
  </si>
  <si>
    <t>Rockies and others</t>
  </si>
  <si>
    <t>281k boe/d</t>
  </si>
  <si>
    <t>584k boe/d</t>
  </si>
  <si>
    <t>ONSHORE DOMESTIC ASSETS</t>
  </si>
  <si>
    <t>OFFSHORE DOMESTIC ASSETS</t>
  </si>
  <si>
    <t>10 deep-water floating platforms in Golf of Mexico</t>
  </si>
  <si>
    <t>Operates:</t>
  </si>
  <si>
    <t>2 marine shore-bases in Galveston, Texas, and Port Fourchon, Louisiana</t>
  </si>
  <si>
    <t>2 helicopter bases in Louisiana, providing back-up and redundancy to support its Gulf operations</t>
  </si>
  <si>
    <t>145k boe/d</t>
  </si>
  <si>
    <t>MIDDLE EAST / NORTH AFRICA ASSETS</t>
  </si>
  <si>
    <t>32k boe/d</t>
  </si>
  <si>
    <t>Oman</t>
  </si>
  <si>
    <t>Qatar</t>
  </si>
  <si>
    <t>39k boe/d</t>
  </si>
  <si>
    <t>267 MMcf/d of natural gas and 38 Mbbl/d of NGL and condensate</t>
  </si>
  <si>
    <t>Oil Reserves</t>
  </si>
  <si>
    <t>Infos/Facts:</t>
  </si>
  <si>
    <t>- 24.5% stake in the Dolphin Pipeline (transports dry natural gas from Qatar to the UAE and Oman)</t>
  </si>
  <si>
    <t>-owns all of the 2.3% non-voting general partner interest, 48.8% of the WES limited partner units, and a 2% non-voting limited partner interest in WES Operating, a subsidiary of WES</t>
  </si>
  <si>
    <t>-51% share from net income of WES and its subsidiaries ($1480M TTM)</t>
  </si>
  <si>
    <t>Oil and Gas</t>
  </si>
  <si>
    <t>Chemical</t>
  </si>
  <si>
    <t>Midstream and marketing</t>
  </si>
  <si>
    <t>Eliminations</t>
  </si>
  <si>
    <t>Revenue</t>
  </si>
  <si>
    <t>Segment Results</t>
  </si>
  <si>
    <t>US</t>
  </si>
  <si>
    <t>International</t>
  </si>
  <si>
    <t>Exploration</t>
  </si>
  <si>
    <t>Interest expenses</t>
  </si>
  <si>
    <t>Taxes</t>
  </si>
  <si>
    <t>Other</t>
  </si>
  <si>
    <t>Net Income</t>
  </si>
  <si>
    <t>Preferred stock dividends</t>
  </si>
  <si>
    <t>Net income to shareholders</t>
  </si>
  <si>
    <t>Shares</t>
  </si>
  <si>
    <t>EPS</t>
  </si>
  <si>
    <t>Production Mboe/d</t>
  </si>
  <si>
    <t>Permian</t>
  </si>
  <si>
    <t>Rockies and Others</t>
  </si>
  <si>
    <t>Total US</t>
  </si>
  <si>
    <t>AL Hosn Gas</t>
  </si>
  <si>
    <t>Dolphin</t>
  </si>
  <si>
    <t>Total International</t>
  </si>
  <si>
    <t>Algeria &amp; other international</t>
  </si>
  <si>
    <t>Total Production Mboe/d</t>
  </si>
  <si>
    <t>y/y</t>
  </si>
  <si>
    <t>Average lease operating expense per Boe</t>
  </si>
  <si>
    <t>Chemical Margin %</t>
  </si>
  <si>
    <t>Midstream and marketing Margin %</t>
  </si>
  <si>
    <t>Oil and Gas Margin %</t>
  </si>
  <si>
    <t>-During 2023, Occidental purchased a total of 29.1 million shares for $1800M</t>
  </si>
  <si>
    <t>Interest and Dividends</t>
  </si>
  <si>
    <t>Gains on sales of assets</t>
  </si>
  <si>
    <t>net cash</t>
  </si>
  <si>
    <t>Trade receivables</t>
  </si>
  <si>
    <t>Inventories</t>
  </si>
  <si>
    <t>Other CA</t>
  </si>
  <si>
    <t>Oil and Gas PPE</t>
  </si>
  <si>
    <t>Chemical PPE</t>
  </si>
  <si>
    <t>Midstream and mkt PPE</t>
  </si>
  <si>
    <t xml:space="preserve">Corporate PPE </t>
  </si>
  <si>
    <t>Operating lease assets</t>
  </si>
  <si>
    <t>Other LT assets</t>
  </si>
  <si>
    <t>Total Assets</t>
  </si>
  <si>
    <t>Investments</t>
  </si>
  <si>
    <t>Accumulated D&amp;A PPE</t>
  </si>
  <si>
    <t>Current maturities of LT debt</t>
  </si>
  <si>
    <t>Current operating lease liabilities</t>
  </si>
  <si>
    <t>AP</t>
  </si>
  <si>
    <t>Accrued liabilities</t>
  </si>
  <si>
    <t>LT Debt</t>
  </si>
  <si>
    <t>Deferred income taxes</t>
  </si>
  <si>
    <t>Asset retirement obligations</t>
  </si>
  <si>
    <t>Pension obligations</t>
  </si>
  <si>
    <t>Environmental remediation liabilities</t>
  </si>
  <si>
    <t>Operating lease liabilities</t>
  </si>
  <si>
    <t>other liabilities</t>
  </si>
  <si>
    <t>Total liabilities</t>
  </si>
  <si>
    <t>S/E</t>
  </si>
  <si>
    <t>L + S/E</t>
  </si>
  <si>
    <t>Discountnued operations</t>
  </si>
  <si>
    <t>D&amp;A</t>
  </si>
  <si>
    <t>Deferred Income taxes</t>
  </si>
  <si>
    <t>noncash charges</t>
  </si>
  <si>
    <t>asset impairments</t>
  </si>
  <si>
    <t>Gain on sales of assets</t>
  </si>
  <si>
    <t>Undistributed losses (earnings) from equity investments</t>
  </si>
  <si>
    <t>Dry hole expense</t>
  </si>
  <si>
    <t>current domestic and foreign income taxes</t>
  </si>
  <si>
    <t>other current assets</t>
  </si>
  <si>
    <t>inventories</t>
  </si>
  <si>
    <t>AR</t>
  </si>
  <si>
    <t>CFFO</t>
  </si>
  <si>
    <t>Capital expenditures</t>
  </si>
  <si>
    <t>Change in capital accrual</t>
  </si>
  <si>
    <t>Equity investments and other, net</t>
  </si>
  <si>
    <t>Purchase of businesses, assets and equity investments</t>
  </si>
  <si>
    <t>Proceeds from sale of assets and equity investments</t>
  </si>
  <si>
    <t>CFFI</t>
  </si>
  <si>
    <t>Draws on receivables securitization facility</t>
  </si>
  <si>
    <t>Payment of receivables securitization facility</t>
  </si>
  <si>
    <t>Debt issuance costs</t>
  </si>
  <si>
    <t>Payments of long-term debt</t>
  </si>
  <si>
    <t>Redemption of preferred stock</t>
  </si>
  <si>
    <t>Repurchase of stock</t>
  </si>
  <si>
    <t>dividends paid on common and preferred stock</t>
  </si>
  <si>
    <t>Proceeds from issuance of common stock</t>
  </si>
  <si>
    <t>Contribution from noncontrolling interest</t>
  </si>
  <si>
    <t>Financing portion of net cash paid for derivative instruments</t>
  </si>
  <si>
    <t>Other financing</t>
  </si>
  <si>
    <t>CFFF</t>
  </si>
  <si>
    <t>Net change in cash</t>
  </si>
  <si>
    <t>FCF</t>
  </si>
  <si>
    <t xml:space="preserve">Capital returned to shareholders </t>
  </si>
  <si>
    <t>3,982 billion barrels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</si>
</sst>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%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9" fontId="1" fillId="0" borderId="0" xfId="0" applyNumberFormat="1" applyFont="1"/>
    <xf numFmtId="0" fontId="1" fillId="0" borderId="0" xfId="0" quotePrefix="1" applyFont="1"/>
    <xf numFmtId="0" fontId="0" fillId="0" borderId="0" xfId="0" quotePrefix="1"/>
    <xf numFmtId="3" fontId="1" fillId="0" borderId="0" xfId="0" applyNumberFormat="1" applyFont="1"/>
    <xf numFmtId="3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31</xdr:row>
      <xdr:rowOff>1</xdr:rowOff>
    </xdr:from>
    <xdr:to>
      <xdr:col>7</xdr:col>
      <xdr:colOff>304801</xdr:colOff>
      <xdr:row>50</xdr:row>
      <xdr:rowOff>99532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EFD6F4-8338-AA21-ADC3-E329D770B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019676"/>
          <a:ext cx="4972050" cy="3176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85726</xdr:rowOff>
    </xdr:from>
    <xdr:to>
      <xdr:col>7</xdr:col>
      <xdr:colOff>545356</xdr:colOff>
      <xdr:row>78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DFD7C8-E3DB-E063-25A4-A6B82E53F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01226"/>
          <a:ext cx="5212606" cy="2971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19050</xdr:rowOff>
    </xdr:from>
    <xdr:to>
      <xdr:col>11</xdr:col>
      <xdr:colOff>28575</xdr:colOff>
      <xdr:row>64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57D299E-22EF-5AA2-C041-DC1B6E76917E}"/>
            </a:ext>
          </a:extLst>
        </xdr:cNvPr>
        <xdr:cNvCxnSpPr/>
      </xdr:nvCxnSpPr>
      <xdr:spPr>
        <a:xfrm>
          <a:off x="13087350" y="19050"/>
          <a:ext cx="19050" cy="99917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6BB1-B159-4682-AC9B-7110B92C4BA0}">
  <dimension ref="A1:L65"/>
  <sheetViews>
    <sheetView showGridLines="0" workbookViewId="0">
      <selection activeCell="B3" sqref="B3"/>
    </sheetView>
  </sheetViews>
  <sheetFormatPr defaultRowHeight="12.75" x14ac:dyDescent="0.2"/>
  <cols>
    <col min="1" max="3" width="9.140625" style="1"/>
    <col min="4" max="4" width="12" style="1" customWidth="1"/>
    <col min="5" max="5" width="9.140625" style="1"/>
    <col min="6" max="6" width="12.28515625" style="1" bestFit="1" customWidth="1"/>
    <col min="7" max="7" width="9.140625" style="1"/>
    <col min="8" max="8" width="14" style="1" customWidth="1"/>
    <col min="9" max="9" width="17.28515625" style="1" bestFit="1" customWidth="1"/>
    <col min="10" max="10" width="11.5703125" style="1" customWidth="1"/>
    <col min="11" max="16384" width="9.140625" style="1"/>
  </cols>
  <sheetData>
    <row r="1" spans="1:12" x14ac:dyDescent="0.2">
      <c r="A1" s="1" t="s">
        <v>0</v>
      </c>
      <c r="B1" s="1" t="s">
        <v>7</v>
      </c>
      <c r="D1" s="2" t="s">
        <v>26</v>
      </c>
      <c r="E1" s="4">
        <v>1920</v>
      </c>
      <c r="J1" s="2">
        <v>2023</v>
      </c>
      <c r="K1" s="2">
        <v>2022</v>
      </c>
      <c r="L1" s="2">
        <v>2021</v>
      </c>
    </row>
    <row r="2" spans="1:12" x14ac:dyDescent="0.2">
      <c r="A2" s="1" t="s">
        <v>1</v>
      </c>
      <c r="B2" s="1">
        <v>56</v>
      </c>
      <c r="D2" s="2" t="s">
        <v>27</v>
      </c>
      <c r="E2" s="4" t="s">
        <v>31</v>
      </c>
      <c r="I2" s="1" t="s">
        <v>37</v>
      </c>
      <c r="J2" s="5">
        <v>77.64</v>
      </c>
      <c r="K2" s="5">
        <v>94.23</v>
      </c>
      <c r="L2" s="5"/>
    </row>
    <row r="3" spans="1:12" x14ac:dyDescent="0.2">
      <c r="A3" s="1" t="s">
        <v>2</v>
      </c>
      <c r="D3" s="2" t="s">
        <v>28</v>
      </c>
      <c r="E3" s="4" t="s">
        <v>32</v>
      </c>
      <c r="I3" s="1" t="s">
        <v>38</v>
      </c>
      <c r="J3" s="5">
        <v>82.25</v>
      </c>
      <c r="K3" s="5">
        <v>98.83</v>
      </c>
      <c r="L3" s="5"/>
    </row>
    <row r="4" spans="1:12" x14ac:dyDescent="0.2">
      <c r="A4" s="1" t="s">
        <v>3</v>
      </c>
      <c r="D4" s="2" t="s">
        <v>29</v>
      </c>
      <c r="E4" s="4" t="s">
        <v>30</v>
      </c>
      <c r="I4" s="1" t="s">
        <v>39</v>
      </c>
      <c r="J4" s="5">
        <v>2.94</v>
      </c>
      <c r="K4" s="5">
        <v>6.35</v>
      </c>
      <c r="L4" s="5"/>
    </row>
    <row r="5" spans="1:12" x14ac:dyDescent="0.2">
      <c r="A5" s="1" t="s">
        <v>4</v>
      </c>
      <c r="D5" s="2" t="s">
        <v>33</v>
      </c>
      <c r="E5" s="1" t="s">
        <v>35</v>
      </c>
    </row>
    <row r="6" spans="1:12" x14ac:dyDescent="0.2">
      <c r="A6" s="1" t="s">
        <v>5</v>
      </c>
      <c r="D6" s="2" t="s">
        <v>34</v>
      </c>
      <c r="E6" s="1" t="s">
        <v>36</v>
      </c>
      <c r="I6" s="2" t="s">
        <v>59</v>
      </c>
    </row>
    <row r="7" spans="1:12" x14ac:dyDescent="0.2">
      <c r="A7" s="1" t="s">
        <v>6</v>
      </c>
      <c r="I7" s="7" t="s">
        <v>60</v>
      </c>
    </row>
    <row r="8" spans="1:12" ht="15" x14ac:dyDescent="0.25">
      <c r="I8" s="8" t="s">
        <v>61</v>
      </c>
    </row>
    <row r="9" spans="1:12" x14ac:dyDescent="0.2">
      <c r="A9" s="2" t="s">
        <v>8</v>
      </c>
      <c r="D9" s="2" t="s">
        <v>58</v>
      </c>
      <c r="E9" s="1" t="s">
        <v>158</v>
      </c>
      <c r="I9" s="7" t="s">
        <v>62</v>
      </c>
    </row>
    <row r="10" spans="1:12" x14ac:dyDescent="0.2">
      <c r="A10" s="1" t="s">
        <v>9</v>
      </c>
      <c r="I10" s="7" t="s">
        <v>94</v>
      </c>
    </row>
    <row r="11" spans="1:12" x14ac:dyDescent="0.2">
      <c r="A11" s="1" t="s">
        <v>10</v>
      </c>
      <c r="F11" s="5">
        <f>3982*60</f>
        <v>238920</v>
      </c>
    </row>
    <row r="14" spans="1:12" x14ac:dyDescent="0.2">
      <c r="A14" s="2" t="s">
        <v>11</v>
      </c>
    </row>
    <row r="15" spans="1:12" x14ac:dyDescent="0.2">
      <c r="A15" s="1" t="s">
        <v>13</v>
      </c>
    </row>
    <row r="16" spans="1:12" x14ac:dyDescent="0.2">
      <c r="A16" s="1" t="s">
        <v>18</v>
      </c>
    </row>
    <row r="17" spans="1:11" x14ac:dyDescent="0.2">
      <c r="A17" s="1" t="s">
        <v>14</v>
      </c>
    </row>
    <row r="18" spans="1:11" x14ac:dyDescent="0.2">
      <c r="A18" s="1" t="s">
        <v>15</v>
      </c>
    </row>
    <row r="19" spans="1:11" x14ac:dyDescent="0.2">
      <c r="A19" s="1" t="s">
        <v>16</v>
      </c>
    </row>
    <row r="20" spans="1:11" x14ac:dyDescent="0.2">
      <c r="A20" s="1" t="s">
        <v>17</v>
      </c>
    </row>
    <row r="22" spans="1:11" x14ac:dyDescent="0.2">
      <c r="A22" s="2" t="s">
        <v>19</v>
      </c>
    </row>
    <row r="23" spans="1:11" x14ac:dyDescent="0.2">
      <c r="A23" s="1" t="s">
        <v>20</v>
      </c>
    </row>
    <row r="24" spans="1:11" x14ac:dyDescent="0.2">
      <c r="A24" s="1" t="s">
        <v>21</v>
      </c>
    </row>
    <row r="25" spans="1:11" x14ac:dyDescent="0.2">
      <c r="A25" s="1" t="s">
        <v>22</v>
      </c>
    </row>
    <row r="26" spans="1:11" x14ac:dyDescent="0.2">
      <c r="A26" s="1" t="s">
        <v>23</v>
      </c>
    </row>
    <row r="27" spans="1:11" x14ac:dyDescent="0.2">
      <c r="A27" s="1" t="s">
        <v>24</v>
      </c>
    </row>
    <row r="28" spans="1:11" x14ac:dyDescent="0.2">
      <c r="A28" s="1" t="s">
        <v>25</v>
      </c>
    </row>
    <row r="30" spans="1:11" x14ac:dyDescent="0.2">
      <c r="A30" s="2" t="s">
        <v>45</v>
      </c>
    </row>
    <row r="32" spans="1:11" x14ac:dyDescent="0.2">
      <c r="J32" s="1" t="s">
        <v>40</v>
      </c>
      <c r="K32" s="1" t="s">
        <v>41</v>
      </c>
    </row>
    <row r="33" spans="9:11" x14ac:dyDescent="0.2">
      <c r="I33" s="1" t="s">
        <v>12</v>
      </c>
      <c r="J33" s="1" t="s">
        <v>44</v>
      </c>
      <c r="K33" s="6">
        <v>0.45</v>
      </c>
    </row>
    <row r="34" spans="9:11" x14ac:dyDescent="0.2">
      <c r="I34" s="1" t="s">
        <v>42</v>
      </c>
      <c r="J34" s="1" t="s">
        <v>43</v>
      </c>
    </row>
    <row r="53" spans="1:10" x14ac:dyDescent="0.2">
      <c r="A53" s="2" t="s">
        <v>46</v>
      </c>
    </row>
    <row r="54" spans="1:10" x14ac:dyDescent="0.2">
      <c r="A54" s="2"/>
    </row>
    <row r="55" spans="1:10" x14ac:dyDescent="0.2">
      <c r="A55" s="2" t="s">
        <v>48</v>
      </c>
    </row>
    <row r="56" spans="1:10" x14ac:dyDescent="0.2">
      <c r="A56" s="1" t="s">
        <v>47</v>
      </c>
      <c r="I56" s="1" t="s">
        <v>14</v>
      </c>
      <c r="J56" s="1" t="s">
        <v>51</v>
      </c>
    </row>
    <row r="57" spans="1:10" x14ac:dyDescent="0.2">
      <c r="A57" s="1" t="s">
        <v>49</v>
      </c>
    </row>
    <row r="58" spans="1:10" x14ac:dyDescent="0.2">
      <c r="A58" s="1" t="s">
        <v>50</v>
      </c>
    </row>
    <row r="60" spans="1:10" x14ac:dyDescent="0.2">
      <c r="A60" s="2" t="s">
        <v>52</v>
      </c>
    </row>
    <row r="62" spans="1:10" x14ac:dyDescent="0.2">
      <c r="I62" s="1" t="s">
        <v>17</v>
      </c>
      <c r="J62" s="1" t="s">
        <v>53</v>
      </c>
    </row>
    <row r="63" spans="1:10" x14ac:dyDescent="0.2">
      <c r="I63" s="1" t="s">
        <v>54</v>
      </c>
    </row>
    <row r="64" spans="1:10" x14ac:dyDescent="0.2">
      <c r="I64" s="1" t="s">
        <v>55</v>
      </c>
      <c r="J64" s="1" t="s">
        <v>56</v>
      </c>
    </row>
    <row r="65" spans="9:10" x14ac:dyDescent="0.2">
      <c r="I65" s="1" t="s">
        <v>15</v>
      </c>
      <c r="J65" s="1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92F4-C7F5-4A46-8724-FB7CD36F7BA1}">
  <dimension ref="A1:S115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K47" sqref="K47"/>
    </sheetView>
  </sheetViews>
  <sheetFormatPr defaultRowHeight="12.75" x14ac:dyDescent="0.2"/>
  <cols>
    <col min="1" max="1" width="48.42578125" style="1" bestFit="1" customWidth="1"/>
    <col min="2" max="16384" width="9.140625" style="1"/>
  </cols>
  <sheetData>
    <row r="1" spans="1:19" x14ac:dyDescent="0.2">
      <c r="I1" s="2">
        <v>2021</v>
      </c>
      <c r="J1" s="2">
        <v>2022</v>
      </c>
      <c r="K1" s="2">
        <v>2023</v>
      </c>
      <c r="L1" s="1">
        <f>+K1+1</f>
        <v>2024</v>
      </c>
      <c r="M1" s="1">
        <f t="shared" ref="M1:R1" si="0">+L1+1</f>
        <v>2025</v>
      </c>
      <c r="N1" s="1">
        <f t="shared" si="0"/>
        <v>2026</v>
      </c>
      <c r="O1" s="1">
        <f t="shared" si="0"/>
        <v>2027</v>
      </c>
      <c r="P1" s="1">
        <f t="shared" si="0"/>
        <v>2028</v>
      </c>
      <c r="Q1" s="1">
        <f t="shared" si="0"/>
        <v>2029</v>
      </c>
      <c r="R1" s="1">
        <f t="shared" si="0"/>
        <v>2030</v>
      </c>
    </row>
    <row r="2" spans="1:19" x14ac:dyDescent="0.2">
      <c r="A2" s="1" t="s">
        <v>63</v>
      </c>
      <c r="I2" s="9">
        <v>18941</v>
      </c>
      <c r="J2" s="9">
        <v>27165</v>
      </c>
      <c r="K2" s="9">
        <v>21284</v>
      </c>
      <c r="L2" s="9"/>
      <c r="M2" s="9"/>
      <c r="N2" s="9"/>
      <c r="O2" s="9"/>
      <c r="P2" s="9"/>
      <c r="Q2" s="9"/>
      <c r="R2" s="9"/>
      <c r="S2" s="9"/>
    </row>
    <row r="3" spans="1:19" x14ac:dyDescent="0.2">
      <c r="A3" s="1" t="s">
        <v>64</v>
      </c>
      <c r="I3" s="9">
        <v>5246</v>
      </c>
      <c r="J3" s="9">
        <v>6757</v>
      </c>
      <c r="K3" s="9">
        <v>5321</v>
      </c>
      <c r="L3" s="9"/>
      <c r="M3" s="9"/>
      <c r="N3" s="9"/>
      <c r="O3" s="9"/>
      <c r="P3" s="9"/>
      <c r="Q3" s="9"/>
      <c r="R3" s="9"/>
      <c r="S3" s="9"/>
    </row>
    <row r="4" spans="1:19" x14ac:dyDescent="0.2">
      <c r="A4" s="1" t="s">
        <v>65</v>
      </c>
      <c r="I4" s="9">
        <v>2863</v>
      </c>
      <c r="J4" s="9">
        <v>4136</v>
      </c>
      <c r="K4" s="9">
        <v>2551</v>
      </c>
      <c r="L4" s="9"/>
      <c r="M4" s="9"/>
      <c r="N4" s="9"/>
      <c r="O4" s="9"/>
      <c r="P4" s="9"/>
      <c r="Q4" s="9"/>
      <c r="R4" s="9"/>
      <c r="S4" s="9"/>
    </row>
    <row r="5" spans="1:19" x14ac:dyDescent="0.2">
      <c r="A5" s="1" t="s">
        <v>66</v>
      </c>
      <c r="I5" s="9">
        <v>-1094</v>
      </c>
      <c r="J5" s="9">
        <v>-1424</v>
      </c>
      <c r="K5" s="9">
        <v>-899</v>
      </c>
      <c r="L5" s="9"/>
      <c r="M5" s="9"/>
      <c r="N5" s="9"/>
      <c r="O5" s="9"/>
      <c r="P5" s="9"/>
      <c r="Q5" s="9"/>
      <c r="R5" s="9"/>
      <c r="S5" s="9"/>
    </row>
    <row r="6" spans="1:19" x14ac:dyDescent="0.2">
      <c r="A6" s="1" t="s">
        <v>95</v>
      </c>
      <c r="I6" s="9">
        <v>166</v>
      </c>
      <c r="J6" s="9">
        <v>153</v>
      </c>
      <c r="K6" s="9">
        <v>139</v>
      </c>
      <c r="L6" s="9"/>
      <c r="M6" s="9"/>
      <c r="N6" s="9"/>
      <c r="O6" s="9"/>
      <c r="P6" s="9"/>
      <c r="Q6" s="9"/>
      <c r="R6" s="9"/>
      <c r="S6" s="9"/>
    </row>
    <row r="7" spans="1:19" x14ac:dyDescent="0.2">
      <c r="A7" s="1" t="s">
        <v>96</v>
      </c>
      <c r="I7" s="9">
        <v>192</v>
      </c>
      <c r="J7" s="9">
        <v>308</v>
      </c>
      <c r="K7" s="9">
        <v>522</v>
      </c>
      <c r="L7" s="9"/>
      <c r="M7" s="9"/>
      <c r="N7" s="9"/>
      <c r="O7" s="9"/>
      <c r="P7" s="9"/>
      <c r="Q7" s="9"/>
      <c r="R7" s="9"/>
      <c r="S7" s="9"/>
    </row>
    <row r="8" spans="1:19" x14ac:dyDescent="0.2"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2">
      <c r="A9" s="2" t="s">
        <v>67</v>
      </c>
      <c r="B9" s="2"/>
      <c r="C9" s="2"/>
      <c r="D9" s="2"/>
      <c r="E9" s="2"/>
      <c r="F9" s="2"/>
      <c r="G9" s="2"/>
      <c r="H9" s="2"/>
      <c r="I9" s="10">
        <f>+SUM(I2:I7)</f>
        <v>26314</v>
      </c>
      <c r="J9" s="10">
        <f t="shared" ref="J9:K9" si="1">+SUM(J2:J7)</f>
        <v>37095</v>
      </c>
      <c r="K9" s="10">
        <f t="shared" si="1"/>
        <v>28918</v>
      </c>
      <c r="L9" s="9"/>
      <c r="M9" s="9"/>
      <c r="N9" s="9"/>
      <c r="O9" s="9"/>
      <c r="P9" s="9"/>
      <c r="Q9" s="9"/>
      <c r="R9" s="9"/>
      <c r="S9" s="9"/>
    </row>
    <row r="10" spans="1:19" x14ac:dyDescent="0.2"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2">
      <c r="A11" s="1" t="s">
        <v>69</v>
      </c>
      <c r="I11" s="9">
        <v>2900</v>
      </c>
      <c r="J11" s="9">
        <v>10439</v>
      </c>
      <c r="K11" s="9">
        <v>4822</v>
      </c>
      <c r="L11" s="9"/>
      <c r="M11" s="9"/>
      <c r="N11" s="9"/>
      <c r="O11" s="9"/>
      <c r="P11" s="9"/>
      <c r="Q11" s="9"/>
      <c r="R11" s="9"/>
      <c r="S11" s="9"/>
    </row>
    <row r="12" spans="1:19" x14ac:dyDescent="0.2">
      <c r="A12" s="1" t="s">
        <v>70</v>
      </c>
      <c r="I12" s="9">
        <v>1497</v>
      </c>
      <c r="J12" s="9">
        <v>2580</v>
      </c>
      <c r="K12" s="9">
        <v>1859</v>
      </c>
      <c r="L12" s="9"/>
      <c r="M12" s="9"/>
      <c r="N12" s="9"/>
      <c r="O12" s="9"/>
      <c r="P12" s="9"/>
      <c r="Q12" s="9"/>
      <c r="R12" s="9"/>
      <c r="S12" s="9"/>
    </row>
    <row r="13" spans="1:19" x14ac:dyDescent="0.2">
      <c r="A13" s="1" t="s">
        <v>71</v>
      </c>
      <c r="I13" s="9">
        <v>-252</v>
      </c>
      <c r="J13" s="9">
        <v>-216</v>
      </c>
      <c r="K13" s="9">
        <v>-441</v>
      </c>
      <c r="L13" s="9"/>
      <c r="M13" s="9"/>
      <c r="N13" s="9"/>
      <c r="O13" s="9"/>
      <c r="P13" s="9"/>
      <c r="Q13" s="9"/>
      <c r="R13" s="9"/>
      <c r="S13" s="9"/>
    </row>
    <row r="14" spans="1:19" x14ac:dyDescent="0.2">
      <c r="A14" s="1" t="s">
        <v>63</v>
      </c>
      <c r="I14" s="9">
        <v>4145</v>
      </c>
      <c r="J14" s="9">
        <v>12803</v>
      </c>
      <c r="K14" s="9">
        <v>6240</v>
      </c>
      <c r="L14" s="9"/>
      <c r="M14" s="9"/>
      <c r="N14" s="9"/>
      <c r="O14" s="9"/>
      <c r="P14" s="9"/>
      <c r="Q14" s="9"/>
      <c r="R14" s="9"/>
      <c r="S14" s="9"/>
    </row>
    <row r="15" spans="1:19" x14ac:dyDescent="0.2">
      <c r="A15" s="1" t="s">
        <v>64</v>
      </c>
      <c r="I15" s="9">
        <v>1544</v>
      </c>
      <c r="J15" s="9">
        <v>2508</v>
      </c>
      <c r="K15" s="9">
        <v>1531</v>
      </c>
      <c r="L15" s="9"/>
      <c r="M15" s="9"/>
      <c r="N15" s="9"/>
      <c r="O15" s="9"/>
      <c r="P15" s="9"/>
      <c r="Q15" s="9"/>
      <c r="R15" s="9"/>
      <c r="S15" s="9"/>
    </row>
    <row r="16" spans="1:19" x14ac:dyDescent="0.2">
      <c r="A16" s="1" t="s">
        <v>65</v>
      </c>
      <c r="I16" s="9">
        <v>257</v>
      </c>
      <c r="J16" s="9">
        <v>273</v>
      </c>
      <c r="K16" s="9">
        <v>24</v>
      </c>
      <c r="L16" s="9"/>
      <c r="M16" s="9"/>
      <c r="N16" s="9"/>
      <c r="O16" s="9"/>
      <c r="P16" s="9"/>
      <c r="Q16" s="9"/>
      <c r="R16" s="9"/>
      <c r="S16" s="9"/>
    </row>
    <row r="17" spans="1:19" x14ac:dyDescent="0.2">
      <c r="A17" s="2" t="s">
        <v>68</v>
      </c>
      <c r="B17" s="2"/>
      <c r="C17" s="2"/>
      <c r="D17" s="2"/>
      <c r="E17" s="2"/>
      <c r="F17" s="2"/>
      <c r="G17" s="2"/>
      <c r="H17" s="2"/>
      <c r="I17" s="10">
        <f t="shared" ref="I17:J17" si="2">+SUM(I14:I16)</f>
        <v>5946</v>
      </c>
      <c r="J17" s="10">
        <f t="shared" si="2"/>
        <v>15584</v>
      </c>
      <c r="K17" s="10">
        <f>+SUM(K14:K16)</f>
        <v>7795</v>
      </c>
      <c r="L17" s="9"/>
      <c r="M17" s="9"/>
      <c r="N17" s="9"/>
      <c r="O17" s="9"/>
      <c r="P17" s="9"/>
      <c r="Q17" s="9"/>
      <c r="R17" s="9"/>
      <c r="S17" s="9"/>
    </row>
    <row r="18" spans="1:19" x14ac:dyDescent="0.2">
      <c r="A18" s="1" t="s">
        <v>72</v>
      </c>
      <c r="I18" s="9">
        <v>1614</v>
      </c>
      <c r="J18" s="9">
        <v>1030</v>
      </c>
      <c r="K18" s="9">
        <v>945</v>
      </c>
      <c r="L18" s="9"/>
      <c r="M18" s="9"/>
      <c r="N18" s="9"/>
      <c r="O18" s="9"/>
      <c r="P18" s="9"/>
      <c r="Q18" s="9"/>
      <c r="R18" s="9"/>
      <c r="S18" s="9"/>
    </row>
    <row r="19" spans="1:19" x14ac:dyDescent="0.2">
      <c r="A19" s="1" t="s">
        <v>73</v>
      </c>
      <c r="I19" s="9">
        <v>915</v>
      </c>
      <c r="J19" s="9">
        <v>813</v>
      </c>
      <c r="K19" s="9">
        <v>1733</v>
      </c>
      <c r="L19" s="9"/>
      <c r="M19" s="9"/>
      <c r="N19" s="9"/>
      <c r="O19" s="9"/>
      <c r="P19" s="9"/>
      <c r="Q19" s="9"/>
      <c r="R19" s="9"/>
      <c r="S19" s="9"/>
    </row>
    <row r="20" spans="1:19" x14ac:dyDescent="0.2">
      <c r="A20" s="1" t="s">
        <v>74</v>
      </c>
      <c r="I20" s="9">
        <f>-627-468</f>
        <v>-1095</v>
      </c>
      <c r="J20" s="9">
        <v>-437</v>
      </c>
      <c r="K20" s="9">
        <v>-421</v>
      </c>
      <c r="L20" s="9"/>
      <c r="M20" s="9"/>
      <c r="N20" s="9"/>
      <c r="O20" s="9"/>
      <c r="P20" s="9"/>
      <c r="Q20" s="9"/>
      <c r="R20" s="9"/>
      <c r="S20" s="9"/>
    </row>
    <row r="21" spans="1:19" x14ac:dyDescent="0.2">
      <c r="A21" s="1" t="s">
        <v>75</v>
      </c>
      <c r="I21" s="9">
        <f t="shared" ref="I21:J21" si="3">+I17-I18-I19+I20</f>
        <v>2322</v>
      </c>
      <c r="J21" s="9">
        <f t="shared" si="3"/>
        <v>13304</v>
      </c>
      <c r="K21" s="9">
        <f>+K17-K18-K19+K20</f>
        <v>4696</v>
      </c>
      <c r="L21" s="9"/>
      <c r="M21" s="9"/>
      <c r="N21" s="9"/>
      <c r="O21" s="9"/>
      <c r="P21" s="9"/>
      <c r="Q21" s="9"/>
      <c r="R21" s="9"/>
      <c r="S21" s="9"/>
    </row>
    <row r="22" spans="1:19" x14ac:dyDescent="0.2">
      <c r="A22" s="1" t="s">
        <v>76</v>
      </c>
      <c r="I22" s="9">
        <v>-800</v>
      </c>
      <c r="J22" s="9">
        <v>-800</v>
      </c>
      <c r="K22" s="9">
        <v>-923</v>
      </c>
      <c r="L22" s="9"/>
      <c r="M22" s="9"/>
      <c r="N22" s="9"/>
      <c r="O22" s="9"/>
      <c r="P22" s="9"/>
      <c r="Q22" s="9"/>
      <c r="R22" s="9"/>
      <c r="S22" s="9"/>
    </row>
    <row r="23" spans="1:19" x14ac:dyDescent="0.2">
      <c r="A23" s="2" t="s">
        <v>77</v>
      </c>
      <c r="B23" s="2"/>
      <c r="C23" s="2"/>
      <c r="D23" s="2"/>
      <c r="E23" s="2"/>
      <c r="F23" s="2"/>
      <c r="G23" s="2"/>
      <c r="H23" s="2"/>
      <c r="I23" s="10">
        <f t="shared" ref="I23:J23" si="4">+I21+I22</f>
        <v>1522</v>
      </c>
      <c r="J23" s="10">
        <f t="shared" si="4"/>
        <v>12504</v>
      </c>
      <c r="K23" s="10">
        <f>+K21+K22</f>
        <v>3773</v>
      </c>
      <c r="L23" s="9"/>
      <c r="M23" s="9"/>
      <c r="N23" s="9"/>
      <c r="O23" s="9"/>
      <c r="P23" s="9"/>
      <c r="Q23" s="9"/>
      <c r="R23" s="9"/>
      <c r="S23" s="9"/>
    </row>
    <row r="24" spans="1:19" x14ac:dyDescent="0.2">
      <c r="A24" s="1" t="s">
        <v>78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2">
      <c r="A25" s="1" t="s">
        <v>79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2"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2">
      <c r="A27" s="1" t="s">
        <v>80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2">
      <c r="A28" s="1" t="s">
        <v>81</v>
      </c>
      <c r="I28" s="9">
        <v>487</v>
      </c>
      <c r="J28" s="9">
        <v>513</v>
      </c>
      <c r="K28" s="9">
        <v>584</v>
      </c>
      <c r="L28" s="9"/>
      <c r="M28" s="9"/>
      <c r="N28" s="9"/>
      <c r="O28" s="9"/>
      <c r="P28" s="9"/>
      <c r="Q28" s="9"/>
      <c r="R28" s="9"/>
      <c r="S28" s="9"/>
    </row>
    <row r="29" spans="1:19" x14ac:dyDescent="0.2">
      <c r="A29" s="1" t="s">
        <v>82</v>
      </c>
      <c r="I29" s="9">
        <v>302</v>
      </c>
      <c r="J29" s="9">
        <v>277</v>
      </c>
      <c r="K29" s="9">
        <v>271</v>
      </c>
      <c r="L29" s="9"/>
      <c r="M29" s="9"/>
      <c r="N29" s="9"/>
      <c r="O29" s="9"/>
      <c r="P29" s="9"/>
      <c r="Q29" s="9"/>
      <c r="R29" s="9"/>
      <c r="S29" s="9"/>
    </row>
    <row r="30" spans="1:19" x14ac:dyDescent="0.2">
      <c r="A30" s="1" t="s">
        <v>14</v>
      </c>
      <c r="I30" s="9">
        <v>144</v>
      </c>
      <c r="J30" s="9">
        <v>147</v>
      </c>
      <c r="K30" s="9">
        <v>145</v>
      </c>
      <c r="L30" s="9"/>
      <c r="M30" s="9"/>
      <c r="N30" s="9"/>
      <c r="O30" s="9"/>
      <c r="P30" s="9"/>
      <c r="Q30" s="9"/>
      <c r="R30" s="9"/>
      <c r="S30" s="9"/>
    </row>
    <row r="31" spans="1:19" x14ac:dyDescent="0.2">
      <c r="A31" s="1" t="s">
        <v>83</v>
      </c>
      <c r="I31" s="9">
        <f t="shared" ref="I31:J31" si="5">+SUM(I28:I30)</f>
        <v>933</v>
      </c>
      <c r="J31" s="9">
        <f t="shared" si="5"/>
        <v>937</v>
      </c>
      <c r="K31" s="9">
        <f>+SUM(K28:K30)</f>
        <v>1000</v>
      </c>
      <c r="L31" s="9"/>
      <c r="M31" s="9"/>
      <c r="N31" s="9"/>
      <c r="O31" s="9"/>
      <c r="P31" s="9"/>
      <c r="Q31" s="9"/>
      <c r="R31" s="9"/>
      <c r="S31" s="9"/>
    </row>
    <row r="32" spans="1:19" x14ac:dyDescent="0.2"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x14ac:dyDescent="0.2">
      <c r="A33" s="1" t="s">
        <v>87</v>
      </c>
      <c r="I33" s="9">
        <v>44</v>
      </c>
      <c r="J33" s="9">
        <v>47</v>
      </c>
      <c r="K33" s="9">
        <v>35</v>
      </c>
      <c r="L33" s="9"/>
      <c r="M33" s="9"/>
      <c r="N33" s="9"/>
      <c r="O33" s="9"/>
      <c r="P33" s="9"/>
      <c r="Q33" s="9"/>
      <c r="R33" s="9"/>
      <c r="S33" s="9"/>
    </row>
    <row r="34" spans="1:19" x14ac:dyDescent="0.2">
      <c r="A34" s="1" t="s">
        <v>84</v>
      </c>
      <c r="I34" s="9">
        <v>76</v>
      </c>
      <c r="J34" s="9">
        <v>73</v>
      </c>
      <c r="K34" s="9">
        <v>83</v>
      </c>
      <c r="L34" s="9"/>
      <c r="M34" s="9"/>
      <c r="N34" s="9"/>
      <c r="O34" s="9"/>
      <c r="P34" s="9"/>
      <c r="Q34" s="9"/>
      <c r="R34" s="9"/>
      <c r="S34" s="9"/>
    </row>
    <row r="35" spans="1:19" x14ac:dyDescent="0.2">
      <c r="A35" s="1" t="s">
        <v>85</v>
      </c>
      <c r="I35" s="9">
        <v>40</v>
      </c>
      <c r="J35" s="9">
        <v>37</v>
      </c>
      <c r="K35" s="9">
        <v>39</v>
      </c>
      <c r="L35" s="9"/>
      <c r="M35" s="9"/>
      <c r="N35" s="9"/>
      <c r="O35" s="9"/>
      <c r="P35" s="9"/>
      <c r="Q35" s="9"/>
      <c r="R35" s="9"/>
      <c r="S35" s="9"/>
    </row>
    <row r="36" spans="1:19" x14ac:dyDescent="0.2">
      <c r="A36" s="1" t="s">
        <v>54</v>
      </c>
      <c r="I36" s="9">
        <v>74</v>
      </c>
      <c r="J36" s="9">
        <v>65</v>
      </c>
      <c r="K36" s="9">
        <v>66</v>
      </c>
      <c r="L36" s="9"/>
      <c r="M36" s="9"/>
      <c r="N36" s="9"/>
      <c r="O36" s="9"/>
      <c r="P36" s="9"/>
      <c r="Q36" s="9"/>
      <c r="R36" s="9"/>
      <c r="S36" s="9"/>
    </row>
    <row r="37" spans="1:19" x14ac:dyDescent="0.2">
      <c r="A37" s="1" t="s">
        <v>86</v>
      </c>
      <c r="I37" s="9">
        <f t="shared" ref="I37:J37" si="6">+SUM(I33:I36)</f>
        <v>234</v>
      </c>
      <c r="J37" s="9">
        <f t="shared" si="6"/>
        <v>222</v>
      </c>
      <c r="K37" s="9">
        <f>+SUM(K33:K36)</f>
        <v>223</v>
      </c>
      <c r="L37" s="9"/>
      <c r="M37" s="9"/>
      <c r="N37" s="9"/>
      <c r="O37" s="9"/>
      <c r="P37" s="9"/>
      <c r="Q37" s="9"/>
      <c r="R37" s="9"/>
      <c r="S37" s="9"/>
    </row>
    <row r="38" spans="1:19" x14ac:dyDescent="0.2">
      <c r="A38" s="2" t="s">
        <v>88</v>
      </c>
      <c r="B38" s="2"/>
      <c r="C38" s="2"/>
      <c r="D38" s="2"/>
      <c r="E38" s="2"/>
      <c r="F38" s="2"/>
      <c r="G38" s="2"/>
      <c r="H38" s="2"/>
      <c r="I38" s="10">
        <f t="shared" ref="I38:J38" si="7">+I31+I37</f>
        <v>1167</v>
      </c>
      <c r="J38" s="10">
        <f t="shared" si="7"/>
        <v>1159</v>
      </c>
      <c r="K38" s="10">
        <f>+K31+K37</f>
        <v>1223</v>
      </c>
      <c r="L38" s="9"/>
      <c r="M38" s="9"/>
      <c r="N38" s="9"/>
      <c r="O38" s="9"/>
      <c r="P38" s="9"/>
      <c r="Q38" s="9"/>
      <c r="R38" s="9"/>
      <c r="S38" s="9"/>
    </row>
    <row r="39" spans="1:19" x14ac:dyDescent="0.2">
      <c r="A39" s="3" t="s">
        <v>89</v>
      </c>
      <c r="I39" s="9"/>
      <c r="J39" s="11">
        <f t="shared" ref="J39" si="8">+J38/I38-1</f>
        <v>-6.8551842330762947E-3</v>
      </c>
      <c r="K39" s="11">
        <f>+K38/J38-1</f>
        <v>5.522001725625536E-2</v>
      </c>
      <c r="L39" s="9"/>
      <c r="M39" s="9"/>
      <c r="N39" s="9"/>
      <c r="O39" s="9"/>
      <c r="P39" s="9"/>
      <c r="Q39" s="9"/>
      <c r="R39" s="9"/>
      <c r="S39" s="9"/>
    </row>
    <row r="40" spans="1:19" x14ac:dyDescent="0.2"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x14ac:dyDescent="0.2">
      <c r="A41" s="1" t="s">
        <v>90</v>
      </c>
      <c r="I41" s="5">
        <v>7.58</v>
      </c>
      <c r="J41" s="5">
        <v>9.52</v>
      </c>
      <c r="K41" s="5">
        <v>10.48</v>
      </c>
      <c r="L41" s="9"/>
      <c r="M41" s="9"/>
      <c r="N41" s="9"/>
      <c r="O41" s="9"/>
      <c r="P41" s="9"/>
      <c r="Q41" s="9"/>
      <c r="R41" s="9"/>
      <c r="S41" s="9"/>
    </row>
    <row r="42" spans="1:19" x14ac:dyDescent="0.2"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x14ac:dyDescent="0.2">
      <c r="A43" s="1" t="s">
        <v>93</v>
      </c>
      <c r="I43" s="11">
        <f t="shared" ref="I43:J43" si="9">+I14/I2</f>
        <v>0.21883744258486881</v>
      </c>
      <c r="J43" s="11">
        <f t="shared" si="9"/>
        <v>0.47130498803607584</v>
      </c>
      <c r="K43" s="11">
        <f>+K14/K2</f>
        <v>0.29317797406502538</v>
      </c>
      <c r="L43" s="9"/>
      <c r="M43" s="9"/>
      <c r="N43" s="9"/>
      <c r="O43" s="9"/>
      <c r="P43" s="9"/>
      <c r="Q43" s="9"/>
      <c r="R43" s="9"/>
      <c r="S43" s="9"/>
    </row>
    <row r="44" spans="1:19" x14ac:dyDescent="0.2">
      <c r="A44" s="1" t="s">
        <v>91</v>
      </c>
      <c r="I44" s="11">
        <f t="shared" ref="I44:K44" si="10">+I15/I3</f>
        <v>0.2943194815097217</v>
      </c>
      <c r="J44" s="11">
        <f t="shared" si="10"/>
        <v>0.37117063785703713</v>
      </c>
      <c r="K44" s="11">
        <f t="shared" si="10"/>
        <v>0.28772787070099604</v>
      </c>
      <c r="L44" s="9"/>
      <c r="M44" s="9"/>
      <c r="N44" s="9"/>
      <c r="O44" s="9"/>
      <c r="P44" s="9"/>
      <c r="Q44" s="9"/>
      <c r="R44" s="9"/>
      <c r="S44" s="9"/>
    </row>
    <row r="45" spans="1:19" x14ac:dyDescent="0.2">
      <c r="A45" s="1" t="s">
        <v>92</v>
      </c>
      <c r="I45" s="11">
        <f t="shared" ref="I45:K45" si="11">+I16/I4</f>
        <v>8.9765979741529861E-2</v>
      </c>
      <c r="J45" s="11">
        <f t="shared" si="11"/>
        <v>6.6005802707930369E-2</v>
      </c>
      <c r="K45" s="11">
        <f t="shared" si="11"/>
        <v>9.4080752646021164E-3</v>
      </c>
      <c r="L45" s="9"/>
      <c r="M45" s="9"/>
      <c r="N45" s="9"/>
      <c r="O45" s="9"/>
      <c r="P45" s="9"/>
      <c r="Q45" s="9"/>
      <c r="R45" s="9"/>
      <c r="S45" s="9"/>
    </row>
    <row r="46" spans="1:19" x14ac:dyDescent="0.2"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:19" x14ac:dyDescent="0.2">
      <c r="A47" s="1" t="s">
        <v>97</v>
      </c>
      <c r="I47" s="9"/>
      <c r="J47" s="9">
        <f t="shared" ref="J47" si="12">+J48+J52-J62-J66</f>
        <v>-15675</v>
      </c>
      <c r="K47" s="9">
        <f>+K48+K52-K62-K66</f>
        <v>-15088</v>
      </c>
      <c r="L47" s="9"/>
      <c r="M47" s="9"/>
      <c r="N47" s="9"/>
      <c r="O47" s="9"/>
      <c r="P47" s="9"/>
      <c r="Q47" s="9"/>
      <c r="R47" s="9"/>
      <c r="S47" s="9"/>
    </row>
    <row r="48" spans="1:19" x14ac:dyDescent="0.2">
      <c r="A48" s="1" t="s">
        <v>4</v>
      </c>
      <c r="I48" s="9"/>
      <c r="J48" s="9">
        <v>984</v>
      </c>
      <c r="K48" s="9">
        <v>1426</v>
      </c>
      <c r="L48" s="9"/>
      <c r="M48" s="9"/>
      <c r="N48" s="9"/>
      <c r="O48" s="9"/>
      <c r="P48" s="9"/>
      <c r="Q48" s="9"/>
      <c r="R48" s="9"/>
      <c r="S48" s="9"/>
    </row>
    <row r="49" spans="1:19" x14ac:dyDescent="0.2">
      <c r="A49" s="1" t="s">
        <v>98</v>
      </c>
      <c r="I49" s="9"/>
      <c r="J49" s="9">
        <v>4281</v>
      </c>
      <c r="K49" s="9">
        <v>3195</v>
      </c>
      <c r="L49" s="9"/>
      <c r="M49" s="9"/>
      <c r="N49" s="9"/>
      <c r="O49" s="9"/>
      <c r="P49" s="9"/>
      <c r="Q49" s="9"/>
      <c r="R49" s="9"/>
      <c r="S49" s="9"/>
    </row>
    <row r="50" spans="1:19" x14ac:dyDescent="0.2">
      <c r="A50" s="1" t="s">
        <v>99</v>
      </c>
      <c r="I50" s="9"/>
      <c r="J50" s="9">
        <v>2059</v>
      </c>
      <c r="K50" s="9">
        <v>2022</v>
      </c>
      <c r="L50" s="9"/>
      <c r="M50" s="9"/>
      <c r="N50" s="9"/>
      <c r="O50" s="9"/>
      <c r="P50" s="9"/>
      <c r="Q50" s="9"/>
      <c r="R50" s="9"/>
      <c r="S50" s="9"/>
    </row>
    <row r="51" spans="1:19" x14ac:dyDescent="0.2">
      <c r="A51" s="1" t="s">
        <v>100</v>
      </c>
      <c r="I51" s="9"/>
      <c r="J51" s="9">
        <v>1562</v>
      </c>
      <c r="K51" s="9">
        <v>1732</v>
      </c>
      <c r="L51" s="9"/>
      <c r="M51" s="9"/>
      <c r="N51" s="9"/>
      <c r="O51" s="9"/>
      <c r="P51" s="9"/>
      <c r="Q51" s="9"/>
      <c r="R51" s="9"/>
      <c r="S51" s="9"/>
    </row>
    <row r="52" spans="1:19" x14ac:dyDescent="0.2">
      <c r="A52" s="1" t="s">
        <v>108</v>
      </c>
      <c r="I52" s="9"/>
      <c r="J52" s="9">
        <v>3176</v>
      </c>
      <c r="K52" s="9">
        <v>3224</v>
      </c>
      <c r="L52" s="9"/>
      <c r="M52" s="9"/>
      <c r="N52" s="9"/>
      <c r="O52" s="9"/>
      <c r="P52" s="9"/>
      <c r="Q52" s="9"/>
      <c r="R52" s="9"/>
      <c r="S52" s="9"/>
    </row>
    <row r="53" spans="1:19" x14ac:dyDescent="0.2">
      <c r="A53" s="1" t="s">
        <v>101</v>
      </c>
      <c r="I53" s="9"/>
      <c r="J53" s="9">
        <v>104487</v>
      </c>
      <c r="K53" s="9">
        <v>109214</v>
      </c>
      <c r="L53" s="9"/>
      <c r="M53" s="9"/>
      <c r="N53" s="9"/>
      <c r="O53" s="9"/>
      <c r="P53" s="9"/>
      <c r="Q53" s="9"/>
      <c r="R53" s="9"/>
      <c r="S53" s="9"/>
    </row>
    <row r="54" spans="1:19" x14ac:dyDescent="0.2">
      <c r="A54" s="1" t="s">
        <v>102</v>
      </c>
      <c r="I54" s="9"/>
      <c r="J54" s="9">
        <v>7808</v>
      </c>
      <c r="K54" s="9">
        <v>8279</v>
      </c>
      <c r="L54" s="9"/>
      <c r="M54" s="9"/>
      <c r="N54" s="9"/>
      <c r="O54" s="9"/>
      <c r="P54" s="9"/>
      <c r="Q54" s="9"/>
      <c r="R54" s="9"/>
      <c r="S54" s="9"/>
    </row>
    <row r="55" spans="1:19" x14ac:dyDescent="0.2">
      <c r="A55" s="1" t="s">
        <v>103</v>
      </c>
      <c r="I55" s="9"/>
      <c r="J55" s="9">
        <v>7550</v>
      </c>
      <c r="K55" s="9">
        <v>8279</v>
      </c>
      <c r="L55" s="9"/>
      <c r="M55" s="9"/>
      <c r="N55" s="9"/>
      <c r="O55" s="9"/>
      <c r="P55" s="9"/>
      <c r="Q55" s="9"/>
      <c r="R55" s="9"/>
      <c r="S55" s="9"/>
    </row>
    <row r="56" spans="1:19" x14ac:dyDescent="0.2">
      <c r="A56" s="1" t="s">
        <v>104</v>
      </c>
      <c r="I56" s="9"/>
      <c r="J56" s="9">
        <v>889</v>
      </c>
      <c r="K56" s="9">
        <v>1039</v>
      </c>
      <c r="L56" s="9"/>
      <c r="M56" s="9"/>
      <c r="N56" s="9"/>
      <c r="O56" s="9"/>
      <c r="P56" s="9"/>
      <c r="Q56" s="9"/>
      <c r="R56" s="9"/>
      <c r="S56" s="9"/>
    </row>
    <row r="57" spans="1:19" x14ac:dyDescent="0.2">
      <c r="A57" s="1" t="s">
        <v>109</v>
      </c>
      <c r="I57" s="9"/>
      <c r="J57" s="9">
        <v>-62350</v>
      </c>
      <c r="K57" s="9">
        <v>-68282</v>
      </c>
      <c r="L57" s="9"/>
      <c r="M57" s="9"/>
      <c r="N57" s="9"/>
      <c r="O57" s="9"/>
      <c r="P57" s="9"/>
      <c r="Q57" s="9"/>
      <c r="R57" s="9"/>
      <c r="S57" s="9"/>
    </row>
    <row r="58" spans="1:19" x14ac:dyDescent="0.2">
      <c r="A58" s="1" t="s">
        <v>105</v>
      </c>
      <c r="I58" s="9"/>
      <c r="J58" s="9">
        <v>903</v>
      </c>
      <c r="K58" s="9">
        <v>1130</v>
      </c>
      <c r="L58" s="9"/>
      <c r="M58" s="9"/>
      <c r="N58" s="9"/>
      <c r="O58" s="9"/>
      <c r="P58" s="9"/>
      <c r="Q58" s="9"/>
      <c r="R58" s="9"/>
      <c r="S58" s="9"/>
    </row>
    <row r="59" spans="1:19" x14ac:dyDescent="0.2">
      <c r="A59" s="1" t="s">
        <v>106</v>
      </c>
      <c r="I59" s="9"/>
      <c r="J59" s="9">
        <v>1260</v>
      </c>
      <c r="K59" s="9">
        <v>2750</v>
      </c>
      <c r="L59" s="9"/>
      <c r="M59" s="9"/>
      <c r="N59" s="9"/>
      <c r="O59" s="9"/>
      <c r="P59" s="9"/>
      <c r="Q59" s="9"/>
      <c r="R59" s="9"/>
      <c r="S59" s="9"/>
    </row>
    <row r="60" spans="1:19" x14ac:dyDescent="0.2">
      <c r="A60" s="1" t="s">
        <v>107</v>
      </c>
      <c r="I60" s="9"/>
      <c r="J60" s="9">
        <f t="shared" ref="J60" si="13">+SUM(J48:J59)</f>
        <v>72609</v>
      </c>
      <c r="K60" s="9">
        <f>+SUM(K48:K59)</f>
        <v>74008</v>
      </c>
      <c r="L60" s="9"/>
      <c r="M60" s="9"/>
      <c r="N60" s="9"/>
      <c r="O60" s="9"/>
      <c r="P60" s="9"/>
      <c r="Q60" s="9"/>
      <c r="R60" s="9"/>
      <c r="S60" s="9"/>
    </row>
    <row r="61" spans="1:19" x14ac:dyDescent="0.2"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 spans="1:19" x14ac:dyDescent="0.2">
      <c r="A62" s="1" t="s">
        <v>110</v>
      </c>
      <c r="I62" s="9"/>
      <c r="J62" s="9">
        <v>165</v>
      </c>
      <c r="K62" s="9">
        <v>1202</v>
      </c>
      <c r="L62" s="9"/>
      <c r="M62" s="9"/>
      <c r="N62" s="9"/>
      <c r="O62" s="9"/>
      <c r="P62" s="9"/>
      <c r="Q62" s="9"/>
      <c r="R62" s="9"/>
      <c r="S62" s="9"/>
    </row>
    <row r="63" spans="1:19" x14ac:dyDescent="0.2">
      <c r="A63" s="1" t="s">
        <v>111</v>
      </c>
      <c r="J63" s="1">
        <v>273</v>
      </c>
      <c r="K63" s="1">
        <v>446</v>
      </c>
    </row>
    <row r="64" spans="1:19" x14ac:dyDescent="0.2">
      <c r="A64" s="1" t="s">
        <v>112</v>
      </c>
      <c r="J64" s="1">
        <v>4029</v>
      </c>
      <c r="K64" s="1">
        <v>3646</v>
      </c>
    </row>
    <row r="65" spans="1:11" x14ac:dyDescent="0.2">
      <c r="A65" s="1" t="s">
        <v>113</v>
      </c>
      <c r="J65" s="1">
        <v>3290</v>
      </c>
      <c r="K65" s="1">
        <v>3854</v>
      </c>
    </row>
    <row r="66" spans="1:11" x14ac:dyDescent="0.2">
      <c r="A66" s="1" t="s">
        <v>114</v>
      </c>
      <c r="J66" s="1">
        <v>19670</v>
      </c>
      <c r="K66" s="1">
        <v>18536</v>
      </c>
    </row>
    <row r="67" spans="1:11" x14ac:dyDescent="0.2">
      <c r="A67" s="1" t="s">
        <v>115</v>
      </c>
      <c r="J67" s="1">
        <v>5512</v>
      </c>
      <c r="K67" s="1">
        <v>5764</v>
      </c>
    </row>
    <row r="68" spans="1:11" x14ac:dyDescent="0.2">
      <c r="A68" s="1" t="s">
        <v>116</v>
      </c>
      <c r="J68" s="1">
        <v>3636</v>
      </c>
      <c r="K68" s="1">
        <v>3882</v>
      </c>
    </row>
    <row r="69" spans="1:11" x14ac:dyDescent="0.2">
      <c r="A69" s="1" t="s">
        <v>117</v>
      </c>
      <c r="J69" s="1">
        <v>1055</v>
      </c>
      <c r="K69" s="1">
        <v>931</v>
      </c>
    </row>
    <row r="70" spans="1:11" x14ac:dyDescent="0.2">
      <c r="A70" s="1" t="s">
        <v>118</v>
      </c>
      <c r="J70" s="1">
        <v>905</v>
      </c>
      <c r="K70" s="1">
        <v>889</v>
      </c>
    </row>
    <row r="71" spans="1:11" x14ac:dyDescent="0.2">
      <c r="A71" s="1" t="s">
        <v>119</v>
      </c>
      <c r="J71" s="1">
        <v>657</v>
      </c>
      <c r="K71" s="1">
        <v>727</v>
      </c>
    </row>
    <row r="72" spans="1:11" x14ac:dyDescent="0.2">
      <c r="A72" s="1" t="s">
        <v>120</v>
      </c>
      <c r="J72" s="1">
        <v>3332</v>
      </c>
      <c r="K72" s="1">
        <v>3782</v>
      </c>
    </row>
    <row r="73" spans="1:11" x14ac:dyDescent="0.2">
      <c r="A73" s="1" t="s">
        <v>121</v>
      </c>
      <c r="J73" s="9">
        <f t="shared" ref="J73" si="14">+SUM(J62:J72)</f>
        <v>42524</v>
      </c>
      <c r="K73" s="9">
        <f>+SUM(K62:K72)</f>
        <v>43659</v>
      </c>
    </row>
    <row r="74" spans="1:11" x14ac:dyDescent="0.2">
      <c r="A74" s="1" t="s">
        <v>122</v>
      </c>
      <c r="J74" s="9">
        <v>30085</v>
      </c>
      <c r="K74" s="9">
        <v>30349</v>
      </c>
    </row>
    <row r="75" spans="1:11" x14ac:dyDescent="0.2">
      <c r="A75" s="1" t="s">
        <v>123</v>
      </c>
      <c r="J75" s="9">
        <f t="shared" ref="J75" si="15">+J73+J74</f>
        <v>72609</v>
      </c>
      <c r="K75" s="9">
        <f>+K73+K74</f>
        <v>74008</v>
      </c>
    </row>
    <row r="77" spans="1:11" x14ac:dyDescent="0.2">
      <c r="A77" s="1" t="s">
        <v>75</v>
      </c>
      <c r="I77" s="9">
        <f t="shared" ref="I77:J77" si="16">+I21</f>
        <v>2322</v>
      </c>
      <c r="J77" s="9">
        <f t="shared" si="16"/>
        <v>13304</v>
      </c>
      <c r="K77" s="9">
        <f>+K21</f>
        <v>4696</v>
      </c>
    </row>
    <row r="78" spans="1:11" x14ac:dyDescent="0.2">
      <c r="A78" s="1" t="s">
        <v>124</v>
      </c>
      <c r="I78" s="1">
        <v>468</v>
      </c>
      <c r="J78" s="1">
        <v>0</v>
      </c>
      <c r="K78" s="1">
        <v>0</v>
      </c>
    </row>
    <row r="79" spans="1:11" x14ac:dyDescent="0.2">
      <c r="A79" s="1" t="s">
        <v>125</v>
      </c>
      <c r="I79" s="1">
        <v>8447</v>
      </c>
      <c r="J79" s="1">
        <v>6926</v>
      </c>
      <c r="K79" s="1">
        <v>6865</v>
      </c>
    </row>
    <row r="80" spans="1:11" x14ac:dyDescent="0.2">
      <c r="A80" s="1" t="s">
        <v>126</v>
      </c>
      <c r="I80" s="1">
        <v>46</v>
      </c>
      <c r="J80" s="1">
        <v>-1644</v>
      </c>
      <c r="K80" s="1">
        <v>57</v>
      </c>
    </row>
    <row r="81" spans="1:11" x14ac:dyDescent="0.2">
      <c r="A81" s="1" t="s">
        <v>127</v>
      </c>
      <c r="I81" s="1">
        <v>229</v>
      </c>
      <c r="J81" s="1">
        <v>-8</v>
      </c>
      <c r="K81" s="1">
        <v>-100</v>
      </c>
    </row>
    <row r="82" spans="1:11" x14ac:dyDescent="0.2">
      <c r="A82" s="1" t="s">
        <v>128</v>
      </c>
      <c r="I82" s="1">
        <v>304</v>
      </c>
      <c r="J82" s="1">
        <v>0</v>
      </c>
      <c r="K82" s="1">
        <v>209</v>
      </c>
    </row>
    <row r="83" spans="1:11" x14ac:dyDescent="0.2">
      <c r="A83" s="1" t="s">
        <v>129</v>
      </c>
      <c r="I83" s="1">
        <v>-192</v>
      </c>
      <c r="J83" s="1">
        <v>-308</v>
      </c>
      <c r="K83" s="1">
        <v>-522</v>
      </c>
    </row>
    <row r="84" spans="1:11" x14ac:dyDescent="0.2">
      <c r="A84" s="1" t="s">
        <v>130</v>
      </c>
      <c r="I84" s="1">
        <v>-70</v>
      </c>
      <c r="J84" s="1">
        <v>-219</v>
      </c>
      <c r="K84" s="1">
        <v>144</v>
      </c>
    </row>
    <row r="85" spans="1:11" x14ac:dyDescent="0.2">
      <c r="A85" s="1" t="s">
        <v>131</v>
      </c>
      <c r="I85" s="1">
        <v>125</v>
      </c>
      <c r="J85" s="1">
        <v>84</v>
      </c>
      <c r="K85" s="1">
        <v>299</v>
      </c>
    </row>
    <row r="86" spans="1:11" x14ac:dyDescent="0.2">
      <c r="A86" s="1" t="s">
        <v>135</v>
      </c>
      <c r="I86" s="1">
        <v>-2086</v>
      </c>
      <c r="J86" s="1">
        <v>-97</v>
      </c>
      <c r="K86" s="1">
        <v>1088</v>
      </c>
    </row>
    <row r="87" spans="1:11" x14ac:dyDescent="0.2">
      <c r="A87" s="1" t="s">
        <v>134</v>
      </c>
      <c r="I87" s="1">
        <v>-86</v>
      </c>
      <c r="J87" s="1">
        <v>-230</v>
      </c>
      <c r="K87" s="1">
        <v>-91</v>
      </c>
    </row>
    <row r="88" spans="1:11" x14ac:dyDescent="0.2">
      <c r="A88" s="1" t="s">
        <v>133</v>
      </c>
      <c r="I88" s="1">
        <v>-119</v>
      </c>
      <c r="J88" s="1">
        <v>-335</v>
      </c>
      <c r="K88" s="1">
        <v>-13</v>
      </c>
    </row>
    <row r="89" spans="1:11" x14ac:dyDescent="0.2">
      <c r="A89" s="1" t="s">
        <v>112</v>
      </c>
      <c r="I89" s="1">
        <v>865</v>
      </c>
      <c r="J89" s="1">
        <v>-478</v>
      </c>
      <c r="K89" s="1">
        <v>-549</v>
      </c>
    </row>
    <row r="90" spans="1:11" x14ac:dyDescent="0.2">
      <c r="A90" s="1" t="s">
        <v>132</v>
      </c>
      <c r="I90" s="1">
        <v>0</v>
      </c>
      <c r="J90" s="1">
        <v>-185</v>
      </c>
      <c r="K90" s="1">
        <v>225</v>
      </c>
    </row>
    <row r="91" spans="1:11" x14ac:dyDescent="0.2">
      <c r="A91" s="1" t="s">
        <v>136</v>
      </c>
      <c r="I91" s="9">
        <f t="shared" ref="I91:J91" si="17">+SUM(I77:I90)</f>
        <v>10253</v>
      </c>
      <c r="J91" s="9">
        <f t="shared" si="17"/>
        <v>16810</v>
      </c>
      <c r="K91" s="9">
        <f>+SUM(K77:K90)</f>
        <v>12308</v>
      </c>
    </row>
    <row r="93" spans="1:11" x14ac:dyDescent="0.2">
      <c r="A93" s="1" t="s">
        <v>137</v>
      </c>
      <c r="I93" s="1">
        <v>-2870</v>
      </c>
      <c r="J93" s="1">
        <v>-4497</v>
      </c>
      <c r="K93" s="1">
        <v>-6270</v>
      </c>
    </row>
    <row r="94" spans="1:11" x14ac:dyDescent="0.2">
      <c r="A94" s="1" t="s">
        <v>138</v>
      </c>
      <c r="I94" s="1">
        <v>97</v>
      </c>
      <c r="J94" s="1">
        <v>147</v>
      </c>
      <c r="K94" s="1">
        <v>25</v>
      </c>
    </row>
    <row r="95" spans="1:11" x14ac:dyDescent="0.2">
      <c r="A95" s="1" t="s">
        <v>140</v>
      </c>
      <c r="I95" s="1">
        <v>-431</v>
      </c>
      <c r="J95" s="1">
        <v>-990</v>
      </c>
      <c r="K95" s="1">
        <v>-713</v>
      </c>
    </row>
    <row r="96" spans="1:11" x14ac:dyDescent="0.2">
      <c r="A96" s="1" t="s">
        <v>141</v>
      </c>
      <c r="I96" s="1">
        <v>1624</v>
      </c>
      <c r="J96" s="1">
        <v>584</v>
      </c>
      <c r="K96" s="1">
        <v>448</v>
      </c>
    </row>
    <row r="97" spans="1:11" x14ac:dyDescent="0.2">
      <c r="A97" s="1" t="s">
        <v>139</v>
      </c>
      <c r="I97" s="1">
        <v>406</v>
      </c>
      <c r="J97" s="1">
        <v>-116</v>
      </c>
      <c r="K97" s="1">
        <v>-470</v>
      </c>
    </row>
    <row r="98" spans="1:11" x14ac:dyDescent="0.2">
      <c r="A98" s="1" t="s">
        <v>142</v>
      </c>
      <c r="I98" s="1">
        <f t="shared" ref="I98:J98" si="18">+SUM(I93:I97)</f>
        <v>-1174</v>
      </c>
      <c r="J98" s="1">
        <f t="shared" si="18"/>
        <v>-4872</v>
      </c>
      <c r="K98" s="1">
        <f>+SUM(K93:K97)</f>
        <v>-6980</v>
      </c>
    </row>
    <row r="100" spans="1:11" x14ac:dyDescent="0.2">
      <c r="A100" s="1" t="s">
        <v>143</v>
      </c>
      <c r="I100" s="1">
        <v>0</v>
      </c>
      <c r="J100" s="1">
        <v>400</v>
      </c>
      <c r="K100" s="1">
        <v>900</v>
      </c>
    </row>
    <row r="101" spans="1:11" x14ac:dyDescent="0.2">
      <c r="A101" s="1" t="s">
        <v>144</v>
      </c>
      <c r="I101" s="1">
        <v>0</v>
      </c>
      <c r="J101" s="1">
        <v>-400</v>
      </c>
      <c r="K101" s="1">
        <v>-900</v>
      </c>
    </row>
    <row r="102" spans="1:11" x14ac:dyDescent="0.2">
      <c r="A102" s="1" t="s">
        <v>145</v>
      </c>
      <c r="I102" s="1">
        <v>0</v>
      </c>
      <c r="J102" s="1">
        <v>0</v>
      </c>
      <c r="K102" s="1">
        <v>-46</v>
      </c>
    </row>
    <row r="103" spans="1:11" x14ac:dyDescent="0.2">
      <c r="A103" s="1" t="s">
        <v>146</v>
      </c>
      <c r="I103" s="1">
        <v>-6834</v>
      </c>
      <c r="J103" s="1">
        <v>-9484</v>
      </c>
      <c r="K103" s="1">
        <v>-22</v>
      </c>
    </row>
    <row r="104" spans="1:11" x14ac:dyDescent="0.2">
      <c r="A104" s="1" t="s">
        <v>147</v>
      </c>
      <c r="I104" s="1">
        <v>0</v>
      </c>
      <c r="J104" s="1">
        <v>0</v>
      </c>
      <c r="K104" s="1">
        <v>-1661</v>
      </c>
    </row>
    <row r="105" spans="1:11" x14ac:dyDescent="0.2">
      <c r="A105" s="1" t="s">
        <v>148</v>
      </c>
      <c r="I105" s="1">
        <v>-8</v>
      </c>
      <c r="J105" s="1">
        <v>-3099</v>
      </c>
      <c r="K105" s="1">
        <v>-1798</v>
      </c>
    </row>
    <row r="106" spans="1:11" x14ac:dyDescent="0.2">
      <c r="A106" s="1" t="s">
        <v>149</v>
      </c>
      <c r="I106" s="1">
        <v>-839</v>
      </c>
      <c r="J106" s="1">
        <v>-1184</v>
      </c>
      <c r="K106" s="1">
        <v>-1365</v>
      </c>
    </row>
    <row r="107" spans="1:11" x14ac:dyDescent="0.2">
      <c r="A107" s="1" t="s">
        <v>150</v>
      </c>
      <c r="I107" s="1">
        <v>31</v>
      </c>
      <c r="J107" s="1">
        <v>293</v>
      </c>
      <c r="K107" s="1">
        <v>135</v>
      </c>
    </row>
    <row r="108" spans="1:11" x14ac:dyDescent="0.2">
      <c r="A108" s="1" t="s">
        <v>151</v>
      </c>
      <c r="I108" s="1">
        <v>0</v>
      </c>
      <c r="J108" s="1">
        <v>0</v>
      </c>
      <c r="K108" s="1">
        <v>100</v>
      </c>
    </row>
    <row r="109" spans="1:11" x14ac:dyDescent="0.2">
      <c r="A109" s="1" t="s">
        <v>152</v>
      </c>
      <c r="I109" s="1">
        <v>-834</v>
      </c>
      <c r="J109" s="1">
        <v>-111</v>
      </c>
      <c r="K109" s="1">
        <v>0</v>
      </c>
    </row>
    <row r="110" spans="1:11" x14ac:dyDescent="0.2">
      <c r="A110" s="1" t="s">
        <v>153</v>
      </c>
      <c r="I110" s="1">
        <v>-80</v>
      </c>
      <c r="J110" s="1">
        <v>-130</v>
      </c>
      <c r="K110" s="1">
        <v>-233</v>
      </c>
    </row>
    <row r="111" spans="1:11" x14ac:dyDescent="0.2">
      <c r="A111" s="1" t="s">
        <v>154</v>
      </c>
      <c r="I111" s="1">
        <f t="shared" ref="I111:J111" si="19">+SUM(I100:I110)</f>
        <v>-8564</v>
      </c>
      <c r="J111" s="1">
        <f t="shared" si="19"/>
        <v>-13715</v>
      </c>
      <c r="K111" s="1">
        <f>+SUM(K100:K110)</f>
        <v>-4890</v>
      </c>
    </row>
    <row r="112" spans="1:11" x14ac:dyDescent="0.2">
      <c r="A112" s="1" t="s">
        <v>155</v>
      </c>
      <c r="I112" s="1">
        <f t="shared" ref="I112:J112" si="20">+I91+I98+I111</f>
        <v>515</v>
      </c>
      <c r="J112" s="1">
        <f t="shared" si="20"/>
        <v>-1777</v>
      </c>
      <c r="K112" s="1">
        <f>+K91+K98+K111</f>
        <v>438</v>
      </c>
    </row>
    <row r="114" spans="1:11" x14ac:dyDescent="0.2">
      <c r="A114" s="1" t="s">
        <v>156</v>
      </c>
      <c r="I114" s="9">
        <f t="shared" ref="I114:J114" si="21">+I91+I93</f>
        <v>7383</v>
      </c>
      <c r="J114" s="9">
        <f t="shared" si="21"/>
        <v>12313</v>
      </c>
      <c r="K114" s="9">
        <f>+K91+K93</f>
        <v>6038</v>
      </c>
    </row>
    <row r="115" spans="1:11" x14ac:dyDescent="0.2">
      <c r="A115" s="1" t="s">
        <v>157</v>
      </c>
      <c r="I115" s="9">
        <f t="shared" ref="I115:J115" si="22">+I105+I106</f>
        <v>-847</v>
      </c>
      <c r="J115" s="9">
        <f t="shared" si="22"/>
        <v>-4283</v>
      </c>
      <c r="K115" s="9">
        <f>+K105+K106</f>
        <v>-3163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alexandreduartemorais@gmail.com</dc:creator>
  <cp:lastModifiedBy>alexandreduartemorais@gmail.com</cp:lastModifiedBy>
  <cp:lastPrinted>2024-08-22T21:17:58Z</cp:lastPrinted>
  <dcterms:created xsi:type="dcterms:W3CDTF">2024-08-21T22:19:31Z</dcterms:created>
  <dcterms:modified xsi:type="dcterms:W3CDTF">2024-08-22T21:18:08Z</dcterms:modified>
</cp:coreProperties>
</file>