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502" documentId="8_{B3EED30B-5F70-48A7-82EB-E1AA94D07874}" xr6:coauthVersionLast="47" xr6:coauthVersionMax="47" xr10:uidLastSave="{7CFD972D-CF96-4493-90FA-B1D23AA9D2C0}"/>
  <bookViews>
    <workbookView xWindow="11424" yWindow="0" windowWidth="11712" windowHeight="12336" firstSheet="1" activeTab="3" xr2:uid="{F8C14EC5-B835-47AA-BEAC-4A72AF895C4F}"/>
  </bookViews>
  <sheets>
    <sheet name="main" sheetId="1" r:id="rId1"/>
    <sheet name="model" sheetId="2" r:id="rId2"/>
    <sheet name="Positiion Sizing" sheetId="3" r:id="rId3"/>
    <sheet name="Hold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3" l="1"/>
  <c r="M4" i="3"/>
  <c r="J6" i="3"/>
  <c r="J5" i="3"/>
  <c r="J1" i="3"/>
  <c r="J3" i="3"/>
  <c r="J2"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 r="Q3" i="2"/>
  <c r="R3" i="2"/>
  <c r="Q86" i="2"/>
  <c r="R86" i="2"/>
  <c r="S2" i="2"/>
  <c r="T2" i="2" s="1"/>
  <c r="U2" i="2" s="1"/>
  <c r="V2" i="2" s="1"/>
  <c r="W2" i="2" s="1"/>
  <c r="X2" i="2" s="1"/>
  <c r="R20" i="2"/>
  <c r="R18" i="2"/>
  <c r="S18" i="2" s="1"/>
  <c r="T18" i="2" s="1"/>
  <c r="R17" i="2"/>
  <c r="S17" i="2" s="1"/>
  <c r="T17" i="2" s="1"/>
  <c r="U17" i="2" s="1"/>
  <c r="R16" i="2"/>
  <c r="S16" i="2" s="1"/>
  <c r="T16" i="2" s="1"/>
  <c r="U16" i="2" s="1"/>
  <c r="V16" i="2" s="1"/>
  <c r="W16" i="2" s="1"/>
  <c r="X16" i="2" s="1"/>
  <c r="R15" i="2"/>
  <c r="R13" i="2"/>
  <c r="R11" i="2"/>
  <c r="S11" i="2" s="1"/>
  <c r="S26" i="2" s="1"/>
  <c r="R10" i="2"/>
  <c r="S10" i="2" s="1"/>
  <c r="T10" i="2" s="1"/>
  <c r="R9" i="2"/>
  <c r="S9" i="2" s="1"/>
  <c r="Q20" i="2"/>
  <c r="Q18" i="2"/>
  <c r="Q17" i="2"/>
  <c r="Q16" i="2"/>
  <c r="Q15" i="2"/>
  <c r="Q13" i="2"/>
  <c r="Q11" i="2"/>
  <c r="Q10" i="2"/>
  <c r="Q9" i="2"/>
  <c r="Q12" i="2" s="1"/>
  <c r="Q14" i="2" s="1"/>
  <c r="L26" i="2"/>
  <c r="K26" i="2"/>
  <c r="L25" i="2"/>
  <c r="K25" i="2"/>
  <c r="L24" i="2"/>
  <c r="K24" i="2"/>
  <c r="M26" i="2"/>
  <c r="M25" i="2"/>
  <c r="M24" i="2"/>
  <c r="I12" i="2"/>
  <c r="I14" i="2" s="1"/>
  <c r="I19" i="2" s="1"/>
  <c r="I21" i="2" s="1"/>
  <c r="M12" i="2"/>
  <c r="M14" i="2" s="1"/>
  <c r="L12" i="2"/>
  <c r="L14" i="2" s="1"/>
  <c r="L29" i="2" s="1"/>
  <c r="K12" i="2"/>
  <c r="H12" i="2"/>
  <c r="H14" i="2" s="1"/>
  <c r="H19" i="2" s="1"/>
  <c r="H21" i="2" s="1"/>
  <c r="G12" i="2"/>
  <c r="G14" i="2" s="1"/>
  <c r="G19" i="2" s="1"/>
  <c r="G21" i="2" s="1"/>
  <c r="F12" i="2"/>
  <c r="F14" i="2" s="1"/>
  <c r="F19" i="2" s="1"/>
  <c r="F21" i="2" s="1"/>
  <c r="E12" i="2"/>
  <c r="E14" i="2" s="1"/>
  <c r="E19" i="2" s="1"/>
  <c r="E21" i="2" s="1"/>
  <c r="D12" i="2"/>
  <c r="D14" i="2" s="1"/>
  <c r="D19" i="2" s="1"/>
  <c r="D21" i="2" s="1"/>
  <c r="C12" i="2"/>
  <c r="C14" i="2" s="1"/>
  <c r="C19" i="2" s="1"/>
  <c r="C21" i="2" s="1"/>
  <c r="J31" i="2"/>
  <c r="N31" i="2"/>
  <c r="N26" i="2"/>
  <c r="N25" i="2"/>
  <c r="N24" i="2"/>
  <c r="J12" i="2"/>
  <c r="J14" i="2" s="1"/>
  <c r="J29" i="2" s="1"/>
  <c r="N12" i="2"/>
  <c r="N14" i="2" s="1"/>
  <c r="N19" i="2" s="1"/>
  <c r="N21" i="2" s="1"/>
  <c r="C2" i="1" a="1"/>
  <c r="C2" i="1" s="1"/>
  <c r="J3" i="1" a="1"/>
  <c r="J3" i="1" s="1"/>
  <c r="J5" i="1" s="1"/>
  <c r="J8" i="1" s="1"/>
  <c r="R87" i="2" l="1"/>
  <c r="J11" i="1" s="1"/>
  <c r="Q87" i="2"/>
  <c r="R12" i="2"/>
  <c r="R26" i="2"/>
  <c r="N27" i="2"/>
  <c r="R24" i="2"/>
  <c r="I29" i="2"/>
  <c r="R25" i="2"/>
  <c r="R27" i="2"/>
  <c r="M27" i="2"/>
  <c r="M19" i="2"/>
  <c r="M21" i="2" s="1"/>
  <c r="M29" i="2"/>
  <c r="Q19" i="2"/>
  <c r="Q21" i="2" s="1"/>
  <c r="Q29" i="2"/>
  <c r="T25" i="2"/>
  <c r="U10" i="2"/>
  <c r="T9" i="2"/>
  <c r="T12" i="2" s="1"/>
  <c r="S24" i="2"/>
  <c r="S12" i="2"/>
  <c r="T11" i="2"/>
  <c r="S25" i="2"/>
  <c r="N29" i="2"/>
  <c r="L27" i="2"/>
  <c r="J19" i="2"/>
  <c r="J21" i="2" s="1"/>
  <c r="U18" i="2"/>
  <c r="V18" i="2" s="1"/>
  <c r="W18" i="2" s="1"/>
  <c r="X18" i="2" s="1"/>
  <c r="V17" i="2"/>
  <c r="K27" i="2"/>
  <c r="K14" i="2"/>
  <c r="L19" i="2"/>
  <c r="L21" i="2" s="1"/>
  <c r="T15" i="2" l="1"/>
  <c r="T13" i="2"/>
  <c r="T14" i="2"/>
  <c r="T27" i="2"/>
  <c r="K19" i="2"/>
  <c r="K21" i="2" s="1"/>
  <c r="R14" i="2"/>
  <c r="S15" i="2"/>
  <c r="S13" i="2"/>
  <c r="S14" i="2"/>
  <c r="S27" i="2"/>
  <c r="U11" i="2"/>
  <c r="T26" i="2"/>
  <c r="U9" i="2"/>
  <c r="T24" i="2"/>
  <c r="V10" i="2"/>
  <c r="U25" i="2"/>
  <c r="W17" i="2"/>
  <c r="K29" i="2"/>
  <c r="V11" i="2" l="1"/>
  <c r="U26" i="2"/>
  <c r="W10" i="2"/>
  <c r="V25" i="2"/>
  <c r="S19" i="2"/>
  <c r="S29" i="2"/>
  <c r="V9" i="2"/>
  <c r="U24" i="2"/>
  <c r="U12" i="2"/>
  <c r="R29" i="2"/>
  <c r="R19" i="2"/>
  <c r="R21" i="2" s="1"/>
  <c r="J10" i="1" s="1"/>
  <c r="T29" i="2"/>
  <c r="T19" i="2"/>
  <c r="T20" i="2" s="1"/>
  <c r="T21" i="2" s="1"/>
  <c r="X17" i="2"/>
  <c r="U15" i="2" l="1"/>
  <c r="U27" i="2"/>
  <c r="U13" i="2"/>
  <c r="U14" i="2"/>
  <c r="W9" i="2"/>
  <c r="V24" i="2"/>
  <c r="V12" i="2"/>
  <c r="S20" i="2"/>
  <c r="S21" i="2" s="1"/>
  <c r="X10" i="2"/>
  <c r="X25" i="2" s="1"/>
  <c r="W25" i="2"/>
  <c r="W11" i="2"/>
  <c r="V26" i="2"/>
  <c r="X11" i="2" l="1"/>
  <c r="X26" i="2" s="1"/>
  <c r="W26" i="2"/>
  <c r="U29" i="2"/>
  <c r="U19" i="2"/>
  <c r="U20" i="2" s="1"/>
  <c r="U21" i="2" s="1"/>
  <c r="V27" i="2"/>
  <c r="V15" i="2"/>
  <c r="V13" i="2"/>
  <c r="V14" i="2"/>
  <c r="X9" i="2"/>
  <c r="W24" i="2"/>
  <c r="W12" i="2"/>
  <c r="W15" i="2" l="1"/>
  <c r="W27" i="2"/>
  <c r="W13" i="2"/>
  <c r="W14" i="2" s="1"/>
  <c r="X24" i="2"/>
  <c r="X12" i="2"/>
  <c r="V29" i="2"/>
  <c r="V19" i="2"/>
  <c r="V20" i="2" s="1"/>
  <c r="V21" i="2" s="1"/>
  <c r="W29" i="2" l="1"/>
  <c r="W19" i="2"/>
  <c r="W20" i="2" s="1"/>
  <c r="W21" i="2" s="1"/>
  <c r="X13" i="2"/>
  <c r="X27" i="2"/>
  <c r="X15" i="2"/>
  <c r="X14" i="2"/>
  <c r="X29" i="2" l="1"/>
  <c r="X19" i="2"/>
  <c r="X20" i="2" s="1"/>
  <c r="X21" i="2" s="1"/>
  <c r="Y21" i="2" l="1"/>
  <c r="Z21" i="2" s="1"/>
  <c r="AA21" i="2" s="1"/>
  <c r="AB21" i="2" s="1"/>
  <c r="AC21" i="2" s="1"/>
  <c r="AD21" i="2" s="1"/>
  <c r="AE21" i="2" s="1"/>
  <c r="AF21" i="2" s="1"/>
  <c r="AG21" i="2" s="1"/>
  <c r="AH21" i="2" s="1"/>
  <c r="AI21" i="2" s="1"/>
  <c r="AJ21" i="2" s="1"/>
  <c r="AK21" i="2" s="1"/>
  <c r="AL21" i="2" s="1"/>
  <c r="AM21" i="2" s="1"/>
  <c r="AN21" i="2" s="1"/>
  <c r="AO21" i="2" s="1"/>
  <c r="AA7" i="2" l="1"/>
  <c r="AA8" i="2" s="1"/>
  <c r="AA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1"/>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<sst xmlns="http://schemas.openxmlformats.org/spreadsheetml/2006/main" count="475" uniqueCount="460">
  <si>
    <t>Ticket</t>
  </si>
  <si>
    <t>Price</t>
  </si>
  <si>
    <t>Shares</t>
  </si>
  <si>
    <t>MC</t>
  </si>
  <si>
    <t>Cash</t>
  </si>
  <si>
    <t>Debt</t>
  </si>
  <si>
    <t>EV</t>
  </si>
  <si>
    <t>Revenue</t>
  </si>
  <si>
    <t>Q1 2022</t>
  </si>
  <si>
    <t>Q2 2022</t>
  </si>
  <si>
    <t>Q3 2022</t>
  </si>
  <si>
    <t>Q4 2022</t>
  </si>
  <si>
    <t>Q1 2023</t>
  </si>
  <si>
    <t>Q2 2023</t>
  </si>
  <si>
    <t>Q3 2023</t>
  </si>
  <si>
    <t>Q4 2023</t>
  </si>
  <si>
    <t>Q1 2024</t>
  </si>
  <si>
    <t>Q2 2024</t>
  </si>
  <si>
    <t>Q3 2024</t>
  </si>
  <si>
    <t>Q4 2024</t>
  </si>
  <si>
    <t>Clients</t>
  </si>
  <si>
    <t>TPV</t>
  </si>
  <si>
    <t>Deposits</t>
  </si>
  <si>
    <t>Credit Portfolio</t>
  </si>
  <si>
    <t>Transaction Activities</t>
  </si>
  <si>
    <t>Financial Income</t>
  </si>
  <si>
    <t>Other Financial Income</t>
  </si>
  <si>
    <t>(R$ million)</t>
  </si>
  <si>
    <t>Revenue y/y</t>
  </si>
  <si>
    <t>COGS</t>
  </si>
  <si>
    <t>Gross Profit</t>
  </si>
  <si>
    <t>S&amp;M</t>
  </si>
  <si>
    <t>G&amp;A</t>
  </si>
  <si>
    <t>Financial costs</t>
  </si>
  <si>
    <t>other expenses</t>
  </si>
  <si>
    <t>Pretax Income</t>
  </si>
  <si>
    <t>Taxes</t>
  </si>
  <si>
    <t>Net Income</t>
  </si>
  <si>
    <t>Gross Margin</t>
  </si>
  <si>
    <t>Net Cash</t>
  </si>
  <si>
    <t>EV/E</t>
  </si>
  <si>
    <t>Discount</t>
  </si>
  <si>
    <t>Maturity</t>
  </si>
  <si>
    <t xml:space="preserve">NPV </t>
  </si>
  <si>
    <t>Price USD</t>
  </si>
  <si>
    <t>Assets</t>
  </si>
  <si>
    <t>Current assets</t>
  </si>
  <si>
    <t>Cash and cash equivalents</t>
  </si>
  <si>
    <t>Financial investments</t>
  </si>
  <si>
    <t>Compulsory reserve</t>
  </si>
  <si>
    <t>Accruals receivable</t>
  </si>
  <si>
    <t>Receivables from related parties</t>
  </si>
  <si>
    <t>Derivative financial instruments</t>
  </si>
  <si>
    <t>Inventories</t>
  </si>
  <si>
    <t>Recoverable Taxes</t>
  </si>
  <si>
    <t>Other receivables</t>
  </si>
  <si>
    <t>Total current assets</t>
  </si>
  <si>
    <t>Non-current assets</t>
  </si>
  <si>
    <t>Accounts receivable</t>
  </si>
  <si>
    <t>Judicial deposits</t>
  </si>
  <si>
    <t>Deferred income tax and social contribution</t>
  </si>
  <si>
    <t>Property and equipment</t>
  </si>
  <si>
    <t>Intangible assets</t>
  </si>
  <si>
    <t>Total non-current assets</t>
  </si>
  <si>
    <t>Total assets</t>
  </si>
  <si>
    <t>Current Liabilities</t>
  </si>
  <si>
    <t>Payables to third parties</t>
  </si>
  <si>
    <t>Obligations to FIDC quota holders</t>
  </si>
  <si>
    <t>Checking Accounts</t>
  </si>
  <si>
    <t>Banking Issuances</t>
  </si>
  <si>
    <t>Salaries and social security charges</t>
  </si>
  <si>
    <t>Taxes and contributions</t>
  </si>
  <si>
    <t>Provision for contingencies</t>
  </si>
  <si>
    <t>Borrowings</t>
  </si>
  <si>
    <t>Derivative Financial Instruments</t>
  </si>
  <si>
    <t>Trade payables</t>
  </si>
  <si>
    <t>Payables to related parties</t>
  </si>
  <si>
    <t>Deferred revenue</t>
  </si>
  <si>
    <t>Other liabilities</t>
  </si>
  <si>
    <t>Total current liabilities</t>
  </si>
  <si>
    <t>Non-current liabilities</t>
  </si>
  <si>
    <t>Total non-current liabilities</t>
  </si>
  <si>
    <t>Total liabilities</t>
  </si>
  <si>
    <t>Total equity</t>
  </si>
  <si>
    <t>Total liabilities and equity</t>
  </si>
  <si>
    <t>S/E</t>
  </si>
  <si>
    <t>S/E USD</t>
  </si>
  <si>
    <t>EV/B</t>
  </si>
  <si>
    <t>Close</t>
  </si>
  <si>
    <t>High</t>
  </si>
  <si>
    <t>Low</t>
  </si>
  <si>
    <t>Open</t>
  </si>
  <si>
    <t>Volume</t>
  </si>
  <si>
    <t>UTC Date</t>
  </si>
  <si>
    <t>Mon, 24 Mar 2025 00:00:00 GMT</t>
  </si>
  <si>
    <t>Fri, 21 Mar 2025 00:00:00 GMT</t>
  </si>
  <si>
    <t>Thu, 20 Mar 2025 00:00:00 GMT</t>
  </si>
  <si>
    <t>Wed, 19 Mar 2025 00:00:00 GMT</t>
  </si>
  <si>
    <t>Tue, 18 Mar 2025 00:00:00 GMT</t>
  </si>
  <si>
    <t>Mon, 17 Mar 2025 00:00:00 GMT</t>
  </si>
  <si>
    <t>Fri, 14 Mar 2025 00:00:00 GMT</t>
  </si>
  <si>
    <t>Thu, 13 Mar 2025 00:00:00 GMT</t>
  </si>
  <si>
    <t>Wed, 12 Mar 2025 00:00:00 GMT</t>
  </si>
  <si>
    <t>Tue, 11 Mar 2025 00:00:00 GMT</t>
  </si>
  <si>
    <t>Mon, 10 Mar 2025 00:00:00 GMT</t>
  </si>
  <si>
    <t>Fri, 07 Mar 2025 00:00:00 GMT</t>
  </si>
  <si>
    <t>Thu, 06 Mar 2025 00:00:00 GMT</t>
  </si>
  <si>
    <t>Wed, 05 Mar 2025 00:00:00 GMT</t>
  </si>
  <si>
    <t>Tue, 04 Mar 2025 00:00:00 GMT</t>
  </si>
  <si>
    <t>Mon, 03 Mar 2025 00:00:00 GMT</t>
  </si>
  <si>
    <t>Fri, 28 Feb 2025 00:00:00 GMT</t>
  </si>
  <si>
    <t>Thu, 27 Feb 2025 00:00:00 GMT</t>
  </si>
  <si>
    <t>Wed, 26 Feb 2025 00:00:00 GMT</t>
  </si>
  <si>
    <t>Tue, 25 Feb 2025 00:00:00 GMT</t>
  </si>
  <si>
    <t>Mon, 24 Feb 2025 00:00:00 GMT</t>
  </si>
  <si>
    <t>Fri, 21 Feb 2025 00:00:00 GMT</t>
  </si>
  <si>
    <t>Thu, 20 Feb 2025 00:00:00 GMT</t>
  </si>
  <si>
    <t>Wed, 19 Feb 2025 00:00:00 GMT</t>
  </si>
  <si>
    <t>Tue, 18 Feb 2025 00:00:00 GMT</t>
  </si>
  <si>
    <t>Fri, 14 Feb 2025 00:00:00 GMT</t>
  </si>
  <si>
    <t>Thu, 13 Feb 2025 00:00:00 GMT</t>
  </si>
  <si>
    <t>Wed, 12 Feb 2025 00:00:00 GMT</t>
  </si>
  <si>
    <t>Tue, 11 Feb 2025 00:00:00 GMT</t>
  </si>
  <si>
    <t>Mon, 10 Feb 2025 00:00:00 GMT</t>
  </si>
  <si>
    <t>Fri, 07 Feb 2025 00:00:00 GMT</t>
  </si>
  <si>
    <t>Thu, 06 Feb 2025 00:00:00 GMT</t>
  </si>
  <si>
    <t>Wed, 05 Feb 2025 00:00:00 GMT</t>
  </si>
  <si>
    <t>Tue, 04 Feb 2025 00:00:00 GMT</t>
  </si>
  <si>
    <t>Mon, 03 Feb 2025 00:00:00 GMT</t>
  </si>
  <si>
    <t>Fri, 31 Jan 2025 00:00:00 GMT</t>
  </si>
  <si>
    <t>Thu, 30 Jan 2025 00:00:00 GMT</t>
  </si>
  <si>
    <t>Wed, 29 Jan 2025 00:00:00 GMT</t>
  </si>
  <si>
    <t>Tue, 28 Jan 2025 00:00:00 GMT</t>
  </si>
  <si>
    <t>Mon, 27 Jan 2025 00:00:00 GMT</t>
  </si>
  <si>
    <t>Fri, 24 Jan 2025 00:00:00 GMT</t>
  </si>
  <si>
    <t>Thu, 23 Jan 2025 00:00:00 GMT</t>
  </si>
  <si>
    <t>Wed, 22 Jan 2025 00:00:00 GMT</t>
  </si>
  <si>
    <t>Tue, 21 Jan 2025 00:00:00 GMT</t>
  </si>
  <si>
    <t>Fri, 17 Jan 2025 00:00:00 GMT</t>
  </si>
  <si>
    <t>Thu, 16 Jan 2025 00:00:00 GMT</t>
  </si>
  <si>
    <t>Wed, 15 Jan 2025 00:00:00 GMT</t>
  </si>
  <si>
    <t>Tue, 14 Jan 2025 00:00:00 GMT</t>
  </si>
  <si>
    <t>Mon, 13 Jan 2025 00:00:00 GMT</t>
  </si>
  <si>
    <t>Fri, 10 Jan 2025 00:00:00 GMT</t>
  </si>
  <si>
    <t>Wed, 08 Jan 2025 00:00:00 GMT</t>
  </si>
  <si>
    <t>Tue, 07 Jan 2025 00:00:00 GMT</t>
  </si>
  <si>
    <t>Mon, 06 Jan 2025 00:00:00 GMT</t>
  </si>
  <si>
    <t>Fri, 03 Jan 2025 00:00:00 GMT</t>
  </si>
  <si>
    <t>Thu, 02 Jan 2025 00:00:00 GMT</t>
  </si>
  <si>
    <t>Tue, 31 Dec 2024 00:00:00 GMT</t>
  </si>
  <si>
    <t>Mon, 30 Dec 2024 00:00:00 GMT</t>
  </si>
  <si>
    <t>Fri, 27 Dec 2024 00:00:00 GMT</t>
  </si>
  <si>
    <t>Thu, 26 Dec 2024 00:00:00 GMT</t>
  </si>
  <si>
    <t>Tue, 24 Dec 2024 00:00:00 GMT</t>
  </si>
  <si>
    <t>Mon, 23 Dec 2024 00:00:00 GMT</t>
  </si>
  <si>
    <t>Fri, 20 Dec 2024 00:00:00 GMT</t>
  </si>
  <si>
    <t>Thu, 19 Dec 2024 00:00:00 GMT</t>
  </si>
  <si>
    <t>Wed, 18 Dec 2024 00:00:00 GMT</t>
  </si>
  <si>
    <t>Tue, 17 Dec 2024 00:00:00 GMT</t>
  </si>
  <si>
    <t>Mon, 16 Dec 2024 00:00:00 GMT</t>
  </si>
  <si>
    <t>Fri, 13 Dec 2024 00:00:00 GMT</t>
  </si>
  <si>
    <t>Thu, 12 Dec 2024 00:00:00 GMT</t>
  </si>
  <si>
    <t>Wed, 11 Dec 2024 00:00:00 GMT</t>
  </si>
  <si>
    <t>Tue, 10 Dec 2024 00:00:00 GMT</t>
  </si>
  <si>
    <t>Mon, 09 Dec 2024 00:00:00 GMT</t>
  </si>
  <si>
    <t>Fri, 06 Dec 2024 00:00:00 GMT</t>
  </si>
  <si>
    <t>Thu, 05 Dec 2024 00:00:00 GMT</t>
  </si>
  <si>
    <t>Wed, 04 Dec 2024 00:00:00 GMT</t>
  </si>
  <si>
    <t>Tue, 03 Dec 2024 00:00:00 GMT</t>
  </si>
  <si>
    <t>Mon, 02 Dec 2024 00:00:00 GMT</t>
  </si>
  <si>
    <t>Fri, 29 Nov 2024 00:00:00 GMT</t>
  </si>
  <si>
    <t>Wed, 27 Nov 2024 00:00:00 GMT</t>
  </si>
  <si>
    <t>Tue, 26 Nov 2024 00:00:00 GMT</t>
  </si>
  <si>
    <t>Mon, 25 Nov 2024 00:00:00 GMT</t>
  </si>
  <si>
    <t>Fri, 22 Nov 2024 00:00:00 GMT</t>
  </si>
  <si>
    <t>Thu, 21 Nov 2024 00:00:00 GMT</t>
  </si>
  <si>
    <t>Wed, 20 Nov 2024 00:00:00 GMT</t>
  </si>
  <si>
    <t>Tue, 19 Nov 2024 00:00:00 GMT</t>
  </si>
  <si>
    <t>Mon, 18 Nov 2024 00:00:00 GMT</t>
  </si>
  <si>
    <t>Fri, 15 Nov 2024 00:00:00 GMT</t>
  </si>
  <si>
    <t>Thu, 14 Nov 2024 00:00:00 GMT</t>
  </si>
  <si>
    <t>Wed, 13 Nov 2024 00:00:00 GMT</t>
  </si>
  <si>
    <t>Tue, 12 Nov 2024 00:00:00 GMT</t>
  </si>
  <si>
    <t>Mon, 11 Nov 2024 00:00:00 GMT</t>
  </si>
  <si>
    <t>Fri, 08 Nov 2024 00:00:00 GMT</t>
  </si>
  <si>
    <t>Thu, 07 Nov 2024 00:00:00 GMT</t>
  </si>
  <si>
    <t>Wed, 06 Nov 2024 00:00:00 GMT</t>
  </si>
  <si>
    <t>Tue, 05 Nov 2024 00:00:00 GMT</t>
  </si>
  <si>
    <t>Mon, 04 Nov 2024 00:00:00 GMT</t>
  </si>
  <si>
    <t>Fri, 01 Nov 2024 00:00:00 GMT</t>
  </si>
  <si>
    <t>Thu, 31 Oct 2024 00:00:00 GMT</t>
  </si>
  <si>
    <t>Wed, 30 Oct 2024 00:00:00 GMT</t>
  </si>
  <si>
    <t>Tue, 29 Oct 2024 00:00:00 GMT</t>
  </si>
  <si>
    <t>Mon, 28 Oct 2024 00:00:00 GMT</t>
  </si>
  <si>
    <t>Fri, 25 Oct 2024 00:00:00 GMT</t>
  </si>
  <si>
    <t>Thu, 24 Oct 2024 00:00:00 GMT</t>
  </si>
  <si>
    <t>Wed, 23 Oct 2024 00:00:00 GMT</t>
  </si>
  <si>
    <t>Tue, 22 Oct 2024 00:00:00 GMT</t>
  </si>
  <si>
    <t>Mon, 21 Oct 2024 00:00:00 GMT</t>
  </si>
  <si>
    <t>Fri, 18 Oct 2024 00:00:00 GMT</t>
  </si>
  <si>
    <t>Thu, 17 Oct 2024 00:00:00 GMT</t>
  </si>
  <si>
    <t>Wed, 16 Oct 2024 00:00:00 GMT</t>
  </si>
  <si>
    <t>Tue, 15 Oct 2024 00:00:00 GMT</t>
  </si>
  <si>
    <t>Mon, 14 Oct 2024 00:00:00 GMT</t>
  </si>
  <si>
    <t>Fri, 11 Oct 2024 00:00:00 GMT</t>
  </si>
  <si>
    <t>Thu, 10 Oct 2024 00:00:00 GMT</t>
  </si>
  <si>
    <t>Wed, 09 Oct 2024 00:00:00 GMT</t>
  </si>
  <si>
    <t>Tue, 08 Oct 2024 00:00:00 GMT</t>
  </si>
  <si>
    <t>Mon, 07 Oct 2024 00:00:00 GMT</t>
  </si>
  <si>
    <t>Fri, 04 Oct 2024 00:00:00 GMT</t>
  </si>
  <si>
    <t>Thu, 03 Oct 2024 00:00:00 GMT</t>
  </si>
  <si>
    <t>Wed, 02 Oct 2024 00:00:00 GMT</t>
  </si>
  <si>
    <t>Tue, 01 Oct 2024 00:00:00 GMT</t>
  </si>
  <si>
    <t>Mon, 30 Sep 2024 00:00:00 GMT</t>
  </si>
  <si>
    <t>Fri, 27 Sep 2024 00:00:00 GMT</t>
  </si>
  <si>
    <t>Thu, 26 Sep 2024 00:00:00 GMT</t>
  </si>
  <si>
    <t>Wed, 25 Sep 2024 00:00:00 GMT</t>
  </si>
  <si>
    <t>Tue, 24 Sep 2024 00:00:00 GMT</t>
  </si>
  <si>
    <t>Mon, 23 Sep 2024 00:00:00 GMT</t>
  </si>
  <si>
    <t>Fri, 20 Sep 2024 00:00:00 GMT</t>
  </si>
  <si>
    <t>Thu, 19 Sep 2024 00:00:00 GMT</t>
  </si>
  <si>
    <t>Wed, 18 Sep 2024 00:00:00 GMT</t>
  </si>
  <si>
    <t>Tue, 17 Sep 2024 00:00:00 GMT</t>
  </si>
  <si>
    <t>Mon, 16 Sep 2024 00:00:00 GMT</t>
  </si>
  <si>
    <t>Fri, 13 Sep 2024 00:00:00 GMT</t>
  </si>
  <si>
    <t>Thu, 12 Sep 2024 00:00:00 GMT</t>
  </si>
  <si>
    <t>Wed, 11 Sep 2024 00:00:00 GMT</t>
  </si>
  <si>
    <t>Tue, 10 Sep 2024 00:00:00 GMT</t>
  </si>
  <si>
    <t>Mon, 09 Sep 2024 00:00:00 GMT</t>
  </si>
  <si>
    <t>Fri, 06 Sep 2024 00:00:00 GMT</t>
  </si>
  <si>
    <t>Thu, 05 Sep 2024 00:00:00 GMT</t>
  </si>
  <si>
    <t>Wed, 04 Sep 2024 00:00:00 GMT</t>
  </si>
  <si>
    <t>Tue, 03 Sep 2024 00:00:00 GMT</t>
  </si>
  <si>
    <t>Fri, 30 Aug 2024 00:00:00 GMT</t>
  </si>
  <si>
    <t>Thu, 29 Aug 2024 00:00:00 GMT</t>
  </si>
  <si>
    <t>Wed, 28 Aug 2024 00:00:00 GMT</t>
  </si>
  <si>
    <t>Tue, 27 Aug 2024 00:00:00 GMT</t>
  </si>
  <si>
    <t>Mon, 26 Aug 2024 00:00:00 GMT</t>
  </si>
  <si>
    <t>Fri, 23 Aug 2024 00:00:00 GMT</t>
  </si>
  <si>
    <t>Thu, 22 Aug 2024 00:00:00 GMT</t>
  </si>
  <si>
    <t>Wed, 21 Aug 2024 00:00:00 GMT</t>
  </si>
  <si>
    <t>Tue, 20 Aug 2024 00:00:00 GMT</t>
  </si>
  <si>
    <t>Mon, 19 Aug 2024 00:00:00 GMT</t>
  </si>
  <si>
    <t>Fri, 16 Aug 2024 00:00:00 GMT</t>
  </si>
  <si>
    <t>Thu, 15 Aug 2024 00:00:00 GMT</t>
  </si>
  <si>
    <t>Wed, 14 Aug 2024 00:00:00 GMT</t>
  </si>
  <si>
    <t>Tue, 13 Aug 2024 00:00:00 GMT</t>
  </si>
  <si>
    <t>Mon, 12 Aug 2024 00:00:00 GMT</t>
  </si>
  <si>
    <t>Fri, 09 Aug 2024 00:00:00 GMT</t>
  </si>
  <si>
    <t>Thu, 08 Aug 2024 00:00:00 GMT</t>
  </si>
  <si>
    <t>Wed, 07 Aug 2024 00:00:00 GMT</t>
  </si>
  <si>
    <t>Tue, 06 Aug 2024 00:00:00 GMT</t>
  </si>
  <si>
    <t>Mon, 05 Aug 2024 00:00:00 GMT</t>
  </si>
  <si>
    <t>Fri, 02 Aug 2024 00:00:00 GMT</t>
  </si>
  <si>
    <t>Thu, 01 Aug 2024 00:00:00 GMT</t>
  </si>
  <si>
    <t>Wed, 31 Jul 2024 00:00:00 GMT</t>
  </si>
  <si>
    <t>Tue, 30 Jul 2024 00:00:00 GMT</t>
  </si>
  <si>
    <t>Mon, 29 Jul 2024 00:00:00 GMT</t>
  </si>
  <si>
    <t>Fri, 26 Jul 2024 00:00:00 GMT</t>
  </si>
  <si>
    <t>Thu, 25 Jul 2024 00:00:00 GMT</t>
  </si>
  <si>
    <t>Wed, 24 Jul 2024 00:00:00 GMT</t>
  </si>
  <si>
    <t>Tue, 23 Jul 2024 00:00:00 GMT</t>
  </si>
  <si>
    <t>Mon, 22 Jul 2024 00:00:00 GMT</t>
  </si>
  <si>
    <t>Fri, 19 Jul 2024 00:00:00 GMT</t>
  </si>
  <si>
    <t>Thu, 18 Jul 2024 00:00:00 GMT</t>
  </si>
  <si>
    <t>Wed, 17 Jul 2024 00:00:00 GMT</t>
  </si>
  <si>
    <t>Tue, 16 Jul 2024 00:00:00 GMT</t>
  </si>
  <si>
    <t>Mon, 15 Jul 2024 00:00:00 GMT</t>
  </si>
  <si>
    <t>Fri, 12 Jul 2024 00:00:00 GMT</t>
  </si>
  <si>
    <t>Thu, 11 Jul 2024 00:00:00 GMT</t>
  </si>
  <si>
    <t>Wed, 10 Jul 2024 00:00:00 GMT</t>
  </si>
  <si>
    <t>Tue, 09 Jul 2024 00:00:00 GMT</t>
  </si>
  <si>
    <t>Mon, 08 Jul 2024 00:00:00 GMT</t>
  </si>
  <si>
    <t>Fri, 05 Jul 2024 00:00:00 GMT</t>
  </si>
  <si>
    <t>Wed, 03 Jul 2024 00:00:00 GMT</t>
  </si>
  <si>
    <t>Tue, 02 Jul 2024 00:00:00 GMT</t>
  </si>
  <si>
    <t>Mon, 01 Jul 2024 00:00:00 GMT</t>
  </si>
  <si>
    <t>Fri, 28 Jun 2024 00:00:00 GMT</t>
  </si>
  <si>
    <t>Thu, 27 Jun 2024 00:00:00 GMT</t>
  </si>
  <si>
    <t>Wed, 26 Jun 2024 00:00:00 GMT</t>
  </si>
  <si>
    <t>Tue, 25 Jun 2024 00:00:00 GMT</t>
  </si>
  <si>
    <t>Mon, 24 Jun 2024 00:00:00 GMT</t>
  </si>
  <si>
    <t>Fri, 21 Jun 2024 00:00:00 GMT</t>
  </si>
  <si>
    <t>Thu, 20 Jun 2024 00:00:00 GMT</t>
  </si>
  <si>
    <t>Tue, 18 Jun 2024 00:00:00 GMT</t>
  </si>
  <si>
    <t>Mon, 17 Jun 2024 00:00:00 GMT</t>
  </si>
  <si>
    <t>Fri, 14 Jun 2024 00:00:00 GMT</t>
  </si>
  <si>
    <t>Thu, 13 Jun 2024 00:00:00 GMT</t>
  </si>
  <si>
    <t>Wed, 12 Jun 2024 00:00:00 GMT</t>
  </si>
  <si>
    <t>Tue, 11 Jun 2024 00:00:00 GMT</t>
  </si>
  <si>
    <t>Mon, 10 Jun 2024 00:00:00 GMT</t>
  </si>
  <si>
    <t>Fri, 07 Jun 2024 00:00:00 GMT</t>
  </si>
  <si>
    <t>Thu, 06 Jun 2024 00:00:00 GMT</t>
  </si>
  <si>
    <t>Wed, 05 Jun 2024 00:00:00 GMT</t>
  </si>
  <si>
    <t>Tue, 04 Jun 2024 00:00:00 GMT</t>
  </si>
  <si>
    <t>Mon, 03 Jun 2024 00:00:00 GMT</t>
  </si>
  <si>
    <t>Fri, 31 May 2024 00:00:00 GMT</t>
  </si>
  <si>
    <t>Thu, 30 May 2024 00:00:00 GMT</t>
  </si>
  <si>
    <t>Wed, 29 May 2024 00:00:00 GMT</t>
  </si>
  <si>
    <t>Tue, 28 May 2024 00:00:00 GMT</t>
  </si>
  <si>
    <t>Fri, 24 May 2024 00:00:00 GMT</t>
  </si>
  <si>
    <t>Thu, 23 May 2024 00:00:00 GMT</t>
  </si>
  <si>
    <t>Wed, 22 May 2024 00:00:00 GMT</t>
  </si>
  <si>
    <t>Tue, 21 May 2024 00:00:00 GMT</t>
  </si>
  <si>
    <t>Mon, 20 May 2024 00:00:00 GMT</t>
  </si>
  <si>
    <t>Fri, 17 May 2024 00:00:00 GMT</t>
  </si>
  <si>
    <t>Thu, 16 May 2024 00:00:00 GMT</t>
  </si>
  <si>
    <t>Wed, 15 May 2024 00:00:00 GMT</t>
  </si>
  <si>
    <t>Tue, 14 May 2024 00:00:00 GMT</t>
  </si>
  <si>
    <t>Mon, 13 May 2024 00:00:00 GMT</t>
  </si>
  <si>
    <t>Fri, 10 May 2024 00:00:00 GMT</t>
  </si>
  <si>
    <t>Thu, 09 May 2024 00:00:00 GMT</t>
  </si>
  <si>
    <t>Wed, 08 May 2024 00:00:00 GMT</t>
  </si>
  <si>
    <t>Tue, 07 May 2024 00:00:00 GMT</t>
  </si>
  <si>
    <t>Mon, 06 May 2024 00:00:00 GMT</t>
  </si>
  <si>
    <t>Fri, 03 May 2024 00:00:00 GMT</t>
  </si>
  <si>
    <t>Thu, 02 May 2024 00:00:00 GMT</t>
  </si>
  <si>
    <t>Wed, 01 May 2024 00:00:00 GMT</t>
  </si>
  <si>
    <t>Tue, 30 Apr 2024 00:00:00 GMT</t>
  </si>
  <si>
    <t>Mon, 29 Apr 2024 00:00:00 GMT</t>
  </si>
  <si>
    <t>Fri, 26 Apr 2024 00:00:00 GMT</t>
  </si>
  <si>
    <t>Thu, 25 Apr 2024 00:00:00 GMT</t>
  </si>
  <si>
    <t>Wed, 24 Apr 2024 00:00:00 GMT</t>
  </si>
  <si>
    <t>Tue, 23 Apr 2024 00:00:00 GMT</t>
  </si>
  <si>
    <t>Mon, 22 Apr 2024 00:00:00 GMT</t>
  </si>
  <si>
    <t>Fri, 19 Apr 2024 00:00:00 GMT</t>
  </si>
  <si>
    <t>Thu, 18 Apr 2024 00:00:00 GMT</t>
  </si>
  <si>
    <t>Wed, 17 Apr 2024 00:00:00 GMT</t>
  </si>
  <si>
    <t>Tue, 16 Apr 2024 00:00:00 GMT</t>
  </si>
  <si>
    <t>Mon, 15 Apr 2024 00:00:00 GMT</t>
  </si>
  <si>
    <t>Fri, 12 Apr 2024 00:00:00 GMT</t>
  </si>
  <si>
    <t>Thu, 11 Apr 2024 00:00:00 GMT</t>
  </si>
  <si>
    <t>Wed, 10 Apr 2024 00:00:00 GMT</t>
  </si>
  <si>
    <t>Tue, 09 Apr 2024 00:00:00 GMT</t>
  </si>
  <si>
    <t>Mon, 08 Apr 2024 00:00:00 GMT</t>
  </si>
  <si>
    <t>Fri, 05 Apr 2024 00:00:00 GMT</t>
  </si>
  <si>
    <t>Thu, 04 Apr 2024 00:00:00 GMT</t>
  </si>
  <si>
    <t>Wed, 03 Apr 2024 00:00:00 GMT</t>
  </si>
  <si>
    <t>Tue, 02 Apr 2024 00:00:00 GMT</t>
  </si>
  <si>
    <t>Mon, 01 Apr 2024 00:00:00 GMT</t>
  </si>
  <si>
    <t>Thu, 28 Mar 2024 00:00:00 GMT</t>
  </si>
  <si>
    <t>Wed, 27 Mar 2024 00:00:00 GMT</t>
  </si>
  <si>
    <t>Tue, 26 Mar 2024 00:00:00 GMT</t>
  </si>
  <si>
    <t>Mon, 25 Mar 2024 00:00:00 GMT</t>
  </si>
  <si>
    <t>1D Change</t>
  </si>
  <si>
    <t>Mean</t>
  </si>
  <si>
    <t>STd</t>
  </si>
  <si>
    <t>Min</t>
  </si>
  <si>
    <t>Max</t>
  </si>
  <si>
    <t>Count</t>
  </si>
  <si>
    <t xml:space="preserve">Max Loss </t>
  </si>
  <si>
    <t>Position Size</t>
  </si>
  <si>
    <t>Owner Name</t>
  </si>
  <si>
    <t>Amount Change</t>
  </si>
  <si>
    <t>Amount Percentage Change</t>
  </si>
  <si>
    <t>No Voting Authority</t>
  </si>
  <si>
    <t>Previous Amount</t>
  </si>
  <si>
    <t>Shared Voting Authority</t>
  </si>
  <si>
    <t>Sole Voting Authority</t>
  </si>
  <si>
    <t>Value</t>
  </si>
  <si>
    <t>Point72 Asset Management, L.P.</t>
  </si>
  <si>
    <t>BlackRock, Inc.</t>
  </si>
  <si>
    <t>SYLEBRA CAPITAL LLC</t>
  </si>
  <si>
    <t>ACADIAN ASSET MANAGEMENT LLC</t>
  </si>
  <si>
    <t>Nuveen Asset Management, LLC</t>
  </si>
  <si>
    <t>Robeco Institutional Asset Management B.V.</t>
  </si>
  <si>
    <t>MILLENNIUM MANAGEMENT LLC</t>
  </si>
  <si>
    <t>STATE STREET CORP</t>
  </si>
  <si>
    <t>Capital World Investors</t>
  </si>
  <si>
    <t>Marshall Wace LLP</t>
  </si>
  <si>
    <t>Polunin Capital Partners Ltd</t>
  </si>
  <si>
    <t>CITADEL ADVISORS LLC</t>
  </si>
  <si>
    <t>Tekne Capital Management, LLC</t>
  </si>
  <si>
    <t>MORGAN STANLEY</t>
  </si>
  <si>
    <t>GOLDMAN SACHS GROUP INC</t>
  </si>
  <si>
    <t>VOLORIDGE INVESTMENT MANAGEMENT, LLC</t>
  </si>
  <si>
    <t>GEODE CAPITAL MANAGEMENT, LLC</t>
  </si>
  <si>
    <t>Saba Capital Management, L.P.</t>
  </si>
  <si>
    <t>PEAK6 Investments LLC</t>
  </si>
  <si>
    <t>NORTHERN TRUST CORP</t>
  </si>
  <si>
    <t>Qube Research &amp; Technologies Ltd</t>
  </si>
  <si>
    <t>VANGUARD GROUP INC</t>
  </si>
  <si>
    <t>14B Captial Management LP</t>
  </si>
  <si>
    <t>JPMORGAN CHASE &amp; CO</t>
  </si>
  <si>
    <t>SPX Equities Gestao de Recursos Ltda</t>
  </si>
  <si>
    <t>SUSQUEHANNA INTERNATIONAL GROUP, LLP</t>
  </si>
  <si>
    <t>Azora Capital LP</t>
  </si>
  <si>
    <t>Walleye Capital LLC</t>
  </si>
  <si>
    <t>Squarepoint Ops LLC</t>
  </si>
  <si>
    <t>Contrarius Group Holdings Ltd</t>
  </si>
  <si>
    <t>LEUCADIA NATIONAL CORP</t>
  </si>
  <si>
    <t>Long Focus Capital Management, LLC</t>
  </si>
  <si>
    <t>JANE STREET GROUP, LLC</t>
  </si>
  <si>
    <t>Banco BTG Pactual S.A.</t>
  </si>
  <si>
    <t>SCHWAB CHARLES INVESTMENT MANAGEMENT INC</t>
  </si>
  <si>
    <t>Truffle Hound Capital, LLC</t>
  </si>
  <si>
    <t>Jump Financial, LLC</t>
  </si>
  <si>
    <t>AQR CAPITAL MANAGEMENT LLC</t>
  </si>
  <si>
    <t>CAPITAL FUND MANAGEMENT S.A.</t>
  </si>
  <si>
    <t>LAZARD ASSET MANAGEMENT LLC</t>
  </si>
  <si>
    <t>FORMULA GROWTH LTD</t>
  </si>
  <si>
    <t>AMERIPRISE FINANCIAL INC</t>
  </si>
  <si>
    <t>Trexquant Investment LP</t>
  </si>
  <si>
    <t>Ruffer LLP</t>
  </si>
  <si>
    <t>UBS Group AG</t>
  </si>
  <si>
    <t>Russell Investments Group, Ltd.</t>
  </si>
  <si>
    <t>Verition Fund Management LLC</t>
  </si>
  <si>
    <t>PUBLIC EMPLOYEES RETIREMENT SYSTEM OF OHIO</t>
  </si>
  <si>
    <t>Quantbot Technologies LP</t>
  </si>
  <si>
    <t>BARCLAYS PLC</t>
  </si>
  <si>
    <t>Sone Capital Management, LLC</t>
  </si>
  <si>
    <t>Bank of New York Mellon Corp</t>
  </si>
  <si>
    <t>ROYAL BANK OF CANADA</t>
  </si>
  <si>
    <t>NORGES BANK</t>
  </si>
  <si>
    <t>BNP PARIBAS ARBITRAGE, SA</t>
  </si>
  <si>
    <t>PEAK6 LLC</t>
  </si>
  <si>
    <t>PRINCIPAL FINANCIAL GROUP INC</t>
  </si>
  <si>
    <t>NEW YORK STATE COMMON RETIREMENT FUND</t>
  </si>
  <si>
    <t>Cubist Systematic Strategies, LLC</t>
  </si>
  <si>
    <t>Invesco Ltd.</t>
  </si>
  <si>
    <t>BANK OF AMERICA CORP /DE/</t>
  </si>
  <si>
    <t>Penserra Capital Management LLC</t>
  </si>
  <si>
    <t>D. E. Shaw &amp; Co., Inc.</t>
  </si>
  <si>
    <t>LEGAL &amp; GENERAL GROUP PLC</t>
  </si>
  <si>
    <t>VOYA INVESTMENT MANAGEMENT LLC</t>
  </si>
  <si>
    <t>Bellecapital International Ltd.</t>
  </si>
  <si>
    <t>RHUMBLINE ADVISERS</t>
  </si>
  <si>
    <t>AMERICAN CENTURY COMPANIES INC</t>
  </si>
  <si>
    <t>MIRAE ASSET GLOBAL ETFS HOLDINGS Ltd.</t>
  </si>
  <si>
    <t>IMC-Chicago, LLC</t>
  </si>
  <si>
    <t>Waterfront Wealth Inc.</t>
  </si>
  <si>
    <t>BRIDGEWAY CAPITAL MANAGEMENT INC</t>
  </si>
  <si>
    <t>Walleye Trading LLC</t>
  </si>
  <si>
    <t>CANADA PENSION PLAN INVESTMENT BOARD</t>
  </si>
  <si>
    <t>HRT FINANCIAL LLC</t>
  </si>
  <si>
    <t>Absolute Gestao de Investimentos Ltda.</t>
  </si>
  <si>
    <t>Engineers Gate Manager LP</t>
  </si>
  <si>
    <t>SEI INVESTMENTS CO</t>
  </si>
  <si>
    <t>Edgestream Partners, L.P.</t>
  </si>
  <si>
    <t>ALLIANCEBERNSTEIN L.P.</t>
  </si>
  <si>
    <t>BALYASNY ASSET MANAGEMENT LLC</t>
  </si>
  <si>
    <t>HUSSMAN STRATEGIC ADVISORS, INC.</t>
  </si>
  <si>
    <t>Metis Global Partners, LLC</t>
  </si>
  <si>
    <t>Aurora Investment Counsel</t>
  </si>
  <si>
    <t>CITIGROUP INC</t>
  </si>
  <si>
    <t>Handelsbanken Fonder AB</t>
  </si>
  <si>
    <t>Schonfeld Strategic Advisors LLC</t>
  </si>
  <si>
    <t>Anthracite Investment Company, Inc.</t>
  </si>
  <si>
    <t>STATE OF WISCONSIN INVESTMENT BOARD</t>
  </si>
  <si>
    <t>ARROWSTREET CAPITAL, LIMITED PARTNERSHIP</t>
  </si>
  <si>
    <t>COMMONWEALTH OF PENNSYLVANIA PUBLIC SCHOOL EMPLS RETRMT SYS</t>
  </si>
  <si>
    <t>Richard P Slaughter Associates Inc</t>
  </si>
  <si>
    <t>XTX Topco Ltd</t>
  </si>
  <si>
    <t>ALPS ADVISORS INC</t>
  </si>
  <si>
    <t>MetLife Investment Advisors Company, LLC</t>
  </si>
  <si>
    <t>INTECH INVESTMENT MANAGEMENT LLC</t>
  </si>
  <si>
    <t>Vident Advisory, LLC</t>
  </si>
  <si>
    <t>WELLS FARGO &amp; COMPANY/MN</t>
  </si>
  <si>
    <t>Police &amp; Firemens Retirement System of New Jersey</t>
  </si>
  <si>
    <t>FRANKLIN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</si>
</sst>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_([$$-409]* #,##0.00_);_([$$-409]* \(#,##0.00\);_([$$-409]* &quot;-&quot;??_);_(@_)"/>
    <numFmt numFmtId="165" formatCode="_-[$R$-416]\ * #,##0.00_-;\-[$R$-416]\ * #,##0.00_-;_-[$R$-416]\ * &quot;-&quot;??_-;_-@_-"/>
    <numFmt numFmtId="166" formatCode="#,##0.0"/>
    <numFmt numFmtId="167" formatCode="0.0\x"/>
    <numFmt numFmtId="168" formatCode="0.00\x"/>
    <numFmt numFmtId="169" formatCode="0.0%"/>
    <numFmt numFmtId="172" formatCode="0.000"/>
  </numFmts>
  <fonts count="5" x14ac:knownFonts="1">
    <font>
      <sz val="11"/>
      <color theme="1"/>
      <name val="Aptos Narrow"/>
      <family val="2"/>
      <scheme val="minor"/>
    </font>
    <font>
      <sz val="10"/>
      <color theme="1"/>
      <name val="Arial"/>
      <family val="2"/>
    </font>
    <font>
      <b/>
      <sz val="10"/>
      <color theme="1"/>
      <name val="Arial"/>
      <family val="2"/>
    </font>
    <font>
      <sz val="10"/>
      <name val="Arial"/>
    </font>
    <font>
      <b/>
      <sz val="10"/>
      <name val="Arial"/>
    </font>
  </fonts>
  <fills count="3">
    <fill>
      <patternFill patternType="none"/>
    </fill>
    <fill>
      <patternFill patternType="gray125"/>
    </fill>
    <fill>
      <patternFill patternType="solid">
        <fgColor rgb="FFF5F5F5"/>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4" fontId="1" fillId="0" borderId="0" xfId="0" applyNumberFormat="1" applyFont="1"/>
    <xf numFmtId="3" fontId="1" fillId="0" borderId="0" xfId="0" applyNumberFormat="1" applyFont="1"/>
    <xf numFmtId="166" fontId="1" fillId="0" borderId="0" xfId="0" applyNumberFormat="1" applyFont="1"/>
    <xf numFmtId="3" fontId="2" fillId="0" borderId="0" xfId="0" applyNumberFormat="1" applyFont="1"/>
    <xf numFmtId="9" fontId="1" fillId="0" borderId="0" xfId="0" applyNumberFormat="1" applyFont="1"/>
    <xf numFmtId="9" fontId="2" fillId="0" borderId="0" xfId="0" applyNumberFormat="1" applyFont="1"/>
    <xf numFmtId="8" fontId="1" fillId="0" borderId="0" xfId="0" applyNumberFormat="1" applyFont="1"/>
    <xf numFmtId="165" fontId="1" fillId="0" borderId="0" xfId="0" applyNumberFormat="1" applyFont="1"/>
    <xf numFmtId="164" fontId="1" fillId="0" borderId="0" xfId="0" applyNumberFormat="1" applyFont="1"/>
    <xf numFmtId="167" fontId="1" fillId="0" borderId="0" xfId="0" applyNumberFormat="1" applyFont="1"/>
    <xf numFmtId="15" fontId="1" fillId="0" borderId="0" xfId="0" applyNumberFormat="1" applyFont="1"/>
    <xf numFmtId="168" fontId="1" fillId="0" borderId="0" xfId="0" applyNumberFormat="1" applyFont="1"/>
    <xf numFmtId="9" fontId="0" fillId="0" borderId="0" xfId="0" applyNumberFormat="1"/>
    <xf numFmtId="0" fontId="3" fillId="0" borderId="0" xfId="0" applyFont="1"/>
    <xf numFmtId="0" fontId="4" fillId="2" borderId="0" xfId="0" applyFont="1" applyFill="1" applyAlignment="1">
      <alignment horizontal="center" vertical="center"/>
    </xf>
    <xf numFmtId="169" fontId="0" fillId="0" borderId="0" xfId="0" applyNumberFormat="1"/>
    <xf numFmtId="172" fontId="0" fillId="0" borderId="0" xfId="0" applyNumberFormat="1"/>
    <xf numFmtId="3" fontId="3" fillId="0" borderId="0" xfId="0" applyNumberFormat="1" applyFont="1"/>
    <xf numFmtId="0" fontId="4" fillId="2" borderId="0" xfId="0" applyFont="1" applyFill="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18</xdr:col>
      <xdr:colOff>0</xdr:colOff>
      <xdr:row>0</xdr:row>
      <xdr:rowOff>57150</xdr:rowOff>
    </xdr:from>
    <xdr:to>
      <xdr:col>18</xdr:col>
      <xdr:colOff>9525</xdr:colOff>
      <xdr:row>44</xdr:row>
      <xdr:rowOff>104775</xdr:rowOff>
    </xdr:to>
    <xdr:cxnSp macro="">
      <xdr:nvCxnSpPr>
        <xdr:cNvPr id="3" name="Straight Connector 2">
          <a:extLst>
            <a:ext uri="{FF2B5EF4-FFF2-40B4-BE49-F238E27FC236}">
              <a16:creationId xmlns:a16="http://schemas.microsoft.com/office/drawing/2014/main" id="{3E68992F-1F78-63C2-C1C0-469EC77F496D}"/>
            </a:ext>
          </a:extLst>
        </xdr:cNvPr>
        <xdr:cNvCxnSpPr/>
      </xdr:nvCxnSpPr>
      <xdr:spPr>
        <a:xfrm>
          <a:off x="11725275" y="57150"/>
          <a:ext cx="9525" cy="76581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en-US</v>
    <v>avylgh</v>
    <v>268435456</v>
    <v>1</v>
    <v>Powered by Refinitiv</v>
    <v>0</v>
    <v>USD/BRL</v>
    <v>2</v>
    <v>3</v>
    <v>Finance</v>
    <v>4</v>
    <v>6.3139000000000003</v>
    <v>4.95</v>
    <v>-8.14E-2</v>
    <v>-1.4121E-2</v>
    <v>BRL</v>
    <v>USD</v>
    <v>5.7656000000000001</v>
    <v>Currency Pair</v>
    <v>45741.632650462961</v>
    <v>5.6776</v>
    <v>US Dollar/Brazilian Real FX Spot Rate</v>
    <v>5.7648999999999999</v>
    <v>5.7645999999999997</v>
    <v>5.6832000000000003</v>
    <v>USDBRL</v>
    <v>USD/BRL</v>
  </rv>
  <rv s="1">
    <v>0</v>
  </rv>
  <rv s="2">
    <v>https://www.bing.com/financeapi/forcetrigger?t=aygsur&amp;q=XNYS%3aPAGS&amp;form=skydnc</v>
    <v>Learn more on Bing</v>
  </rv>
  <rv s="3">
    <v>en-US</v>
    <v>aygsur</v>
    <v>268435456</v>
    <v>1</v>
    <v>Powered by Refinitiv</v>
    <v>5</v>
    <v>PAGSEGURO DIGITAL LTD. (XNYS:PAGS)</v>
    <v>6</v>
    <v>7</v>
    <v>Finance</v>
    <v>8</v>
    <v>14.82</v>
    <v>6.11</v>
    <v>1.8707</v>
    <v>0.13500000000000001</v>
    <v>1.6285000000000001E-2</v>
    <v>USD</v>
    <v>PagSeguro Digital Ltd. is a disruptive provider of financial technology solutions focused primarily on consumers, individual entrepreneurs, micro-merchants, small companies, and medium-sized companies in Brazil. Its end-to-end digital ecosystem enables its merchants not only to accept payments but also to grow and manage their businesses. The Company operates in a single segment, that is financial service agents. It offers a two-sided ecosystem, providing banking and payments experience through a single interface, with one app, one platform, and one customer support. Its digital banking ecosystem features its free PagBank digital account under the brand PagBank and offers approximately 40 payment methods and 13 cash-out options. The Company offers a range of point of sale (POS) and mobile point of sale (mPOS) devices specifically designed to fit customers' business needs. Its end-to-end payments ecosystem enables its customers to accept a range of online and in-person payment methods.</v>
    <v>8613</v>
    <v>New York Stock Exchange</v>
    <v>XNYS</v>
    <v>XNYS</v>
    <v>Conyers Trust Company (Cayman) Limited, Cricket Square, Hutchins Drive, Pob 2681, GRAND CAYMAN, KY1-1111 KY</v>
    <v>8.4392999999999994</v>
    <v>Professional &amp; Commercial Services</v>
    <v>Stock</v>
    <v>45741.632556330471</v>
    <v>2</v>
    <v>8.31</v>
    <v>2623421995</v>
    <v>PAGSEGURO DIGITAL LTD.</v>
    <v>PAGSEGURO DIGITAL LTD.</v>
    <v>8.3350000000000009</v>
    <v>7.8224</v>
    <v>8.2899999999999991</v>
    <v>8.4250000000000007</v>
    <v>311385400</v>
    <v>PAGS</v>
    <v>PAGSEGURO DIGITAL LTD. (XNYS:PAGS)</v>
    <v>505222</v>
    <v>4772246</v>
    <v>2017</v>
  </rv>
  <rv s="1">
    <v>3</v>
  </rv>
</rvData>
</file>

<file path=xl/richData/rdrichvaluestructure.xml><?xml version="1.0" encoding="utf-8"?>
<rvStructures xmlns="http://schemas.microsoft.com/office/spreadsheetml/2017/richdata" count="4">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spb>
    <spb s="1">
      <v>0</v>
      <v>0</v>
      <v>0</v>
    </spb>
    <spb s="2">
      <v>1</v>
      <v>1</v>
    </spb>
    <spb s="3">
      <v>1</v>
      <v>1</v>
      <v>2</v>
      <v>1</v>
      <v>1</v>
      <v>1</v>
      <v>3</v>
      <v>1</v>
      <v>1</v>
      <v>1</v>
      <v>4</v>
      <v>5</v>
    </spb>
    <spb s="4">
      <v>GMT</v>
    </spb>
    <spb s="5">
      <v>1</v>
      <v>Name</v>
      <v>LearnMoreOnLink</v>
    </spb>
    <spb s="6">
      <v>1</v>
      <v>1</v>
      <v>1</v>
      <v>1</v>
    </spb>
    <spb s="7">
      <v>6</v>
      <v>7</v>
      <v>7</v>
      <v>6</v>
      <v>2</v>
      <v>6</v>
      <v>6</v>
      <v>6</v>
      <v>8</v>
      <v>8</v>
      <v>3</v>
      <v>9</v>
      <v>6</v>
      <v>6</v>
      <v>6</v>
      <v>8</v>
      <v>4</v>
      <v>10</v>
      <v>5</v>
      <v>8</v>
    </spb>
    <spb s="8">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rpv i="1">1</rpv>
    </rSty>
    <rSty dxfid="3"/>
    <rSty dxfid="2"/>
    <rSty dxfid="0">
      <rpv i="0">0.00</rpv>
    </rSty>
    <rSty dxfid="1">
      <rpv i="0">_([$$-en-US]* #,##0.00_);_([$$-en-US]* (#,##0.00);_([$$-en-US]* "-"??_);_(@_)</rpv>
    </rSty>
    <rSty dxfid="5">
      <rpv i="0">#,##0.00</rpv>
    </rSty>
    <rSty dxfid="4">
      <rpv i="0">#,##0</rpv>
    </rSty>
    <rSty dxfid="1">
      <rpv i="0">_([$$-en-US]* #,##0_);_([$$-en-US]* (#,##0);_([$$-en-US]* "-"_);_(@_)</rpv>
    </rSty>
    <rSty dxfid="6">
      <rpv i="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E7BD-4FD7-42E2-94D9-13630E7D1601}">
  <dimension ref="B2:J11"/>
  <sheetViews>
    <sheetView workbookViewId="0">
      <selection activeCell="J11" sqref="J11"/>
    </sheetView>
  </sheetViews>
  <sheetFormatPr defaultColWidth="9.109375" defaultRowHeight="13.2" x14ac:dyDescent="0.25"/>
  <cols>
    <col min="1" max="1" width="9.109375" style="1"/>
    <col min="2" max="2" width="10.6640625" style="1" bestFit="1" customWidth="1"/>
    <col min="3" max="3" width="9.6640625" style="1" bestFit="1" customWidth="1"/>
    <col min="4" max="9" width="9.109375" style="1"/>
    <col min="10" max="10" width="9.6640625" style="1" bestFit="1" customWidth="1"/>
    <col min="11" max="16384" width="9.109375" style="1"/>
  </cols>
  <sheetData>
    <row r="2" spans="2:10" x14ac:dyDescent="0.25">
      <c r="B2" s="1" t="e" vm="1">
        <v>#VALUE!</v>
      </c>
      <c r="C2" s="10" cm="1">
        <f t="array" aca="1" ref="C2" ca="1">+_FV(B2,"Price")</f>
        <v>5.6832000000000003</v>
      </c>
      <c r="I2" s="1" t="s">
        <v>0</v>
      </c>
      <c r="J2" s="1" t="e" vm="2">
        <v>#VALUE!</v>
      </c>
    </row>
    <row r="3" spans="2:10" x14ac:dyDescent="0.25">
      <c r="I3" s="1" t="s">
        <v>1</v>
      </c>
      <c r="J3" s="11" cm="1">
        <f t="array" aca="1" ref="J3" ca="1">+_FV(J2,"Price")</f>
        <v>8.4250000000000007</v>
      </c>
    </row>
    <row r="4" spans="2:10" x14ac:dyDescent="0.25">
      <c r="I4" s="1" t="s">
        <v>2</v>
      </c>
      <c r="J4" s="1">
        <v>209.15</v>
      </c>
    </row>
    <row r="5" spans="2:10" x14ac:dyDescent="0.25">
      <c r="I5" s="1" t="s">
        <v>3</v>
      </c>
      <c r="J5" s="4">
        <f ca="1">+J3*J4</f>
        <v>1762.0887500000001</v>
      </c>
    </row>
    <row r="6" spans="2:10" x14ac:dyDescent="0.25">
      <c r="I6" s="1" t="s">
        <v>4</v>
      </c>
      <c r="J6" s="4">
        <v>229.14</v>
      </c>
    </row>
    <row r="7" spans="2:10" x14ac:dyDescent="0.25">
      <c r="I7" s="1" t="s">
        <v>5</v>
      </c>
      <c r="J7" s="4">
        <v>756.55</v>
      </c>
    </row>
    <row r="8" spans="2:10" x14ac:dyDescent="0.25">
      <c r="I8" s="1" t="s">
        <v>6</v>
      </c>
      <c r="J8" s="4">
        <f ca="1">+J5-J6+J7</f>
        <v>2289.4987499999997</v>
      </c>
    </row>
    <row r="10" spans="2:10" x14ac:dyDescent="0.25">
      <c r="I10" s="1" t="s">
        <v>40</v>
      </c>
      <c r="J10" s="12">
        <f ca="1">+J8/model!R21</f>
        <v>1.0818183772668235</v>
      </c>
    </row>
    <row r="11" spans="2:10" x14ac:dyDescent="0.25">
      <c r="I11" s="1" t="s">
        <v>87</v>
      </c>
      <c r="J11" s="14">
        <f ca="1">+J8/model!R87</f>
        <v>0.88705681148528293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8029-A952-40F0-A16B-2B41EFDEDBFB}">
  <dimension ref="B2:AO93"/>
  <sheetViews>
    <sheetView workbookViewId="0">
      <pane xSplit="2" ySplit="2" topLeftCell="L3" activePane="bottomRight" state="frozen"/>
      <selection pane="topRight" activeCell="C1" sqref="C1"/>
      <selection pane="bottomLeft" activeCell="A3" sqref="A3"/>
      <selection pane="bottomRight" activeCell="R5" sqref="R5"/>
    </sheetView>
  </sheetViews>
  <sheetFormatPr defaultColWidth="9.109375" defaultRowHeight="13.2" x14ac:dyDescent="0.25"/>
  <cols>
    <col min="1" max="1" width="9.109375" style="1"/>
    <col min="2" max="2" width="37.5546875" style="1" bestFit="1" customWidth="1"/>
    <col min="3" max="3" width="9.44140625" style="1" bestFit="1" customWidth="1"/>
    <col min="4" max="16" width="9.109375" style="1"/>
    <col min="17" max="18" width="10.109375" style="1" bestFit="1" customWidth="1"/>
    <col min="19" max="26" width="9.109375" style="1"/>
    <col min="27" max="27" width="11.6640625" style="1" bestFit="1" customWidth="1"/>
    <col min="28" max="16384" width="9.109375" style="1"/>
  </cols>
  <sheetData>
    <row r="2" spans="2:27" x14ac:dyDescent="0.25">
      <c r="B2" s="1" t="s">
        <v>27</v>
      </c>
      <c r="C2" s="2" t="s">
        <v>8</v>
      </c>
      <c r="D2" s="2" t="s">
        <v>9</v>
      </c>
      <c r="E2" s="2" t="s">
        <v>10</v>
      </c>
      <c r="F2" s="2" t="s">
        <v>11</v>
      </c>
      <c r="G2" s="2" t="s">
        <v>12</v>
      </c>
      <c r="H2" s="2" t="s">
        <v>13</v>
      </c>
      <c r="I2" s="2" t="s">
        <v>14</v>
      </c>
      <c r="J2" s="2" t="s">
        <v>15</v>
      </c>
      <c r="K2" s="2" t="s">
        <v>16</v>
      </c>
      <c r="L2" s="2" t="s">
        <v>17</v>
      </c>
      <c r="M2" s="2" t="s">
        <v>18</v>
      </c>
      <c r="N2" s="2" t="s">
        <v>19</v>
      </c>
      <c r="Q2" s="2">
        <v>2023</v>
      </c>
      <c r="R2" s="2">
        <v>2024</v>
      </c>
      <c r="S2" s="2">
        <f>+R2+1</f>
        <v>2025</v>
      </c>
      <c r="T2" s="2">
        <f t="shared" ref="T2:X2" si="0">+S2+1</f>
        <v>2026</v>
      </c>
      <c r="U2" s="2">
        <f t="shared" si="0"/>
        <v>2027</v>
      </c>
      <c r="V2" s="2">
        <f t="shared" si="0"/>
        <v>2028</v>
      </c>
      <c r="W2" s="2">
        <f t="shared" si="0"/>
        <v>2029</v>
      </c>
      <c r="X2" s="2">
        <f t="shared" si="0"/>
        <v>2030</v>
      </c>
    </row>
    <row r="3" spans="2:27" x14ac:dyDescent="0.25">
      <c r="B3" s="1" t="s">
        <v>20</v>
      </c>
      <c r="C3" s="5"/>
      <c r="D3" s="5"/>
      <c r="E3" s="5"/>
      <c r="F3" s="5"/>
      <c r="G3" s="5">
        <v>28.7</v>
      </c>
      <c r="H3" s="5">
        <v>29.5</v>
      </c>
      <c r="I3" s="5">
        <v>30.2</v>
      </c>
      <c r="J3" s="5">
        <v>31.1</v>
      </c>
      <c r="K3" s="5">
        <v>31.4</v>
      </c>
      <c r="L3" s="5">
        <v>31.6</v>
      </c>
      <c r="M3" s="5">
        <v>32.1</v>
      </c>
      <c r="N3" s="5">
        <v>33.200000000000003</v>
      </c>
      <c r="Q3" s="5">
        <f>+J3</f>
        <v>31.1</v>
      </c>
      <c r="R3" s="5">
        <f>+N3</f>
        <v>33.200000000000003</v>
      </c>
    </row>
    <row r="4" spans="2:27" x14ac:dyDescent="0.25">
      <c r="B4" s="1" t="s">
        <v>21</v>
      </c>
      <c r="C4" s="4"/>
      <c r="D4" s="4"/>
      <c r="E4" s="4"/>
      <c r="F4" s="4"/>
      <c r="G4" s="4">
        <v>88100</v>
      </c>
      <c r="H4" s="4">
        <v>92700</v>
      </c>
      <c r="I4" s="4">
        <v>99800</v>
      </c>
      <c r="J4" s="4">
        <v>113700</v>
      </c>
      <c r="K4" s="4">
        <v>111700</v>
      </c>
      <c r="L4" s="4">
        <v>124000</v>
      </c>
      <c r="M4" s="4">
        <v>136300</v>
      </c>
      <c r="N4" s="4">
        <v>146000</v>
      </c>
    </row>
    <row r="5" spans="2:27" x14ac:dyDescent="0.25">
      <c r="B5" s="1" t="s">
        <v>22</v>
      </c>
      <c r="C5" s="4"/>
      <c r="D5" s="4"/>
      <c r="E5" s="4"/>
      <c r="F5" s="4"/>
      <c r="G5" s="4">
        <v>18600</v>
      </c>
      <c r="H5" s="4">
        <v>18300</v>
      </c>
      <c r="I5" s="4">
        <v>21600</v>
      </c>
      <c r="J5" s="4">
        <v>27600</v>
      </c>
      <c r="K5" s="4">
        <v>30600</v>
      </c>
      <c r="L5" s="4">
        <v>34200</v>
      </c>
      <c r="M5" s="4">
        <v>34200</v>
      </c>
      <c r="N5" s="4">
        <v>36100</v>
      </c>
      <c r="Z5" s="1" t="s">
        <v>41</v>
      </c>
      <c r="AA5" s="7">
        <v>0.15</v>
      </c>
    </row>
    <row r="6" spans="2:27" x14ac:dyDescent="0.25">
      <c r="B6" s="1" t="s">
        <v>23</v>
      </c>
      <c r="C6" s="4"/>
      <c r="D6" s="4"/>
      <c r="E6" s="4"/>
      <c r="F6" s="4"/>
      <c r="G6" s="4">
        <v>2700</v>
      </c>
      <c r="H6" s="4">
        <v>2600</v>
      </c>
      <c r="I6" s="4">
        <v>2500</v>
      </c>
      <c r="J6" s="4">
        <v>2500</v>
      </c>
      <c r="K6" s="4">
        <v>2700</v>
      </c>
      <c r="L6" s="4">
        <v>2900</v>
      </c>
      <c r="M6" s="4">
        <v>3200</v>
      </c>
      <c r="N6" s="4">
        <v>3400</v>
      </c>
      <c r="Z6" s="1" t="s">
        <v>42</v>
      </c>
      <c r="AA6" s="7">
        <v>0</v>
      </c>
    </row>
    <row r="7" spans="2:27" x14ac:dyDescent="0.25">
      <c r="C7" s="4"/>
      <c r="D7" s="4"/>
      <c r="E7" s="4"/>
      <c r="F7" s="4"/>
      <c r="G7" s="4"/>
      <c r="H7" s="4"/>
      <c r="I7" s="4"/>
      <c r="J7" s="4"/>
      <c r="K7" s="4"/>
      <c r="L7" s="4"/>
      <c r="M7" s="4"/>
      <c r="N7" s="4"/>
      <c r="Z7" s="1" t="s">
        <v>43</v>
      </c>
      <c r="AA7" s="9">
        <f>+NPV(AA5,S21:AO21)</f>
        <v>26487.727591850999</v>
      </c>
    </row>
    <row r="8" spans="2:27" x14ac:dyDescent="0.25">
      <c r="C8" s="4"/>
      <c r="D8" s="4"/>
      <c r="E8" s="4"/>
      <c r="F8" s="4"/>
      <c r="G8" s="4"/>
      <c r="H8" s="4"/>
      <c r="I8" s="4"/>
      <c r="J8" s="4"/>
      <c r="K8" s="4"/>
      <c r="L8" s="4"/>
      <c r="M8" s="4"/>
      <c r="N8" s="4"/>
      <c r="Z8" s="1" t="s">
        <v>1</v>
      </c>
      <c r="AA8" s="1">
        <f>+AA7/main!J4</f>
        <v>126.64464543079607</v>
      </c>
    </row>
    <row r="9" spans="2:27" x14ac:dyDescent="0.25">
      <c r="B9" s="1" t="s">
        <v>24</v>
      </c>
      <c r="C9" s="4"/>
      <c r="D9" s="4"/>
      <c r="E9" s="4"/>
      <c r="F9" s="4"/>
      <c r="G9" s="4">
        <v>2151.0160000000001</v>
      </c>
      <c r="H9" s="4">
        <v>2166.009</v>
      </c>
      <c r="I9" s="4">
        <v>2269.288</v>
      </c>
      <c r="J9" s="4">
        <v>2441</v>
      </c>
      <c r="K9" s="4">
        <v>2369.35</v>
      </c>
      <c r="L9" s="4">
        <v>2311.9650000000001</v>
      </c>
      <c r="M9" s="4">
        <v>2259.8760000000002</v>
      </c>
      <c r="N9" s="4">
        <v>2242</v>
      </c>
      <c r="Q9" s="4">
        <f>+SUM(G9:J9)</f>
        <v>9027.3130000000001</v>
      </c>
      <c r="R9" s="4">
        <f>+SUM(K9:N9)</f>
        <v>9183.1910000000007</v>
      </c>
      <c r="S9" s="4">
        <f>+R9*1.03</f>
        <v>9458.6867300000013</v>
      </c>
      <c r="T9" s="4">
        <f t="shared" ref="T9:X9" si="1">+S9*1.03</f>
        <v>9742.4473319000008</v>
      </c>
      <c r="U9" s="4">
        <f t="shared" si="1"/>
        <v>10034.720751857001</v>
      </c>
      <c r="V9" s="4">
        <f t="shared" si="1"/>
        <v>10335.762374412712</v>
      </c>
      <c r="W9" s="4">
        <f t="shared" si="1"/>
        <v>10645.835245645094</v>
      </c>
      <c r="X9" s="4">
        <f t="shared" si="1"/>
        <v>10965.210303014446</v>
      </c>
      <c r="Z9" s="1" t="s">
        <v>44</v>
      </c>
      <c r="AA9" s="9">
        <f ca="1">+AA8/main!C2</f>
        <v>22.284038117749873</v>
      </c>
    </row>
    <row r="10" spans="2:27" x14ac:dyDescent="0.25">
      <c r="B10" s="1" t="s">
        <v>25</v>
      </c>
      <c r="C10" s="4"/>
      <c r="D10" s="4"/>
      <c r="E10" s="4"/>
      <c r="F10" s="4"/>
      <c r="G10" s="4">
        <v>1534.202</v>
      </c>
      <c r="H10" s="4">
        <v>1594.9739999999999</v>
      </c>
      <c r="I10" s="4">
        <v>1691.2729999999999</v>
      </c>
      <c r="J10" s="4">
        <v>1833</v>
      </c>
      <c r="K10" s="4">
        <v>1831.9960000000001</v>
      </c>
      <c r="L10" s="4">
        <v>2113.085</v>
      </c>
      <c r="M10" s="4">
        <v>2444.7779999999998</v>
      </c>
      <c r="N10" s="4">
        <v>2761</v>
      </c>
      <c r="Q10" s="4">
        <f t="shared" ref="Q10:Q11" si="2">+SUM(G10:J10)</f>
        <v>6653.4489999999996</v>
      </c>
      <c r="R10" s="4">
        <f t="shared" ref="R10:R11" si="3">+SUM(K10:N10)</f>
        <v>9150.8590000000004</v>
      </c>
      <c r="S10" s="4">
        <f>+R10*1.3</f>
        <v>11896.1167</v>
      </c>
      <c r="T10" s="4">
        <f>+S10*1.2</f>
        <v>14275.340040000001</v>
      </c>
      <c r="U10" s="4">
        <f>+T10*1.15</f>
        <v>16416.641046000001</v>
      </c>
      <c r="V10" s="4">
        <f t="shared" ref="V10:X10" si="4">+U10*1.1</f>
        <v>18058.305150600001</v>
      </c>
      <c r="W10" s="4">
        <f t="shared" si="4"/>
        <v>19864.135665660004</v>
      </c>
      <c r="X10" s="4">
        <f t="shared" si="4"/>
        <v>21850.549232226007</v>
      </c>
    </row>
    <row r="11" spans="2:27" x14ac:dyDescent="0.25">
      <c r="B11" s="1" t="s">
        <v>26</v>
      </c>
      <c r="C11" s="4"/>
      <c r="D11" s="4"/>
      <c r="E11" s="4"/>
      <c r="F11" s="4"/>
      <c r="G11" s="4">
        <v>64.513999999999996</v>
      </c>
      <c r="H11" s="4">
        <v>64.929000000000002</v>
      </c>
      <c r="I11" s="4">
        <v>65.584999999999994</v>
      </c>
      <c r="J11" s="4">
        <v>73</v>
      </c>
      <c r="K11" s="4">
        <v>105.07899999999999</v>
      </c>
      <c r="L11" s="4">
        <v>131.65700000000001</v>
      </c>
      <c r="M11" s="4">
        <v>126.83799999999999</v>
      </c>
      <c r="N11" s="4">
        <v>112</v>
      </c>
      <c r="Q11" s="4">
        <f t="shared" si="2"/>
        <v>268.02799999999996</v>
      </c>
      <c r="R11" s="4">
        <f t="shared" si="3"/>
        <v>475.57399999999996</v>
      </c>
      <c r="S11" s="4">
        <f>+R11*1.25</f>
        <v>594.46749999999997</v>
      </c>
      <c r="T11" s="4">
        <f t="shared" ref="T11:X11" si="5">+S11*1.25</f>
        <v>743.08437499999991</v>
      </c>
      <c r="U11" s="4">
        <f t="shared" si="5"/>
        <v>928.85546874999989</v>
      </c>
      <c r="V11" s="4">
        <f t="shared" si="5"/>
        <v>1161.0693359374998</v>
      </c>
      <c r="W11" s="4">
        <f t="shared" si="5"/>
        <v>1451.3366699218748</v>
      </c>
      <c r="X11" s="4">
        <f t="shared" si="5"/>
        <v>1814.1708374023435</v>
      </c>
    </row>
    <row r="12" spans="2:27" x14ac:dyDescent="0.25">
      <c r="B12" s="2" t="s">
        <v>7</v>
      </c>
      <c r="C12" s="6">
        <f t="shared" ref="C12:H12" si="6">+SUM(C9:C11)</f>
        <v>0</v>
      </c>
      <c r="D12" s="6">
        <f t="shared" si="6"/>
        <v>0</v>
      </c>
      <c r="E12" s="6">
        <f t="shared" si="6"/>
        <v>0</v>
      </c>
      <c r="F12" s="6">
        <f t="shared" si="6"/>
        <v>0</v>
      </c>
      <c r="G12" s="6">
        <f t="shared" si="6"/>
        <v>3749.732</v>
      </c>
      <c r="H12" s="6">
        <f t="shared" si="6"/>
        <v>3825.9120000000003</v>
      </c>
      <c r="I12" s="6">
        <f>+SUM(I9:I11)</f>
        <v>4026.1459999999997</v>
      </c>
      <c r="J12" s="6">
        <f>+SUM(J9:J11)</f>
        <v>4347</v>
      </c>
      <c r="K12" s="6">
        <f t="shared" ref="K12:M12" si="7">+SUM(K9:K11)</f>
        <v>4306.4249999999993</v>
      </c>
      <c r="L12" s="6">
        <f t="shared" si="7"/>
        <v>4556.7070000000003</v>
      </c>
      <c r="M12" s="6">
        <f t="shared" si="7"/>
        <v>4831.4920000000002</v>
      </c>
      <c r="N12" s="6">
        <f>+SUM(N9:N11)</f>
        <v>5115</v>
      </c>
      <c r="Q12" s="6">
        <f>+SUM(Q9:Q11)</f>
        <v>15948.789999999999</v>
      </c>
      <c r="R12" s="6">
        <f t="shared" ref="R12" si="8">+SUM(R9:R11)</f>
        <v>18809.624000000003</v>
      </c>
      <c r="S12" s="6">
        <f t="shared" ref="S12" si="9">+SUM(S9:S11)</f>
        <v>21949.270929999999</v>
      </c>
      <c r="T12" s="6">
        <f t="shared" ref="T12" si="10">+SUM(T9:T11)</f>
        <v>24760.8717469</v>
      </c>
      <c r="U12" s="6">
        <f t="shared" ref="U12" si="11">+SUM(U9:U11)</f>
        <v>27380.217266607004</v>
      </c>
      <c r="V12" s="6">
        <f t="shared" ref="V12" si="12">+SUM(V9:V11)</f>
        <v>29555.136860950213</v>
      </c>
      <c r="W12" s="6">
        <f t="shared" ref="W12" si="13">+SUM(W9:W11)</f>
        <v>31961.307581226974</v>
      </c>
      <c r="X12" s="6">
        <f t="shared" ref="X12" si="14">+SUM(X9:X11)</f>
        <v>34629.930372642797</v>
      </c>
    </row>
    <row r="13" spans="2:27" x14ac:dyDescent="0.25">
      <c r="B13" s="1" t="s">
        <v>29</v>
      </c>
      <c r="C13" s="4"/>
      <c r="D13" s="4"/>
      <c r="E13" s="4"/>
      <c r="F13" s="4"/>
      <c r="G13" s="4">
        <v>1929.298</v>
      </c>
      <c r="H13" s="4">
        <v>1926.0719999999999</v>
      </c>
      <c r="I13" s="4">
        <v>2033.309</v>
      </c>
      <c r="J13" s="4">
        <v>2244</v>
      </c>
      <c r="K13" s="4">
        <v>2170.7020000000002</v>
      </c>
      <c r="L13" s="4">
        <v>2332.1550000000002</v>
      </c>
      <c r="M13" s="4">
        <v>2455.377</v>
      </c>
      <c r="N13" s="4">
        <v>2585</v>
      </c>
      <c r="Q13" s="4">
        <f>+SUM(G13:J13)</f>
        <v>8132.6790000000001</v>
      </c>
      <c r="R13" s="4">
        <f t="shared" ref="R13:R18" si="15">+SUM(K13:N13)</f>
        <v>9543.2340000000004</v>
      </c>
      <c r="S13" s="4">
        <f>+S12*0.51</f>
        <v>11194.1281743</v>
      </c>
      <c r="T13" s="4">
        <f t="shared" ref="T13:X13" si="16">+T12*0.51</f>
        <v>12628.044590919</v>
      </c>
      <c r="U13" s="4">
        <f t="shared" si="16"/>
        <v>13963.910805969572</v>
      </c>
      <c r="V13" s="4">
        <f t="shared" si="16"/>
        <v>15073.119799084609</v>
      </c>
      <c r="W13" s="4">
        <f t="shared" si="16"/>
        <v>16300.266866425758</v>
      </c>
      <c r="X13" s="4">
        <f t="shared" si="16"/>
        <v>17661.264490047826</v>
      </c>
    </row>
    <row r="14" spans="2:27" x14ac:dyDescent="0.25">
      <c r="B14" s="1" t="s">
        <v>30</v>
      </c>
      <c r="C14" s="4">
        <f t="shared" ref="C14:M14" si="17">+C12-C13</f>
        <v>0</v>
      </c>
      <c r="D14" s="4">
        <f t="shared" si="17"/>
        <v>0</v>
      </c>
      <c r="E14" s="4">
        <f t="shared" si="17"/>
        <v>0</v>
      </c>
      <c r="F14" s="4">
        <f t="shared" si="17"/>
        <v>0</v>
      </c>
      <c r="G14" s="4">
        <f t="shared" si="17"/>
        <v>1820.434</v>
      </c>
      <c r="H14" s="4">
        <f t="shared" si="17"/>
        <v>1899.8400000000004</v>
      </c>
      <c r="I14" s="4">
        <f t="shared" si="17"/>
        <v>1992.8369999999998</v>
      </c>
      <c r="J14" s="4">
        <f t="shared" si="17"/>
        <v>2103</v>
      </c>
      <c r="K14" s="4">
        <f t="shared" si="17"/>
        <v>2135.722999999999</v>
      </c>
      <c r="L14" s="4">
        <f t="shared" si="17"/>
        <v>2224.5520000000001</v>
      </c>
      <c r="M14" s="4">
        <f t="shared" si="17"/>
        <v>2376.1150000000002</v>
      </c>
      <c r="N14" s="4">
        <f>+N12-N13</f>
        <v>2530</v>
      </c>
      <c r="Q14" s="4">
        <f>+Q12-Q13</f>
        <v>7816.110999999999</v>
      </c>
      <c r="R14" s="4">
        <f t="shared" si="15"/>
        <v>9266.39</v>
      </c>
      <c r="S14" s="4">
        <f>+S12-S13</f>
        <v>10755.142755699999</v>
      </c>
      <c r="T14" s="4">
        <f t="shared" ref="T14:X14" si="18">+T12-T13</f>
        <v>12132.827155981</v>
      </c>
      <c r="U14" s="4">
        <f t="shared" si="18"/>
        <v>13416.306460637432</v>
      </c>
      <c r="V14" s="4">
        <f t="shared" si="18"/>
        <v>14482.017061865605</v>
      </c>
      <c r="W14" s="4">
        <f t="shared" si="18"/>
        <v>15661.040714801216</v>
      </c>
      <c r="X14" s="4">
        <f t="shared" si="18"/>
        <v>16968.665882594971</v>
      </c>
    </row>
    <row r="15" spans="2:27" x14ac:dyDescent="0.25">
      <c r="B15" s="1" t="s">
        <v>31</v>
      </c>
      <c r="C15" s="4"/>
      <c r="D15" s="4"/>
      <c r="E15" s="4"/>
      <c r="F15" s="4"/>
      <c r="G15" s="4">
        <v>317.90800000000002</v>
      </c>
      <c r="H15" s="4">
        <v>321.44200000000001</v>
      </c>
      <c r="I15" s="4">
        <v>378.24099999999999</v>
      </c>
      <c r="J15" s="4">
        <v>412</v>
      </c>
      <c r="K15" s="4">
        <v>437.42700000000002</v>
      </c>
      <c r="L15" s="4">
        <v>467.31900000000002</v>
      </c>
      <c r="M15" s="4">
        <v>486.98099999999999</v>
      </c>
      <c r="N15" s="4">
        <v>468</v>
      </c>
      <c r="Q15" s="4">
        <f t="shared" ref="Q15:Q18" si="19">+SUM(G15:J15)</f>
        <v>1429.5909999999999</v>
      </c>
      <c r="R15" s="4">
        <f t="shared" si="15"/>
        <v>1859.7270000000001</v>
      </c>
      <c r="S15" s="4">
        <f>+S12*0.1</f>
        <v>2194.9270929999998</v>
      </c>
      <c r="T15" s="4">
        <f t="shared" ref="T15:X15" si="20">+T12*0.1</f>
        <v>2476.0871746900002</v>
      </c>
      <c r="U15" s="4">
        <f t="shared" si="20"/>
        <v>2738.0217266607006</v>
      </c>
      <c r="V15" s="4">
        <f t="shared" si="20"/>
        <v>2955.5136860950215</v>
      </c>
      <c r="W15" s="4">
        <f t="shared" si="20"/>
        <v>3196.1307581226974</v>
      </c>
      <c r="X15" s="4">
        <f t="shared" si="20"/>
        <v>3462.9930372642798</v>
      </c>
    </row>
    <row r="16" spans="2:27" x14ac:dyDescent="0.25">
      <c r="B16" s="1" t="s">
        <v>32</v>
      </c>
      <c r="C16" s="4"/>
      <c r="D16" s="4"/>
      <c r="E16" s="4"/>
      <c r="F16" s="4"/>
      <c r="G16" s="4">
        <v>171.35400000000001</v>
      </c>
      <c r="H16" s="4">
        <v>203.39099999999999</v>
      </c>
      <c r="I16" s="4">
        <v>206.333</v>
      </c>
      <c r="J16" s="4">
        <v>152</v>
      </c>
      <c r="K16" s="4">
        <v>230.61600000000001</v>
      </c>
      <c r="L16" s="4">
        <v>216.23599999999999</v>
      </c>
      <c r="M16" s="4">
        <v>268.49400000000003</v>
      </c>
      <c r="N16" s="4">
        <v>257</v>
      </c>
      <c r="Q16" s="4">
        <f t="shared" si="19"/>
        <v>733.07799999999997</v>
      </c>
      <c r="R16" s="4">
        <f t="shared" si="15"/>
        <v>972.346</v>
      </c>
      <c r="S16" s="4">
        <f>+R16*1.04</f>
        <v>1011.2398400000001</v>
      </c>
      <c r="T16" s="4">
        <f t="shared" ref="T16:X16" si="21">+S16*1.04</f>
        <v>1051.6894336</v>
      </c>
      <c r="U16" s="4">
        <f t="shared" si="21"/>
        <v>1093.7570109440001</v>
      </c>
      <c r="V16" s="4">
        <f t="shared" si="21"/>
        <v>1137.5072913817601</v>
      </c>
      <c r="W16" s="4">
        <f t="shared" si="21"/>
        <v>1183.0075830370306</v>
      </c>
      <c r="X16" s="4">
        <f t="shared" si="21"/>
        <v>1230.3278863585119</v>
      </c>
    </row>
    <row r="17" spans="2:41" x14ac:dyDescent="0.25">
      <c r="B17" s="1" t="s">
        <v>33</v>
      </c>
      <c r="C17" s="4"/>
      <c r="D17" s="4"/>
      <c r="E17" s="4"/>
      <c r="F17" s="4"/>
      <c r="G17" s="4">
        <v>812.971</v>
      </c>
      <c r="H17" s="4">
        <v>795.62699999999995</v>
      </c>
      <c r="I17" s="4">
        <v>819.93700000000001</v>
      </c>
      <c r="J17" s="4">
        <v>841</v>
      </c>
      <c r="K17" s="4">
        <v>827.13300000000004</v>
      </c>
      <c r="L17" s="4">
        <v>863.42100000000005</v>
      </c>
      <c r="M17" s="4">
        <v>964.33500000000004</v>
      </c>
      <c r="N17" s="4">
        <v>1092</v>
      </c>
      <c r="Q17" s="4">
        <f t="shared" si="19"/>
        <v>3269.5349999999999</v>
      </c>
      <c r="R17" s="4">
        <f t="shared" si="15"/>
        <v>3746.8890000000001</v>
      </c>
      <c r="S17" s="4">
        <f>+R17*1.1</f>
        <v>4121.5779000000002</v>
      </c>
      <c r="T17" s="4">
        <f t="shared" ref="T17:X17" si="22">+S17*1.1</f>
        <v>4533.7356900000004</v>
      </c>
      <c r="U17" s="4">
        <f t="shared" si="22"/>
        <v>4987.1092590000007</v>
      </c>
      <c r="V17" s="4">
        <f t="shared" si="22"/>
        <v>5485.8201849000015</v>
      </c>
      <c r="W17" s="4">
        <f t="shared" si="22"/>
        <v>6034.4022033900019</v>
      </c>
      <c r="X17" s="4">
        <f t="shared" si="22"/>
        <v>6637.8424237290028</v>
      </c>
    </row>
    <row r="18" spans="2:41" x14ac:dyDescent="0.25">
      <c r="B18" s="1" t="s">
        <v>34</v>
      </c>
      <c r="C18" s="4"/>
      <c r="D18" s="4"/>
      <c r="E18" s="4"/>
      <c r="F18" s="4"/>
      <c r="G18" s="4">
        <v>82.162999999999997</v>
      </c>
      <c r="H18" s="4">
        <v>94.117000000000004</v>
      </c>
      <c r="I18" s="4">
        <v>76.262</v>
      </c>
      <c r="J18" s="4">
        <v>114</v>
      </c>
      <c r="K18" s="4">
        <v>68.179000000000002</v>
      </c>
      <c r="L18" s="4">
        <v>99.850999999999999</v>
      </c>
      <c r="M18" s="4">
        <v>62.765000000000001</v>
      </c>
      <c r="N18" s="4">
        <v>77</v>
      </c>
      <c r="Q18" s="4">
        <f t="shared" si="19"/>
        <v>366.54200000000003</v>
      </c>
      <c r="R18" s="4">
        <f t="shared" si="15"/>
        <v>307.79500000000002</v>
      </c>
      <c r="S18" s="4">
        <f>+R18*1.03</f>
        <v>317.02885000000003</v>
      </c>
      <c r="T18" s="4">
        <f t="shared" ref="T18:X18" si="23">+S18*1.03</f>
        <v>326.53971550000006</v>
      </c>
      <c r="U18" s="4">
        <f t="shared" si="23"/>
        <v>336.33590696500005</v>
      </c>
      <c r="V18" s="4">
        <f t="shared" si="23"/>
        <v>346.42598417395004</v>
      </c>
      <c r="W18" s="4">
        <f t="shared" si="23"/>
        <v>356.81876369916853</v>
      </c>
      <c r="X18" s="4">
        <f t="shared" si="23"/>
        <v>367.52332661014361</v>
      </c>
    </row>
    <row r="19" spans="2:41" x14ac:dyDescent="0.25">
      <c r="B19" s="1" t="s">
        <v>35</v>
      </c>
      <c r="C19" s="4">
        <f t="shared" ref="C19:M19" si="24">+C14-SUM(C15:C18)</f>
        <v>0</v>
      </c>
      <c r="D19" s="4">
        <f t="shared" si="24"/>
        <v>0</v>
      </c>
      <c r="E19" s="4">
        <f t="shared" si="24"/>
        <v>0</v>
      </c>
      <c r="F19" s="4">
        <f t="shared" si="24"/>
        <v>0</v>
      </c>
      <c r="G19" s="4">
        <f t="shared" si="24"/>
        <v>436.03799999999978</v>
      </c>
      <c r="H19" s="4">
        <f t="shared" si="24"/>
        <v>485.26300000000037</v>
      </c>
      <c r="I19" s="4">
        <f t="shared" si="24"/>
        <v>512.06399999999985</v>
      </c>
      <c r="J19" s="4">
        <f t="shared" si="24"/>
        <v>584</v>
      </c>
      <c r="K19" s="4">
        <f t="shared" si="24"/>
        <v>572.36799999999903</v>
      </c>
      <c r="L19" s="4">
        <f t="shared" si="24"/>
        <v>577.72499999999991</v>
      </c>
      <c r="M19" s="4">
        <f t="shared" si="24"/>
        <v>593.54000000000019</v>
      </c>
      <c r="N19" s="4">
        <f>+N14-SUM(N15:N18)</f>
        <v>636</v>
      </c>
      <c r="Q19" s="4">
        <f>+Q14-SUM(Q15:Q18)</f>
        <v>2017.3649999999989</v>
      </c>
      <c r="R19" s="4">
        <f t="shared" ref="R19" si="25">+R14-SUM(R15:R18)</f>
        <v>2379.6329999999989</v>
      </c>
      <c r="S19" s="4">
        <f t="shared" ref="S19" si="26">+S14-SUM(S15:S18)</f>
        <v>3110.3690726999985</v>
      </c>
      <c r="T19" s="4">
        <f t="shared" ref="T19" si="27">+T14-SUM(T15:T18)</f>
        <v>3744.7751421909979</v>
      </c>
      <c r="U19" s="4">
        <f t="shared" ref="U19" si="28">+U14-SUM(U15:U18)</f>
        <v>4261.0825570677298</v>
      </c>
      <c r="V19" s="4">
        <f t="shared" ref="V19" si="29">+V14-SUM(V15:V18)</f>
        <v>4556.7499153148729</v>
      </c>
      <c r="W19" s="4">
        <f t="shared" ref="W19" si="30">+W14-SUM(W15:W18)</f>
        <v>4890.6814065523176</v>
      </c>
      <c r="X19" s="4">
        <f t="shared" ref="X19" si="31">+X14-SUM(X15:X18)</f>
        <v>5269.9792086330326</v>
      </c>
    </row>
    <row r="20" spans="2:41" x14ac:dyDescent="0.25">
      <c r="B20" s="1" t="s">
        <v>36</v>
      </c>
      <c r="C20" s="4"/>
      <c r="D20" s="4"/>
      <c r="E20" s="4"/>
      <c r="F20" s="4"/>
      <c r="G20" s="4">
        <v>66.194000000000003</v>
      </c>
      <c r="H20" s="4">
        <v>100.16800000000001</v>
      </c>
      <c r="I20" s="4">
        <v>101.339</v>
      </c>
      <c r="J20" s="4">
        <v>96</v>
      </c>
      <c r="K20" s="4">
        <v>89.820999999999998</v>
      </c>
      <c r="L20" s="4">
        <v>74.081000000000003</v>
      </c>
      <c r="M20" s="4">
        <v>62.387999999999998</v>
      </c>
      <c r="N20" s="4">
        <v>37</v>
      </c>
      <c r="Q20" s="4">
        <f>+SUM(G20:J20)</f>
        <v>363.70100000000002</v>
      </c>
      <c r="R20" s="4">
        <f>+SUM(K20:N20)</f>
        <v>263.28999999999996</v>
      </c>
      <c r="S20" s="4">
        <f>+S19*0.1</f>
        <v>311.03690726999986</v>
      </c>
      <c r="T20" s="4">
        <f t="shared" ref="T20:X20" si="32">+T19*0.1</f>
        <v>374.47751421909982</v>
      </c>
      <c r="U20" s="4">
        <f t="shared" si="32"/>
        <v>426.10825570677298</v>
      </c>
      <c r="V20" s="4">
        <f t="shared" si="32"/>
        <v>455.67499153148731</v>
      </c>
      <c r="W20" s="4">
        <f t="shared" si="32"/>
        <v>489.06814065523179</v>
      </c>
      <c r="X20" s="4">
        <f t="shared" si="32"/>
        <v>526.99792086330331</v>
      </c>
    </row>
    <row r="21" spans="2:41" x14ac:dyDescent="0.25">
      <c r="B21" s="2" t="s">
        <v>37</v>
      </c>
      <c r="C21" s="6">
        <f t="shared" ref="C21:M21" si="33">+C19-C20</f>
        <v>0</v>
      </c>
      <c r="D21" s="6">
        <f t="shared" si="33"/>
        <v>0</v>
      </c>
      <c r="E21" s="6">
        <f t="shared" si="33"/>
        <v>0</v>
      </c>
      <c r="F21" s="6">
        <f t="shared" si="33"/>
        <v>0</v>
      </c>
      <c r="G21" s="6">
        <f t="shared" si="33"/>
        <v>369.84399999999977</v>
      </c>
      <c r="H21" s="6">
        <f t="shared" si="33"/>
        <v>385.09500000000037</v>
      </c>
      <c r="I21" s="6">
        <f t="shared" si="33"/>
        <v>410.72499999999985</v>
      </c>
      <c r="J21" s="6">
        <f t="shared" si="33"/>
        <v>488</v>
      </c>
      <c r="K21" s="6">
        <f t="shared" si="33"/>
        <v>482.546999999999</v>
      </c>
      <c r="L21" s="6">
        <f t="shared" si="33"/>
        <v>503.64399999999989</v>
      </c>
      <c r="M21" s="6">
        <f t="shared" si="33"/>
        <v>531.15200000000016</v>
      </c>
      <c r="N21" s="6">
        <f>+N19-N20</f>
        <v>599</v>
      </c>
      <c r="Q21" s="6">
        <f>+Q19-Q20</f>
        <v>1653.6639999999989</v>
      </c>
      <c r="R21" s="6">
        <f t="shared" ref="R21" si="34">+R19-R20</f>
        <v>2116.3429999999989</v>
      </c>
      <c r="S21" s="6">
        <f t="shared" ref="S21" si="35">+S19-S20</f>
        <v>2799.3321654299984</v>
      </c>
      <c r="T21" s="6">
        <f t="shared" ref="T21" si="36">+T19-T20</f>
        <v>3370.2976279718982</v>
      </c>
      <c r="U21" s="6">
        <f t="shared" ref="U21" si="37">+U19-U20</f>
        <v>3834.9743013609568</v>
      </c>
      <c r="V21" s="6">
        <f t="shared" ref="V21" si="38">+V19-V20</f>
        <v>4101.0749237833852</v>
      </c>
      <c r="W21" s="6">
        <f t="shared" ref="W21" si="39">+W19-W20</f>
        <v>4401.6132658970855</v>
      </c>
      <c r="X21" s="6">
        <f t="shared" ref="X21" si="40">+X19-X20</f>
        <v>4742.9812877697295</v>
      </c>
      <c r="Y21" s="6">
        <f>+X21*(1+$AA$6)</f>
        <v>4742.9812877697295</v>
      </c>
      <c r="Z21" s="6">
        <f t="shared" ref="Z21:AO21" si="41">+Y21*(1+$AA$6)</f>
        <v>4742.9812877697295</v>
      </c>
      <c r="AA21" s="6">
        <f t="shared" si="41"/>
        <v>4742.9812877697295</v>
      </c>
      <c r="AB21" s="6">
        <f t="shared" si="41"/>
        <v>4742.9812877697295</v>
      </c>
      <c r="AC21" s="6">
        <f t="shared" si="41"/>
        <v>4742.9812877697295</v>
      </c>
      <c r="AD21" s="6">
        <f t="shared" si="41"/>
        <v>4742.9812877697295</v>
      </c>
      <c r="AE21" s="6">
        <f t="shared" si="41"/>
        <v>4742.9812877697295</v>
      </c>
      <c r="AF21" s="6">
        <f t="shared" si="41"/>
        <v>4742.9812877697295</v>
      </c>
      <c r="AG21" s="6">
        <f t="shared" si="41"/>
        <v>4742.9812877697295</v>
      </c>
      <c r="AH21" s="6">
        <f t="shared" si="41"/>
        <v>4742.9812877697295</v>
      </c>
      <c r="AI21" s="6">
        <f t="shared" si="41"/>
        <v>4742.9812877697295</v>
      </c>
      <c r="AJ21" s="6">
        <f t="shared" si="41"/>
        <v>4742.9812877697295</v>
      </c>
      <c r="AK21" s="6">
        <f t="shared" si="41"/>
        <v>4742.9812877697295</v>
      </c>
      <c r="AL21" s="6">
        <f t="shared" si="41"/>
        <v>4742.9812877697295</v>
      </c>
      <c r="AM21" s="6">
        <f t="shared" si="41"/>
        <v>4742.9812877697295</v>
      </c>
      <c r="AN21" s="6">
        <f t="shared" si="41"/>
        <v>4742.9812877697295</v>
      </c>
      <c r="AO21" s="6">
        <f t="shared" si="41"/>
        <v>4742.9812877697295</v>
      </c>
    </row>
    <row r="22" spans="2:41" x14ac:dyDescent="0.25">
      <c r="C22" s="4"/>
      <c r="D22" s="4"/>
      <c r="E22" s="4"/>
      <c r="F22" s="4"/>
      <c r="G22" s="4"/>
      <c r="H22" s="4"/>
      <c r="I22" s="4"/>
      <c r="J22" s="4"/>
      <c r="K22" s="4"/>
      <c r="L22" s="4"/>
      <c r="M22" s="4"/>
      <c r="N22" s="4"/>
    </row>
    <row r="24" spans="2:41" x14ac:dyDescent="0.25">
      <c r="B24" s="1" t="s">
        <v>24</v>
      </c>
      <c r="K24" s="7">
        <f t="shared" ref="K24:K27" si="42">+K9/G9-1</f>
        <v>0.10150273173235336</v>
      </c>
      <c r="L24" s="7">
        <f t="shared" ref="L24:L27" si="43">+L9/H9-1</f>
        <v>6.7384761559162509E-2</v>
      </c>
      <c r="M24" s="7">
        <f t="shared" ref="M24:M27" si="44">+M9/I9-1</f>
        <v>-4.1475564141703058E-3</v>
      </c>
      <c r="N24" s="7">
        <f>+N9/J9-1</f>
        <v>-8.1523965587873781E-2</v>
      </c>
      <c r="R24" s="7">
        <f t="shared" ref="R24:X26" si="45">+R9/Q9-1</f>
        <v>1.726737513144827E-2</v>
      </c>
      <c r="S24" s="7">
        <f t="shared" si="45"/>
        <v>3.0000000000000027E-2</v>
      </c>
      <c r="T24" s="7">
        <f t="shared" si="45"/>
        <v>3.0000000000000027E-2</v>
      </c>
      <c r="U24" s="7">
        <f t="shared" si="45"/>
        <v>3.0000000000000027E-2</v>
      </c>
      <c r="V24" s="7">
        <f t="shared" si="45"/>
        <v>3.0000000000000027E-2</v>
      </c>
      <c r="W24" s="7">
        <f t="shared" si="45"/>
        <v>3.0000000000000027E-2</v>
      </c>
      <c r="X24" s="7">
        <f t="shared" si="45"/>
        <v>3.0000000000000027E-2</v>
      </c>
    </row>
    <row r="25" spans="2:41" x14ac:dyDescent="0.25">
      <c r="B25" s="1" t="s">
        <v>25</v>
      </c>
      <c r="K25" s="7">
        <f t="shared" si="42"/>
        <v>0.19410351440032025</v>
      </c>
      <c r="L25" s="7">
        <f t="shared" si="43"/>
        <v>0.32483977795249341</v>
      </c>
      <c r="M25" s="7">
        <f t="shared" si="44"/>
        <v>0.44552535279638472</v>
      </c>
      <c r="N25" s="7">
        <f t="shared" ref="N25:N27" si="46">+N10/J10-1</f>
        <v>0.50627386797599572</v>
      </c>
      <c r="R25" s="7">
        <f t="shared" si="45"/>
        <v>0.37535569897657606</v>
      </c>
      <c r="S25" s="7">
        <f t="shared" si="45"/>
        <v>0.30000000000000004</v>
      </c>
      <c r="T25" s="7">
        <f t="shared" si="45"/>
        <v>0.19999999999999996</v>
      </c>
      <c r="U25" s="7">
        <f t="shared" si="45"/>
        <v>0.14999999999999991</v>
      </c>
      <c r="V25" s="7">
        <f t="shared" si="45"/>
        <v>0.10000000000000009</v>
      </c>
      <c r="W25" s="7">
        <f t="shared" si="45"/>
        <v>0.10000000000000009</v>
      </c>
      <c r="X25" s="7">
        <f t="shared" si="45"/>
        <v>0.10000000000000009</v>
      </c>
    </row>
    <row r="26" spans="2:41" x14ac:dyDescent="0.25">
      <c r="B26" s="1" t="s">
        <v>26</v>
      </c>
      <c r="K26" s="7">
        <f t="shared" si="42"/>
        <v>0.62877824968223961</v>
      </c>
      <c r="L26" s="7">
        <f t="shared" si="43"/>
        <v>1.0277071878513455</v>
      </c>
      <c r="M26" s="7">
        <f t="shared" si="44"/>
        <v>0.9339483113516811</v>
      </c>
      <c r="N26" s="7">
        <f t="shared" si="46"/>
        <v>0.53424657534246567</v>
      </c>
      <c r="R26" s="7">
        <f t="shared" si="45"/>
        <v>0.77434447147312979</v>
      </c>
      <c r="S26" s="7">
        <f t="shared" si="45"/>
        <v>0.25</v>
      </c>
      <c r="T26" s="7">
        <f t="shared" si="45"/>
        <v>0.25</v>
      </c>
      <c r="U26" s="7">
        <f t="shared" si="45"/>
        <v>0.25</v>
      </c>
      <c r="V26" s="7">
        <f t="shared" si="45"/>
        <v>0.25</v>
      </c>
      <c r="W26" s="7">
        <f t="shared" si="45"/>
        <v>0.25</v>
      </c>
      <c r="X26" s="7">
        <f t="shared" si="45"/>
        <v>0.25</v>
      </c>
    </row>
    <row r="27" spans="2:41" x14ac:dyDescent="0.25">
      <c r="B27" s="2" t="s">
        <v>28</v>
      </c>
      <c r="C27" s="2"/>
      <c r="D27" s="2"/>
      <c r="E27" s="2"/>
      <c r="F27" s="2"/>
      <c r="G27" s="2"/>
      <c r="H27" s="2"/>
      <c r="I27" s="2"/>
      <c r="J27" s="2"/>
      <c r="K27" s="8">
        <f t="shared" si="42"/>
        <v>0.14846207675641865</v>
      </c>
      <c r="L27" s="8">
        <f t="shared" si="43"/>
        <v>0.19101197309295137</v>
      </c>
      <c r="M27" s="8">
        <f t="shared" si="44"/>
        <v>0.20002901037369258</v>
      </c>
      <c r="N27" s="8">
        <f t="shared" si="46"/>
        <v>0.17667356797791589</v>
      </c>
      <c r="R27" s="8">
        <f>+R12/Q12-1</f>
        <v>0.17937624108161221</v>
      </c>
      <c r="S27" s="8">
        <f t="shared" ref="S27:X27" si="47">+S12/R12-1</f>
        <v>0.16691704895323767</v>
      </c>
      <c r="T27" s="8">
        <f t="shared" si="47"/>
        <v>0.128095408082878</v>
      </c>
      <c r="U27" s="8">
        <f t="shared" si="47"/>
        <v>0.10578567453041865</v>
      </c>
      <c r="V27" s="8">
        <f t="shared" si="47"/>
        <v>7.9433978670276906E-2</v>
      </c>
      <c r="W27" s="8">
        <f t="shared" si="47"/>
        <v>8.1412944612546223E-2</v>
      </c>
      <c r="X27" s="8">
        <f t="shared" si="47"/>
        <v>8.3495419723793818E-2</v>
      </c>
    </row>
    <row r="29" spans="2:41" x14ac:dyDescent="0.25">
      <c r="B29" s="1" t="s">
        <v>38</v>
      </c>
      <c r="C29" s="7"/>
      <c r="D29" s="7"/>
      <c r="E29" s="7"/>
      <c r="F29" s="7"/>
      <c r="G29" s="7"/>
      <c r="H29" s="7"/>
      <c r="I29" s="7">
        <f t="shared" ref="I29:L29" si="48">+I14/I12</f>
        <v>0.49497385340720379</v>
      </c>
      <c r="J29" s="7">
        <f t="shared" si="48"/>
        <v>0.48378191856452724</v>
      </c>
      <c r="K29" s="7">
        <f t="shared" si="48"/>
        <v>0.49593874269260452</v>
      </c>
      <c r="L29" s="7">
        <f t="shared" si="48"/>
        <v>0.48819289895093099</v>
      </c>
      <c r="M29" s="7">
        <f t="shared" ref="M29" si="49">+M14/M12</f>
        <v>0.49179735783480549</v>
      </c>
      <c r="N29" s="7">
        <f>+N14/N12</f>
        <v>0.4946236559139785</v>
      </c>
      <c r="Q29" s="7">
        <f t="shared" ref="Q29:R29" si="50">+Q14/Q12</f>
        <v>0.49007548535029927</v>
      </c>
      <c r="R29" s="7">
        <f t="shared" si="50"/>
        <v>0.49264089489508123</v>
      </c>
      <c r="S29" s="7">
        <f>+S14/S12</f>
        <v>0.49</v>
      </c>
      <c r="T29" s="7">
        <f t="shared" ref="T29:X29" si="51">+T14/T12</f>
        <v>0.49</v>
      </c>
      <c r="U29" s="7">
        <f t="shared" si="51"/>
        <v>0.49</v>
      </c>
      <c r="V29" s="7">
        <f t="shared" si="51"/>
        <v>0.49</v>
      </c>
      <c r="W29" s="7">
        <f t="shared" si="51"/>
        <v>0.49</v>
      </c>
      <c r="X29" s="7">
        <f t="shared" si="51"/>
        <v>0.49</v>
      </c>
    </row>
    <row r="31" spans="2:41" x14ac:dyDescent="0.25">
      <c r="B31" s="1" t="s">
        <v>39</v>
      </c>
      <c r="C31" s="4"/>
      <c r="D31" s="4"/>
      <c r="E31" s="4"/>
      <c r="F31" s="4"/>
      <c r="G31" s="4"/>
      <c r="H31" s="4"/>
      <c r="I31" s="4"/>
      <c r="J31" s="4">
        <f>2899+783-11365-4823</f>
        <v>-12506</v>
      </c>
      <c r="K31" s="4"/>
      <c r="L31" s="4"/>
      <c r="M31" s="4"/>
      <c r="N31" s="4">
        <f>928+488-4522-11412</f>
        <v>-14518</v>
      </c>
    </row>
    <row r="34" spans="2:18" x14ac:dyDescent="0.25">
      <c r="C34" s="13"/>
      <c r="D34" s="13"/>
    </row>
    <row r="35" spans="2:18" x14ac:dyDescent="0.25">
      <c r="B35" s="1" t="s">
        <v>45</v>
      </c>
    </row>
    <row r="36" spans="2:18" x14ac:dyDescent="0.25">
      <c r="B36" s="1" t="s">
        <v>46</v>
      </c>
    </row>
    <row r="37" spans="2:18" x14ac:dyDescent="0.25">
      <c r="B37" s="1" t="s">
        <v>47</v>
      </c>
      <c r="Q37" s="4">
        <v>2899.06</v>
      </c>
      <c r="R37" s="4">
        <v>927.66800000000001</v>
      </c>
    </row>
    <row r="38" spans="2:18" x14ac:dyDescent="0.25">
      <c r="B38" s="1" t="s">
        <v>48</v>
      </c>
      <c r="Q38" s="4">
        <v>782.61199999999997</v>
      </c>
      <c r="R38" s="4">
        <v>487.92399999999998</v>
      </c>
    </row>
    <row r="39" spans="2:18" x14ac:dyDescent="0.25">
      <c r="B39" s="1" t="s">
        <v>49</v>
      </c>
      <c r="Q39" s="4">
        <v>2525.971</v>
      </c>
      <c r="R39" s="4">
        <v>4761.4040000000005</v>
      </c>
    </row>
    <row r="40" spans="2:18" x14ac:dyDescent="0.25">
      <c r="B40" s="1" t="s">
        <v>50</v>
      </c>
      <c r="Q40" s="4">
        <v>41757.203999999998</v>
      </c>
      <c r="R40" s="4">
        <v>57826.938000000002</v>
      </c>
    </row>
    <row r="41" spans="2:18" x14ac:dyDescent="0.25">
      <c r="B41" s="1" t="s">
        <v>51</v>
      </c>
      <c r="Q41" s="4">
        <v>4307</v>
      </c>
      <c r="R41" s="4">
        <v>9.0820000000000007</v>
      </c>
    </row>
    <row r="42" spans="2:18" x14ac:dyDescent="0.25">
      <c r="B42" s="1" t="s">
        <v>52</v>
      </c>
      <c r="Q42" s="1">
        <v>0</v>
      </c>
      <c r="R42" s="4">
        <v>58.47</v>
      </c>
    </row>
    <row r="43" spans="2:18" x14ac:dyDescent="0.25">
      <c r="B43" s="1" t="s">
        <v>53</v>
      </c>
      <c r="Q43" s="4">
        <v>33.536999999999999</v>
      </c>
      <c r="R43" s="4">
        <v>1.6419999999999999</v>
      </c>
    </row>
    <row r="44" spans="2:18" x14ac:dyDescent="0.25">
      <c r="B44" s="1" t="s">
        <v>54</v>
      </c>
      <c r="Q44" s="4">
        <v>563.90499999999997</v>
      </c>
      <c r="R44" s="4">
        <v>551.72199999999998</v>
      </c>
    </row>
    <row r="45" spans="2:18" x14ac:dyDescent="0.25">
      <c r="B45" s="1" t="s">
        <v>55</v>
      </c>
      <c r="Q45" s="4">
        <v>162.83199999999999</v>
      </c>
      <c r="R45" s="4">
        <v>194.46299999999999</v>
      </c>
    </row>
    <row r="46" spans="2:18" x14ac:dyDescent="0.25">
      <c r="B46" s="1" t="s">
        <v>56</v>
      </c>
      <c r="Q46" s="4">
        <v>48728.828000000001</v>
      </c>
      <c r="R46" s="4">
        <v>64620.915000000001</v>
      </c>
    </row>
    <row r="47" spans="2:18" x14ac:dyDescent="0.25">
      <c r="B47" s="1" t="s">
        <v>57</v>
      </c>
    </row>
    <row r="48" spans="2:18" x14ac:dyDescent="0.25">
      <c r="B48" s="1" t="s">
        <v>58</v>
      </c>
      <c r="Q48" s="4">
        <v>1143.779</v>
      </c>
      <c r="R48" s="4">
        <v>2174.7350000000001</v>
      </c>
    </row>
    <row r="49" spans="2:18" x14ac:dyDescent="0.25">
      <c r="B49" s="1" t="s">
        <v>51</v>
      </c>
      <c r="Q49" s="4">
        <v>27.974</v>
      </c>
      <c r="R49" s="4">
        <v>22.766999999999999</v>
      </c>
    </row>
    <row r="50" spans="2:18" x14ac:dyDescent="0.25">
      <c r="B50" s="1" t="s">
        <v>54</v>
      </c>
      <c r="Q50" s="1">
        <v>0</v>
      </c>
      <c r="R50" s="4">
        <v>318.197</v>
      </c>
    </row>
    <row r="51" spans="2:18" x14ac:dyDescent="0.25">
      <c r="B51" s="1" t="s">
        <v>59</v>
      </c>
      <c r="Q51" s="4">
        <v>50.991999999999997</v>
      </c>
      <c r="R51" s="4">
        <v>79.590999999999994</v>
      </c>
    </row>
    <row r="52" spans="2:18" x14ac:dyDescent="0.25">
      <c r="B52" s="1" t="s">
        <v>60</v>
      </c>
      <c r="Q52" s="4">
        <v>98.585999999999999</v>
      </c>
      <c r="R52" s="4">
        <v>89.872</v>
      </c>
    </row>
    <row r="53" spans="2:18" x14ac:dyDescent="0.25">
      <c r="B53" s="1" t="s">
        <v>55</v>
      </c>
      <c r="Q53" s="4">
        <v>35.554000000000002</v>
      </c>
      <c r="R53" s="4">
        <v>89.902000000000001</v>
      </c>
    </row>
    <row r="54" spans="2:18" x14ac:dyDescent="0.25">
      <c r="B54" s="1" t="s">
        <v>61</v>
      </c>
      <c r="Q54" s="4">
        <v>2451.011</v>
      </c>
      <c r="R54" s="4">
        <v>2572.3359999999998</v>
      </c>
    </row>
    <row r="55" spans="2:18" x14ac:dyDescent="0.25">
      <c r="B55" s="1" t="s">
        <v>62</v>
      </c>
      <c r="Q55" s="4">
        <v>2571.069</v>
      </c>
      <c r="R55" s="4">
        <v>2926.3020000000001</v>
      </c>
    </row>
    <row r="56" spans="2:18" x14ac:dyDescent="0.25">
      <c r="B56" s="1" t="s">
        <v>63</v>
      </c>
      <c r="Q56" s="4">
        <v>6379.2650000000003</v>
      </c>
      <c r="R56" s="4">
        <v>8279.7019999999993</v>
      </c>
    </row>
    <row r="57" spans="2:18" x14ac:dyDescent="0.25">
      <c r="B57" s="2" t="s">
        <v>64</v>
      </c>
      <c r="C57" s="2"/>
      <c r="D57" s="2"/>
      <c r="E57" s="2"/>
      <c r="F57" s="2"/>
      <c r="G57" s="2"/>
      <c r="H57" s="2"/>
      <c r="I57" s="2"/>
      <c r="J57" s="2"/>
      <c r="K57" s="2"/>
      <c r="L57" s="2"/>
      <c r="M57" s="2"/>
      <c r="N57" s="2"/>
      <c r="O57" s="2"/>
      <c r="P57" s="2"/>
      <c r="Q57" s="6">
        <v>55108.093000000001</v>
      </c>
      <c r="R57" s="6">
        <v>72900.616999999998</v>
      </c>
    </row>
    <row r="59" spans="2:18" x14ac:dyDescent="0.25">
      <c r="B59" s="1" t="s">
        <v>65</v>
      </c>
    </row>
    <row r="60" spans="2:18" x14ac:dyDescent="0.25">
      <c r="B60" s="1" t="s">
        <v>66</v>
      </c>
      <c r="Q60" s="4">
        <v>9965.6029999999992</v>
      </c>
      <c r="R60" s="4">
        <v>11557.647999999999</v>
      </c>
    </row>
    <row r="61" spans="2:18" x14ac:dyDescent="0.25">
      <c r="B61" s="1" t="s">
        <v>67</v>
      </c>
      <c r="Q61" s="4">
        <v>0</v>
      </c>
      <c r="R61" s="4">
        <v>134.375</v>
      </c>
    </row>
    <row r="62" spans="2:18" x14ac:dyDescent="0.25">
      <c r="B62" s="1" t="s">
        <v>68</v>
      </c>
      <c r="Q62" s="4">
        <v>11352.924000000001</v>
      </c>
      <c r="R62" s="4">
        <v>12930.573</v>
      </c>
    </row>
    <row r="63" spans="2:18" x14ac:dyDescent="0.25">
      <c r="B63" s="1" t="s">
        <v>69</v>
      </c>
      <c r="Q63" s="4">
        <v>11365.373</v>
      </c>
      <c r="R63" s="4">
        <v>12677.897999999999</v>
      </c>
    </row>
    <row r="64" spans="2:18" x14ac:dyDescent="0.25">
      <c r="B64" s="1" t="s">
        <v>70</v>
      </c>
      <c r="Q64" s="4">
        <v>345.24799999999999</v>
      </c>
      <c r="R64" s="4">
        <v>402.64299999999997</v>
      </c>
    </row>
    <row r="65" spans="2:18" x14ac:dyDescent="0.25">
      <c r="B65" s="1" t="s">
        <v>71</v>
      </c>
      <c r="Q65" s="4">
        <v>240.67099999999999</v>
      </c>
      <c r="R65" s="4">
        <v>280.762</v>
      </c>
    </row>
    <row r="66" spans="2:18" x14ac:dyDescent="0.25">
      <c r="B66" s="1" t="s">
        <v>72</v>
      </c>
      <c r="Q66" s="4">
        <v>91.49</v>
      </c>
      <c r="R66" s="4">
        <v>43.82</v>
      </c>
    </row>
    <row r="67" spans="2:18" x14ac:dyDescent="0.25">
      <c r="B67" s="1" t="s">
        <v>73</v>
      </c>
      <c r="Q67" s="4">
        <v>189.42699999999999</v>
      </c>
      <c r="R67" s="4">
        <v>4521.5029999999997</v>
      </c>
    </row>
    <row r="68" spans="2:18" x14ac:dyDescent="0.25">
      <c r="B68" s="1" t="s">
        <v>74</v>
      </c>
      <c r="Q68" s="4">
        <v>40.945</v>
      </c>
      <c r="R68" s="4">
        <v>69.968999999999994</v>
      </c>
    </row>
    <row r="69" spans="2:18" x14ac:dyDescent="0.25">
      <c r="B69" s="1" t="s">
        <v>75</v>
      </c>
      <c r="Q69" s="4">
        <v>513.91999999999996</v>
      </c>
      <c r="R69" s="4">
        <v>663.22900000000004</v>
      </c>
    </row>
    <row r="70" spans="2:18" x14ac:dyDescent="0.25">
      <c r="B70" s="1" t="s">
        <v>76</v>
      </c>
      <c r="Q70" s="4">
        <v>135.47300000000001</v>
      </c>
      <c r="R70" s="4">
        <v>116.32299999999999</v>
      </c>
    </row>
    <row r="71" spans="2:18" x14ac:dyDescent="0.25">
      <c r="B71" s="1" t="s">
        <v>77</v>
      </c>
      <c r="Q71" s="4">
        <v>129.46100000000001</v>
      </c>
      <c r="R71" s="4">
        <v>128.84899999999999</v>
      </c>
    </row>
    <row r="72" spans="2:18" x14ac:dyDescent="0.25">
      <c r="B72" s="1" t="s">
        <v>78</v>
      </c>
      <c r="Q72" s="4">
        <v>32.378999999999998</v>
      </c>
      <c r="R72" s="4">
        <v>117.63</v>
      </c>
    </row>
    <row r="73" spans="2:18" x14ac:dyDescent="0.25">
      <c r="B73" s="1" t="s">
        <v>79</v>
      </c>
      <c r="Q73" s="4">
        <v>34431.919000000002</v>
      </c>
      <c r="R73" s="4">
        <v>42744.482000000004</v>
      </c>
    </row>
    <row r="74" spans="2:18" x14ac:dyDescent="0.25">
      <c r="B74" s="1" t="s">
        <v>80</v>
      </c>
      <c r="Q74" s="4"/>
      <c r="R74" s="4"/>
    </row>
    <row r="75" spans="2:18" x14ac:dyDescent="0.25">
      <c r="B75" s="1" t="s">
        <v>66</v>
      </c>
      <c r="Q75" s="4">
        <v>185.86099999999999</v>
      </c>
      <c r="R75" s="4">
        <v>84.57</v>
      </c>
    </row>
    <row r="76" spans="2:18" x14ac:dyDescent="0.25">
      <c r="B76" s="1" t="s">
        <v>67</v>
      </c>
      <c r="Q76" s="4">
        <v>118.986</v>
      </c>
      <c r="R76" s="4">
        <v>1017.609</v>
      </c>
    </row>
    <row r="77" spans="2:18" x14ac:dyDescent="0.25">
      <c r="B77" s="1" t="s">
        <v>69</v>
      </c>
      <c r="Q77" s="4">
        <v>4823.067</v>
      </c>
      <c r="R77" s="4">
        <v>11412.136</v>
      </c>
    </row>
    <row r="78" spans="2:18" x14ac:dyDescent="0.25">
      <c r="B78" s="1" t="s">
        <v>76</v>
      </c>
      <c r="Q78" s="4">
        <v>341.32600000000002</v>
      </c>
      <c r="R78" s="4">
        <v>1014.8630000000001</v>
      </c>
    </row>
    <row r="79" spans="2:18" x14ac:dyDescent="0.25">
      <c r="B79" s="1" t="s">
        <v>60</v>
      </c>
      <c r="Q79" s="4">
        <v>1832.087</v>
      </c>
      <c r="R79" s="4">
        <v>1790.3620000000001</v>
      </c>
    </row>
    <row r="80" spans="2:18" x14ac:dyDescent="0.25">
      <c r="B80" s="1" t="s">
        <v>72</v>
      </c>
      <c r="Q80" s="4">
        <v>5.7290000000000001</v>
      </c>
      <c r="R80" s="4">
        <v>71.14</v>
      </c>
    </row>
    <row r="81" spans="2:18" x14ac:dyDescent="0.25">
      <c r="B81" s="1" t="s">
        <v>77</v>
      </c>
      <c r="Q81" s="4">
        <v>17.724</v>
      </c>
      <c r="R81" s="4">
        <v>16.579000000000001</v>
      </c>
    </row>
    <row r="82" spans="2:18" x14ac:dyDescent="0.25">
      <c r="B82" s="1" t="s">
        <v>78</v>
      </c>
      <c r="Q82" s="4">
        <v>110.709</v>
      </c>
      <c r="R82" s="4">
        <v>81.103999999999999</v>
      </c>
    </row>
    <row r="83" spans="2:18" x14ac:dyDescent="0.25">
      <c r="B83" s="1" t="s">
        <v>81</v>
      </c>
      <c r="Q83" s="4">
        <v>7435.4889999999996</v>
      </c>
      <c r="R83" s="4">
        <v>15487.763000000001</v>
      </c>
    </row>
    <row r="84" spans="2:18" x14ac:dyDescent="0.25">
      <c r="B84" s="2" t="s">
        <v>82</v>
      </c>
      <c r="C84" s="2"/>
      <c r="D84" s="2"/>
      <c r="E84" s="2"/>
      <c r="F84" s="2"/>
      <c r="G84" s="2"/>
      <c r="H84" s="2"/>
      <c r="I84" s="2"/>
      <c r="J84" s="2"/>
      <c r="K84" s="2"/>
      <c r="L84" s="2"/>
      <c r="M84" s="2"/>
      <c r="N84" s="2"/>
      <c r="O84" s="2"/>
      <c r="P84" s="2"/>
      <c r="Q84" s="6">
        <v>41867.408000000003</v>
      </c>
      <c r="R84" s="6">
        <v>58232.245000000003</v>
      </c>
    </row>
    <row r="86" spans="2:18" x14ac:dyDescent="0.25">
      <c r="B86" s="2" t="s">
        <v>85</v>
      </c>
      <c r="C86" s="2"/>
      <c r="D86" s="2"/>
      <c r="E86" s="2"/>
      <c r="F86" s="2"/>
      <c r="G86" s="2"/>
      <c r="H86" s="2"/>
      <c r="I86" s="2"/>
      <c r="J86" s="2"/>
      <c r="K86" s="2"/>
      <c r="L86" s="2"/>
      <c r="M86" s="2"/>
      <c r="N86" s="2"/>
      <c r="O86" s="2"/>
      <c r="P86" s="2"/>
      <c r="Q86" s="6">
        <f>+Q57-Q84</f>
        <v>13240.684999999998</v>
      </c>
      <c r="R86" s="6">
        <f>+R57-R84</f>
        <v>14668.371999999996</v>
      </c>
    </row>
    <row r="87" spans="2:18" x14ac:dyDescent="0.25">
      <c r="B87" s="1" t="s">
        <v>86</v>
      </c>
      <c r="D87" s="3"/>
      <c r="Q87" s="4">
        <f ca="1">+Q86/main!$C$2</f>
        <v>2329.7939541103597</v>
      </c>
      <c r="R87" s="4">
        <f ca="1">+R86/main!$C$2</f>
        <v>2581.0057713963956</v>
      </c>
    </row>
    <row r="88" spans="2:18" x14ac:dyDescent="0.25">
      <c r="D88" s="3"/>
      <c r="E88" s="3"/>
    </row>
    <row r="89" spans="2:18" x14ac:dyDescent="0.25">
      <c r="D89" s="3"/>
      <c r="E89" s="3"/>
    </row>
    <row r="92" spans="2:18" x14ac:dyDescent="0.25">
      <c r="B92" s="1" t="s">
        <v>83</v>
      </c>
      <c r="D92" s="3">
        <v>14668.371999999999</v>
      </c>
      <c r="E92" s="3">
        <v>13240.684999999999</v>
      </c>
    </row>
    <row r="93" spans="2:18" x14ac:dyDescent="0.25">
      <c r="B93" s="1" t="s">
        <v>84</v>
      </c>
      <c r="D93" s="3">
        <v>72900.616999999998</v>
      </c>
      <c r="E93" s="3">
        <v>55108.093000000001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B4EC-9295-4534-9F3A-110DE0110C25}">
  <dimension ref="A1:N251"/>
  <sheetViews>
    <sheetView topLeftCell="G1" workbookViewId="0">
      <selection activeCell="L5" sqref="L5"/>
    </sheetView>
  </sheetViews>
  <sheetFormatPr defaultRowHeight="14.4" x14ac:dyDescent="0.3"/>
  <cols>
    <col min="6" max="6" width="29" bestFit="1" customWidth="1"/>
    <col min="7" max="7" width="10.5546875" bestFit="1" customWidth="1"/>
    <col min="12" max="12" width="11" bestFit="1" customWidth="1"/>
  </cols>
  <sheetData>
    <row r="1" spans="1:14" x14ac:dyDescent="0.3">
      <c r="A1" s="17" t="s">
        <v>88</v>
      </c>
      <c r="B1" s="17" t="s">
        <v>89</v>
      </c>
      <c r="C1" s="17" t="s">
        <v>90</v>
      </c>
      <c r="D1" s="17" t="s">
        <v>91</v>
      </c>
      <c r="E1" s="17" t="s">
        <v>92</v>
      </c>
      <c r="F1" s="17" t="s">
        <v>93</v>
      </c>
      <c r="G1" s="17" t="s">
        <v>344</v>
      </c>
      <c r="I1" s="17" t="s">
        <v>349</v>
      </c>
      <c r="J1">
        <f>+COUNT(G2:G250)</f>
        <v>249</v>
      </c>
    </row>
    <row r="2" spans="1:14" x14ac:dyDescent="0.3">
      <c r="A2" s="16">
        <v>8.2899999999999991</v>
      </c>
      <c r="B2" s="16">
        <v>8.4749999999999996</v>
      </c>
      <c r="C2" s="16">
        <v>8.18</v>
      </c>
      <c r="D2" s="16">
        <v>8.2799999999999994</v>
      </c>
      <c r="E2" s="16">
        <v>2981226</v>
      </c>
      <c r="F2" s="16" t="s">
        <v>94</v>
      </c>
      <c r="G2" s="15">
        <f>+A2/A3-1</f>
        <v>3.63196125907983E-3</v>
      </c>
      <c r="I2" t="s">
        <v>345</v>
      </c>
      <c r="J2" s="18">
        <f>+AVERAGE(G2:G250)</f>
        <v>-1.6915928860998792E-3</v>
      </c>
    </row>
    <row r="3" spans="1:14" x14ac:dyDescent="0.3">
      <c r="A3" s="16">
        <v>8.26</v>
      </c>
      <c r="B3" s="16">
        <v>8.39</v>
      </c>
      <c r="C3" s="16">
        <v>8.2520000000000007</v>
      </c>
      <c r="D3" s="16">
        <v>8.3000000000000007</v>
      </c>
      <c r="E3" s="16">
        <v>4061594</v>
      </c>
      <c r="F3" s="16" t="s">
        <v>95</v>
      </c>
      <c r="G3" s="15">
        <f t="shared" ref="G3:G66" si="0">+A3/A4-1</f>
        <v>-2.0166073546856511E-2</v>
      </c>
      <c r="I3" t="s">
        <v>346</v>
      </c>
      <c r="J3" s="19">
        <f>+_xlfn.STDEV.S(G2:G250)</f>
        <v>2.7769009596867695E-2</v>
      </c>
      <c r="L3" t="s">
        <v>350</v>
      </c>
      <c r="M3" s="18">
        <v>1.4999999999999999E-2</v>
      </c>
      <c r="N3">
        <f>+M3*33000</f>
        <v>495</v>
      </c>
    </row>
    <row r="4" spans="1:14" x14ac:dyDescent="0.3">
      <c r="A4" s="16">
        <v>8.43</v>
      </c>
      <c r="B4" s="16">
        <v>8.5250000000000004</v>
      </c>
      <c r="C4" s="16">
        <v>8.19</v>
      </c>
      <c r="D4" s="16">
        <v>8.3000000000000007</v>
      </c>
      <c r="E4" s="16">
        <v>3601376</v>
      </c>
      <c r="F4" s="16" t="s">
        <v>96</v>
      </c>
      <c r="G4" s="15">
        <f t="shared" si="0"/>
        <v>-1.0563380281690127E-2</v>
      </c>
      <c r="L4" t="s">
        <v>351</v>
      </c>
      <c r="M4" s="18">
        <f>+M3/M5</f>
        <v>5.1724137931034482E-2</v>
      </c>
    </row>
    <row r="5" spans="1:14" x14ac:dyDescent="0.3">
      <c r="A5" s="16">
        <v>8.52</v>
      </c>
      <c r="B5" s="16">
        <v>8.6300000000000008</v>
      </c>
      <c r="C5" s="16">
        <v>8.18</v>
      </c>
      <c r="D5" s="16">
        <v>8.18</v>
      </c>
      <c r="E5" s="16">
        <v>5737290</v>
      </c>
      <c r="F5" s="16" t="s">
        <v>97</v>
      </c>
      <c r="G5" s="15">
        <f t="shared" si="0"/>
        <v>7.9847908745247054E-2</v>
      </c>
      <c r="I5" t="s">
        <v>347</v>
      </c>
      <c r="J5" s="15">
        <f>+MIN(G2:G250)</f>
        <v>-0.1453050034270047</v>
      </c>
      <c r="M5" s="15">
        <v>0.28999999999999998</v>
      </c>
    </row>
    <row r="6" spans="1:14" x14ac:dyDescent="0.3">
      <c r="A6" s="16">
        <v>7.89</v>
      </c>
      <c r="B6" s="16">
        <v>8.35</v>
      </c>
      <c r="C6" s="16">
        <v>7.82</v>
      </c>
      <c r="D6" s="16">
        <v>8.33</v>
      </c>
      <c r="E6" s="16">
        <v>3888522</v>
      </c>
      <c r="F6" s="16" t="s">
        <v>98</v>
      </c>
      <c r="G6" s="15">
        <f t="shared" si="0"/>
        <v>-5.1682692307692402E-2</v>
      </c>
      <c r="I6" t="s">
        <v>348</v>
      </c>
      <c r="J6" s="15">
        <f>+MAX(G2:G250)</f>
        <v>8.3569405099150229E-2</v>
      </c>
    </row>
    <row r="7" spans="1:14" x14ac:dyDescent="0.3">
      <c r="A7" s="16">
        <v>8.32</v>
      </c>
      <c r="B7" s="16">
        <v>8.32</v>
      </c>
      <c r="C7" s="16">
        <v>7.8209999999999997</v>
      </c>
      <c r="D7" s="16">
        <v>7.84</v>
      </c>
      <c r="E7" s="16">
        <v>4681631</v>
      </c>
      <c r="F7" s="16" t="s">
        <v>99</v>
      </c>
      <c r="G7" s="15">
        <f t="shared" si="0"/>
        <v>6.5300896286811794E-2</v>
      </c>
    </row>
    <row r="8" spans="1:14" x14ac:dyDescent="0.3">
      <c r="A8" s="16">
        <v>7.81</v>
      </c>
      <c r="B8" s="16">
        <v>7.87</v>
      </c>
      <c r="C8" s="16">
        <v>7.6</v>
      </c>
      <c r="D8" s="16">
        <v>7.61</v>
      </c>
      <c r="E8" s="16">
        <v>3029577</v>
      </c>
      <c r="F8" s="16" t="s">
        <v>100</v>
      </c>
      <c r="G8" s="15">
        <f t="shared" si="0"/>
        <v>4.2723631508678084E-2</v>
      </c>
    </row>
    <row r="9" spans="1:14" x14ac:dyDescent="0.3">
      <c r="A9" s="16">
        <v>7.49</v>
      </c>
      <c r="B9" s="16">
        <v>7.6550000000000002</v>
      </c>
      <c r="C9" s="16">
        <v>7.34</v>
      </c>
      <c r="D9" s="16">
        <v>7.36</v>
      </c>
      <c r="E9" s="16">
        <v>3077732</v>
      </c>
      <c r="F9" s="16" t="s">
        <v>101</v>
      </c>
      <c r="G9" s="15">
        <f t="shared" si="0"/>
        <v>1.6282225237449044E-2</v>
      </c>
    </row>
    <row r="10" spans="1:14" x14ac:dyDescent="0.3">
      <c r="A10" s="16">
        <v>7.37</v>
      </c>
      <c r="B10" s="16">
        <v>7.41</v>
      </c>
      <c r="C10" s="16">
        <v>7.2350000000000003</v>
      </c>
      <c r="D10" s="16">
        <v>7.39</v>
      </c>
      <c r="E10" s="16">
        <v>2648206</v>
      </c>
      <c r="F10" s="16" t="s">
        <v>102</v>
      </c>
      <c r="G10" s="15">
        <f t="shared" si="0"/>
        <v>8.2079343365253354E-3</v>
      </c>
    </row>
    <row r="11" spans="1:14" x14ac:dyDescent="0.3">
      <c r="A11" s="16">
        <v>7.31</v>
      </c>
      <c r="B11" s="16">
        <v>7.3949999999999996</v>
      </c>
      <c r="C11" s="16">
        <v>7.16</v>
      </c>
      <c r="D11" s="16">
        <v>7.28</v>
      </c>
      <c r="E11" s="16">
        <v>4932359</v>
      </c>
      <c r="F11" s="16" t="s">
        <v>103</v>
      </c>
      <c r="G11" s="15">
        <f t="shared" si="0"/>
        <v>8.2758620689653561E-3</v>
      </c>
    </row>
    <row r="12" spans="1:14" x14ac:dyDescent="0.3">
      <c r="A12" s="16">
        <v>7.25</v>
      </c>
      <c r="B12" s="16">
        <v>7.46</v>
      </c>
      <c r="C12" s="16">
        <v>7.22</v>
      </c>
      <c r="D12" s="16">
        <v>7.41</v>
      </c>
      <c r="E12" s="16">
        <v>4974056</v>
      </c>
      <c r="F12" s="16" t="s">
        <v>104</v>
      </c>
      <c r="G12" s="15">
        <f t="shared" si="0"/>
        <v>-3.4620505992010608E-2</v>
      </c>
    </row>
    <row r="13" spans="1:14" x14ac:dyDescent="0.3">
      <c r="A13" s="16">
        <v>7.51</v>
      </c>
      <c r="B13" s="16">
        <v>7.6550000000000002</v>
      </c>
      <c r="C13" s="16">
        <v>7.3</v>
      </c>
      <c r="D13" s="16">
        <v>7.54</v>
      </c>
      <c r="E13" s="16">
        <v>3874479</v>
      </c>
      <c r="F13" s="16" t="s">
        <v>105</v>
      </c>
      <c r="G13" s="15">
        <f t="shared" si="0"/>
        <v>-5.2980132450330952E-3</v>
      </c>
    </row>
    <row r="14" spans="1:14" x14ac:dyDescent="0.3">
      <c r="A14" s="16">
        <v>7.55</v>
      </c>
      <c r="B14" s="16">
        <v>7.8449999999999998</v>
      </c>
      <c r="C14" s="16">
        <v>7.46</v>
      </c>
      <c r="D14" s="16">
        <v>7.46</v>
      </c>
      <c r="E14" s="16">
        <v>3704767</v>
      </c>
      <c r="F14" s="16" t="s">
        <v>106</v>
      </c>
      <c r="G14" s="15">
        <f t="shared" si="0"/>
        <v>2.6560424966799445E-3</v>
      </c>
    </row>
    <row r="15" spans="1:14" x14ac:dyDescent="0.3">
      <c r="A15" s="16">
        <v>7.53</v>
      </c>
      <c r="B15" s="16">
        <v>7.54</v>
      </c>
      <c r="C15" s="16">
        <v>7.16</v>
      </c>
      <c r="D15" s="16">
        <v>7.16</v>
      </c>
      <c r="E15" s="16">
        <v>5555144</v>
      </c>
      <c r="F15" s="16" t="s">
        <v>107</v>
      </c>
      <c r="G15" s="15">
        <f t="shared" si="0"/>
        <v>6.3559322033898358E-2</v>
      </c>
    </row>
    <row r="16" spans="1:14" x14ac:dyDescent="0.3">
      <c r="A16" s="16">
        <v>7.08</v>
      </c>
      <c r="B16" s="16">
        <v>7.17</v>
      </c>
      <c r="C16" s="16">
        <v>6.7</v>
      </c>
      <c r="D16" s="16">
        <v>6.98</v>
      </c>
      <c r="E16" s="16">
        <v>6773615</v>
      </c>
      <c r="F16" s="16" t="s">
        <v>108</v>
      </c>
      <c r="G16" s="15">
        <f t="shared" si="0"/>
        <v>-8.4033613445377853E-3</v>
      </c>
    </row>
    <row r="17" spans="1:7" x14ac:dyDescent="0.3">
      <c r="A17" s="16">
        <v>7.14</v>
      </c>
      <c r="B17" s="16">
        <v>7.625</v>
      </c>
      <c r="C17" s="16">
        <v>7.085</v>
      </c>
      <c r="D17" s="16">
        <v>7.48</v>
      </c>
      <c r="E17" s="16">
        <v>4017051</v>
      </c>
      <c r="F17" s="16" t="s">
        <v>109</v>
      </c>
      <c r="G17" s="15">
        <f t="shared" si="0"/>
        <v>-2.9891304347826164E-2</v>
      </c>
    </row>
    <row r="18" spans="1:7" x14ac:dyDescent="0.3">
      <c r="A18" s="16">
        <v>7.36</v>
      </c>
      <c r="B18" s="16">
        <v>7.6</v>
      </c>
      <c r="C18" s="16">
        <v>7.2649999999999997</v>
      </c>
      <c r="D18" s="16">
        <v>7.48</v>
      </c>
      <c r="E18" s="16">
        <v>6466362</v>
      </c>
      <c r="F18" s="16" t="s">
        <v>110</v>
      </c>
      <c r="G18" s="15">
        <f t="shared" si="0"/>
        <v>-4.2912873862158696E-2</v>
      </c>
    </row>
    <row r="19" spans="1:7" x14ac:dyDescent="0.3">
      <c r="A19" s="16">
        <v>7.69</v>
      </c>
      <c r="B19" s="16">
        <v>8.1349999999999998</v>
      </c>
      <c r="C19" s="16">
        <v>7.64</v>
      </c>
      <c r="D19" s="16">
        <v>7.86</v>
      </c>
      <c r="E19" s="16">
        <v>4293581</v>
      </c>
      <c r="F19" s="16" t="s">
        <v>111</v>
      </c>
      <c r="G19" s="15">
        <f t="shared" si="0"/>
        <v>-2.9040404040403978E-2</v>
      </c>
    </row>
    <row r="20" spans="1:7" x14ac:dyDescent="0.3">
      <c r="A20" s="16">
        <v>7.92</v>
      </c>
      <c r="B20" s="16">
        <v>8.11</v>
      </c>
      <c r="C20" s="16">
        <v>7.81</v>
      </c>
      <c r="D20" s="16">
        <v>7.89</v>
      </c>
      <c r="E20" s="16">
        <v>6295931</v>
      </c>
      <c r="F20" s="16" t="s">
        <v>112</v>
      </c>
      <c r="G20" s="15">
        <f t="shared" si="0"/>
        <v>3.8022813688212143E-3</v>
      </c>
    </row>
    <row r="21" spans="1:7" x14ac:dyDescent="0.3">
      <c r="A21" s="16">
        <v>7.89</v>
      </c>
      <c r="B21" s="16">
        <v>8.1449999999999996</v>
      </c>
      <c r="C21" s="16">
        <v>7.79</v>
      </c>
      <c r="D21" s="16">
        <v>7.83</v>
      </c>
      <c r="E21" s="16">
        <v>5783102</v>
      </c>
      <c r="F21" s="16" t="s">
        <v>113</v>
      </c>
      <c r="G21" s="15">
        <f t="shared" si="0"/>
        <v>1.4138817480719768E-2</v>
      </c>
    </row>
    <row r="22" spans="1:7" x14ac:dyDescent="0.3">
      <c r="A22" s="16">
        <v>7.78</v>
      </c>
      <c r="B22" s="16">
        <v>8.1479999999999997</v>
      </c>
      <c r="C22" s="16">
        <v>7.7</v>
      </c>
      <c r="D22" s="16">
        <v>8</v>
      </c>
      <c r="E22" s="16">
        <v>6239635</v>
      </c>
      <c r="F22" s="16" t="s">
        <v>114</v>
      </c>
      <c r="G22" s="15">
        <f t="shared" si="0"/>
        <v>-3.3540372670807561E-2</v>
      </c>
    </row>
    <row r="23" spans="1:7" x14ac:dyDescent="0.3">
      <c r="A23" s="16">
        <v>8.0500000000000007</v>
      </c>
      <c r="B23" s="16">
        <v>8.9700000000000006</v>
      </c>
      <c r="C23" s="16">
        <v>8</v>
      </c>
      <c r="D23" s="16">
        <v>8.5299999999999994</v>
      </c>
      <c r="E23" s="16">
        <v>8647841</v>
      </c>
      <c r="F23" s="16" t="s">
        <v>115</v>
      </c>
      <c r="G23" s="15">
        <f t="shared" si="0"/>
        <v>-1.3480392156862697E-2</v>
      </c>
    </row>
    <row r="24" spans="1:7" x14ac:dyDescent="0.3">
      <c r="A24" s="16">
        <v>8.16</v>
      </c>
      <c r="B24" s="16">
        <v>8.2550000000000008</v>
      </c>
      <c r="C24" s="16">
        <v>8.0399999999999991</v>
      </c>
      <c r="D24" s="16">
        <v>8.14</v>
      </c>
      <c r="E24" s="16">
        <v>4579432</v>
      </c>
      <c r="F24" s="16" t="s">
        <v>116</v>
      </c>
      <c r="G24" s="15">
        <f t="shared" si="0"/>
        <v>4.9261083743843415E-3</v>
      </c>
    </row>
    <row r="25" spans="1:7" x14ac:dyDescent="0.3">
      <c r="A25" s="16">
        <v>8.1199999999999992</v>
      </c>
      <c r="B25" s="16">
        <v>8.2098999999999993</v>
      </c>
      <c r="C25" s="16">
        <v>8.0350000000000001</v>
      </c>
      <c r="D25" s="16">
        <v>8.15</v>
      </c>
      <c r="E25" s="16">
        <v>3714749</v>
      </c>
      <c r="F25" s="16" t="s">
        <v>117</v>
      </c>
      <c r="G25" s="15">
        <f t="shared" si="0"/>
        <v>-1.6949152542372947E-2</v>
      </c>
    </row>
    <row r="26" spans="1:7" x14ac:dyDescent="0.3">
      <c r="A26" s="16">
        <v>8.26</v>
      </c>
      <c r="B26" s="16">
        <v>8.27</v>
      </c>
      <c r="C26" s="16">
        <v>8.01</v>
      </c>
      <c r="D26" s="16">
        <v>8.0500000000000007</v>
      </c>
      <c r="E26" s="16">
        <v>5446508</v>
      </c>
      <c r="F26" s="16" t="s">
        <v>118</v>
      </c>
      <c r="G26" s="15">
        <f t="shared" si="0"/>
        <v>2.7363184079602032E-2</v>
      </c>
    </row>
    <row r="27" spans="1:7" x14ac:dyDescent="0.3">
      <c r="A27" s="16">
        <v>8.0399999999999991</v>
      </c>
      <c r="B27" s="16">
        <v>8.14</v>
      </c>
      <c r="C27" s="16">
        <v>7.83</v>
      </c>
      <c r="D27" s="16">
        <v>7.85</v>
      </c>
      <c r="E27" s="16">
        <v>2464056</v>
      </c>
      <c r="F27" s="16" t="s">
        <v>119</v>
      </c>
      <c r="G27" s="15">
        <f t="shared" si="0"/>
        <v>3.8759689922480467E-2</v>
      </c>
    </row>
    <row r="28" spans="1:7" x14ac:dyDescent="0.3">
      <c r="A28" s="16">
        <v>7.74</v>
      </c>
      <c r="B28" s="16">
        <v>7.75</v>
      </c>
      <c r="C28" s="16">
        <v>7.54</v>
      </c>
      <c r="D28" s="16">
        <v>7.6</v>
      </c>
      <c r="E28" s="16">
        <v>2315223</v>
      </c>
      <c r="F28" s="16" t="s">
        <v>120</v>
      </c>
      <c r="G28" s="15">
        <f t="shared" si="0"/>
        <v>2.1108179419525142E-2</v>
      </c>
    </row>
    <row r="29" spans="1:7" x14ac:dyDescent="0.3">
      <c r="A29" s="16">
        <v>7.58</v>
      </c>
      <c r="B29" s="16">
        <v>7.61</v>
      </c>
      <c r="C29" s="16">
        <v>7.41</v>
      </c>
      <c r="D29" s="16">
        <v>7.56</v>
      </c>
      <c r="E29" s="16">
        <v>3368072</v>
      </c>
      <c r="F29" s="16" t="s">
        <v>121</v>
      </c>
      <c r="G29" s="15">
        <f t="shared" si="0"/>
        <v>-1.558441558441559E-2</v>
      </c>
    </row>
    <row r="30" spans="1:7" x14ac:dyDescent="0.3">
      <c r="A30" s="16">
        <v>7.7</v>
      </c>
      <c r="B30" s="16">
        <v>7.8</v>
      </c>
      <c r="C30" s="16">
        <v>7.52</v>
      </c>
      <c r="D30" s="16">
        <v>7.57</v>
      </c>
      <c r="E30" s="16">
        <v>2729255</v>
      </c>
      <c r="F30" s="16" t="s">
        <v>122</v>
      </c>
      <c r="G30" s="15">
        <f t="shared" si="0"/>
        <v>9.1743119266054496E-3</v>
      </c>
    </row>
    <row r="31" spans="1:7" x14ac:dyDescent="0.3">
      <c r="A31" s="16">
        <v>7.63</v>
      </c>
      <c r="B31" s="16">
        <v>7.65</v>
      </c>
      <c r="C31" s="16">
        <v>7.4</v>
      </c>
      <c r="D31" s="16">
        <v>7.54</v>
      </c>
      <c r="E31" s="16">
        <v>3083005</v>
      </c>
      <c r="F31" s="16" t="s">
        <v>123</v>
      </c>
      <c r="G31" s="15">
        <f t="shared" si="0"/>
        <v>2.6917900403768513E-2</v>
      </c>
    </row>
    <row r="32" spans="1:7" x14ac:dyDescent="0.3">
      <c r="A32" s="16">
        <v>7.43</v>
      </c>
      <c r="B32" s="16">
        <v>7.69</v>
      </c>
      <c r="C32" s="16">
        <v>7.37</v>
      </c>
      <c r="D32" s="16">
        <v>7.62</v>
      </c>
      <c r="E32" s="16">
        <v>3591287</v>
      </c>
      <c r="F32" s="16" t="s">
        <v>124</v>
      </c>
      <c r="G32" s="15">
        <f t="shared" si="0"/>
        <v>-3.1290743155150014E-2</v>
      </c>
    </row>
    <row r="33" spans="1:7" x14ac:dyDescent="0.3">
      <c r="A33" s="16">
        <v>7.67</v>
      </c>
      <c r="B33" s="16">
        <v>7.9</v>
      </c>
      <c r="C33" s="16">
        <v>7.61</v>
      </c>
      <c r="D33" s="16">
        <v>7.84</v>
      </c>
      <c r="E33" s="16">
        <v>3055268</v>
      </c>
      <c r="F33" s="16" t="s">
        <v>125</v>
      </c>
      <c r="G33" s="15">
        <f t="shared" si="0"/>
        <v>-2.2929936305732479E-2</v>
      </c>
    </row>
    <row r="34" spans="1:7" x14ac:dyDescent="0.3">
      <c r="A34" s="16">
        <v>7.85</v>
      </c>
      <c r="B34" s="16">
        <v>8.0250000000000004</v>
      </c>
      <c r="C34" s="16">
        <v>7.82</v>
      </c>
      <c r="D34" s="16">
        <v>7.83</v>
      </c>
      <c r="E34" s="16">
        <v>5356735</v>
      </c>
      <c r="F34" s="16" t="s">
        <v>126</v>
      </c>
      <c r="G34" s="15">
        <f t="shared" si="0"/>
        <v>1.2755102040815647E-3</v>
      </c>
    </row>
    <row r="35" spans="1:7" x14ac:dyDescent="0.3">
      <c r="A35" s="16">
        <v>7.84</v>
      </c>
      <c r="B35" s="16">
        <v>7.88</v>
      </c>
      <c r="C35" s="16">
        <v>7.28</v>
      </c>
      <c r="D35" s="16">
        <v>7.28</v>
      </c>
      <c r="E35" s="16">
        <v>6263169</v>
      </c>
      <c r="F35" s="16" t="s">
        <v>127</v>
      </c>
      <c r="G35" s="15">
        <f t="shared" si="0"/>
        <v>7.5445816186556991E-2</v>
      </c>
    </row>
    <row r="36" spans="1:7" x14ac:dyDescent="0.3">
      <c r="A36" s="16">
        <v>7.29</v>
      </c>
      <c r="B36" s="16">
        <v>7.4451999999999998</v>
      </c>
      <c r="C36" s="16">
        <v>7.17</v>
      </c>
      <c r="D36" s="16">
        <v>7.24</v>
      </c>
      <c r="E36" s="16">
        <v>6322955</v>
      </c>
      <c r="F36" s="16" t="s">
        <v>128</v>
      </c>
      <c r="G36" s="15">
        <f t="shared" si="0"/>
        <v>-2.1476510067114152E-2</v>
      </c>
    </row>
    <row r="37" spans="1:7" x14ac:dyDescent="0.3">
      <c r="A37" s="16">
        <v>7.45</v>
      </c>
      <c r="B37" s="16">
        <v>7.82</v>
      </c>
      <c r="C37" s="16">
        <v>7.42</v>
      </c>
      <c r="D37" s="16">
        <v>7.69</v>
      </c>
      <c r="E37" s="16">
        <v>5373621</v>
      </c>
      <c r="F37" s="16" t="s">
        <v>129</v>
      </c>
      <c r="G37" s="15">
        <f t="shared" si="0"/>
        <v>-2.6143790849673221E-2</v>
      </c>
    </row>
    <row r="38" spans="1:7" x14ac:dyDescent="0.3">
      <c r="A38" s="16">
        <v>7.65</v>
      </c>
      <c r="B38" s="16">
        <v>7.74</v>
      </c>
      <c r="C38" s="16">
        <v>7.14</v>
      </c>
      <c r="D38" s="16">
        <v>7.14</v>
      </c>
      <c r="E38" s="16">
        <v>6559503</v>
      </c>
      <c r="F38" s="16" t="s">
        <v>130</v>
      </c>
      <c r="G38" s="15">
        <f t="shared" si="0"/>
        <v>8.3569405099150229E-2</v>
      </c>
    </row>
    <row r="39" spans="1:7" x14ac:dyDescent="0.3">
      <c r="A39" s="16">
        <v>7.06</v>
      </c>
      <c r="B39" s="16">
        <v>7.24</v>
      </c>
      <c r="C39" s="16">
        <v>7</v>
      </c>
      <c r="D39" s="16">
        <v>7.07</v>
      </c>
      <c r="E39" s="16">
        <v>3105702</v>
      </c>
      <c r="F39" s="16" t="s">
        <v>131</v>
      </c>
      <c r="G39" s="15">
        <f t="shared" si="0"/>
        <v>-5.6338028169014009E-3</v>
      </c>
    </row>
    <row r="40" spans="1:7" x14ac:dyDescent="0.3">
      <c r="A40" s="16">
        <v>7.1</v>
      </c>
      <c r="B40" s="16">
        <v>7.27</v>
      </c>
      <c r="C40" s="16">
        <v>7.02</v>
      </c>
      <c r="D40" s="16">
        <v>7.02</v>
      </c>
      <c r="E40" s="16">
        <v>5064009</v>
      </c>
      <c r="F40" s="16" t="s">
        <v>132</v>
      </c>
      <c r="G40" s="15">
        <f t="shared" si="0"/>
        <v>1.2838801711840153E-2</v>
      </c>
    </row>
    <row r="41" spans="1:7" x14ac:dyDescent="0.3">
      <c r="A41" s="16">
        <v>7.01</v>
      </c>
      <c r="B41" s="16">
        <v>7.03</v>
      </c>
      <c r="C41" s="16">
        <v>6.7</v>
      </c>
      <c r="D41" s="16">
        <v>6.73</v>
      </c>
      <c r="E41" s="16">
        <v>8006895</v>
      </c>
      <c r="F41" s="16" t="s">
        <v>133</v>
      </c>
      <c r="G41" s="15">
        <f t="shared" si="0"/>
        <v>4.6268656716417889E-2</v>
      </c>
    </row>
    <row r="42" spans="1:7" x14ac:dyDescent="0.3">
      <c r="A42" s="16">
        <v>6.7</v>
      </c>
      <c r="B42" s="16">
        <v>6.9</v>
      </c>
      <c r="C42" s="16">
        <v>6.67</v>
      </c>
      <c r="D42" s="16">
        <v>6.69</v>
      </c>
      <c r="E42" s="16">
        <v>5350267</v>
      </c>
      <c r="F42" s="16" t="s">
        <v>134</v>
      </c>
      <c r="G42" s="15">
        <f t="shared" si="0"/>
        <v>1.0558069381598756E-2</v>
      </c>
    </row>
    <row r="43" spans="1:7" x14ac:dyDescent="0.3">
      <c r="A43" s="16">
        <v>6.63</v>
      </c>
      <c r="B43" s="16">
        <v>6.69</v>
      </c>
      <c r="C43" s="16">
        <v>6.5250000000000004</v>
      </c>
      <c r="D43" s="16">
        <v>6.63</v>
      </c>
      <c r="E43" s="16">
        <v>3920623</v>
      </c>
      <c r="F43" s="16" t="s">
        <v>135</v>
      </c>
      <c r="G43" s="15">
        <f t="shared" si="0"/>
        <v>-3.0075187969925699E-3</v>
      </c>
    </row>
    <row r="44" spans="1:7" x14ac:dyDescent="0.3">
      <c r="A44" s="16">
        <v>6.65</v>
      </c>
      <c r="B44" s="16">
        <v>6.94</v>
      </c>
      <c r="C44" s="16">
        <v>6.5049999999999999</v>
      </c>
      <c r="D44" s="16">
        <v>6.53</v>
      </c>
      <c r="E44" s="16">
        <v>4145813</v>
      </c>
      <c r="F44" s="16" t="s">
        <v>136</v>
      </c>
      <c r="G44" s="15">
        <f t="shared" si="0"/>
        <v>1.371951219512213E-2</v>
      </c>
    </row>
    <row r="45" spans="1:7" x14ac:dyDescent="0.3">
      <c r="A45" s="16">
        <v>6.56</v>
      </c>
      <c r="B45" s="16">
        <v>6.8</v>
      </c>
      <c r="C45" s="16">
        <v>6.5</v>
      </c>
      <c r="D45" s="16">
        <v>6.78</v>
      </c>
      <c r="E45" s="16">
        <v>4046006</v>
      </c>
      <c r="F45" s="16" t="s">
        <v>137</v>
      </c>
      <c r="G45" s="15">
        <f t="shared" si="0"/>
        <v>-2.3809523809523836E-2</v>
      </c>
    </row>
    <row r="46" spans="1:7" x14ac:dyDescent="0.3">
      <c r="A46" s="16">
        <v>6.72</v>
      </c>
      <c r="B46" s="16">
        <v>6.85</v>
      </c>
      <c r="C46" s="16">
        <v>6.61</v>
      </c>
      <c r="D46" s="16">
        <v>6.68</v>
      </c>
      <c r="E46" s="16">
        <v>3588816</v>
      </c>
      <c r="F46" s="16" t="s">
        <v>138</v>
      </c>
      <c r="G46" s="15">
        <f t="shared" si="0"/>
        <v>1.2048192771084265E-2</v>
      </c>
    </row>
    <row r="47" spans="1:7" x14ac:dyDescent="0.3">
      <c r="A47" s="16">
        <v>6.64</v>
      </c>
      <c r="B47" s="16">
        <v>6.7750000000000004</v>
      </c>
      <c r="C47" s="16">
        <v>6.5</v>
      </c>
      <c r="D47" s="16">
        <v>6.59</v>
      </c>
      <c r="E47" s="16">
        <v>4881490</v>
      </c>
      <c r="F47" s="16" t="s">
        <v>139</v>
      </c>
      <c r="G47" s="15">
        <f t="shared" si="0"/>
        <v>-4.0462427745664775E-2</v>
      </c>
    </row>
    <row r="48" spans="1:7" x14ac:dyDescent="0.3">
      <c r="A48" s="16">
        <v>6.92</v>
      </c>
      <c r="B48" s="16">
        <v>6.95</v>
      </c>
      <c r="C48" s="16">
        <v>6.71</v>
      </c>
      <c r="D48" s="16">
        <v>6.86</v>
      </c>
      <c r="E48" s="16">
        <v>3780857</v>
      </c>
      <c r="F48" s="16" t="s">
        <v>140</v>
      </c>
      <c r="G48" s="15">
        <f t="shared" si="0"/>
        <v>4.2168674698795261E-2</v>
      </c>
    </row>
    <row r="49" spans="1:7" x14ac:dyDescent="0.3">
      <c r="A49" s="16">
        <v>6.64</v>
      </c>
      <c r="B49" s="16">
        <v>6.68</v>
      </c>
      <c r="C49" s="16">
        <v>6.51</v>
      </c>
      <c r="D49" s="16">
        <v>6.65</v>
      </c>
      <c r="E49" s="16">
        <v>3662907</v>
      </c>
      <c r="F49" s="16" t="s">
        <v>141</v>
      </c>
      <c r="G49" s="15">
        <f t="shared" si="0"/>
        <v>3.0211480362536403E-3</v>
      </c>
    </row>
    <row r="50" spans="1:7" x14ac:dyDescent="0.3">
      <c r="A50" s="16">
        <v>6.62</v>
      </c>
      <c r="B50" s="16">
        <v>6.6449999999999996</v>
      </c>
      <c r="C50" s="16">
        <v>6.26</v>
      </c>
      <c r="D50" s="16">
        <v>6.35</v>
      </c>
      <c r="E50" s="16">
        <v>3843461</v>
      </c>
      <c r="F50" s="16" t="s">
        <v>142</v>
      </c>
      <c r="G50" s="15">
        <f t="shared" si="0"/>
        <v>4.0880503144653968E-2</v>
      </c>
    </row>
    <row r="51" spans="1:7" x14ac:dyDescent="0.3">
      <c r="A51" s="16">
        <v>6.36</v>
      </c>
      <c r="B51" s="16">
        <v>6.38</v>
      </c>
      <c r="C51" s="16">
        <v>6.11</v>
      </c>
      <c r="D51" s="16">
        <v>6.19</v>
      </c>
      <c r="E51" s="16">
        <v>5282712</v>
      </c>
      <c r="F51" s="16" t="s">
        <v>143</v>
      </c>
      <c r="G51" s="15">
        <f t="shared" si="0"/>
        <v>1.4354066985646119E-2</v>
      </c>
    </row>
    <row r="52" spans="1:7" x14ac:dyDescent="0.3">
      <c r="A52" s="16">
        <v>6.27</v>
      </c>
      <c r="B52" s="16">
        <v>6.48</v>
      </c>
      <c r="C52" s="16">
        <v>6.26</v>
      </c>
      <c r="D52" s="16">
        <v>6.43</v>
      </c>
      <c r="E52" s="16">
        <v>4267779</v>
      </c>
      <c r="F52" s="16" t="s">
        <v>144</v>
      </c>
      <c r="G52" s="15">
        <f t="shared" si="0"/>
        <v>-4.5662100456621113E-2</v>
      </c>
    </row>
    <row r="53" spans="1:7" x14ac:dyDescent="0.3">
      <c r="A53" s="16">
        <v>6.57</v>
      </c>
      <c r="B53" s="16">
        <v>6.59</v>
      </c>
      <c r="C53" s="16">
        <v>6.38</v>
      </c>
      <c r="D53" s="16">
        <v>6.43</v>
      </c>
      <c r="E53" s="16">
        <v>4079536</v>
      </c>
      <c r="F53" s="16" t="s">
        <v>145</v>
      </c>
      <c r="G53" s="15">
        <f t="shared" si="0"/>
        <v>3.6277602523659302E-2</v>
      </c>
    </row>
    <row r="54" spans="1:7" x14ac:dyDescent="0.3">
      <c r="A54" s="16">
        <v>6.34</v>
      </c>
      <c r="B54" s="16">
        <v>6.5949999999999998</v>
      </c>
      <c r="C54" s="16">
        <v>6.3217999999999996</v>
      </c>
      <c r="D54" s="16">
        <v>6.43</v>
      </c>
      <c r="E54" s="16">
        <v>2834938</v>
      </c>
      <c r="F54" s="16" t="s">
        <v>146</v>
      </c>
      <c r="G54" s="15">
        <f t="shared" si="0"/>
        <v>9.5541401273884219E-3</v>
      </c>
    </row>
    <row r="55" spans="1:7" x14ac:dyDescent="0.3">
      <c r="A55" s="16">
        <v>6.28</v>
      </c>
      <c r="B55" s="16">
        <v>6.46</v>
      </c>
      <c r="C55" s="16">
        <v>6.24</v>
      </c>
      <c r="D55" s="16">
        <v>6.43</v>
      </c>
      <c r="E55" s="16">
        <v>5329309</v>
      </c>
      <c r="F55" s="16" t="s">
        <v>147</v>
      </c>
      <c r="G55" s="15">
        <f t="shared" si="0"/>
        <v>-2.0280811232449292E-2</v>
      </c>
    </row>
    <row r="56" spans="1:7" x14ac:dyDescent="0.3">
      <c r="A56" s="16">
        <v>6.41</v>
      </c>
      <c r="B56" s="16">
        <v>6.61</v>
      </c>
      <c r="C56" s="16">
        <v>6.2686000000000002</v>
      </c>
      <c r="D56" s="16">
        <v>6.35</v>
      </c>
      <c r="E56" s="16">
        <v>4236394</v>
      </c>
      <c r="F56" s="16" t="s">
        <v>148</v>
      </c>
      <c r="G56" s="15">
        <f t="shared" si="0"/>
        <v>2.396166134185318E-2</v>
      </c>
    </row>
    <row r="57" spans="1:7" x14ac:dyDescent="0.3">
      <c r="A57" s="16">
        <v>6.26</v>
      </c>
      <c r="B57" s="16">
        <v>6.31</v>
      </c>
      <c r="C57" s="16">
        <v>6.1950000000000003</v>
      </c>
      <c r="D57" s="16">
        <v>6.22</v>
      </c>
      <c r="E57" s="16">
        <v>2360892</v>
      </c>
      <c r="F57" s="16" t="s">
        <v>149</v>
      </c>
      <c r="G57" s="15">
        <f t="shared" si="0"/>
        <v>1.1308562197092087E-2</v>
      </c>
    </row>
    <row r="58" spans="1:7" x14ac:dyDescent="0.3">
      <c r="A58" s="16">
        <v>6.19</v>
      </c>
      <c r="B58" s="16">
        <v>6.38</v>
      </c>
      <c r="C58" s="16">
        <v>6.18</v>
      </c>
      <c r="D58" s="16">
        <v>6.38</v>
      </c>
      <c r="E58" s="16">
        <v>3000997</v>
      </c>
      <c r="F58" s="16" t="s">
        <v>150</v>
      </c>
      <c r="G58" s="15">
        <f t="shared" si="0"/>
        <v>-2.9780564263322762E-2</v>
      </c>
    </row>
    <row r="59" spans="1:7" x14ac:dyDescent="0.3">
      <c r="A59" s="16">
        <v>6.38</v>
      </c>
      <c r="B59" s="16">
        <v>6.48</v>
      </c>
      <c r="C59" s="16">
        <v>6.31</v>
      </c>
      <c r="D59" s="16">
        <v>6.4</v>
      </c>
      <c r="E59" s="16">
        <v>3636589</v>
      </c>
      <c r="F59" s="16" t="s">
        <v>151</v>
      </c>
      <c r="G59" s="15">
        <f t="shared" si="0"/>
        <v>-1.3910355486862369E-2</v>
      </c>
    </row>
    <row r="60" spans="1:7" x14ac:dyDescent="0.3">
      <c r="A60" s="16">
        <v>6.47</v>
      </c>
      <c r="B60" s="16">
        <v>6.52</v>
      </c>
      <c r="C60" s="16">
        <v>6.26</v>
      </c>
      <c r="D60" s="16">
        <v>6.33</v>
      </c>
      <c r="E60" s="16">
        <v>3222367</v>
      </c>
      <c r="F60" s="16" t="s">
        <v>152</v>
      </c>
      <c r="G60" s="15">
        <f t="shared" si="0"/>
        <v>1.4106583072100332E-2</v>
      </c>
    </row>
    <row r="61" spans="1:7" x14ac:dyDescent="0.3">
      <c r="A61" s="16">
        <v>6.38</v>
      </c>
      <c r="B61" s="16">
        <v>6.38</v>
      </c>
      <c r="C61" s="16">
        <v>6.23</v>
      </c>
      <c r="D61" s="16">
        <v>6.32</v>
      </c>
      <c r="E61" s="16">
        <v>1889589</v>
      </c>
      <c r="F61" s="16" t="s">
        <v>153</v>
      </c>
      <c r="G61" s="15">
        <f t="shared" si="0"/>
        <v>9.4936708860757779E-3</v>
      </c>
    </row>
    <row r="62" spans="1:7" x14ac:dyDescent="0.3">
      <c r="A62" s="16">
        <v>6.32</v>
      </c>
      <c r="B62" s="16">
        <v>6.37</v>
      </c>
      <c r="C62" s="16">
        <v>6.24</v>
      </c>
      <c r="D62" s="16">
        <v>6.34</v>
      </c>
      <c r="E62" s="16">
        <v>3778235</v>
      </c>
      <c r="F62" s="16" t="s">
        <v>154</v>
      </c>
      <c r="G62" s="15">
        <f t="shared" si="0"/>
        <v>-1.2499999999999956E-2</v>
      </c>
    </row>
    <row r="63" spans="1:7" x14ac:dyDescent="0.3">
      <c r="A63" s="16">
        <v>6.4</v>
      </c>
      <c r="B63" s="16">
        <v>6.45</v>
      </c>
      <c r="C63" s="16">
        <v>6.2</v>
      </c>
      <c r="D63" s="16">
        <v>6.24</v>
      </c>
      <c r="E63" s="16">
        <v>8045726</v>
      </c>
      <c r="F63" s="16" t="s">
        <v>155</v>
      </c>
      <c r="G63" s="15">
        <f t="shared" si="0"/>
        <v>2.2364217252396346E-2</v>
      </c>
    </row>
    <row r="64" spans="1:7" x14ac:dyDescent="0.3">
      <c r="A64" s="16">
        <v>6.26</v>
      </c>
      <c r="B64" s="16">
        <v>6.36</v>
      </c>
      <c r="C64" s="16">
        <v>6.11</v>
      </c>
      <c r="D64" s="16">
        <v>6.32</v>
      </c>
      <c r="E64" s="16">
        <v>7707041</v>
      </c>
      <c r="F64" s="16" t="s">
        <v>156</v>
      </c>
      <c r="G64" s="15">
        <f t="shared" si="0"/>
        <v>6.4308681672025081E-3</v>
      </c>
    </row>
    <row r="65" spans="1:7" x14ac:dyDescent="0.3">
      <c r="A65" s="16">
        <v>6.22</v>
      </c>
      <c r="B65" s="16">
        <v>6.78</v>
      </c>
      <c r="C65" s="16">
        <v>6.18</v>
      </c>
      <c r="D65" s="16">
        <v>6.76</v>
      </c>
      <c r="E65" s="16">
        <v>7085530</v>
      </c>
      <c r="F65" s="16" t="s">
        <v>157</v>
      </c>
      <c r="G65" s="15">
        <f t="shared" si="0"/>
        <v>-8.1240768094534732E-2</v>
      </c>
    </row>
    <row r="66" spans="1:7" x14ac:dyDescent="0.3">
      <c r="A66" s="16">
        <v>6.77</v>
      </c>
      <c r="B66" s="16">
        <v>7.085</v>
      </c>
      <c r="C66" s="16">
        <v>6.65</v>
      </c>
      <c r="D66" s="16">
        <v>6.7</v>
      </c>
      <c r="E66" s="16">
        <v>7993223</v>
      </c>
      <c r="F66" s="16" t="s">
        <v>158</v>
      </c>
      <c r="G66" s="15">
        <f t="shared" si="0"/>
        <v>8.941877794336861E-3</v>
      </c>
    </row>
    <row r="67" spans="1:7" x14ac:dyDescent="0.3">
      <c r="A67" s="16">
        <v>6.71</v>
      </c>
      <c r="B67" s="16">
        <v>7.01</v>
      </c>
      <c r="C67" s="16">
        <v>6.68</v>
      </c>
      <c r="D67" s="16">
        <v>7.01</v>
      </c>
      <c r="E67" s="16">
        <v>5334428</v>
      </c>
      <c r="F67" s="16" t="s">
        <v>159</v>
      </c>
      <c r="G67" s="15">
        <f t="shared" ref="G67:G130" si="1">+A67/A68-1</f>
        <v>-4.8226950354609888E-2</v>
      </c>
    </row>
    <row r="68" spans="1:7" x14ac:dyDescent="0.3">
      <c r="A68" s="16">
        <v>7.05</v>
      </c>
      <c r="B68" s="16">
        <v>7.13</v>
      </c>
      <c r="C68" s="16">
        <v>6.92</v>
      </c>
      <c r="D68" s="16">
        <v>6.97</v>
      </c>
      <c r="E68" s="16">
        <v>5178485</v>
      </c>
      <c r="F68" s="16" t="s">
        <v>160</v>
      </c>
      <c r="G68" s="15">
        <f t="shared" si="1"/>
        <v>1.4388489208633004E-2</v>
      </c>
    </row>
    <row r="69" spans="1:7" x14ac:dyDescent="0.3">
      <c r="A69" s="16">
        <v>6.95</v>
      </c>
      <c r="B69" s="16">
        <v>7.11</v>
      </c>
      <c r="C69" s="16">
        <v>6.82</v>
      </c>
      <c r="D69" s="16">
        <v>7.01</v>
      </c>
      <c r="E69" s="16">
        <v>6062566</v>
      </c>
      <c r="F69" s="16" t="s">
        <v>161</v>
      </c>
      <c r="G69" s="15">
        <f t="shared" si="1"/>
        <v>-2.1126760563380254E-2</v>
      </c>
    </row>
    <row r="70" spans="1:7" x14ac:dyDescent="0.3">
      <c r="A70" s="16">
        <v>7.1</v>
      </c>
      <c r="B70" s="16">
        <v>7.3</v>
      </c>
      <c r="C70" s="16">
        <v>6.92</v>
      </c>
      <c r="D70" s="16">
        <v>7.15</v>
      </c>
      <c r="E70" s="16">
        <v>5085697</v>
      </c>
      <c r="F70" s="16" t="s">
        <v>162</v>
      </c>
      <c r="G70" s="15">
        <f t="shared" si="1"/>
        <v>1.4104372355430161E-3</v>
      </c>
    </row>
    <row r="71" spans="1:7" x14ac:dyDescent="0.3">
      <c r="A71" s="16">
        <v>7.09</v>
      </c>
      <c r="B71" s="16">
        <v>7.2</v>
      </c>
      <c r="C71" s="16">
        <v>6.94</v>
      </c>
      <c r="D71" s="16">
        <v>7.06</v>
      </c>
      <c r="E71" s="16">
        <v>6542231</v>
      </c>
      <c r="F71" s="16" t="s">
        <v>163</v>
      </c>
      <c r="G71" s="15">
        <f t="shared" si="1"/>
        <v>-7.0028011204481544E-3</v>
      </c>
    </row>
    <row r="72" spans="1:7" x14ac:dyDescent="0.3">
      <c r="A72" s="16">
        <v>7.14</v>
      </c>
      <c r="B72" s="16">
        <v>7.46</v>
      </c>
      <c r="C72" s="16">
        <v>7.09</v>
      </c>
      <c r="D72" s="16">
        <v>7.25</v>
      </c>
      <c r="E72" s="16">
        <v>6354987</v>
      </c>
      <c r="F72" s="16" t="s">
        <v>164</v>
      </c>
      <c r="G72" s="15">
        <f t="shared" si="1"/>
        <v>4.2194092827003704E-3</v>
      </c>
    </row>
    <row r="73" spans="1:7" x14ac:dyDescent="0.3">
      <c r="A73" s="16">
        <v>7.11</v>
      </c>
      <c r="B73" s="16">
        <v>7.4261999999999997</v>
      </c>
      <c r="C73" s="16">
        <v>7.08</v>
      </c>
      <c r="D73" s="16">
        <v>7.39</v>
      </c>
      <c r="E73" s="16">
        <v>6196292</v>
      </c>
      <c r="F73" s="16" t="s">
        <v>165</v>
      </c>
      <c r="G73" s="15">
        <f t="shared" si="1"/>
        <v>-3.3967391304347783E-2</v>
      </c>
    </row>
    <row r="74" spans="1:7" x14ac:dyDescent="0.3">
      <c r="A74" s="16">
        <v>7.36</v>
      </c>
      <c r="B74" s="16">
        <v>7.69</v>
      </c>
      <c r="C74" s="16">
        <v>7.33</v>
      </c>
      <c r="D74" s="16">
        <v>7.53</v>
      </c>
      <c r="E74" s="16">
        <v>5747780</v>
      </c>
      <c r="F74" s="16" t="s">
        <v>166</v>
      </c>
      <c r="G74" s="15">
        <f t="shared" si="1"/>
        <v>-1.6042780748663166E-2</v>
      </c>
    </row>
    <row r="75" spans="1:7" x14ac:dyDescent="0.3">
      <c r="A75" s="16">
        <v>7.48</v>
      </c>
      <c r="B75" s="16">
        <v>7.67</v>
      </c>
      <c r="C75" s="16">
        <v>7.33</v>
      </c>
      <c r="D75" s="16">
        <v>7.36</v>
      </c>
      <c r="E75" s="16">
        <v>6237186</v>
      </c>
      <c r="F75" s="16" t="s">
        <v>167</v>
      </c>
      <c r="G75" s="15">
        <f t="shared" si="1"/>
        <v>2.0463847203274321E-2</v>
      </c>
    </row>
    <row r="76" spans="1:7" x14ac:dyDescent="0.3">
      <c r="A76" s="16">
        <v>7.33</v>
      </c>
      <c r="B76" s="16">
        <v>7.7</v>
      </c>
      <c r="C76" s="16">
        <v>7.33</v>
      </c>
      <c r="D76" s="16">
        <v>7.64</v>
      </c>
      <c r="E76" s="16">
        <v>4424395</v>
      </c>
      <c r="F76" s="16" t="s">
        <v>168</v>
      </c>
      <c r="G76" s="15">
        <f t="shared" si="1"/>
        <v>-3.5526315789473628E-2</v>
      </c>
    </row>
    <row r="77" spans="1:7" x14ac:dyDescent="0.3">
      <c r="A77" s="16">
        <v>7.6</v>
      </c>
      <c r="B77" s="16">
        <v>7.63</v>
      </c>
      <c r="C77" s="16">
        <v>7.1449999999999996</v>
      </c>
      <c r="D77" s="16">
        <v>7.46</v>
      </c>
      <c r="E77" s="16">
        <v>7961837</v>
      </c>
      <c r="F77" s="16" t="s">
        <v>169</v>
      </c>
      <c r="G77" s="15">
        <f t="shared" si="1"/>
        <v>3.5422343324250649E-2</v>
      </c>
    </row>
    <row r="78" spans="1:7" x14ac:dyDescent="0.3">
      <c r="A78" s="16">
        <v>7.34</v>
      </c>
      <c r="B78" s="16">
        <v>7.49</v>
      </c>
      <c r="C78" s="16">
        <v>7.2</v>
      </c>
      <c r="D78" s="16">
        <v>7.36</v>
      </c>
      <c r="E78" s="16">
        <v>6793849</v>
      </c>
      <c r="F78" s="16" t="s">
        <v>170</v>
      </c>
      <c r="G78" s="15">
        <f t="shared" si="1"/>
        <v>-5.6555269922879181E-2</v>
      </c>
    </row>
    <row r="79" spans="1:7" x14ac:dyDescent="0.3">
      <c r="A79" s="16">
        <v>7.78</v>
      </c>
      <c r="B79" s="16">
        <v>8.4749999999999996</v>
      </c>
      <c r="C79" s="16">
        <v>7.78</v>
      </c>
      <c r="D79" s="16">
        <v>8.25</v>
      </c>
      <c r="E79" s="16">
        <v>8729848</v>
      </c>
      <c r="F79" s="16" t="s">
        <v>171</v>
      </c>
      <c r="G79" s="15">
        <f t="shared" si="1"/>
        <v>-4.7735618115055001E-2</v>
      </c>
    </row>
    <row r="80" spans="1:7" x14ac:dyDescent="0.3">
      <c r="A80" s="16">
        <v>8.17</v>
      </c>
      <c r="B80" s="16">
        <v>8.4057999999999993</v>
      </c>
      <c r="C80" s="16">
        <v>8.11</v>
      </c>
      <c r="D80" s="16">
        <v>8.15</v>
      </c>
      <c r="E80" s="16">
        <v>8297278</v>
      </c>
      <c r="F80" s="16" t="s">
        <v>172</v>
      </c>
      <c r="G80" s="15">
        <f t="shared" si="1"/>
        <v>-6.0827250608272987E-3</v>
      </c>
    </row>
    <row r="81" spans="1:7" x14ac:dyDescent="0.3">
      <c r="A81" s="16">
        <v>8.2200000000000006</v>
      </c>
      <c r="B81" s="16">
        <v>8.2550000000000008</v>
      </c>
      <c r="C81" s="16">
        <v>8</v>
      </c>
      <c r="D81" s="16">
        <v>8.0399999999999991</v>
      </c>
      <c r="E81" s="16">
        <v>32490163</v>
      </c>
      <c r="F81" s="16" t="s">
        <v>173</v>
      </c>
      <c r="G81" s="15">
        <f t="shared" si="1"/>
        <v>3.5264483627204024E-2</v>
      </c>
    </row>
    <row r="82" spans="1:7" x14ac:dyDescent="0.3">
      <c r="A82" s="16">
        <v>7.94</v>
      </c>
      <c r="B82" s="16">
        <v>8.18</v>
      </c>
      <c r="C82" s="16">
        <v>7.56</v>
      </c>
      <c r="D82" s="16">
        <v>7.59</v>
      </c>
      <c r="E82" s="16">
        <v>6219690</v>
      </c>
      <c r="F82" s="16" t="s">
        <v>174</v>
      </c>
      <c r="G82" s="15">
        <f t="shared" si="1"/>
        <v>5.7256990679094732E-2</v>
      </c>
    </row>
    <row r="83" spans="1:7" x14ac:dyDescent="0.3">
      <c r="A83" s="16">
        <v>7.51</v>
      </c>
      <c r="B83" s="16">
        <v>7.66</v>
      </c>
      <c r="C83" s="16">
        <v>7.48</v>
      </c>
      <c r="D83" s="16">
        <v>7.58</v>
      </c>
      <c r="E83" s="16">
        <v>4459507</v>
      </c>
      <c r="F83" s="16" t="s">
        <v>175</v>
      </c>
      <c r="G83" s="15">
        <f t="shared" si="1"/>
        <v>-3.9787798408488229E-3</v>
      </c>
    </row>
    <row r="84" spans="1:7" x14ac:dyDescent="0.3">
      <c r="A84" s="16">
        <v>7.54</v>
      </c>
      <c r="B84" s="16">
        <v>7.5679999999999996</v>
      </c>
      <c r="C84" s="16">
        <v>7.44</v>
      </c>
      <c r="D84" s="16">
        <v>7.56</v>
      </c>
      <c r="E84" s="16">
        <v>3309697</v>
      </c>
      <c r="F84" s="16" t="s">
        <v>176</v>
      </c>
      <c r="G84" s="15">
        <f t="shared" si="1"/>
        <v>-2.6455026455025621E-3</v>
      </c>
    </row>
    <row r="85" spans="1:7" x14ac:dyDescent="0.3">
      <c r="A85" s="16">
        <v>7.56</v>
      </c>
      <c r="B85" s="16">
        <v>7.67</v>
      </c>
      <c r="C85" s="16">
        <v>7.35</v>
      </c>
      <c r="D85" s="16">
        <v>7.47</v>
      </c>
      <c r="E85" s="16">
        <v>4976315</v>
      </c>
      <c r="F85" s="16" t="s">
        <v>177</v>
      </c>
      <c r="G85" s="15">
        <f t="shared" si="1"/>
        <v>-3.9525691699605625E-3</v>
      </c>
    </row>
    <row r="86" spans="1:7" x14ac:dyDescent="0.3">
      <c r="A86" s="16">
        <v>7.59</v>
      </c>
      <c r="B86" s="16">
        <v>7.875</v>
      </c>
      <c r="C86" s="16">
        <v>7.56</v>
      </c>
      <c r="D86" s="16">
        <v>7.65</v>
      </c>
      <c r="E86" s="16">
        <v>4421337</v>
      </c>
      <c r="F86" s="16" t="s">
        <v>178</v>
      </c>
      <c r="G86" s="15">
        <f t="shared" si="1"/>
        <v>-6.5445026178010401E-3</v>
      </c>
    </row>
    <row r="87" spans="1:7" x14ac:dyDescent="0.3">
      <c r="A87" s="16">
        <v>7.64</v>
      </c>
      <c r="B87" s="16">
        <v>7.94</v>
      </c>
      <c r="C87" s="16">
        <v>7.56</v>
      </c>
      <c r="D87" s="16">
        <v>7.89</v>
      </c>
      <c r="E87" s="16">
        <v>6227352</v>
      </c>
      <c r="F87" s="16" t="s">
        <v>179</v>
      </c>
      <c r="G87" s="15">
        <f t="shared" si="1"/>
        <v>-2.3017902813299296E-2</v>
      </c>
    </row>
    <row r="88" spans="1:7" x14ac:dyDescent="0.3">
      <c r="A88" s="16">
        <v>7.82</v>
      </c>
      <c r="B88" s="16">
        <v>8.5299999999999994</v>
      </c>
      <c r="C88" s="16">
        <v>7.62</v>
      </c>
      <c r="D88" s="16">
        <v>8.14</v>
      </c>
      <c r="E88" s="16">
        <v>12259613</v>
      </c>
      <c r="F88" s="16" t="s">
        <v>180</v>
      </c>
      <c r="G88" s="15">
        <f t="shared" si="1"/>
        <v>-3.3374536464771287E-2</v>
      </c>
    </row>
    <row r="89" spans="1:7" x14ac:dyDescent="0.3">
      <c r="A89" s="16">
        <v>8.09</v>
      </c>
      <c r="B89" s="16">
        <v>8.5399999999999991</v>
      </c>
      <c r="C89" s="16">
        <v>8.06</v>
      </c>
      <c r="D89" s="16">
        <v>8.49</v>
      </c>
      <c r="E89" s="16">
        <v>7417215</v>
      </c>
      <c r="F89" s="16" t="s">
        <v>181</v>
      </c>
      <c r="G89" s="15">
        <f t="shared" si="1"/>
        <v>-4.9353701527614535E-2</v>
      </c>
    </row>
    <row r="90" spans="1:7" x14ac:dyDescent="0.3">
      <c r="A90" s="16">
        <v>8.51</v>
      </c>
      <c r="B90" s="16">
        <v>8.5500000000000007</v>
      </c>
      <c r="C90" s="16">
        <v>8.25</v>
      </c>
      <c r="D90" s="16">
        <v>8.34</v>
      </c>
      <c r="E90" s="16">
        <v>4595666</v>
      </c>
      <c r="F90" s="16" t="s">
        <v>182</v>
      </c>
      <c r="G90" s="15">
        <f t="shared" si="1"/>
        <v>1.0688836104512989E-2</v>
      </c>
    </row>
    <row r="91" spans="1:7" x14ac:dyDescent="0.3">
      <c r="A91" s="16">
        <v>8.42</v>
      </c>
      <c r="B91" s="16">
        <v>8.44</v>
      </c>
      <c r="C91" s="16">
        <v>8.1300000000000008</v>
      </c>
      <c r="D91" s="16">
        <v>8.1999999999999993</v>
      </c>
      <c r="E91" s="16">
        <v>3620510</v>
      </c>
      <c r="F91" s="16" t="s">
        <v>183</v>
      </c>
      <c r="G91" s="15">
        <f t="shared" si="1"/>
        <v>3.6945812807881895E-2</v>
      </c>
    </row>
    <row r="92" spans="1:7" x14ac:dyDescent="0.3">
      <c r="A92" s="16">
        <v>8.1199999999999992</v>
      </c>
      <c r="B92" s="16">
        <v>8.1449999999999996</v>
      </c>
      <c r="C92" s="16">
        <v>7.8949999999999996</v>
      </c>
      <c r="D92" s="16">
        <v>7.96</v>
      </c>
      <c r="E92" s="16">
        <v>3280899</v>
      </c>
      <c r="F92" s="16" t="s">
        <v>184</v>
      </c>
      <c r="G92" s="15">
        <f t="shared" si="1"/>
        <v>1.3732833957553092E-2</v>
      </c>
    </row>
    <row r="93" spans="1:7" x14ac:dyDescent="0.3">
      <c r="A93" s="16">
        <v>8.01</v>
      </c>
      <c r="B93" s="16">
        <v>8.25</v>
      </c>
      <c r="C93" s="16">
        <v>7.9349999999999996</v>
      </c>
      <c r="D93" s="16">
        <v>8.23</v>
      </c>
      <c r="E93" s="16">
        <v>5534040</v>
      </c>
      <c r="F93" s="16" t="s">
        <v>185</v>
      </c>
      <c r="G93" s="15">
        <f t="shared" si="1"/>
        <v>-2.6731470230862753E-2</v>
      </c>
    </row>
    <row r="94" spans="1:7" x14ac:dyDescent="0.3">
      <c r="A94" s="16">
        <v>8.23</v>
      </c>
      <c r="B94" s="16">
        <v>8.35</v>
      </c>
      <c r="C94" s="16">
        <v>8.01</v>
      </c>
      <c r="D94" s="16">
        <v>8.25</v>
      </c>
      <c r="E94" s="16">
        <v>9202913</v>
      </c>
      <c r="F94" s="16" t="s">
        <v>186</v>
      </c>
      <c r="G94" s="15">
        <f t="shared" si="1"/>
        <v>3.658536585366079E-3</v>
      </c>
    </row>
    <row r="95" spans="1:7" x14ac:dyDescent="0.3">
      <c r="A95" s="16">
        <v>8.1999999999999993</v>
      </c>
      <c r="B95" s="16">
        <v>8.32</v>
      </c>
      <c r="C95" s="16">
        <v>8.0149000000000008</v>
      </c>
      <c r="D95" s="16">
        <v>8.2100000000000009</v>
      </c>
      <c r="E95" s="16">
        <v>3531620</v>
      </c>
      <c r="F95" s="16" t="s">
        <v>187</v>
      </c>
      <c r="G95" s="15">
        <f t="shared" si="1"/>
        <v>-4.8543689320389438E-3</v>
      </c>
    </row>
    <row r="96" spans="1:7" x14ac:dyDescent="0.3">
      <c r="A96" s="16">
        <v>8.24</v>
      </c>
      <c r="B96" s="16">
        <v>8.39</v>
      </c>
      <c r="C96" s="16">
        <v>8.06</v>
      </c>
      <c r="D96" s="16">
        <v>8.06</v>
      </c>
      <c r="E96" s="16">
        <v>4276869</v>
      </c>
      <c r="F96" s="16" t="s">
        <v>188</v>
      </c>
      <c r="G96" s="15">
        <f t="shared" si="1"/>
        <v>2.2332506203473823E-2</v>
      </c>
    </row>
    <row r="97" spans="1:7" x14ac:dyDescent="0.3">
      <c r="A97" s="16">
        <v>8.06</v>
      </c>
      <c r="B97" s="16">
        <v>8.2200000000000006</v>
      </c>
      <c r="C97" s="16">
        <v>8</v>
      </c>
      <c r="D97" s="16">
        <v>8.06</v>
      </c>
      <c r="E97" s="16">
        <v>4658365</v>
      </c>
      <c r="F97" s="16" t="s">
        <v>189</v>
      </c>
      <c r="G97" s="15">
        <f t="shared" si="1"/>
        <v>2.4875621890549926E-3</v>
      </c>
    </row>
    <row r="98" spans="1:7" x14ac:dyDescent="0.3">
      <c r="A98" s="16">
        <v>8.0399999999999991</v>
      </c>
      <c r="B98" s="16">
        <v>8.3000000000000007</v>
      </c>
      <c r="C98" s="16">
        <v>8.0250000000000004</v>
      </c>
      <c r="D98" s="16">
        <v>8.2100000000000009</v>
      </c>
      <c r="E98" s="16">
        <v>3083070</v>
      </c>
      <c r="F98" s="16" t="s">
        <v>190</v>
      </c>
      <c r="G98" s="15">
        <f t="shared" si="1"/>
        <v>-2.3086269744836074E-2</v>
      </c>
    </row>
    <row r="99" spans="1:7" x14ac:dyDescent="0.3">
      <c r="A99" s="16">
        <v>8.23</v>
      </c>
      <c r="B99" s="16">
        <v>8.32</v>
      </c>
      <c r="C99" s="16">
        <v>8.19</v>
      </c>
      <c r="D99" s="16">
        <v>8.3000000000000007</v>
      </c>
      <c r="E99" s="16">
        <v>3992821</v>
      </c>
      <c r="F99" s="16" t="s">
        <v>191</v>
      </c>
      <c r="G99" s="15">
        <f t="shared" si="1"/>
        <v>-1.2004801920768249E-2</v>
      </c>
    </row>
    <row r="100" spans="1:7" x14ac:dyDescent="0.3">
      <c r="A100" s="16">
        <v>8.33</v>
      </c>
      <c r="B100" s="16">
        <v>8.4600000000000009</v>
      </c>
      <c r="C100" s="16">
        <v>8.2799999999999994</v>
      </c>
      <c r="D100" s="16">
        <v>8.4</v>
      </c>
      <c r="E100" s="16">
        <v>3144279</v>
      </c>
      <c r="F100" s="16" t="s">
        <v>192</v>
      </c>
      <c r="G100" s="15">
        <f t="shared" si="1"/>
        <v>-3.5885167464113632E-3</v>
      </c>
    </row>
    <row r="101" spans="1:7" x14ac:dyDescent="0.3">
      <c r="A101" s="16">
        <v>8.36</v>
      </c>
      <c r="B101" s="16">
        <v>8.5</v>
      </c>
      <c r="C101" s="16">
        <v>8.31</v>
      </c>
      <c r="D101" s="16">
        <v>8.35</v>
      </c>
      <c r="E101" s="16">
        <v>2968565</v>
      </c>
      <c r="F101" s="16" t="s">
        <v>193</v>
      </c>
      <c r="G101" s="15">
        <f t="shared" si="1"/>
        <v>1.0882708585247869E-2</v>
      </c>
    </row>
    <row r="102" spans="1:7" x14ac:dyDescent="0.3">
      <c r="A102" s="16">
        <v>8.27</v>
      </c>
      <c r="B102" s="16">
        <v>8.4019999999999992</v>
      </c>
      <c r="C102" s="16">
        <v>8.24</v>
      </c>
      <c r="D102" s="16">
        <v>8.34</v>
      </c>
      <c r="E102" s="16">
        <v>3111171</v>
      </c>
      <c r="F102" s="16" t="s">
        <v>194</v>
      </c>
      <c r="G102" s="15">
        <f t="shared" si="1"/>
        <v>-2.4125452352231624E-3</v>
      </c>
    </row>
    <row r="103" spans="1:7" x14ac:dyDescent="0.3">
      <c r="A103" s="16">
        <v>8.2899999999999991</v>
      </c>
      <c r="B103" s="16">
        <v>8.3800000000000008</v>
      </c>
      <c r="C103" s="16">
        <v>8.1950000000000003</v>
      </c>
      <c r="D103" s="16">
        <v>8.35</v>
      </c>
      <c r="E103" s="16">
        <v>2822794</v>
      </c>
      <c r="F103" s="16" t="s">
        <v>195</v>
      </c>
      <c r="G103" s="15">
        <f t="shared" si="1"/>
        <v>-4.8019207683074328E-3</v>
      </c>
    </row>
    <row r="104" spans="1:7" x14ac:dyDescent="0.3">
      <c r="A104" s="16">
        <v>8.33</v>
      </c>
      <c r="B104" s="16">
        <v>8.51</v>
      </c>
      <c r="C104" s="16">
        <v>8.24</v>
      </c>
      <c r="D104" s="16">
        <v>8.24</v>
      </c>
      <c r="E104" s="16">
        <v>3320634</v>
      </c>
      <c r="F104" s="16" t="s">
        <v>196</v>
      </c>
      <c r="G104" s="15">
        <f t="shared" si="1"/>
        <v>4.8250904704463249E-3</v>
      </c>
    </row>
    <row r="105" spans="1:7" x14ac:dyDescent="0.3">
      <c r="A105" s="16">
        <v>8.2899999999999991</v>
      </c>
      <c r="B105" s="16">
        <v>8.41</v>
      </c>
      <c r="C105" s="16">
        <v>8.18</v>
      </c>
      <c r="D105" s="16">
        <v>8.2799999999999994</v>
      </c>
      <c r="E105" s="16">
        <v>3893299</v>
      </c>
      <c r="F105" s="16" t="s">
        <v>197</v>
      </c>
      <c r="G105" s="15">
        <f t="shared" si="1"/>
        <v>-9.5579450418160627E-3</v>
      </c>
    </row>
    <row r="106" spans="1:7" x14ac:dyDescent="0.3">
      <c r="A106" s="16">
        <v>8.3699999999999992</v>
      </c>
      <c r="B106" s="16">
        <v>8.4320000000000004</v>
      </c>
      <c r="C106" s="16">
        <v>8.3000000000000007</v>
      </c>
      <c r="D106" s="16">
        <v>8.43</v>
      </c>
      <c r="E106" s="16">
        <v>2604898</v>
      </c>
      <c r="F106" s="16" t="s">
        <v>198</v>
      </c>
      <c r="G106" s="15">
        <f t="shared" si="1"/>
        <v>-5.9382422802851664E-3</v>
      </c>
    </row>
    <row r="107" spans="1:7" x14ac:dyDescent="0.3">
      <c r="A107" s="16">
        <v>8.42</v>
      </c>
      <c r="B107" s="16">
        <v>8.5050000000000008</v>
      </c>
      <c r="C107" s="16">
        <v>8.3800000000000008</v>
      </c>
      <c r="D107" s="16">
        <v>8.4</v>
      </c>
      <c r="E107" s="16">
        <v>2381056</v>
      </c>
      <c r="F107" s="16" t="s">
        <v>199</v>
      </c>
      <c r="G107" s="15">
        <f t="shared" si="1"/>
        <v>9.5923261390886694E-3</v>
      </c>
    </row>
    <row r="108" spans="1:7" x14ac:dyDescent="0.3">
      <c r="A108" s="16">
        <v>8.34</v>
      </c>
      <c r="B108" s="16">
        <v>8.3699999999999992</v>
      </c>
      <c r="C108" s="16">
        <v>8.1999999999999993</v>
      </c>
      <c r="D108" s="16">
        <v>8.34</v>
      </c>
      <c r="E108" s="16">
        <v>2186490</v>
      </c>
      <c r="F108" s="16" t="s">
        <v>200</v>
      </c>
      <c r="G108" s="15">
        <f t="shared" si="1"/>
        <v>1.2004801920768582E-3</v>
      </c>
    </row>
    <row r="109" spans="1:7" x14ac:dyDescent="0.3">
      <c r="A109" s="16">
        <v>8.33</v>
      </c>
      <c r="B109" s="16">
        <v>8.4450000000000003</v>
      </c>
      <c r="C109" s="16">
        <v>8.18</v>
      </c>
      <c r="D109" s="16">
        <v>8.3000000000000007</v>
      </c>
      <c r="E109" s="16">
        <v>3083040</v>
      </c>
      <c r="F109" s="16" t="s">
        <v>201</v>
      </c>
      <c r="G109" s="15">
        <f t="shared" si="1"/>
        <v>1.2150668286755817E-2</v>
      </c>
    </row>
    <row r="110" spans="1:7" x14ac:dyDescent="0.3">
      <c r="A110" s="16">
        <v>8.23</v>
      </c>
      <c r="B110" s="16">
        <v>8.39</v>
      </c>
      <c r="C110" s="16">
        <v>8.17</v>
      </c>
      <c r="D110" s="16">
        <v>8.26</v>
      </c>
      <c r="E110" s="16">
        <v>4373213</v>
      </c>
      <c r="F110" s="16" t="s">
        <v>202</v>
      </c>
      <c r="G110" s="15">
        <f t="shared" si="1"/>
        <v>-1.6726403823177916E-2</v>
      </c>
    </row>
    <row r="111" spans="1:7" x14ac:dyDescent="0.3">
      <c r="A111" s="16">
        <v>8.3699999999999992</v>
      </c>
      <c r="B111" s="16">
        <v>8.4700000000000006</v>
      </c>
      <c r="C111" s="16">
        <v>8.14</v>
      </c>
      <c r="D111" s="16">
        <v>8.15</v>
      </c>
      <c r="E111" s="16">
        <v>3512119</v>
      </c>
      <c r="F111" s="16" t="s">
        <v>203</v>
      </c>
      <c r="G111" s="15">
        <f t="shared" si="1"/>
        <v>2.4479804161566587E-2</v>
      </c>
    </row>
    <row r="112" spans="1:7" x14ac:dyDescent="0.3">
      <c r="A112" s="16">
        <v>8.17</v>
      </c>
      <c r="B112" s="16">
        <v>8.2100000000000009</v>
      </c>
      <c r="C112" s="16">
        <v>8.0399999999999991</v>
      </c>
      <c r="D112" s="16">
        <v>8.11</v>
      </c>
      <c r="E112" s="16">
        <v>4016752</v>
      </c>
      <c r="F112" s="16" t="s">
        <v>204</v>
      </c>
      <c r="G112" s="15">
        <f t="shared" si="1"/>
        <v>2.4539877300613355E-3</v>
      </c>
    </row>
    <row r="113" spans="1:7" x14ac:dyDescent="0.3">
      <c r="A113" s="16">
        <v>8.15</v>
      </c>
      <c r="B113" s="16">
        <v>8.27</v>
      </c>
      <c r="C113" s="16">
        <v>7.9950000000000001</v>
      </c>
      <c r="D113" s="16">
        <v>8.01</v>
      </c>
      <c r="E113" s="16">
        <v>17711707</v>
      </c>
      <c r="F113" s="16" t="s">
        <v>205</v>
      </c>
      <c r="G113" s="15">
        <f t="shared" si="1"/>
        <v>8.6633663366337821E-3</v>
      </c>
    </row>
    <row r="114" spans="1:7" x14ac:dyDescent="0.3">
      <c r="A114" s="16">
        <v>8.08</v>
      </c>
      <c r="B114" s="16">
        <v>8.375</v>
      </c>
      <c r="C114" s="16">
        <v>8.07</v>
      </c>
      <c r="D114" s="16">
        <v>8.33</v>
      </c>
      <c r="E114" s="16">
        <v>4427273</v>
      </c>
      <c r="F114" s="16" t="s">
        <v>206</v>
      </c>
      <c r="G114" s="15">
        <f t="shared" si="1"/>
        <v>-3.349282296650713E-2</v>
      </c>
    </row>
    <row r="115" spans="1:7" x14ac:dyDescent="0.3">
      <c r="A115" s="16">
        <v>8.36</v>
      </c>
      <c r="B115" s="16">
        <v>8.5500000000000007</v>
      </c>
      <c r="C115" s="16">
        <v>8.1</v>
      </c>
      <c r="D115" s="16">
        <v>8.19</v>
      </c>
      <c r="E115" s="16">
        <v>3904534</v>
      </c>
      <c r="F115" s="16" t="s">
        <v>207</v>
      </c>
      <c r="G115" s="15">
        <f t="shared" si="1"/>
        <v>1.9512195121951237E-2</v>
      </c>
    </row>
    <row r="116" spans="1:7" x14ac:dyDescent="0.3">
      <c r="A116" s="16">
        <v>8.1999999999999993</v>
      </c>
      <c r="B116" s="16">
        <v>8.2349999999999994</v>
      </c>
      <c r="C116" s="16">
        <v>8</v>
      </c>
      <c r="D116" s="16">
        <v>8.2200000000000006</v>
      </c>
      <c r="E116" s="16">
        <v>6901485</v>
      </c>
      <c r="F116" s="16" t="s">
        <v>208</v>
      </c>
      <c r="G116" s="15">
        <f t="shared" si="1"/>
        <v>-3.6452004860269005E-3</v>
      </c>
    </row>
    <row r="117" spans="1:7" x14ac:dyDescent="0.3">
      <c r="A117" s="16">
        <v>8.23</v>
      </c>
      <c r="B117" s="16">
        <v>8.49</v>
      </c>
      <c r="C117" s="16">
        <v>8.1</v>
      </c>
      <c r="D117" s="16">
        <v>8.3800000000000008</v>
      </c>
      <c r="E117" s="16">
        <v>5888479</v>
      </c>
      <c r="F117" s="16" t="s">
        <v>209</v>
      </c>
      <c r="G117" s="15">
        <f t="shared" si="1"/>
        <v>3.658536585366079E-3</v>
      </c>
    </row>
    <row r="118" spans="1:7" x14ac:dyDescent="0.3">
      <c r="A118" s="16">
        <v>8.1999999999999993</v>
      </c>
      <c r="B118" s="16">
        <v>8.26</v>
      </c>
      <c r="C118" s="16">
        <v>8.0500000000000007</v>
      </c>
      <c r="D118" s="16">
        <v>8.2100000000000009</v>
      </c>
      <c r="E118" s="16">
        <v>4873240</v>
      </c>
      <c r="F118" s="16" t="s">
        <v>210</v>
      </c>
      <c r="G118" s="15">
        <f t="shared" si="1"/>
        <v>-1.4423076923077094E-2</v>
      </c>
    </row>
    <row r="119" spans="1:7" x14ac:dyDescent="0.3">
      <c r="A119" s="16">
        <v>8.32</v>
      </c>
      <c r="B119" s="16">
        <v>8.7100000000000009</v>
      </c>
      <c r="C119" s="16">
        <v>8.32</v>
      </c>
      <c r="D119" s="16">
        <v>8.6300000000000008</v>
      </c>
      <c r="E119" s="16">
        <v>3342190</v>
      </c>
      <c r="F119" s="16" t="s">
        <v>211</v>
      </c>
      <c r="G119" s="15">
        <f t="shared" si="1"/>
        <v>-1.7709563164108655E-2</v>
      </c>
    </row>
    <row r="120" spans="1:7" x14ac:dyDescent="0.3">
      <c r="A120" s="16">
        <v>8.4700000000000006</v>
      </c>
      <c r="B120" s="16">
        <v>8.5399999999999991</v>
      </c>
      <c r="C120" s="16">
        <v>8.31</v>
      </c>
      <c r="D120" s="16">
        <v>8.4600000000000009</v>
      </c>
      <c r="E120" s="16">
        <v>5274140</v>
      </c>
      <c r="F120" s="16" t="s">
        <v>212</v>
      </c>
      <c r="G120" s="15">
        <f t="shared" si="1"/>
        <v>-1.6260162601625883E-2</v>
      </c>
    </row>
    <row r="121" spans="1:7" x14ac:dyDescent="0.3">
      <c r="A121" s="16">
        <v>8.61</v>
      </c>
      <c r="B121" s="16">
        <v>8.9049999999999994</v>
      </c>
      <c r="C121" s="16">
        <v>8.5399999999999991</v>
      </c>
      <c r="D121" s="16">
        <v>8.8699999999999992</v>
      </c>
      <c r="E121" s="16">
        <v>5880506</v>
      </c>
      <c r="F121" s="16" t="s">
        <v>213</v>
      </c>
      <c r="G121" s="15">
        <f t="shared" si="1"/>
        <v>-3.6912751677852351E-2</v>
      </c>
    </row>
    <row r="122" spans="1:7" x14ac:dyDescent="0.3">
      <c r="A122" s="16">
        <v>8.94</v>
      </c>
      <c r="B122" s="16">
        <v>9.1199999999999992</v>
      </c>
      <c r="C122" s="16">
        <v>8.86</v>
      </c>
      <c r="D122" s="16">
        <v>8.86</v>
      </c>
      <c r="E122" s="16">
        <v>7440692</v>
      </c>
      <c r="F122" s="16" t="s">
        <v>214</v>
      </c>
      <c r="G122" s="15">
        <f t="shared" si="1"/>
        <v>1.4755959137343844E-2</v>
      </c>
    </row>
    <row r="123" spans="1:7" x14ac:dyDescent="0.3">
      <c r="A123" s="16">
        <v>8.81</v>
      </c>
      <c r="B123" s="16">
        <v>9.18</v>
      </c>
      <c r="C123" s="16">
        <v>8.6950000000000003</v>
      </c>
      <c r="D123" s="16">
        <v>9.1</v>
      </c>
      <c r="E123" s="16">
        <v>9449662</v>
      </c>
      <c r="F123" s="16" t="s">
        <v>215</v>
      </c>
      <c r="G123" s="15">
        <f t="shared" si="1"/>
        <v>-8.9988751406073764E-3</v>
      </c>
    </row>
    <row r="124" spans="1:7" x14ac:dyDescent="0.3">
      <c r="A124" s="16">
        <v>8.89</v>
      </c>
      <c r="B124" s="16">
        <v>9.16</v>
      </c>
      <c r="C124" s="16">
        <v>8.84</v>
      </c>
      <c r="D124" s="16">
        <v>9.08</v>
      </c>
      <c r="E124" s="16">
        <v>4371974</v>
      </c>
      <c r="F124" s="16" t="s">
        <v>216</v>
      </c>
      <c r="G124" s="15">
        <f t="shared" si="1"/>
        <v>-2.9475982532751077E-2</v>
      </c>
    </row>
    <row r="125" spans="1:7" x14ac:dyDescent="0.3">
      <c r="A125" s="16">
        <v>9.16</v>
      </c>
      <c r="B125" s="16">
        <v>9.3800000000000008</v>
      </c>
      <c r="C125" s="16">
        <v>9.1300000000000008</v>
      </c>
      <c r="D125" s="16">
        <v>9.2200000000000006</v>
      </c>
      <c r="E125" s="16">
        <v>4636133</v>
      </c>
      <c r="F125" s="16" t="s">
        <v>217</v>
      </c>
      <c r="G125" s="15">
        <f t="shared" si="1"/>
        <v>9.9228224917309316E-3</v>
      </c>
    </row>
    <row r="126" spans="1:7" x14ac:dyDescent="0.3">
      <c r="A126" s="16">
        <v>9.07</v>
      </c>
      <c r="B126" s="16">
        <v>9.2249999999999996</v>
      </c>
      <c r="C126" s="16">
        <v>8.99</v>
      </c>
      <c r="D126" s="16">
        <v>9</v>
      </c>
      <c r="E126" s="16">
        <v>4526907</v>
      </c>
      <c r="F126" s="16" t="s">
        <v>218</v>
      </c>
      <c r="G126" s="15">
        <f t="shared" si="1"/>
        <v>1.1037527593817931E-3</v>
      </c>
    </row>
    <row r="127" spans="1:7" x14ac:dyDescent="0.3">
      <c r="A127" s="16">
        <v>9.06</v>
      </c>
      <c r="B127" s="16">
        <v>9.56</v>
      </c>
      <c r="C127" s="16">
        <v>9.0549999999999997</v>
      </c>
      <c r="D127" s="16">
        <v>9.49</v>
      </c>
      <c r="E127" s="16">
        <v>6243803</v>
      </c>
      <c r="F127" s="16" t="s">
        <v>219</v>
      </c>
      <c r="G127" s="15">
        <f t="shared" si="1"/>
        <v>-5.2301255230125521E-2</v>
      </c>
    </row>
    <row r="128" spans="1:7" x14ac:dyDescent="0.3">
      <c r="A128" s="16">
        <v>9.56</v>
      </c>
      <c r="B128" s="16">
        <v>9.64</v>
      </c>
      <c r="C128" s="16">
        <v>9.4350000000000005</v>
      </c>
      <c r="D128" s="16">
        <v>9.57</v>
      </c>
      <c r="E128" s="16">
        <v>3795875</v>
      </c>
      <c r="F128" s="16" t="s">
        <v>220</v>
      </c>
      <c r="G128" s="15">
        <f t="shared" si="1"/>
        <v>2.7956989247311714E-2</v>
      </c>
    </row>
    <row r="129" spans="1:7" x14ac:dyDescent="0.3">
      <c r="A129" s="16">
        <v>9.3000000000000007</v>
      </c>
      <c r="B129" s="16">
        <v>9.5950000000000006</v>
      </c>
      <c r="C129" s="16">
        <v>9.1999999999999993</v>
      </c>
      <c r="D129" s="16">
        <v>9.3000000000000007</v>
      </c>
      <c r="E129" s="16">
        <v>5207322</v>
      </c>
      <c r="F129" s="16" t="s">
        <v>221</v>
      </c>
      <c r="G129" s="15">
        <f t="shared" si="1"/>
        <v>7.5839653304441423E-3</v>
      </c>
    </row>
    <row r="130" spans="1:7" x14ac:dyDescent="0.3">
      <c r="A130" s="16">
        <v>9.23</v>
      </c>
      <c r="B130" s="16">
        <v>9.41</v>
      </c>
      <c r="C130" s="16">
        <v>9.08</v>
      </c>
      <c r="D130" s="16">
        <v>9.1199999999999992</v>
      </c>
      <c r="E130" s="16">
        <v>5501885</v>
      </c>
      <c r="F130" s="16" t="s">
        <v>222</v>
      </c>
      <c r="G130" s="15">
        <f t="shared" si="1"/>
        <v>2.3281596452328301E-2</v>
      </c>
    </row>
    <row r="131" spans="1:7" x14ac:dyDescent="0.3">
      <c r="A131" s="16">
        <v>9.02</v>
      </c>
      <c r="B131" s="16">
        <v>9.23</v>
      </c>
      <c r="C131" s="16">
        <v>8.94</v>
      </c>
      <c r="D131" s="16">
        <v>9.11</v>
      </c>
      <c r="E131" s="16">
        <v>4317940</v>
      </c>
      <c r="F131" s="16" t="s">
        <v>223</v>
      </c>
      <c r="G131" s="15">
        <f t="shared" ref="G131:G194" si="2">+A131/A132-1</f>
        <v>-1.0964912280701733E-2</v>
      </c>
    </row>
    <row r="132" spans="1:7" x14ac:dyDescent="0.3">
      <c r="A132" s="16">
        <v>9.1199999999999992</v>
      </c>
      <c r="B132" s="16">
        <v>9.27</v>
      </c>
      <c r="C132" s="16">
        <v>9.02</v>
      </c>
      <c r="D132" s="16">
        <v>9.14</v>
      </c>
      <c r="E132" s="16">
        <v>7514588</v>
      </c>
      <c r="F132" s="16" t="s">
        <v>224</v>
      </c>
      <c r="G132" s="15">
        <f t="shared" si="2"/>
        <v>7.7348066298341678E-3</v>
      </c>
    </row>
    <row r="133" spans="1:7" x14ac:dyDescent="0.3">
      <c r="A133" s="16">
        <v>9.0500000000000007</v>
      </c>
      <c r="B133" s="16">
        <v>9.3306000000000004</v>
      </c>
      <c r="C133" s="16">
        <v>9.02</v>
      </c>
      <c r="D133" s="16">
        <v>9.15</v>
      </c>
      <c r="E133" s="16">
        <v>5914881</v>
      </c>
      <c r="F133" s="16" t="s">
        <v>225</v>
      </c>
      <c r="G133" s="15">
        <f t="shared" si="2"/>
        <v>-1.4161220043572897E-2</v>
      </c>
    </row>
    <row r="134" spans="1:7" x14ac:dyDescent="0.3">
      <c r="A134" s="16">
        <v>9.18</v>
      </c>
      <c r="B134" s="16">
        <v>9.3849999999999998</v>
      </c>
      <c r="C134" s="16">
        <v>9.0299999999999994</v>
      </c>
      <c r="D134" s="16">
        <v>9.07</v>
      </c>
      <c r="E134" s="16">
        <v>5118237</v>
      </c>
      <c r="F134" s="16" t="s">
        <v>226</v>
      </c>
      <c r="G134" s="15">
        <f t="shared" si="2"/>
        <v>6.5789473684210176E-3</v>
      </c>
    </row>
    <row r="135" spans="1:7" x14ac:dyDescent="0.3">
      <c r="A135" s="16">
        <v>9.1199999999999992</v>
      </c>
      <c r="B135" s="16">
        <v>9.27</v>
      </c>
      <c r="C135" s="16">
        <v>9.01</v>
      </c>
      <c r="D135" s="16">
        <v>9.15</v>
      </c>
      <c r="E135" s="16">
        <v>5605954</v>
      </c>
      <c r="F135" s="16" t="s">
        <v>227</v>
      </c>
      <c r="G135" s="15">
        <f t="shared" si="2"/>
        <v>-5.4525627044711422E-3</v>
      </c>
    </row>
    <row r="136" spans="1:7" x14ac:dyDescent="0.3">
      <c r="A136" s="16">
        <v>9.17</v>
      </c>
      <c r="B136" s="16">
        <v>9.43</v>
      </c>
      <c r="C136" s="16">
        <v>9.16</v>
      </c>
      <c r="D136" s="16">
        <v>9.36</v>
      </c>
      <c r="E136" s="16">
        <v>4466908</v>
      </c>
      <c r="F136" s="16" t="s">
        <v>228</v>
      </c>
      <c r="G136" s="15">
        <f t="shared" si="2"/>
        <v>-2.4468085106382986E-2</v>
      </c>
    </row>
    <row r="137" spans="1:7" x14ac:dyDescent="0.3">
      <c r="A137" s="16">
        <v>9.4</v>
      </c>
      <c r="B137" s="16">
        <v>9.7100000000000009</v>
      </c>
      <c r="C137" s="16">
        <v>9.25</v>
      </c>
      <c r="D137" s="16">
        <v>9.68</v>
      </c>
      <c r="E137" s="16">
        <v>7670093</v>
      </c>
      <c r="F137" s="16" t="s">
        <v>229</v>
      </c>
      <c r="G137" s="15">
        <f t="shared" si="2"/>
        <v>-3.0927835051546282E-2</v>
      </c>
    </row>
    <row r="138" spans="1:7" x14ac:dyDescent="0.3">
      <c r="A138" s="16">
        <v>9.6999999999999993</v>
      </c>
      <c r="B138" s="16">
        <v>10.125</v>
      </c>
      <c r="C138" s="16">
        <v>9.31</v>
      </c>
      <c r="D138" s="16">
        <v>9.48</v>
      </c>
      <c r="E138" s="16">
        <v>12687929</v>
      </c>
      <c r="F138" s="16" t="s">
        <v>230</v>
      </c>
      <c r="G138" s="15">
        <f t="shared" si="2"/>
        <v>-8.4905660377358472E-2</v>
      </c>
    </row>
    <row r="139" spans="1:7" x14ac:dyDescent="0.3">
      <c r="A139" s="16">
        <v>10.6</v>
      </c>
      <c r="B139" s="16">
        <v>11.04</v>
      </c>
      <c r="C139" s="16">
        <v>10.515000000000001</v>
      </c>
      <c r="D139" s="16">
        <v>11</v>
      </c>
      <c r="E139" s="16">
        <v>6758760</v>
      </c>
      <c r="F139" s="16" t="s">
        <v>231</v>
      </c>
      <c r="G139" s="15">
        <f t="shared" si="2"/>
        <v>-4.1591320072332794E-2</v>
      </c>
    </row>
    <row r="140" spans="1:7" x14ac:dyDescent="0.3">
      <c r="A140" s="16">
        <v>11.06</v>
      </c>
      <c r="B140" s="16">
        <v>11.08</v>
      </c>
      <c r="C140" s="16">
        <v>10.654999999999999</v>
      </c>
      <c r="D140" s="16">
        <v>11.05</v>
      </c>
      <c r="E140" s="16">
        <v>7256052</v>
      </c>
      <c r="F140" s="16" t="s">
        <v>232</v>
      </c>
      <c r="G140" s="15">
        <f t="shared" si="2"/>
        <v>-9.033423667569318E-4</v>
      </c>
    </row>
    <row r="141" spans="1:7" x14ac:dyDescent="0.3">
      <c r="A141" s="16">
        <v>11.07</v>
      </c>
      <c r="B141" s="16">
        <v>11.32</v>
      </c>
      <c r="C141" s="16">
        <v>10.94</v>
      </c>
      <c r="D141" s="16">
        <v>11.05</v>
      </c>
      <c r="E141" s="16">
        <v>36883225</v>
      </c>
      <c r="F141" s="16" t="s">
        <v>233</v>
      </c>
      <c r="G141" s="15">
        <f t="shared" si="2"/>
        <v>3.1686859273066137E-2</v>
      </c>
    </row>
    <row r="142" spans="1:7" x14ac:dyDescent="0.3">
      <c r="A142" s="16">
        <v>10.73</v>
      </c>
      <c r="B142" s="16">
        <v>11</v>
      </c>
      <c r="C142" s="16">
        <v>10.73</v>
      </c>
      <c r="D142" s="16">
        <v>10.9</v>
      </c>
      <c r="E142" s="16">
        <v>5794276</v>
      </c>
      <c r="F142" s="16" t="s">
        <v>234</v>
      </c>
      <c r="G142" s="15">
        <f t="shared" si="2"/>
        <v>-1.5596330275229331E-2</v>
      </c>
    </row>
    <row r="143" spans="1:7" x14ac:dyDescent="0.3">
      <c r="A143" s="16">
        <v>10.9</v>
      </c>
      <c r="B143" s="16">
        <v>11.11</v>
      </c>
      <c r="C143" s="16">
        <v>10.705</v>
      </c>
      <c r="D143" s="16">
        <v>10.84</v>
      </c>
      <c r="E143" s="16">
        <v>6228600</v>
      </c>
      <c r="F143" s="16" t="s">
        <v>235</v>
      </c>
      <c r="G143" s="15">
        <f t="shared" si="2"/>
        <v>-8.1892629663330441E-3</v>
      </c>
    </row>
    <row r="144" spans="1:7" x14ac:dyDescent="0.3">
      <c r="A144" s="16">
        <v>10.99</v>
      </c>
      <c r="B144" s="16">
        <v>11.305</v>
      </c>
      <c r="C144" s="16">
        <v>10.87</v>
      </c>
      <c r="D144" s="16">
        <v>11.05</v>
      </c>
      <c r="E144" s="16">
        <v>8621325</v>
      </c>
      <c r="F144" s="16" t="s">
        <v>236</v>
      </c>
      <c r="G144" s="15">
        <f t="shared" si="2"/>
        <v>-2.8293545534924913E-2</v>
      </c>
    </row>
    <row r="145" spans="1:7" x14ac:dyDescent="0.3">
      <c r="A145" s="16">
        <v>11.31</v>
      </c>
      <c r="B145" s="16">
        <v>11.904999999999999</v>
      </c>
      <c r="C145" s="16">
        <v>11.295</v>
      </c>
      <c r="D145" s="16">
        <v>11.75</v>
      </c>
      <c r="E145" s="16">
        <v>9440032</v>
      </c>
      <c r="F145" s="16" t="s">
        <v>237</v>
      </c>
      <c r="G145" s="15">
        <f t="shared" si="2"/>
        <v>-3.6626916524701847E-2</v>
      </c>
    </row>
    <row r="146" spans="1:7" x14ac:dyDescent="0.3">
      <c r="A146" s="16">
        <v>11.74</v>
      </c>
      <c r="B146" s="16">
        <v>11.97</v>
      </c>
      <c r="C146" s="16">
        <v>11.4</v>
      </c>
      <c r="D146" s="16">
        <v>11.8</v>
      </c>
      <c r="E146" s="16">
        <v>11750097</v>
      </c>
      <c r="F146" s="16" t="s">
        <v>238</v>
      </c>
      <c r="G146" s="15">
        <f t="shared" si="2"/>
        <v>8.5251491901106036E-4</v>
      </c>
    </row>
    <row r="147" spans="1:7" x14ac:dyDescent="0.3">
      <c r="A147" s="16">
        <v>11.73</v>
      </c>
      <c r="B147" s="16">
        <v>12.574999999999999</v>
      </c>
      <c r="C147" s="16">
        <v>11.62</v>
      </c>
      <c r="D147" s="16">
        <v>12.56</v>
      </c>
      <c r="E147" s="16">
        <v>9475058</v>
      </c>
      <c r="F147" s="16" t="s">
        <v>239</v>
      </c>
      <c r="G147" s="15">
        <f t="shared" si="2"/>
        <v>-5.9342421812349611E-2</v>
      </c>
    </row>
    <row r="148" spans="1:7" x14ac:dyDescent="0.3">
      <c r="A148" s="16">
        <v>12.47</v>
      </c>
      <c r="B148" s="16">
        <v>14.005000000000001</v>
      </c>
      <c r="C148" s="16">
        <v>12.43</v>
      </c>
      <c r="D148" s="16">
        <v>13.75</v>
      </c>
      <c r="E148" s="16">
        <v>11705303</v>
      </c>
      <c r="F148" s="16" t="s">
        <v>240</v>
      </c>
      <c r="G148" s="15">
        <f t="shared" si="2"/>
        <v>-0.1453050034270047</v>
      </c>
    </row>
    <row r="149" spans="1:7" x14ac:dyDescent="0.3">
      <c r="A149" s="16">
        <v>14.59</v>
      </c>
      <c r="B149" s="16">
        <v>14.82</v>
      </c>
      <c r="C149" s="16">
        <v>14.5</v>
      </c>
      <c r="D149" s="16">
        <v>14.6</v>
      </c>
      <c r="E149" s="16">
        <v>5190080</v>
      </c>
      <c r="F149" s="16" t="s">
        <v>241</v>
      </c>
      <c r="G149" s="15">
        <f t="shared" si="2"/>
        <v>-6.8493150684934001E-4</v>
      </c>
    </row>
    <row r="150" spans="1:7" x14ac:dyDescent="0.3">
      <c r="A150" s="16">
        <v>14.6</v>
      </c>
      <c r="B150" s="16">
        <v>14.74</v>
      </c>
      <c r="C150" s="16">
        <v>14.24</v>
      </c>
      <c r="D150" s="16">
        <v>14.24</v>
      </c>
      <c r="E150" s="16">
        <v>4854763</v>
      </c>
      <c r="F150" s="16" t="s">
        <v>242</v>
      </c>
      <c r="G150" s="15">
        <f t="shared" si="2"/>
        <v>3.034580098800288E-2</v>
      </c>
    </row>
    <row r="151" spans="1:7" x14ac:dyDescent="0.3">
      <c r="A151" s="16">
        <v>14.17</v>
      </c>
      <c r="B151" s="16">
        <v>14.41</v>
      </c>
      <c r="C151" s="16">
        <v>13.89</v>
      </c>
      <c r="D151" s="16">
        <v>13.89</v>
      </c>
      <c r="E151" s="16">
        <v>3920383</v>
      </c>
      <c r="F151" s="16" t="s">
        <v>243</v>
      </c>
      <c r="G151" s="15">
        <f t="shared" si="2"/>
        <v>2.0158387329013649E-2</v>
      </c>
    </row>
    <row r="152" spans="1:7" x14ac:dyDescent="0.3">
      <c r="A152" s="16">
        <v>13.89</v>
      </c>
      <c r="B152" s="16">
        <v>13.97</v>
      </c>
      <c r="C152" s="16">
        <v>13.3</v>
      </c>
      <c r="D152" s="16">
        <v>13.36</v>
      </c>
      <c r="E152" s="16">
        <v>4514394</v>
      </c>
      <c r="F152" s="16" t="s">
        <v>244</v>
      </c>
      <c r="G152" s="15">
        <f t="shared" si="2"/>
        <v>5.788271134805778E-2</v>
      </c>
    </row>
    <row r="153" spans="1:7" x14ac:dyDescent="0.3">
      <c r="A153" s="16">
        <v>13.13</v>
      </c>
      <c r="B153" s="16">
        <v>13.16</v>
      </c>
      <c r="C153" s="16">
        <v>12.87</v>
      </c>
      <c r="D153" s="16">
        <v>12.94</v>
      </c>
      <c r="E153" s="16">
        <v>2729708</v>
      </c>
      <c r="F153" s="16" t="s">
        <v>245</v>
      </c>
      <c r="G153" s="15">
        <f t="shared" si="2"/>
        <v>2.1789883268482635E-2</v>
      </c>
    </row>
    <row r="154" spans="1:7" x14ac:dyDescent="0.3">
      <c r="A154" s="16">
        <v>12.85</v>
      </c>
      <c r="B154" s="16">
        <v>13.005000000000001</v>
      </c>
      <c r="C154" s="16">
        <v>12.664999999999999</v>
      </c>
      <c r="D154" s="16">
        <v>12.77</v>
      </c>
      <c r="E154" s="16">
        <v>2455304</v>
      </c>
      <c r="F154" s="16" t="s">
        <v>246</v>
      </c>
      <c r="G154" s="15">
        <f t="shared" si="2"/>
        <v>3.4621578099838901E-2</v>
      </c>
    </row>
    <row r="155" spans="1:7" x14ac:dyDescent="0.3">
      <c r="A155" s="16">
        <v>12.42</v>
      </c>
      <c r="B155" s="16">
        <v>12.66</v>
      </c>
      <c r="C155" s="16">
        <v>12.37</v>
      </c>
      <c r="D155" s="16">
        <v>12.53</v>
      </c>
      <c r="E155" s="16">
        <v>1851941</v>
      </c>
      <c r="F155" s="16" t="s">
        <v>247</v>
      </c>
      <c r="G155" s="15">
        <f t="shared" si="2"/>
        <v>-7.9872204472842823E-3</v>
      </c>
    </row>
    <row r="156" spans="1:7" x14ac:dyDescent="0.3">
      <c r="A156" s="16">
        <v>12.52</v>
      </c>
      <c r="B156" s="16">
        <v>12.64</v>
      </c>
      <c r="C156" s="16">
        <v>12.17</v>
      </c>
      <c r="D156" s="16">
        <v>12.25</v>
      </c>
      <c r="E156" s="16">
        <v>2640498</v>
      </c>
      <c r="F156" s="16" t="s">
        <v>248</v>
      </c>
      <c r="G156" s="15">
        <f t="shared" si="2"/>
        <v>2.538902538902521E-2</v>
      </c>
    </row>
    <row r="157" spans="1:7" x14ac:dyDescent="0.3">
      <c r="A157" s="16">
        <v>12.21</v>
      </c>
      <c r="B157" s="16">
        <v>12.33</v>
      </c>
      <c r="C157" s="16">
        <v>11.67</v>
      </c>
      <c r="D157" s="16">
        <v>11.74</v>
      </c>
      <c r="E157" s="16">
        <v>2917494</v>
      </c>
      <c r="F157" s="16" t="s">
        <v>249</v>
      </c>
      <c r="G157" s="15">
        <f t="shared" si="2"/>
        <v>5.0774526678141196E-2</v>
      </c>
    </row>
    <row r="158" spans="1:7" x14ac:dyDescent="0.3">
      <c r="A158" s="16">
        <v>11.62</v>
      </c>
      <c r="B158" s="16">
        <v>12.035</v>
      </c>
      <c r="C158" s="16">
        <v>11.58</v>
      </c>
      <c r="D158" s="16">
        <v>11.95</v>
      </c>
      <c r="E158" s="16">
        <v>2128135</v>
      </c>
      <c r="F158" s="16" t="s">
        <v>250</v>
      </c>
      <c r="G158" s="15">
        <f t="shared" si="2"/>
        <v>-6.8376068376068133E-3</v>
      </c>
    </row>
    <row r="159" spans="1:7" x14ac:dyDescent="0.3">
      <c r="A159" s="16">
        <v>11.7</v>
      </c>
      <c r="B159" s="16">
        <v>12</v>
      </c>
      <c r="C159" s="16">
        <v>11.64</v>
      </c>
      <c r="D159" s="16">
        <v>11.73</v>
      </c>
      <c r="E159" s="16">
        <v>3182208</v>
      </c>
      <c r="F159" s="16" t="s">
        <v>251</v>
      </c>
      <c r="G159" s="15">
        <f t="shared" si="2"/>
        <v>-4.2553191489361764E-3</v>
      </c>
    </row>
    <row r="160" spans="1:7" x14ac:dyDescent="0.3">
      <c r="A160" s="16">
        <v>11.75</v>
      </c>
      <c r="B160" s="16">
        <v>11.815</v>
      </c>
      <c r="C160" s="16">
        <v>11.22</v>
      </c>
      <c r="D160" s="16">
        <v>11.32</v>
      </c>
      <c r="E160" s="16">
        <v>2695360</v>
      </c>
      <c r="F160" s="16" t="s">
        <v>252</v>
      </c>
      <c r="G160" s="15">
        <f t="shared" si="2"/>
        <v>-2.4086378737541492E-2</v>
      </c>
    </row>
    <row r="161" spans="1:7" x14ac:dyDescent="0.3">
      <c r="A161" s="16">
        <v>12.04</v>
      </c>
      <c r="B161" s="16">
        <v>12.154999999999999</v>
      </c>
      <c r="C161" s="16">
        <v>11.835000000000001</v>
      </c>
      <c r="D161" s="16">
        <v>12.03</v>
      </c>
      <c r="E161" s="16">
        <v>2646861</v>
      </c>
      <c r="F161" s="16" t="s">
        <v>253</v>
      </c>
      <c r="G161" s="15">
        <f t="shared" si="2"/>
        <v>-2.8248587570621542E-2</v>
      </c>
    </row>
    <row r="162" spans="1:7" x14ac:dyDescent="0.3">
      <c r="A162" s="16">
        <v>12.39</v>
      </c>
      <c r="B162" s="16">
        <v>12.962899999999999</v>
      </c>
      <c r="C162" s="16">
        <v>12.35</v>
      </c>
      <c r="D162" s="16">
        <v>12.83</v>
      </c>
      <c r="E162" s="16">
        <v>2344783</v>
      </c>
      <c r="F162" s="16" t="s">
        <v>254</v>
      </c>
      <c r="G162" s="15">
        <f t="shared" si="2"/>
        <v>-3.0516431924882514E-2</v>
      </c>
    </row>
    <row r="163" spans="1:7" x14ac:dyDescent="0.3">
      <c r="A163" s="16">
        <v>12.78</v>
      </c>
      <c r="B163" s="16">
        <v>12.97</v>
      </c>
      <c r="C163" s="16">
        <v>12.72</v>
      </c>
      <c r="D163" s="16">
        <v>12.78</v>
      </c>
      <c r="E163" s="16">
        <v>2398866</v>
      </c>
      <c r="F163" s="16" t="s">
        <v>255</v>
      </c>
      <c r="G163" s="15">
        <f t="shared" si="2"/>
        <v>6.2992125984251413E-3</v>
      </c>
    </row>
    <row r="164" spans="1:7" x14ac:dyDescent="0.3">
      <c r="A164" s="16">
        <v>12.7</v>
      </c>
      <c r="B164" s="16">
        <v>13.18</v>
      </c>
      <c r="C164" s="16">
        <v>12.57</v>
      </c>
      <c r="D164" s="16">
        <v>13.15</v>
      </c>
      <c r="E164" s="16">
        <v>1922018</v>
      </c>
      <c r="F164" s="16" t="s">
        <v>256</v>
      </c>
      <c r="G164" s="15">
        <f t="shared" si="2"/>
        <v>-2.8309104820198994E-2</v>
      </c>
    </row>
    <row r="165" spans="1:7" x14ac:dyDescent="0.3">
      <c r="A165" s="16">
        <v>13.07</v>
      </c>
      <c r="B165" s="16">
        <v>13.528</v>
      </c>
      <c r="C165" s="16">
        <v>13.01</v>
      </c>
      <c r="D165" s="16">
        <v>13.44</v>
      </c>
      <c r="E165" s="16">
        <v>1637759</v>
      </c>
      <c r="F165" s="16" t="s">
        <v>257</v>
      </c>
      <c r="G165" s="15">
        <f t="shared" si="2"/>
        <v>-2.0973782771535499E-2</v>
      </c>
    </row>
    <row r="166" spans="1:7" x14ac:dyDescent="0.3">
      <c r="A166" s="16">
        <v>13.35</v>
      </c>
      <c r="B166" s="16">
        <v>13.515000000000001</v>
      </c>
      <c r="C166" s="16">
        <v>13.25</v>
      </c>
      <c r="D166" s="16">
        <v>13.44</v>
      </c>
      <c r="E166" s="16">
        <v>2279112</v>
      </c>
      <c r="F166" s="16" t="s">
        <v>258</v>
      </c>
      <c r="G166" s="15">
        <f t="shared" si="2"/>
        <v>1.1363636363636465E-2</v>
      </c>
    </row>
    <row r="167" spans="1:7" x14ac:dyDescent="0.3">
      <c r="A167" s="16">
        <v>13.2</v>
      </c>
      <c r="B167" s="16">
        <v>13.66</v>
      </c>
      <c r="C167" s="16">
        <v>13.17</v>
      </c>
      <c r="D167" s="16">
        <v>13.3</v>
      </c>
      <c r="E167" s="16">
        <v>2656367</v>
      </c>
      <c r="F167" s="16" t="s">
        <v>259</v>
      </c>
      <c r="G167" s="15">
        <f t="shared" si="2"/>
        <v>-4.5248868778280382E-3</v>
      </c>
    </row>
    <row r="168" spans="1:7" x14ac:dyDescent="0.3">
      <c r="A168" s="16">
        <v>13.26</v>
      </c>
      <c r="B168" s="16">
        <v>13.51</v>
      </c>
      <c r="C168" s="16">
        <v>13.22</v>
      </c>
      <c r="D168" s="16">
        <v>13.37</v>
      </c>
      <c r="E168" s="16">
        <v>2287695</v>
      </c>
      <c r="F168" s="16" t="s">
        <v>260</v>
      </c>
      <c r="G168" s="15">
        <f t="shared" si="2"/>
        <v>-2.0679468242245203E-2</v>
      </c>
    </row>
    <row r="169" spans="1:7" x14ac:dyDescent="0.3">
      <c r="A169" s="16">
        <v>13.54</v>
      </c>
      <c r="B169" s="16">
        <v>13.8</v>
      </c>
      <c r="C169" s="16">
        <v>13.24</v>
      </c>
      <c r="D169" s="16">
        <v>13.24</v>
      </c>
      <c r="E169" s="16">
        <v>3197881</v>
      </c>
      <c r="F169" s="16" t="s">
        <v>261</v>
      </c>
      <c r="G169" s="15">
        <f t="shared" si="2"/>
        <v>1.0447761194029681E-2</v>
      </c>
    </row>
    <row r="170" spans="1:7" x14ac:dyDescent="0.3">
      <c r="A170" s="16">
        <v>13.4</v>
      </c>
      <c r="B170" s="16">
        <v>13.47</v>
      </c>
      <c r="C170" s="16">
        <v>13.065</v>
      </c>
      <c r="D170" s="16">
        <v>13.15</v>
      </c>
      <c r="E170" s="16">
        <v>2301210</v>
      </c>
      <c r="F170" s="16" t="s">
        <v>262</v>
      </c>
      <c r="G170" s="15">
        <f t="shared" si="2"/>
        <v>3.3950617283950546E-2</v>
      </c>
    </row>
    <row r="171" spans="1:7" x14ac:dyDescent="0.3">
      <c r="A171" s="16">
        <v>12.96</v>
      </c>
      <c r="B171" s="16">
        <v>12.994999999999999</v>
      </c>
      <c r="C171" s="16">
        <v>12.71</v>
      </c>
      <c r="D171" s="16">
        <v>12.79</v>
      </c>
      <c r="E171" s="16">
        <v>1847214</v>
      </c>
      <c r="F171" s="16" t="s">
        <v>263</v>
      </c>
      <c r="G171" s="15">
        <f t="shared" si="2"/>
        <v>1.5673981191222763E-2</v>
      </c>
    </row>
    <row r="172" spans="1:7" x14ac:dyDescent="0.3">
      <c r="A172" s="16">
        <v>12.76</v>
      </c>
      <c r="B172" s="16">
        <v>13.37</v>
      </c>
      <c r="C172" s="16">
        <v>12.76</v>
      </c>
      <c r="D172" s="16">
        <v>13.29</v>
      </c>
      <c r="E172" s="16">
        <v>2408419</v>
      </c>
      <c r="F172" s="16" t="s">
        <v>264</v>
      </c>
      <c r="G172" s="15">
        <f t="shared" si="2"/>
        <v>-4.5624532535527229E-2</v>
      </c>
    </row>
    <row r="173" spans="1:7" x14ac:dyDescent="0.3">
      <c r="A173" s="16">
        <v>13.37</v>
      </c>
      <c r="B173" s="16">
        <v>13.58</v>
      </c>
      <c r="C173" s="16">
        <v>13.185</v>
      </c>
      <c r="D173" s="16">
        <v>13.49</v>
      </c>
      <c r="E173" s="16">
        <v>2736778</v>
      </c>
      <c r="F173" s="16" t="s">
        <v>265</v>
      </c>
      <c r="G173" s="15">
        <f t="shared" si="2"/>
        <v>-1.9794721407624727E-2</v>
      </c>
    </row>
    <row r="174" spans="1:7" x14ac:dyDescent="0.3">
      <c r="A174" s="16">
        <v>13.64</v>
      </c>
      <c r="B174" s="16">
        <v>13.69</v>
      </c>
      <c r="C174" s="16">
        <v>13.36</v>
      </c>
      <c r="D174" s="16">
        <v>13.46</v>
      </c>
      <c r="E174" s="16">
        <v>2980994</v>
      </c>
      <c r="F174" s="16" t="s">
        <v>266</v>
      </c>
      <c r="G174" s="15">
        <f t="shared" si="2"/>
        <v>2.4024024024024149E-2</v>
      </c>
    </row>
    <row r="175" spans="1:7" x14ac:dyDescent="0.3">
      <c r="A175" s="16">
        <v>13.32</v>
      </c>
      <c r="B175" s="16">
        <v>13.46</v>
      </c>
      <c r="C175" s="16">
        <v>13.19</v>
      </c>
      <c r="D175" s="16">
        <v>13.41</v>
      </c>
      <c r="E175" s="16">
        <v>1609781</v>
      </c>
      <c r="F175" s="16" t="s">
        <v>267</v>
      </c>
      <c r="G175" s="15">
        <f t="shared" si="2"/>
        <v>7.513148009015147E-4</v>
      </c>
    </row>
    <row r="176" spans="1:7" x14ac:dyDescent="0.3">
      <c r="A176" s="16">
        <v>13.31</v>
      </c>
      <c r="B176" s="16">
        <v>13.435</v>
      </c>
      <c r="C176" s="16">
        <v>13.15</v>
      </c>
      <c r="D176" s="16">
        <v>13.35</v>
      </c>
      <c r="E176" s="16">
        <v>3294884</v>
      </c>
      <c r="F176" s="16" t="s">
        <v>268</v>
      </c>
      <c r="G176" s="15">
        <f t="shared" si="2"/>
        <v>5.287009063444037E-3</v>
      </c>
    </row>
    <row r="177" spans="1:7" x14ac:dyDescent="0.3">
      <c r="A177" s="16">
        <v>13.24</v>
      </c>
      <c r="B177" s="16">
        <v>13.31</v>
      </c>
      <c r="C177" s="16">
        <v>13.05</v>
      </c>
      <c r="D177" s="16">
        <v>13.17</v>
      </c>
      <c r="E177" s="16">
        <v>2645323</v>
      </c>
      <c r="F177" s="16" t="s">
        <v>269</v>
      </c>
      <c r="G177" s="15">
        <f t="shared" si="2"/>
        <v>2.4767801857585203E-2</v>
      </c>
    </row>
    <row r="178" spans="1:7" x14ac:dyDescent="0.3">
      <c r="A178" s="16">
        <v>12.92</v>
      </c>
      <c r="B178" s="16">
        <v>12.96</v>
      </c>
      <c r="C178" s="16">
        <v>12.51</v>
      </c>
      <c r="D178" s="16">
        <v>12.75</v>
      </c>
      <c r="E178" s="16">
        <v>3415755</v>
      </c>
      <c r="F178" s="16" t="s">
        <v>270</v>
      </c>
      <c r="G178" s="15">
        <f t="shared" si="2"/>
        <v>2.2151898734177111E-2</v>
      </c>
    </row>
    <row r="179" spans="1:7" x14ac:dyDescent="0.3">
      <c r="A179" s="16">
        <v>12.64</v>
      </c>
      <c r="B179" s="16">
        <v>12.7</v>
      </c>
      <c r="C179" s="16">
        <v>12.52</v>
      </c>
      <c r="D179" s="16">
        <v>12.57</v>
      </c>
      <c r="E179" s="16">
        <v>4354030</v>
      </c>
      <c r="F179" s="16" t="s">
        <v>271</v>
      </c>
      <c r="G179" s="15">
        <f t="shared" si="2"/>
        <v>7.171314741035939E-3</v>
      </c>
    </row>
    <row r="180" spans="1:7" x14ac:dyDescent="0.3">
      <c r="A180" s="16">
        <v>12.55</v>
      </c>
      <c r="B180" s="16">
        <v>12.58</v>
      </c>
      <c r="C180" s="16">
        <v>12.15</v>
      </c>
      <c r="D180" s="16">
        <v>12.15</v>
      </c>
      <c r="E180" s="16">
        <v>3936819</v>
      </c>
      <c r="F180" s="16" t="s">
        <v>272</v>
      </c>
      <c r="G180" s="15">
        <f t="shared" si="2"/>
        <v>4.6705587989991804E-2</v>
      </c>
    </row>
    <row r="181" spans="1:7" x14ac:dyDescent="0.3">
      <c r="A181" s="16">
        <v>11.99</v>
      </c>
      <c r="B181" s="16">
        <v>12.15</v>
      </c>
      <c r="C181" s="16">
        <v>11.76</v>
      </c>
      <c r="D181" s="16">
        <v>11.84</v>
      </c>
      <c r="E181" s="16">
        <v>2651693</v>
      </c>
      <c r="F181" s="16" t="s">
        <v>273</v>
      </c>
      <c r="G181" s="15">
        <f t="shared" si="2"/>
        <v>5.8724832214764877E-3</v>
      </c>
    </row>
    <row r="182" spans="1:7" x14ac:dyDescent="0.3">
      <c r="A182" s="16">
        <v>11.92</v>
      </c>
      <c r="B182" s="16">
        <v>12.145</v>
      </c>
      <c r="C182" s="16">
        <v>11.68</v>
      </c>
      <c r="D182" s="16">
        <v>11.72</v>
      </c>
      <c r="E182" s="16">
        <v>1541616</v>
      </c>
      <c r="F182" s="16" t="s">
        <v>274</v>
      </c>
      <c r="G182" s="15">
        <f t="shared" si="2"/>
        <v>2.670111972437561E-2</v>
      </c>
    </row>
    <row r="183" spans="1:7" x14ac:dyDescent="0.3">
      <c r="A183" s="16">
        <v>11.61</v>
      </c>
      <c r="B183" s="16">
        <v>11.66</v>
      </c>
      <c r="C183" s="16">
        <v>11.414999999999999</v>
      </c>
      <c r="D183" s="16">
        <v>11.52</v>
      </c>
      <c r="E183" s="16">
        <v>2172751</v>
      </c>
      <c r="F183" s="16" t="s">
        <v>275</v>
      </c>
      <c r="G183" s="15">
        <f t="shared" si="2"/>
        <v>1.0443864229764843E-2</v>
      </c>
    </row>
    <row r="184" spans="1:7" x14ac:dyDescent="0.3">
      <c r="A184" s="16">
        <v>11.49</v>
      </c>
      <c r="B184" s="16">
        <v>11.7599</v>
      </c>
      <c r="C184" s="16">
        <v>11.35</v>
      </c>
      <c r="D184" s="16">
        <v>11.59</v>
      </c>
      <c r="E184" s="16">
        <v>2948964</v>
      </c>
      <c r="F184" s="16" t="s">
        <v>276</v>
      </c>
      <c r="G184" s="15">
        <f t="shared" si="2"/>
        <v>-1.7108639863130826E-2</v>
      </c>
    </row>
    <row r="185" spans="1:7" x14ac:dyDescent="0.3">
      <c r="A185" s="16">
        <v>11.69</v>
      </c>
      <c r="B185" s="16">
        <v>11.86</v>
      </c>
      <c r="C185" s="16">
        <v>11.39</v>
      </c>
      <c r="D185" s="16">
        <v>11.78</v>
      </c>
      <c r="E185" s="16">
        <v>7871306</v>
      </c>
      <c r="F185" s="16" t="s">
        <v>277</v>
      </c>
      <c r="G185" s="15">
        <f t="shared" si="2"/>
        <v>-8.4817642069550114E-3</v>
      </c>
    </row>
    <row r="186" spans="1:7" x14ac:dyDescent="0.3">
      <c r="A186" s="16">
        <v>11.79</v>
      </c>
      <c r="B186" s="16">
        <v>11.83</v>
      </c>
      <c r="C186" s="16">
        <v>11.31</v>
      </c>
      <c r="D186" s="16">
        <v>11.34</v>
      </c>
      <c r="E186" s="16">
        <v>2884797</v>
      </c>
      <c r="F186" s="16" t="s">
        <v>278</v>
      </c>
      <c r="G186" s="15">
        <f t="shared" si="2"/>
        <v>3.9682539682539542E-2</v>
      </c>
    </row>
    <row r="187" spans="1:7" x14ac:dyDescent="0.3">
      <c r="A187" s="16">
        <v>11.34</v>
      </c>
      <c r="B187" s="16">
        <v>11.36</v>
      </c>
      <c r="C187" s="16">
        <v>11.09</v>
      </c>
      <c r="D187" s="16">
        <v>11.34</v>
      </c>
      <c r="E187" s="16">
        <v>3329965</v>
      </c>
      <c r="F187" s="16" t="s">
        <v>279</v>
      </c>
      <c r="G187" s="15">
        <f t="shared" si="2"/>
        <v>1.5219337511190645E-2</v>
      </c>
    </row>
    <row r="188" spans="1:7" x14ac:dyDescent="0.3">
      <c r="A188" s="16">
        <v>11.17</v>
      </c>
      <c r="B188" s="16">
        <v>11.244999999999999</v>
      </c>
      <c r="C188" s="16">
        <v>10.994999999999999</v>
      </c>
      <c r="D188" s="16">
        <v>11.09</v>
      </c>
      <c r="E188" s="16">
        <v>2640406</v>
      </c>
      <c r="F188" s="16" t="s">
        <v>280</v>
      </c>
      <c r="G188" s="15">
        <f t="shared" si="2"/>
        <v>5.400540054005365E-3</v>
      </c>
    </row>
    <row r="189" spans="1:7" x14ac:dyDescent="0.3">
      <c r="A189" s="16">
        <v>11.11</v>
      </c>
      <c r="B189" s="16">
        <v>11.3</v>
      </c>
      <c r="C189" s="16">
        <v>11.045</v>
      </c>
      <c r="D189" s="16">
        <v>11.28</v>
      </c>
      <c r="E189" s="16">
        <v>3104765</v>
      </c>
      <c r="F189" s="16" t="s">
        <v>281</v>
      </c>
      <c r="G189" s="15">
        <f t="shared" si="2"/>
        <v>-2.6929982046679513E-3</v>
      </c>
    </row>
    <row r="190" spans="1:7" x14ac:dyDescent="0.3">
      <c r="A190" s="16">
        <v>11.14</v>
      </c>
      <c r="B190" s="16">
        <v>11.31</v>
      </c>
      <c r="C190" s="16">
        <v>11.02</v>
      </c>
      <c r="D190" s="16">
        <v>11.21</v>
      </c>
      <c r="E190" s="16">
        <v>4232526</v>
      </c>
      <c r="F190" s="16" t="s">
        <v>282</v>
      </c>
      <c r="G190" s="15">
        <f t="shared" si="2"/>
        <v>-1.2411347517730431E-2</v>
      </c>
    </row>
    <row r="191" spans="1:7" x14ac:dyDescent="0.3">
      <c r="A191" s="16">
        <v>11.28</v>
      </c>
      <c r="B191" s="16">
        <v>11.324999999999999</v>
      </c>
      <c r="C191" s="16">
        <v>11.01</v>
      </c>
      <c r="D191" s="16">
        <v>11.1</v>
      </c>
      <c r="E191" s="16">
        <v>5184078</v>
      </c>
      <c r="F191" s="16" t="s">
        <v>283</v>
      </c>
      <c r="G191" s="15">
        <f t="shared" si="2"/>
        <v>1.1659192825111964E-2</v>
      </c>
    </row>
    <row r="192" spans="1:7" x14ac:dyDescent="0.3">
      <c r="A192" s="16">
        <v>11.15</v>
      </c>
      <c r="B192" s="16">
        <v>11.399900000000001</v>
      </c>
      <c r="C192" s="16">
        <v>11.11</v>
      </c>
      <c r="D192" s="16">
        <v>11.31</v>
      </c>
      <c r="E192" s="16">
        <v>2222849</v>
      </c>
      <c r="F192" s="16" t="s">
        <v>284</v>
      </c>
      <c r="G192" s="15">
        <f t="shared" si="2"/>
        <v>-2.1929824561403466E-2</v>
      </c>
    </row>
    <row r="193" spans="1:7" x14ac:dyDescent="0.3">
      <c r="A193" s="16">
        <v>11.4</v>
      </c>
      <c r="B193" s="16">
        <v>11.48</v>
      </c>
      <c r="C193" s="16">
        <v>11.26</v>
      </c>
      <c r="D193" s="16">
        <v>11.4</v>
      </c>
      <c r="E193" s="16">
        <v>1389775</v>
      </c>
      <c r="F193" s="16" t="s">
        <v>285</v>
      </c>
      <c r="G193" s="15">
        <f t="shared" si="2"/>
        <v>-5.2356020942408987E-3</v>
      </c>
    </row>
    <row r="194" spans="1:7" x14ac:dyDescent="0.3">
      <c r="A194" s="16">
        <v>11.46</v>
      </c>
      <c r="B194" s="16">
        <v>11.484999999999999</v>
      </c>
      <c r="C194" s="16">
        <v>11.24</v>
      </c>
      <c r="D194" s="16">
        <v>11.44</v>
      </c>
      <c r="E194" s="16">
        <v>1463827</v>
      </c>
      <c r="F194" s="16" t="s">
        <v>286</v>
      </c>
      <c r="G194" s="15">
        <f t="shared" si="2"/>
        <v>-6.9324090121315463E-3</v>
      </c>
    </row>
    <row r="195" spans="1:7" x14ac:dyDescent="0.3">
      <c r="A195" s="16">
        <v>11.54</v>
      </c>
      <c r="B195" s="16">
        <v>11.91</v>
      </c>
      <c r="C195" s="16">
        <v>11.29</v>
      </c>
      <c r="D195" s="16">
        <v>11.82</v>
      </c>
      <c r="E195" s="16">
        <v>3253063</v>
      </c>
      <c r="F195" s="16" t="s">
        <v>287</v>
      </c>
      <c r="G195" s="15">
        <f t="shared" ref="G195:G250" si="3">+A195/A196-1</f>
        <v>-1.283147989734823E-2</v>
      </c>
    </row>
    <row r="196" spans="1:7" x14ac:dyDescent="0.3">
      <c r="A196" s="16">
        <v>11.69</v>
      </c>
      <c r="B196" s="16">
        <v>12.18</v>
      </c>
      <c r="C196" s="16">
        <v>11.64</v>
      </c>
      <c r="D196" s="16">
        <v>12.13</v>
      </c>
      <c r="E196" s="16">
        <v>3627692</v>
      </c>
      <c r="F196" s="16" t="s">
        <v>288</v>
      </c>
      <c r="G196" s="15">
        <f t="shared" si="3"/>
        <v>4.2955326460480947E-3</v>
      </c>
    </row>
    <row r="197" spans="1:7" x14ac:dyDescent="0.3">
      <c r="A197" s="16">
        <v>11.64</v>
      </c>
      <c r="B197" s="16">
        <v>11.844099999999999</v>
      </c>
      <c r="C197" s="16">
        <v>11.57</v>
      </c>
      <c r="D197" s="16">
        <v>11.81</v>
      </c>
      <c r="E197" s="16">
        <v>2791875</v>
      </c>
      <c r="F197" s="16" t="s">
        <v>289</v>
      </c>
      <c r="G197" s="15">
        <f t="shared" si="3"/>
        <v>-2.2670025188916809E-2</v>
      </c>
    </row>
    <row r="198" spans="1:7" x14ac:dyDescent="0.3">
      <c r="A198" s="16">
        <v>11.91</v>
      </c>
      <c r="B198" s="16">
        <v>11.95</v>
      </c>
      <c r="C198" s="16">
        <v>11.78</v>
      </c>
      <c r="D198" s="16">
        <v>11.87</v>
      </c>
      <c r="E198" s="16">
        <v>1619805</v>
      </c>
      <c r="F198" s="16" t="s">
        <v>290</v>
      </c>
      <c r="G198" s="15">
        <f t="shared" si="3"/>
        <v>-1.3256006628003303E-2</v>
      </c>
    </row>
    <row r="199" spans="1:7" x14ac:dyDescent="0.3">
      <c r="A199" s="16">
        <v>12.07</v>
      </c>
      <c r="B199" s="16">
        <v>12.27</v>
      </c>
      <c r="C199" s="16">
        <v>11.87</v>
      </c>
      <c r="D199" s="16">
        <v>11.88</v>
      </c>
      <c r="E199" s="16">
        <v>2523515</v>
      </c>
      <c r="F199" s="16" t="s">
        <v>291</v>
      </c>
      <c r="G199" s="15">
        <f t="shared" si="3"/>
        <v>0</v>
      </c>
    </row>
    <row r="200" spans="1:7" x14ac:dyDescent="0.3">
      <c r="A200" s="16">
        <v>12.07</v>
      </c>
      <c r="B200" s="16">
        <v>12.095000000000001</v>
      </c>
      <c r="C200" s="16">
        <v>11.835000000000001</v>
      </c>
      <c r="D200" s="16">
        <v>11.95</v>
      </c>
      <c r="E200" s="16">
        <v>3989774</v>
      </c>
      <c r="F200" s="16" t="s">
        <v>292</v>
      </c>
      <c r="G200" s="15">
        <f t="shared" si="3"/>
        <v>1.5993265993266004E-2</v>
      </c>
    </row>
    <row r="201" spans="1:7" x14ac:dyDescent="0.3">
      <c r="A201" s="16">
        <v>11.88</v>
      </c>
      <c r="B201" s="16">
        <v>12.15</v>
      </c>
      <c r="C201" s="16">
        <v>11.8</v>
      </c>
      <c r="D201" s="16">
        <v>12.03</v>
      </c>
      <c r="E201" s="16">
        <v>5854005</v>
      </c>
      <c r="F201" s="16" t="s">
        <v>293</v>
      </c>
      <c r="G201" s="15">
        <f t="shared" si="3"/>
        <v>8.4245998315091164E-4</v>
      </c>
    </row>
    <row r="202" spans="1:7" x14ac:dyDescent="0.3">
      <c r="A202" s="16">
        <v>11.87</v>
      </c>
      <c r="B202" s="16">
        <v>12.2018</v>
      </c>
      <c r="C202" s="16">
        <v>11.734999999999999</v>
      </c>
      <c r="D202" s="16">
        <v>12.11</v>
      </c>
      <c r="E202" s="16">
        <v>4341613</v>
      </c>
      <c r="F202" s="16" t="s">
        <v>294</v>
      </c>
      <c r="G202" s="15">
        <f t="shared" si="3"/>
        <v>-3.4174125305126091E-2</v>
      </c>
    </row>
    <row r="203" spans="1:7" x14ac:dyDescent="0.3">
      <c r="A203" s="16">
        <v>12.29</v>
      </c>
      <c r="B203" s="16">
        <v>12.55</v>
      </c>
      <c r="C203" s="16">
        <v>12.16</v>
      </c>
      <c r="D203" s="16">
        <v>12.24</v>
      </c>
      <c r="E203" s="16">
        <v>3045516</v>
      </c>
      <c r="F203" s="16" t="s">
        <v>295</v>
      </c>
      <c r="G203" s="15">
        <f t="shared" si="3"/>
        <v>3.2653061224490187E-3</v>
      </c>
    </row>
    <row r="204" spans="1:7" x14ac:dyDescent="0.3">
      <c r="A204" s="16">
        <v>12.25</v>
      </c>
      <c r="B204" s="16">
        <v>12.26</v>
      </c>
      <c r="C204" s="16">
        <v>11.97</v>
      </c>
      <c r="D204" s="16">
        <v>12.11</v>
      </c>
      <c r="E204" s="16">
        <v>3595854</v>
      </c>
      <c r="F204" s="16" t="s">
        <v>296</v>
      </c>
      <c r="G204" s="15">
        <f t="shared" si="3"/>
        <v>1.2396694214876103E-2</v>
      </c>
    </row>
    <row r="205" spans="1:7" x14ac:dyDescent="0.3">
      <c r="A205" s="16">
        <v>12.1</v>
      </c>
      <c r="B205" s="16">
        <v>12.1</v>
      </c>
      <c r="C205" s="16">
        <v>11.67</v>
      </c>
      <c r="D205" s="16">
        <v>11.67</v>
      </c>
      <c r="E205" s="16">
        <v>3359638</v>
      </c>
      <c r="F205" s="16" t="s">
        <v>297</v>
      </c>
      <c r="G205" s="15">
        <f t="shared" si="3"/>
        <v>3.9518900343642471E-2</v>
      </c>
    </row>
    <row r="206" spans="1:7" x14ac:dyDescent="0.3">
      <c r="A206" s="16">
        <v>11.64</v>
      </c>
      <c r="B206" s="16">
        <v>11.88</v>
      </c>
      <c r="C206" s="16">
        <v>11.585000000000001</v>
      </c>
      <c r="D206" s="16">
        <v>11.8</v>
      </c>
      <c r="E206" s="16">
        <v>3471420</v>
      </c>
      <c r="F206" s="16" t="s">
        <v>298</v>
      </c>
      <c r="G206" s="15">
        <f t="shared" si="3"/>
        <v>-3.5625517812758911E-2</v>
      </c>
    </row>
    <row r="207" spans="1:7" x14ac:dyDescent="0.3">
      <c r="A207" s="16">
        <v>12.07</v>
      </c>
      <c r="B207" s="16">
        <v>12.55</v>
      </c>
      <c r="C207" s="16">
        <v>11.91</v>
      </c>
      <c r="D207" s="16">
        <v>12.34</v>
      </c>
      <c r="E207" s="16">
        <v>3847653</v>
      </c>
      <c r="F207" s="16" t="s">
        <v>299</v>
      </c>
      <c r="G207" s="15">
        <f t="shared" si="3"/>
        <v>-1.6299918500407462E-2</v>
      </c>
    </row>
    <row r="208" spans="1:7" x14ac:dyDescent="0.3">
      <c r="A208" s="16">
        <v>12.27</v>
      </c>
      <c r="B208" s="16">
        <v>13.66</v>
      </c>
      <c r="C208" s="16">
        <v>12.25</v>
      </c>
      <c r="D208" s="16">
        <v>13.65</v>
      </c>
      <c r="E208" s="16">
        <v>7680005</v>
      </c>
      <c r="F208" s="16" t="s">
        <v>300</v>
      </c>
      <c r="G208" s="15">
        <f t="shared" si="3"/>
        <v>0</v>
      </c>
    </row>
    <row r="209" spans="1:7" x14ac:dyDescent="0.3">
      <c r="A209" s="16">
        <v>12.27</v>
      </c>
      <c r="B209" s="16">
        <v>12.55</v>
      </c>
      <c r="C209" s="16">
        <v>12.24</v>
      </c>
      <c r="D209" s="16">
        <v>12.54</v>
      </c>
      <c r="E209" s="16">
        <v>3008452</v>
      </c>
      <c r="F209" s="16" t="s">
        <v>301</v>
      </c>
      <c r="G209" s="15">
        <f t="shared" si="3"/>
        <v>-1.6826923076923128E-2</v>
      </c>
    </row>
    <row r="210" spans="1:7" x14ac:dyDescent="0.3">
      <c r="A210" s="16">
        <v>12.48</v>
      </c>
      <c r="B210" s="16">
        <v>13.08</v>
      </c>
      <c r="C210" s="16">
        <v>12.47</v>
      </c>
      <c r="D210" s="16">
        <v>12.9</v>
      </c>
      <c r="E210" s="16">
        <v>2735325</v>
      </c>
      <c r="F210" s="16" t="s">
        <v>302</v>
      </c>
      <c r="G210" s="15">
        <f t="shared" si="3"/>
        <v>-4.1474654377880116E-2</v>
      </c>
    </row>
    <row r="211" spans="1:7" x14ac:dyDescent="0.3">
      <c r="A211" s="16">
        <v>13.02</v>
      </c>
      <c r="B211" s="16">
        <v>13.145</v>
      </c>
      <c r="C211" s="16">
        <v>12.8</v>
      </c>
      <c r="D211" s="16">
        <v>12.91</v>
      </c>
      <c r="E211" s="16">
        <v>2157505</v>
      </c>
      <c r="F211" s="16" t="s">
        <v>303</v>
      </c>
      <c r="G211" s="15">
        <f t="shared" si="3"/>
        <v>3.0816640986131016E-3</v>
      </c>
    </row>
    <row r="212" spans="1:7" x14ac:dyDescent="0.3">
      <c r="A212" s="16">
        <v>12.98</v>
      </c>
      <c r="B212" s="16">
        <v>13.07</v>
      </c>
      <c r="C212" s="16">
        <v>12.71</v>
      </c>
      <c r="D212" s="16">
        <v>12.77</v>
      </c>
      <c r="E212" s="16">
        <v>3281757</v>
      </c>
      <c r="F212" s="16" t="s">
        <v>304</v>
      </c>
      <c r="G212" s="15">
        <f t="shared" si="3"/>
        <v>1.7241379310344973E-2</v>
      </c>
    </row>
    <row r="213" spans="1:7" x14ac:dyDescent="0.3">
      <c r="A213" s="16">
        <v>12.76</v>
      </c>
      <c r="B213" s="16">
        <v>12.82</v>
      </c>
      <c r="C213" s="16">
        <v>12.625</v>
      </c>
      <c r="D213" s="16">
        <v>12.82</v>
      </c>
      <c r="E213" s="16">
        <v>1280384</v>
      </c>
      <c r="F213" s="16" t="s">
        <v>305</v>
      </c>
      <c r="G213" s="15">
        <f t="shared" si="3"/>
        <v>-1.5649452269169695E-3</v>
      </c>
    </row>
    <row r="214" spans="1:7" x14ac:dyDescent="0.3">
      <c r="A214" s="16">
        <v>12.78</v>
      </c>
      <c r="B214" s="16">
        <v>12.83</v>
      </c>
      <c r="C214" s="16">
        <v>12.52</v>
      </c>
      <c r="D214" s="16">
        <v>12.71</v>
      </c>
      <c r="E214" s="16">
        <v>1712295</v>
      </c>
      <c r="F214" s="16" t="s">
        <v>306</v>
      </c>
      <c r="G214" s="15">
        <f t="shared" si="3"/>
        <v>3.1397174254317317E-3</v>
      </c>
    </row>
    <row r="215" spans="1:7" x14ac:dyDescent="0.3">
      <c r="A215" s="16">
        <v>12.74</v>
      </c>
      <c r="B215" s="16">
        <v>12.8</v>
      </c>
      <c r="C215" s="16">
        <v>12.5792</v>
      </c>
      <c r="D215" s="16">
        <v>12.74</v>
      </c>
      <c r="E215" s="16">
        <v>2043233</v>
      </c>
      <c r="F215" s="16" t="s">
        <v>307</v>
      </c>
      <c r="G215" s="15">
        <f t="shared" si="3"/>
        <v>9.5087163232965288E-3</v>
      </c>
    </row>
    <row r="216" spans="1:7" x14ac:dyDescent="0.3">
      <c r="A216" s="16">
        <v>12.62</v>
      </c>
      <c r="B216" s="16">
        <v>12.79</v>
      </c>
      <c r="C216" s="16">
        <v>12.365</v>
      </c>
      <c r="D216" s="16">
        <v>12.73</v>
      </c>
      <c r="E216" s="16">
        <v>3662232</v>
      </c>
      <c r="F216" s="16" t="s">
        <v>308</v>
      </c>
      <c r="G216" s="15">
        <f t="shared" si="3"/>
        <v>-3.9463299131807794E-3</v>
      </c>
    </row>
    <row r="217" spans="1:7" x14ac:dyDescent="0.3">
      <c r="A217" s="16">
        <v>12.67</v>
      </c>
      <c r="B217" s="16">
        <v>12.8</v>
      </c>
      <c r="C217" s="16">
        <v>12.615</v>
      </c>
      <c r="D217" s="16">
        <v>12.75</v>
      </c>
      <c r="E217" s="16">
        <v>1404031</v>
      </c>
      <c r="F217" s="16" t="s">
        <v>309</v>
      </c>
      <c r="G217" s="15">
        <f t="shared" si="3"/>
        <v>5.5555555555555358E-3</v>
      </c>
    </row>
    <row r="218" spans="1:7" x14ac:dyDescent="0.3">
      <c r="A218" s="16">
        <v>12.6</v>
      </c>
      <c r="B218" s="16">
        <v>12.84</v>
      </c>
      <c r="C218" s="16">
        <v>12.56</v>
      </c>
      <c r="D218" s="16">
        <v>12.77</v>
      </c>
      <c r="E218" s="16">
        <v>1573763</v>
      </c>
      <c r="F218" s="16" t="s">
        <v>310</v>
      </c>
      <c r="G218" s="15">
        <f t="shared" si="3"/>
        <v>-5.5248618784530246E-3</v>
      </c>
    </row>
    <row r="219" spans="1:7" x14ac:dyDescent="0.3">
      <c r="A219" s="16">
        <v>12.67</v>
      </c>
      <c r="B219" s="16">
        <v>12.69</v>
      </c>
      <c r="C219" s="16">
        <v>12.34</v>
      </c>
      <c r="D219" s="16">
        <v>12.55</v>
      </c>
      <c r="E219" s="16">
        <v>1682782</v>
      </c>
      <c r="F219" s="16" t="s">
        <v>311</v>
      </c>
      <c r="G219" s="15">
        <f t="shared" si="3"/>
        <v>-1.5540015540015495E-2</v>
      </c>
    </row>
    <row r="220" spans="1:7" x14ac:dyDescent="0.3">
      <c r="A220" s="16">
        <v>12.87</v>
      </c>
      <c r="B220" s="16">
        <v>12.91</v>
      </c>
      <c r="C220" s="16">
        <v>12.585000000000001</v>
      </c>
      <c r="D220" s="16">
        <v>12.61</v>
      </c>
      <c r="E220" s="16">
        <v>1845946</v>
      </c>
      <c r="F220" s="16" t="s">
        <v>312</v>
      </c>
      <c r="G220" s="15">
        <f t="shared" si="3"/>
        <v>5.4687499999999112E-3</v>
      </c>
    </row>
    <row r="221" spans="1:7" x14ac:dyDescent="0.3">
      <c r="A221" s="16">
        <v>12.8</v>
      </c>
      <c r="B221" s="16">
        <v>12.9842</v>
      </c>
      <c r="C221" s="16">
        <v>12.785</v>
      </c>
      <c r="D221" s="16">
        <v>12.9</v>
      </c>
      <c r="E221" s="16">
        <v>2654284</v>
      </c>
      <c r="F221" s="16" t="s">
        <v>313</v>
      </c>
      <c r="G221" s="15">
        <f t="shared" si="3"/>
        <v>-1.3867488443759624E-2</v>
      </c>
    </row>
    <row r="222" spans="1:7" x14ac:dyDescent="0.3">
      <c r="A222" s="16">
        <v>12.98</v>
      </c>
      <c r="B222" s="16">
        <v>13.145</v>
      </c>
      <c r="C222" s="16">
        <v>12.92</v>
      </c>
      <c r="D222" s="16">
        <v>12.92</v>
      </c>
      <c r="E222" s="16">
        <v>1668884</v>
      </c>
      <c r="F222" s="16" t="s">
        <v>314</v>
      </c>
      <c r="G222" s="15">
        <f t="shared" si="3"/>
        <v>1.3270882123341154E-2</v>
      </c>
    </row>
    <row r="223" spans="1:7" x14ac:dyDescent="0.3">
      <c r="A223" s="16">
        <v>12.81</v>
      </c>
      <c r="B223" s="16">
        <v>12.965</v>
      </c>
      <c r="C223" s="16">
        <v>12.8</v>
      </c>
      <c r="D223" s="16">
        <v>12.9</v>
      </c>
      <c r="E223" s="16">
        <v>1849584</v>
      </c>
      <c r="F223" s="16" t="s">
        <v>315</v>
      </c>
      <c r="G223" s="15">
        <f t="shared" si="3"/>
        <v>1.7474185861795055E-2</v>
      </c>
    </row>
    <row r="224" spans="1:7" x14ac:dyDescent="0.3">
      <c r="A224" s="16">
        <v>12.59</v>
      </c>
      <c r="B224" s="16">
        <v>12.63</v>
      </c>
      <c r="C224" s="16">
        <v>12.244999999999999</v>
      </c>
      <c r="D224" s="16">
        <v>12.58</v>
      </c>
      <c r="E224" s="16">
        <v>2329768</v>
      </c>
      <c r="F224" s="16" t="s">
        <v>316</v>
      </c>
      <c r="G224" s="15">
        <f t="shared" si="3"/>
        <v>2.1915584415584277E-2</v>
      </c>
    </row>
    <row r="225" spans="1:7" x14ac:dyDescent="0.3">
      <c r="A225" s="16">
        <v>12.32</v>
      </c>
      <c r="B225" s="16">
        <v>12.58</v>
      </c>
      <c r="C225" s="16">
        <v>12.07</v>
      </c>
      <c r="D225" s="16">
        <v>12.43</v>
      </c>
      <c r="E225" s="16">
        <v>2412767</v>
      </c>
      <c r="F225" s="16" t="s">
        <v>317</v>
      </c>
      <c r="G225" s="15">
        <f t="shared" si="3"/>
        <v>-1.0441767068273045E-2</v>
      </c>
    </row>
    <row r="226" spans="1:7" x14ac:dyDescent="0.3">
      <c r="A226" s="16">
        <v>12.45</v>
      </c>
      <c r="B226" s="16">
        <v>12.645</v>
      </c>
      <c r="C226" s="16">
        <v>12.4</v>
      </c>
      <c r="D226" s="16">
        <v>12.55</v>
      </c>
      <c r="E226" s="16">
        <v>3177501</v>
      </c>
      <c r="F226" s="16" t="s">
        <v>318</v>
      </c>
      <c r="G226" s="15">
        <f t="shared" si="3"/>
        <v>-1.5810276679842028E-2</v>
      </c>
    </row>
    <row r="227" spans="1:7" x14ac:dyDescent="0.3">
      <c r="A227" s="16">
        <v>12.65</v>
      </c>
      <c r="B227" s="16">
        <v>12.88</v>
      </c>
      <c r="C227" s="16">
        <v>12.43</v>
      </c>
      <c r="D227" s="16">
        <v>12.8</v>
      </c>
      <c r="E227" s="16">
        <v>2890429</v>
      </c>
      <c r="F227" s="16" t="s">
        <v>319</v>
      </c>
      <c r="G227" s="15">
        <f t="shared" si="3"/>
        <v>-2.3659305993690705E-3</v>
      </c>
    </row>
    <row r="228" spans="1:7" x14ac:dyDescent="0.3">
      <c r="A228" s="16">
        <v>12.68</v>
      </c>
      <c r="B228" s="16">
        <v>12.71</v>
      </c>
      <c r="C228" s="16">
        <v>12</v>
      </c>
      <c r="D228" s="16">
        <v>12.03</v>
      </c>
      <c r="E228" s="16">
        <v>3244329</v>
      </c>
      <c r="F228" s="16" t="s">
        <v>320</v>
      </c>
      <c r="G228" s="15">
        <f t="shared" si="3"/>
        <v>7.275803722504226E-2</v>
      </c>
    </row>
    <row r="229" spans="1:7" x14ac:dyDescent="0.3">
      <c r="A229" s="16">
        <v>11.82</v>
      </c>
      <c r="B229" s="16">
        <v>11.87</v>
      </c>
      <c r="C229" s="16">
        <v>11.37</v>
      </c>
      <c r="D229" s="16">
        <v>11.46</v>
      </c>
      <c r="E229" s="16">
        <v>2995026</v>
      </c>
      <c r="F229" s="16" t="s">
        <v>321</v>
      </c>
      <c r="G229" s="15">
        <f t="shared" si="3"/>
        <v>1.1120615911035081E-2</v>
      </c>
    </row>
    <row r="230" spans="1:7" x14ac:dyDescent="0.3">
      <c r="A230" s="16">
        <v>11.69</v>
      </c>
      <c r="B230" s="16">
        <v>11.91</v>
      </c>
      <c r="C230" s="16">
        <v>11.664999999999999</v>
      </c>
      <c r="D230" s="16">
        <v>11.91</v>
      </c>
      <c r="E230" s="16">
        <v>3645205</v>
      </c>
      <c r="F230" s="16" t="s">
        <v>322</v>
      </c>
      <c r="G230" s="15">
        <f t="shared" si="3"/>
        <v>-1.3502109704641385E-2</v>
      </c>
    </row>
    <row r="231" spans="1:7" x14ac:dyDescent="0.3">
      <c r="A231" s="16">
        <v>11.85</v>
      </c>
      <c r="B231" s="16">
        <v>12.06</v>
      </c>
      <c r="C231" s="16">
        <v>11.79</v>
      </c>
      <c r="D231" s="16">
        <v>11.82</v>
      </c>
      <c r="E231" s="16">
        <v>3551416</v>
      </c>
      <c r="F231" s="16" t="s">
        <v>323</v>
      </c>
      <c r="G231" s="15">
        <f t="shared" si="3"/>
        <v>5.0890585241729624E-3</v>
      </c>
    </row>
    <row r="232" spans="1:7" x14ac:dyDescent="0.3">
      <c r="A232" s="16">
        <v>11.79</v>
      </c>
      <c r="B232" s="16">
        <v>11.914999999999999</v>
      </c>
      <c r="C232" s="16">
        <v>11.54</v>
      </c>
      <c r="D232" s="16">
        <v>11.63</v>
      </c>
      <c r="E232" s="16">
        <v>5819968</v>
      </c>
      <c r="F232" s="16" t="s">
        <v>324</v>
      </c>
      <c r="G232" s="15">
        <f t="shared" si="3"/>
        <v>2.7003484320557325E-2</v>
      </c>
    </row>
    <row r="233" spans="1:7" x14ac:dyDescent="0.3">
      <c r="A233" s="16">
        <v>11.48</v>
      </c>
      <c r="B233" s="16">
        <v>11.8</v>
      </c>
      <c r="C233" s="16">
        <v>11.36</v>
      </c>
      <c r="D233" s="16">
        <v>11.55</v>
      </c>
      <c r="E233" s="16">
        <v>9214231</v>
      </c>
      <c r="F233" s="16" t="s">
        <v>325</v>
      </c>
      <c r="G233" s="15">
        <f t="shared" si="3"/>
        <v>-6.0606060606060996E-3</v>
      </c>
    </row>
    <row r="234" spans="1:7" x14ac:dyDescent="0.3">
      <c r="A234" s="16">
        <v>11.55</v>
      </c>
      <c r="B234" s="16">
        <v>11.789899999999999</v>
      </c>
      <c r="C234" s="16">
        <v>11.43</v>
      </c>
      <c r="D234" s="16">
        <v>11.67</v>
      </c>
      <c r="E234" s="16">
        <v>7802864</v>
      </c>
      <c r="F234" s="16" t="s">
        <v>326</v>
      </c>
      <c r="G234" s="15">
        <f t="shared" si="3"/>
        <v>-1.0282776349614275E-2</v>
      </c>
    </row>
    <row r="235" spans="1:7" x14ac:dyDescent="0.3">
      <c r="A235" s="16">
        <v>11.67</v>
      </c>
      <c r="B235" s="16">
        <v>12.03</v>
      </c>
      <c r="C235" s="16">
        <v>11.61</v>
      </c>
      <c r="D235" s="16">
        <v>12.01</v>
      </c>
      <c r="E235" s="16">
        <v>4698976</v>
      </c>
      <c r="F235" s="16" t="s">
        <v>327</v>
      </c>
      <c r="G235" s="15">
        <f t="shared" si="3"/>
        <v>-1.3524936601859716E-2</v>
      </c>
    </row>
    <row r="236" spans="1:7" x14ac:dyDescent="0.3">
      <c r="A236" s="16">
        <v>11.83</v>
      </c>
      <c r="B236" s="16">
        <v>12.145</v>
      </c>
      <c r="C236" s="16">
        <v>11.795</v>
      </c>
      <c r="D236" s="16">
        <v>12.04</v>
      </c>
      <c r="E236" s="16">
        <v>5613223</v>
      </c>
      <c r="F236" s="16" t="s">
        <v>328</v>
      </c>
      <c r="G236" s="15">
        <f t="shared" si="3"/>
        <v>-3.3496732026143783E-2</v>
      </c>
    </row>
    <row r="237" spans="1:7" x14ac:dyDescent="0.3">
      <c r="A237" s="16">
        <v>12.24</v>
      </c>
      <c r="B237" s="16">
        <v>12.89</v>
      </c>
      <c r="C237" s="16">
        <v>12.11</v>
      </c>
      <c r="D237" s="16">
        <v>12.6</v>
      </c>
      <c r="E237" s="16">
        <v>3212976</v>
      </c>
      <c r="F237" s="16" t="s">
        <v>329</v>
      </c>
      <c r="G237" s="15">
        <f t="shared" si="3"/>
        <v>-2.7027027027026973E-2</v>
      </c>
    </row>
    <row r="238" spans="1:7" x14ac:dyDescent="0.3">
      <c r="A238" s="16">
        <v>12.58</v>
      </c>
      <c r="B238" s="16">
        <v>12.84</v>
      </c>
      <c r="C238" s="16">
        <v>12.48</v>
      </c>
      <c r="D238" s="16">
        <v>12.69</v>
      </c>
      <c r="E238" s="16">
        <v>1628918</v>
      </c>
      <c r="F238" s="16" t="s">
        <v>330</v>
      </c>
      <c r="G238" s="15">
        <f t="shared" si="3"/>
        <v>-2.4806201550387597E-2</v>
      </c>
    </row>
    <row r="239" spans="1:7" x14ac:dyDescent="0.3">
      <c r="A239" s="16">
        <v>12.9</v>
      </c>
      <c r="B239" s="16">
        <v>13.06</v>
      </c>
      <c r="C239" s="16">
        <v>12.71</v>
      </c>
      <c r="D239" s="16">
        <v>12.95</v>
      </c>
      <c r="E239" s="16">
        <v>3438300</v>
      </c>
      <c r="F239" s="16" t="s">
        <v>331</v>
      </c>
      <c r="G239" s="15">
        <f t="shared" si="3"/>
        <v>-2.3201856148491462E-3</v>
      </c>
    </row>
    <row r="240" spans="1:7" x14ac:dyDescent="0.3">
      <c r="A240" s="16">
        <v>12.93</v>
      </c>
      <c r="B240" s="16">
        <v>13.48</v>
      </c>
      <c r="C240" s="16">
        <v>12.855</v>
      </c>
      <c r="D240" s="16">
        <v>13.19</v>
      </c>
      <c r="E240" s="16">
        <v>4072301</v>
      </c>
      <c r="F240" s="16" t="s">
        <v>332</v>
      </c>
      <c r="G240" s="15">
        <f t="shared" si="3"/>
        <v>-4.4345898004434559E-2</v>
      </c>
    </row>
    <row r="241" spans="1:7" x14ac:dyDescent="0.3">
      <c r="A241" s="16">
        <v>13.53</v>
      </c>
      <c r="B241" s="16">
        <v>13.69</v>
      </c>
      <c r="C241" s="16">
        <v>13.31</v>
      </c>
      <c r="D241" s="16">
        <v>13.65</v>
      </c>
      <c r="E241" s="16">
        <v>2623672</v>
      </c>
      <c r="F241" s="16" t="s">
        <v>333</v>
      </c>
      <c r="G241" s="15">
        <f t="shared" si="3"/>
        <v>-3.6818851251841922E-3</v>
      </c>
    </row>
    <row r="242" spans="1:7" x14ac:dyDescent="0.3">
      <c r="A242" s="16">
        <v>13.58</v>
      </c>
      <c r="B242" s="16">
        <v>13.74</v>
      </c>
      <c r="C242" s="16">
        <v>13.38</v>
      </c>
      <c r="D242" s="16">
        <v>13.5</v>
      </c>
      <c r="E242" s="16">
        <v>4127658</v>
      </c>
      <c r="F242" s="16" t="s">
        <v>334</v>
      </c>
      <c r="G242" s="15">
        <f t="shared" si="3"/>
        <v>8.1662954714178948E-3</v>
      </c>
    </row>
    <row r="243" spans="1:7" x14ac:dyDescent="0.3">
      <c r="A243" s="16">
        <v>13.47</v>
      </c>
      <c r="B243" s="16">
        <v>13.68</v>
      </c>
      <c r="C243" s="16">
        <v>13.43</v>
      </c>
      <c r="D243" s="16">
        <v>13.59</v>
      </c>
      <c r="E243" s="16">
        <v>2380453</v>
      </c>
      <c r="F243" s="16" t="s">
        <v>335</v>
      </c>
      <c r="G243" s="15">
        <f t="shared" si="3"/>
        <v>-8.8300220750551217E-3</v>
      </c>
    </row>
    <row r="244" spans="1:7" x14ac:dyDescent="0.3">
      <c r="A244" s="16">
        <v>13.59</v>
      </c>
      <c r="B244" s="16">
        <v>14.105</v>
      </c>
      <c r="C244" s="16">
        <v>13.52</v>
      </c>
      <c r="D244" s="16">
        <v>13.85</v>
      </c>
      <c r="E244" s="16">
        <v>2436481</v>
      </c>
      <c r="F244" s="16" t="s">
        <v>336</v>
      </c>
      <c r="G244" s="15">
        <f t="shared" si="3"/>
        <v>-4.39560439560438E-3</v>
      </c>
    </row>
    <row r="245" spans="1:7" x14ac:dyDescent="0.3">
      <c r="A245" s="16">
        <v>13.65</v>
      </c>
      <c r="B245" s="16">
        <v>13.88</v>
      </c>
      <c r="C245" s="16">
        <v>13.54</v>
      </c>
      <c r="D245" s="16">
        <v>13.63</v>
      </c>
      <c r="E245" s="16">
        <v>2259760</v>
      </c>
      <c r="F245" s="16" t="s">
        <v>337</v>
      </c>
      <c r="G245" s="15">
        <f t="shared" si="3"/>
        <v>-5.8266569555717185E-3</v>
      </c>
    </row>
    <row r="246" spans="1:7" x14ac:dyDescent="0.3">
      <c r="A246" s="16">
        <v>13.73</v>
      </c>
      <c r="B246" s="16">
        <v>13.97</v>
      </c>
      <c r="C246" s="16">
        <v>13.535</v>
      </c>
      <c r="D246" s="16">
        <v>13.74</v>
      </c>
      <c r="E246" s="16">
        <v>2910725</v>
      </c>
      <c r="F246" s="16" t="s">
        <v>338</v>
      </c>
      <c r="G246" s="15">
        <f t="shared" si="3"/>
        <v>-1.6475644699140424E-2</v>
      </c>
    </row>
    <row r="247" spans="1:7" x14ac:dyDescent="0.3">
      <c r="A247" s="16">
        <v>13.96</v>
      </c>
      <c r="B247" s="16">
        <v>14.52</v>
      </c>
      <c r="C247" s="16">
        <v>13.94</v>
      </c>
      <c r="D247" s="16">
        <v>14.33</v>
      </c>
      <c r="E247" s="16">
        <v>1503730</v>
      </c>
      <c r="F247" s="16" t="s">
        <v>339</v>
      </c>
      <c r="G247" s="15">
        <f t="shared" si="3"/>
        <v>-2.2408963585434094E-2</v>
      </c>
    </row>
    <row r="248" spans="1:7" x14ac:dyDescent="0.3">
      <c r="A248" s="16">
        <v>14.28</v>
      </c>
      <c r="B248" s="16">
        <v>14.484999999999999</v>
      </c>
      <c r="C248" s="16">
        <v>14.17</v>
      </c>
      <c r="D248" s="16">
        <v>14.18</v>
      </c>
      <c r="E248" s="16">
        <v>1883791</v>
      </c>
      <c r="F248" s="16" t="s">
        <v>340</v>
      </c>
      <c r="G248" s="15">
        <f t="shared" si="3"/>
        <v>-5.5710306406685506E-3</v>
      </c>
    </row>
    <row r="249" spans="1:7" x14ac:dyDescent="0.3">
      <c r="A249" s="16">
        <v>14.36</v>
      </c>
      <c r="B249" s="16">
        <v>14.56</v>
      </c>
      <c r="C249" s="16">
        <v>14.055</v>
      </c>
      <c r="D249" s="16">
        <v>14.54</v>
      </c>
      <c r="E249" s="16">
        <v>2739403</v>
      </c>
      <c r="F249" s="16" t="s">
        <v>341</v>
      </c>
      <c r="G249" s="15">
        <f t="shared" si="3"/>
        <v>-6.9156293222684129E-3</v>
      </c>
    </row>
    <row r="250" spans="1:7" x14ac:dyDescent="0.3">
      <c r="A250" s="16">
        <v>14.46</v>
      </c>
      <c r="B250" s="16">
        <v>14.8</v>
      </c>
      <c r="C250" s="16">
        <v>14.3</v>
      </c>
      <c r="D250" s="16">
        <v>14.39</v>
      </c>
      <c r="E250" s="16">
        <v>4178339</v>
      </c>
      <c r="F250" s="16" t="s">
        <v>342</v>
      </c>
      <c r="G250" s="15">
        <f t="shared" si="3"/>
        <v>3.8793103448276023E-2</v>
      </c>
    </row>
    <row r="251" spans="1:7" x14ac:dyDescent="0.3">
      <c r="A251" s="16">
        <v>13.92</v>
      </c>
      <c r="B251" s="16">
        <v>14.275</v>
      </c>
      <c r="C251" s="16">
        <v>13.91</v>
      </c>
      <c r="D251" s="16">
        <v>14.1</v>
      </c>
      <c r="E251" s="16">
        <v>1909594</v>
      </c>
      <c r="F251" s="16"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2C12-1058-45C5-ADE7-2094174D069B}">
  <dimension ref="B2:I102"/>
  <sheetViews>
    <sheetView tabSelected="1" workbookViewId="0">
      <selection activeCell="B3" sqref="B3"/>
    </sheetView>
  </sheetViews>
  <sheetFormatPr defaultRowHeight="14.4" x14ac:dyDescent="0.3"/>
  <cols>
    <col min="2" max="2" width="69.21875" bestFit="1" customWidth="1"/>
    <col min="3" max="3" width="15.21875" bestFit="1" customWidth="1"/>
    <col min="4" max="4" width="26" bestFit="1" customWidth="1"/>
    <col min="5" max="5" width="18.6640625" bestFit="1" customWidth="1"/>
    <col min="6" max="6" width="16.21875" bestFit="1" customWidth="1"/>
    <col min="7" max="7" width="22.5546875" bestFit="1" customWidth="1"/>
    <col min="8" max="8" width="20" bestFit="1" customWidth="1"/>
    <col min="9" max="9" width="11.109375" bestFit="1" customWidth="1"/>
  </cols>
  <sheetData>
    <row r="2" spans="2:9" x14ac:dyDescent="0.3">
      <c r="B2" s="21" t="s">
        <v>352</v>
      </c>
      <c r="C2" s="21" t="s">
        <v>353</v>
      </c>
      <c r="D2" s="21" t="s">
        <v>354</v>
      </c>
      <c r="E2" s="21" t="s">
        <v>355</v>
      </c>
      <c r="F2" s="21" t="s">
        <v>356</v>
      </c>
      <c r="G2" s="21" t="s">
        <v>357</v>
      </c>
      <c r="H2" s="21" t="s">
        <v>358</v>
      </c>
      <c r="I2" s="21" t="s">
        <v>359</v>
      </c>
    </row>
    <row r="3" spans="2:9" x14ac:dyDescent="0.3">
      <c r="B3" s="22" t="s">
        <v>360</v>
      </c>
      <c r="C3" s="20">
        <v>4825839</v>
      </c>
      <c r="D3" s="20">
        <v>0.32162299999999999</v>
      </c>
      <c r="E3" s="20">
        <v>0</v>
      </c>
      <c r="F3" s="20">
        <v>15004622</v>
      </c>
      <c r="G3" s="20">
        <v>19830461</v>
      </c>
      <c r="H3" s="20">
        <v>0</v>
      </c>
      <c r="I3" s="20">
        <v>124138688</v>
      </c>
    </row>
    <row r="4" spans="2:9" x14ac:dyDescent="0.3">
      <c r="B4" s="22" t="s">
        <v>361</v>
      </c>
      <c r="C4" s="20">
        <v>-7054932</v>
      </c>
      <c r="D4" s="20">
        <v>-0.26568599999999998</v>
      </c>
      <c r="E4" s="20">
        <v>728561</v>
      </c>
      <c r="F4" s="20">
        <v>26553631</v>
      </c>
      <c r="G4" s="20">
        <v>0</v>
      </c>
      <c r="H4" s="20">
        <v>18770138</v>
      </c>
      <c r="I4" s="20">
        <v>122061855</v>
      </c>
    </row>
    <row r="5" spans="2:9" x14ac:dyDescent="0.3">
      <c r="B5" s="22" t="s">
        <v>362</v>
      </c>
      <c r="C5" s="20">
        <v>-311547</v>
      </c>
      <c r="D5" s="20">
        <v>-3.9260000000000003E-2</v>
      </c>
      <c r="E5" s="20">
        <v>0</v>
      </c>
      <c r="F5" s="20">
        <v>7935499</v>
      </c>
      <c r="G5" s="20">
        <v>0</v>
      </c>
      <c r="H5" s="20">
        <v>7623952</v>
      </c>
      <c r="I5" s="20">
        <v>47725940</v>
      </c>
    </row>
    <row r="6" spans="2:9" x14ac:dyDescent="0.3">
      <c r="B6" s="22" t="s">
        <v>363</v>
      </c>
      <c r="C6" s="20">
        <v>3106585</v>
      </c>
      <c r="D6" s="20">
        <v>0.712059</v>
      </c>
      <c r="E6" s="20">
        <v>0</v>
      </c>
      <c r="F6" s="20">
        <v>4362820</v>
      </c>
      <c r="G6" s="20">
        <v>0</v>
      </c>
      <c r="H6" s="20">
        <v>7469405</v>
      </c>
      <c r="I6" s="20">
        <v>46758000</v>
      </c>
    </row>
    <row r="7" spans="2:9" x14ac:dyDescent="0.3">
      <c r="B7" s="22" t="s">
        <v>364</v>
      </c>
      <c r="C7" s="20">
        <v>-816697</v>
      </c>
      <c r="D7" s="20">
        <v>-0.111799</v>
      </c>
      <c r="E7" s="20">
        <v>2593</v>
      </c>
      <c r="F7" s="20">
        <v>7305066</v>
      </c>
      <c r="G7" s="20">
        <v>0</v>
      </c>
      <c r="H7" s="20">
        <v>6485776</v>
      </c>
      <c r="I7" s="20">
        <v>40617190</v>
      </c>
    </row>
    <row r="8" spans="2:9" x14ac:dyDescent="0.3">
      <c r="B8" s="22" t="s">
        <v>365</v>
      </c>
      <c r="C8" s="20">
        <v>874777</v>
      </c>
      <c r="D8" s="20">
        <v>0.15967999999999999</v>
      </c>
      <c r="E8" s="20">
        <v>2788532</v>
      </c>
      <c r="F8" s="20">
        <v>5478310</v>
      </c>
      <c r="G8" s="20">
        <v>0</v>
      </c>
      <c r="H8" s="20">
        <v>3564555</v>
      </c>
      <c r="I8" s="20">
        <v>39770324</v>
      </c>
    </row>
    <row r="9" spans="2:9" x14ac:dyDescent="0.3">
      <c r="B9" s="22" t="s">
        <v>366</v>
      </c>
      <c r="C9" s="20">
        <v>5625121</v>
      </c>
      <c r="D9" s="20">
        <v>8.7041819999999994</v>
      </c>
      <c r="E9" s="20">
        <v>0</v>
      </c>
      <c r="F9" s="20">
        <v>646255</v>
      </c>
      <c r="G9" s="20">
        <v>0</v>
      </c>
      <c r="H9" s="20">
        <v>6271376</v>
      </c>
      <c r="I9" s="20">
        <v>39258814</v>
      </c>
    </row>
    <row r="10" spans="2:9" x14ac:dyDescent="0.3">
      <c r="B10" s="22" t="s">
        <v>367</v>
      </c>
      <c r="C10" s="20">
        <v>-599784</v>
      </c>
      <c r="D10" s="20">
        <v>-0.10152</v>
      </c>
      <c r="E10" s="20">
        <v>290457</v>
      </c>
      <c r="F10" s="20">
        <v>5908054</v>
      </c>
      <c r="G10" s="20">
        <v>0</v>
      </c>
      <c r="H10" s="20">
        <v>5017813</v>
      </c>
      <c r="I10" s="20">
        <v>33229770</v>
      </c>
    </row>
    <row r="11" spans="2:9" x14ac:dyDescent="0.3">
      <c r="B11" s="22" t="s">
        <v>368</v>
      </c>
      <c r="C11" s="20">
        <v>0</v>
      </c>
      <c r="D11" s="20">
        <v>0</v>
      </c>
      <c r="E11" s="20">
        <v>0</v>
      </c>
      <c r="F11" s="20">
        <v>5242200</v>
      </c>
      <c r="G11" s="20">
        <v>0</v>
      </c>
      <c r="H11" s="20">
        <v>5242200</v>
      </c>
      <c r="I11" s="20">
        <v>32816172</v>
      </c>
    </row>
    <row r="12" spans="2:9" x14ac:dyDescent="0.3">
      <c r="B12" s="22" t="s">
        <v>369</v>
      </c>
      <c r="C12" s="20">
        <v>3364926</v>
      </c>
      <c r="D12" s="20">
        <v>3.0738620000000001</v>
      </c>
      <c r="E12" s="20">
        <v>0</v>
      </c>
      <c r="F12" s="20">
        <v>1094690</v>
      </c>
      <c r="G12" s="20">
        <v>4459616</v>
      </c>
      <c r="H12" s="20">
        <v>0</v>
      </c>
      <c r="I12" s="20">
        <v>27917196</v>
      </c>
    </row>
    <row r="13" spans="2:9" x14ac:dyDescent="0.3">
      <c r="B13" s="22" t="s">
        <v>370</v>
      </c>
      <c r="C13" s="20">
        <v>-52300</v>
      </c>
      <c r="D13" s="20">
        <v>-1.3164E-2</v>
      </c>
      <c r="E13" s="20">
        <v>0</v>
      </c>
      <c r="F13" s="20">
        <v>3973054</v>
      </c>
      <c r="G13" s="20">
        <v>0</v>
      </c>
      <c r="H13" s="20">
        <v>3920754</v>
      </c>
      <c r="I13" s="20">
        <v>24544000</v>
      </c>
    </row>
    <row r="14" spans="2:9" x14ac:dyDescent="0.3">
      <c r="B14" s="22" t="s">
        <v>371</v>
      </c>
      <c r="C14" s="20">
        <v>-288019</v>
      </c>
      <c r="D14" s="20">
        <v>-7.2983999999999993E-2</v>
      </c>
      <c r="E14" s="20">
        <v>0</v>
      </c>
      <c r="F14" s="20">
        <v>3946354</v>
      </c>
      <c r="G14" s="20">
        <v>0</v>
      </c>
      <c r="H14" s="20">
        <v>3658335</v>
      </c>
      <c r="I14" s="20">
        <v>22901177</v>
      </c>
    </row>
    <row r="15" spans="2:9" x14ac:dyDescent="0.3">
      <c r="B15" s="22" t="s">
        <v>372</v>
      </c>
      <c r="C15" s="20">
        <v>-239583</v>
      </c>
      <c r="D15" s="20">
        <v>-6.1862E-2</v>
      </c>
      <c r="E15" s="20">
        <v>0</v>
      </c>
      <c r="F15" s="20">
        <v>3872868</v>
      </c>
      <c r="G15" s="20">
        <v>0</v>
      </c>
      <c r="H15" s="20">
        <v>3633285</v>
      </c>
      <c r="I15" s="20">
        <v>22744000</v>
      </c>
    </row>
    <row r="16" spans="2:9" x14ac:dyDescent="0.3">
      <c r="B16" s="22" t="s">
        <v>373</v>
      </c>
      <c r="C16" s="20">
        <v>-942848</v>
      </c>
      <c r="D16" s="20">
        <v>-0.22409499999999999</v>
      </c>
      <c r="E16" s="20">
        <v>760758</v>
      </c>
      <c r="F16" s="20">
        <v>4207362</v>
      </c>
      <c r="G16" s="20">
        <v>0</v>
      </c>
      <c r="H16" s="20">
        <v>2503756</v>
      </c>
      <c r="I16" s="20">
        <v>20435857</v>
      </c>
    </row>
    <row r="17" spans="2:9" x14ac:dyDescent="0.3">
      <c r="B17" s="22" t="s">
        <v>374</v>
      </c>
      <c r="C17" s="20">
        <v>2286078</v>
      </c>
      <c r="D17" s="20">
        <v>2.7075330000000002</v>
      </c>
      <c r="E17" s="20">
        <v>210</v>
      </c>
      <c r="F17" s="20">
        <v>844340</v>
      </c>
      <c r="G17" s="20">
        <v>0</v>
      </c>
      <c r="H17" s="20">
        <v>3130208</v>
      </c>
      <c r="I17" s="20">
        <v>19596417</v>
      </c>
    </row>
    <row r="18" spans="2:9" x14ac:dyDescent="0.3">
      <c r="B18" s="22" t="s">
        <v>375</v>
      </c>
      <c r="C18" s="20">
        <v>968926</v>
      </c>
      <c r="D18" s="20">
        <v>0.53902099999999997</v>
      </c>
      <c r="E18" s="20">
        <v>0</v>
      </c>
      <c r="F18" s="20">
        <v>1797566</v>
      </c>
      <c r="G18" s="20">
        <v>0</v>
      </c>
      <c r="H18" s="20">
        <v>2766492</v>
      </c>
      <c r="I18" s="20">
        <v>17318240</v>
      </c>
    </row>
    <row r="19" spans="2:9" x14ac:dyDescent="0.3">
      <c r="B19" s="22" t="s">
        <v>376</v>
      </c>
      <c r="C19" s="20">
        <v>-668958</v>
      </c>
      <c r="D19" s="20">
        <v>-0.19792799999999999</v>
      </c>
      <c r="E19" s="20">
        <v>0</v>
      </c>
      <c r="F19" s="20">
        <v>3379809</v>
      </c>
      <c r="G19" s="20">
        <v>0</v>
      </c>
      <c r="H19" s="20">
        <v>2710851</v>
      </c>
      <c r="I19" s="20">
        <v>16969927</v>
      </c>
    </row>
    <row r="20" spans="2:9" x14ac:dyDescent="0.3">
      <c r="B20" s="22" t="s">
        <v>377</v>
      </c>
      <c r="C20" s="20">
        <v>1117811</v>
      </c>
      <c r="D20" s="20">
        <v>1.4711620000000001</v>
      </c>
      <c r="E20" s="20">
        <v>0</v>
      </c>
      <c r="F20" s="20">
        <v>759815</v>
      </c>
      <c r="G20" s="20">
        <v>0</v>
      </c>
      <c r="H20" s="20">
        <v>1877626</v>
      </c>
      <c r="I20" s="20">
        <v>11753939</v>
      </c>
    </row>
    <row r="21" spans="2:9" x14ac:dyDescent="0.3">
      <c r="B21" s="22" t="s">
        <v>378</v>
      </c>
      <c r="C21" s="20">
        <v>1173981</v>
      </c>
      <c r="D21" s="20">
        <v>2.005239</v>
      </c>
      <c r="E21" s="20">
        <v>0</v>
      </c>
      <c r="F21" s="20">
        <v>585457</v>
      </c>
      <c r="G21" s="20">
        <v>0</v>
      </c>
      <c r="H21" s="20">
        <v>1759438</v>
      </c>
      <c r="I21" s="20">
        <v>15148761</v>
      </c>
    </row>
    <row r="22" spans="2:9" x14ac:dyDescent="0.3">
      <c r="B22" s="22" t="s">
        <v>379</v>
      </c>
      <c r="C22" s="20">
        <v>298377</v>
      </c>
      <c r="D22" s="20">
        <v>0.205959</v>
      </c>
      <c r="E22" s="20">
        <v>0</v>
      </c>
      <c r="F22" s="20">
        <v>1448717</v>
      </c>
      <c r="G22" s="20">
        <v>1428990</v>
      </c>
      <c r="H22" s="20">
        <v>318104</v>
      </c>
      <c r="I22" s="20">
        <v>10936808</v>
      </c>
    </row>
    <row r="23" spans="2:9" x14ac:dyDescent="0.3">
      <c r="B23" s="22" t="s">
        <v>380</v>
      </c>
      <c r="C23" s="20">
        <v>551101</v>
      </c>
      <c r="D23" s="20">
        <v>0.46124999999999999</v>
      </c>
      <c r="E23" s="20">
        <v>0</v>
      </c>
      <c r="F23" s="20">
        <v>1194800</v>
      </c>
      <c r="G23" s="20">
        <v>0</v>
      </c>
      <c r="H23" s="20">
        <v>1745901</v>
      </c>
      <c r="I23" s="20">
        <v>10929340</v>
      </c>
    </row>
    <row r="24" spans="2:9" x14ac:dyDescent="0.3">
      <c r="B24" s="22" t="s">
        <v>381</v>
      </c>
      <c r="C24" s="20">
        <v>-758919</v>
      </c>
      <c r="D24" s="20">
        <v>-0.30388700000000002</v>
      </c>
      <c r="E24" s="20">
        <v>1520704</v>
      </c>
      <c r="F24" s="20">
        <v>2497370</v>
      </c>
      <c r="G24" s="20">
        <v>217747</v>
      </c>
      <c r="H24" s="20">
        <v>0</v>
      </c>
      <c r="I24" s="20">
        <v>10882703</v>
      </c>
    </row>
    <row r="25" spans="2:9" x14ac:dyDescent="0.3">
      <c r="B25" s="22" t="s">
        <v>382</v>
      </c>
      <c r="C25" s="20">
        <v>415000</v>
      </c>
      <c r="D25" s="20">
        <v>0.32936500000000002</v>
      </c>
      <c r="E25" s="20">
        <v>0</v>
      </c>
      <c r="F25" s="20">
        <v>1260000</v>
      </c>
      <c r="G25" s="20">
        <v>0</v>
      </c>
      <c r="H25" s="20">
        <v>1675000</v>
      </c>
      <c r="I25" s="20">
        <v>10485500</v>
      </c>
    </row>
    <row r="26" spans="2:9" x14ac:dyDescent="0.3">
      <c r="B26" s="22" t="s">
        <v>383</v>
      </c>
      <c r="C26" s="20">
        <v>-473463</v>
      </c>
      <c r="D26" s="20">
        <v>-0.238512</v>
      </c>
      <c r="E26" s="20">
        <v>82992</v>
      </c>
      <c r="F26" s="20">
        <v>1985074</v>
      </c>
      <c r="G26" s="20">
        <v>0</v>
      </c>
      <c r="H26" s="20">
        <v>1428619</v>
      </c>
      <c r="I26" s="20">
        <v>9462684</v>
      </c>
    </row>
    <row r="27" spans="2:9" x14ac:dyDescent="0.3">
      <c r="B27" s="22" t="s">
        <v>384</v>
      </c>
      <c r="C27" s="20">
        <v>-2931394</v>
      </c>
      <c r="D27" s="20">
        <v>-0.66156800000000004</v>
      </c>
      <c r="E27" s="20">
        <v>0</v>
      </c>
      <c r="F27" s="20">
        <v>4430978</v>
      </c>
      <c r="G27" s="20">
        <v>0</v>
      </c>
      <c r="H27" s="20">
        <v>1499584</v>
      </c>
      <c r="I27" s="20">
        <v>9387396</v>
      </c>
    </row>
    <row r="28" spans="2:9" x14ac:dyDescent="0.3">
      <c r="B28" s="22" t="s">
        <v>385</v>
      </c>
      <c r="C28" s="20">
        <v>-70544</v>
      </c>
      <c r="D28" s="20">
        <v>-4.5954000000000002E-2</v>
      </c>
      <c r="E28" s="20">
        <v>0</v>
      </c>
      <c r="F28" s="20">
        <v>1535100</v>
      </c>
      <c r="G28" s="20">
        <v>0</v>
      </c>
      <c r="H28" s="20">
        <v>112656</v>
      </c>
      <c r="I28" s="20">
        <v>9168121</v>
      </c>
    </row>
    <row r="29" spans="2:9" x14ac:dyDescent="0.3">
      <c r="B29" s="22" t="s">
        <v>386</v>
      </c>
      <c r="C29" s="20">
        <v>1374369</v>
      </c>
      <c r="D29" s="20">
        <v>0</v>
      </c>
      <c r="E29" s="20">
        <v>0</v>
      </c>
      <c r="F29" s="20">
        <v>0</v>
      </c>
      <c r="G29" s="20">
        <v>0</v>
      </c>
      <c r="H29" s="20">
        <v>1374369</v>
      </c>
      <c r="I29" s="20">
        <v>8603550</v>
      </c>
    </row>
    <row r="30" spans="2:9" x14ac:dyDescent="0.3">
      <c r="B30" s="22" t="s">
        <v>387</v>
      </c>
      <c r="C30" s="20">
        <v>1075773</v>
      </c>
      <c r="D30" s="20">
        <v>6.887416</v>
      </c>
      <c r="E30" s="20">
        <v>0</v>
      </c>
      <c r="F30" s="20">
        <v>156194</v>
      </c>
      <c r="G30" s="20">
        <v>0</v>
      </c>
      <c r="H30" s="20">
        <v>1231967</v>
      </c>
      <c r="I30" s="20">
        <v>7712113</v>
      </c>
    </row>
    <row r="31" spans="2:9" x14ac:dyDescent="0.3">
      <c r="B31" s="22" t="s">
        <v>388</v>
      </c>
      <c r="C31" s="20">
        <v>632046</v>
      </c>
      <c r="D31" s="20">
        <v>1.1539459999999999</v>
      </c>
      <c r="E31" s="20">
        <v>0</v>
      </c>
      <c r="F31" s="20">
        <v>547726</v>
      </c>
      <c r="G31" s="20">
        <v>795872</v>
      </c>
      <c r="H31" s="20">
        <v>0</v>
      </c>
      <c r="I31" s="20">
        <v>7385373</v>
      </c>
    </row>
    <row r="32" spans="2:9" x14ac:dyDescent="0.3">
      <c r="B32" s="22" t="s">
        <v>389</v>
      </c>
      <c r="C32" s="20">
        <v>1089761</v>
      </c>
      <c r="D32" s="20">
        <v>0</v>
      </c>
      <c r="E32" s="20">
        <v>0</v>
      </c>
      <c r="F32" s="20">
        <v>0</v>
      </c>
      <c r="G32" s="20">
        <v>0</v>
      </c>
      <c r="H32" s="20">
        <v>1089761</v>
      </c>
      <c r="I32" s="20">
        <v>6821904</v>
      </c>
    </row>
    <row r="33" spans="2:9" x14ac:dyDescent="0.3">
      <c r="B33" s="22" t="s">
        <v>390</v>
      </c>
      <c r="C33" s="20">
        <v>1050651</v>
      </c>
      <c r="D33" s="20">
        <v>0</v>
      </c>
      <c r="E33" s="20">
        <v>0</v>
      </c>
      <c r="F33" s="20">
        <v>0</v>
      </c>
      <c r="G33" s="20">
        <v>0</v>
      </c>
      <c r="H33" s="20">
        <v>1050651</v>
      </c>
      <c r="I33" s="20">
        <v>6577075</v>
      </c>
    </row>
    <row r="34" spans="2:9" x14ac:dyDescent="0.3">
      <c r="B34" s="22" t="s">
        <v>391</v>
      </c>
      <c r="C34" s="20">
        <v>33000</v>
      </c>
      <c r="D34" s="20">
        <v>3.5791999999999997E-2</v>
      </c>
      <c r="E34" s="20">
        <v>0</v>
      </c>
      <c r="F34" s="20">
        <v>922000</v>
      </c>
      <c r="G34" s="20">
        <v>0</v>
      </c>
      <c r="H34" s="20">
        <v>955000</v>
      </c>
      <c r="I34" s="20">
        <v>5978300</v>
      </c>
    </row>
    <row r="35" spans="2:9" x14ac:dyDescent="0.3">
      <c r="B35" s="22" t="s">
        <v>392</v>
      </c>
      <c r="C35" s="20">
        <v>258519</v>
      </c>
      <c r="D35" s="20">
        <v>0.37529200000000001</v>
      </c>
      <c r="E35" s="20">
        <v>0</v>
      </c>
      <c r="F35" s="20">
        <v>688848</v>
      </c>
      <c r="G35" s="20">
        <v>0</v>
      </c>
      <c r="H35" s="20">
        <v>522967</v>
      </c>
      <c r="I35" s="20">
        <v>5930518</v>
      </c>
    </row>
    <row r="36" spans="2:9" x14ac:dyDescent="0.3">
      <c r="B36" s="22" t="s">
        <v>393</v>
      </c>
      <c r="C36" s="20">
        <v>456000</v>
      </c>
      <c r="D36" s="20">
        <v>1.0641769999999999</v>
      </c>
      <c r="E36" s="20">
        <v>0</v>
      </c>
      <c r="F36" s="20">
        <v>428500</v>
      </c>
      <c r="G36" s="20">
        <v>0</v>
      </c>
      <c r="H36" s="20">
        <v>884500</v>
      </c>
      <c r="I36" s="20">
        <v>5095052</v>
      </c>
    </row>
    <row r="37" spans="2:9" x14ac:dyDescent="0.3">
      <c r="B37" s="22" t="s">
        <v>394</v>
      </c>
      <c r="C37" s="20">
        <v>-190220</v>
      </c>
      <c r="D37" s="20">
        <v>-0.18546799999999999</v>
      </c>
      <c r="E37" s="20">
        <v>0</v>
      </c>
      <c r="F37" s="20">
        <v>1025620</v>
      </c>
      <c r="G37" s="20">
        <v>0</v>
      </c>
      <c r="H37" s="20">
        <v>835400</v>
      </c>
      <c r="I37" s="20">
        <v>5229604</v>
      </c>
    </row>
    <row r="38" spans="2:9" x14ac:dyDescent="0.3">
      <c r="B38" s="22" t="s">
        <v>395</v>
      </c>
      <c r="C38" s="20">
        <v>800000</v>
      </c>
      <c r="D38" s="20">
        <v>0</v>
      </c>
      <c r="E38" s="20">
        <v>0</v>
      </c>
      <c r="F38" s="20">
        <v>0</v>
      </c>
      <c r="G38" s="20">
        <v>0</v>
      </c>
      <c r="H38" s="20">
        <v>800000</v>
      </c>
      <c r="I38" s="20">
        <v>5008000</v>
      </c>
    </row>
    <row r="39" spans="2:9" x14ac:dyDescent="0.3">
      <c r="B39" s="22" t="s">
        <v>396</v>
      </c>
      <c r="C39" s="20">
        <v>641808</v>
      </c>
      <c r="D39" s="20">
        <v>5.9850050000000001</v>
      </c>
      <c r="E39" s="20">
        <v>0</v>
      </c>
      <c r="F39" s="20">
        <v>107236</v>
      </c>
      <c r="G39" s="20">
        <v>0</v>
      </c>
      <c r="H39" s="20">
        <v>749044</v>
      </c>
      <c r="I39" s="20">
        <v>4689016</v>
      </c>
    </row>
    <row r="40" spans="2:9" x14ac:dyDescent="0.3">
      <c r="B40" s="22" t="s">
        <v>397</v>
      </c>
      <c r="C40" s="20">
        <v>379181</v>
      </c>
      <c r="D40" s="20">
        <v>1.0649839999999999</v>
      </c>
      <c r="E40" s="20">
        <v>42495</v>
      </c>
      <c r="F40" s="20">
        <v>356044</v>
      </c>
      <c r="G40" s="20">
        <v>0</v>
      </c>
      <c r="H40" s="20">
        <v>692730</v>
      </c>
      <c r="I40" s="20">
        <v>4602509</v>
      </c>
    </row>
    <row r="41" spans="2:9" x14ac:dyDescent="0.3">
      <c r="B41" s="22" t="s">
        <v>398</v>
      </c>
      <c r="C41" s="20">
        <v>11892</v>
      </c>
      <c r="D41" s="20">
        <v>1.6521999999999998E-2</v>
      </c>
      <c r="E41" s="20">
        <v>0</v>
      </c>
      <c r="F41" s="20">
        <v>719780</v>
      </c>
      <c r="G41" s="20">
        <v>731672</v>
      </c>
      <c r="H41" s="20">
        <v>0</v>
      </c>
      <c r="I41" s="20">
        <v>4580266</v>
      </c>
    </row>
    <row r="42" spans="2:9" x14ac:dyDescent="0.3">
      <c r="B42" s="22" t="s">
        <v>399</v>
      </c>
      <c r="C42" s="20">
        <v>-454996</v>
      </c>
      <c r="D42" s="20">
        <v>-0.38839400000000002</v>
      </c>
      <c r="E42" s="20">
        <v>0</v>
      </c>
      <c r="F42" s="20">
        <v>1171482</v>
      </c>
      <c r="G42" s="20">
        <v>0</v>
      </c>
      <c r="H42" s="20">
        <v>716486</v>
      </c>
      <c r="I42" s="20">
        <v>4485000</v>
      </c>
    </row>
    <row r="43" spans="2:9" x14ac:dyDescent="0.3">
      <c r="B43" s="22" t="s">
        <v>400</v>
      </c>
      <c r="C43" s="20">
        <v>72130</v>
      </c>
      <c r="D43" s="20">
        <v>0.11433699999999999</v>
      </c>
      <c r="E43" s="20">
        <v>0</v>
      </c>
      <c r="F43" s="20">
        <v>630857</v>
      </c>
      <c r="G43" s="20">
        <v>0</v>
      </c>
      <c r="H43" s="20">
        <v>702987</v>
      </c>
      <c r="I43" s="20">
        <v>4400699</v>
      </c>
    </row>
    <row r="44" spans="2:9" x14ac:dyDescent="0.3">
      <c r="B44" s="22" t="s">
        <v>401</v>
      </c>
      <c r="C44" s="20">
        <v>678545</v>
      </c>
      <c r="D44" s="20">
        <v>33.758457999999997</v>
      </c>
      <c r="E44" s="20">
        <v>4118</v>
      </c>
      <c r="F44" s="20">
        <v>20100</v>
      </c>
      <c r="G44" s="20">
        <v>694527</v>
      </c>
      <c r="H44" s="20">
        <v>0</v>
      </c>
      <c r="I44" s="20">
        <v>4373518</v>
      </c>
    </row>
    <row r="45" spans="2:9" x14ac:dyDescent="0.3">
      <c r="B45" s="22" t="s">
        <v>402</v>
      </c>
      <c r="C45" s="20">
        <v>38903</v>
      </c>
      <c r="D45" s="20">
        <v>6.0614000000000001E-2</v>
      </c>
      <c r="E45" s="20">
        <v>0</v>
      </c>
      <c r="F45" s="20">
        <v>641812</v>
      </c>
      <c r="G45" s="20">
        <v>0</v>
      </c>
      <c r="H45" s="20">
        <v>680715</v>
      </c>
      <c r="I45" s="20">
        <v>4261276</v>
      </c>
    </row>
    <row r="46" spans="2:9" x14ac:dyDescent="0.3">
      <c r="B46" s="22" t="s">
        <v>403</v>
      </c>
      <c r="C46" s="20">
        <v>678261</v>
      </c>
      <c r="D46" s="20">
        <v>0</v>
      </c>
      <c r="E46" s="20">
        <v>0</v>
      </c>
      <c r="F46" s="20">
        <v>0</v>
      </c>
      <c r="G46" s="20">
        <v>0</v>
      </c>
      <c r="H46" s="20">
        <v>0</v>
      </c>
      <c r="I46" s="20">
        <v>4245914</v>
      </c>
    </row>
    <row r="47" spans="2:9" x14ac:dyDescent="0.3">
      <c r="B47" s="22" t="s">
        <v>404</v>
      </c>
      <c r="C47" s="20">
        <v>266239</v>
      </c>
      <c r="D47" s="20">
        <v>0.72862700000000002</v>
      </c>
      <c r="E47" s="20">
        <v>108860</v>
      </c>
      <c r="F47" s="20">
        <v>365398</v>
      </c>
      <c r="G47" s="20">
        <v>522777</v>
      </c>
      <c r="H47" s="20">
        <v>0</v>
      </c>
      <c r="I47" s="20">
        <v>3954048</v>
      </c>
    </row>
    <row r="48" spans="2:9" x14ac:dyDescent="0.3">
      <c r="B48" s="22" t="s">
        <v>405</v>
      </c>
      <c r="C48" s="20">
        <v>210121</v>
      </c>
      <c r="D48" s="20">
        <v>0.51637900000000003</v>
      </c>
      <c r="E48" s="20">
        <v>9360</v>
      </c>
      <c r="F48" s="20">
        <v>406912</v>
      </c>
      <c r="G48" s="20">
        <v>0</v>
      </c>
      <c r="H48" s="20">
        <v>607673</v>
      </c>
      <c r="I48" s="20">
        <v>3826721</v>
      </c>
    </row>
    <row r="49" spans="2:9" x14ac:dyDescent="0.3">
      <c r="B49" s="22" t="s">
        <v>406</v>
      </c>
      <c r="C49" s="20">
        <v>412426</v>
      </c>
      <c r="D49" s="20">
        <v>2.5478839999999998</v>
      </c>
      <c r="E49" s="20">
        <v>0</v>
      </c>
      <c r="F49" s="20">
        <v>161870</v>
      </c>
      <c r="G49" s="20">
        <v>0</v>
      </c>
      <c r="H49" s="20">
        <v>574296</v>
      </c>
      <c r="I49" s="20">
        <v>3595093</v>
      </c>
    </row>
    <row r="50" spans="2:9" x14ac:dyDescent="0.3">
      <c r="B50" s="22" t="s">
        <v>407</v>
      </c>
      <c r="C50" s="20">
        <v>267765</v>
      </c>
      <c r="D50" s="20">
        <v>0.94833800000000001</v>
      </c>
      <c r="E50" s="20">
        <v>0</v>
      </c>
      <c r="F50" s="20">
        <v>282352</v>
      </c>
      <c r="G50" s="20">
        <v>0</v>
      </c>
      <c r="H50" s="20">
        <v>550117</v>
      </c>
      <c r="I50" s="20">
        <v>3443732</v>
      </c>
    </row>
    <row r="51" spans="2:9" x14ac:dyDescent="0.3">
      <c r="B51" s="22" t="s">
        <v>408</v>
      </c>
      <c r="C51" s="20">
        <v>255237</v>
      </c>
      <c r="D51" s="20">
        <v>0.90051300000000001</v>
      </c>
      <c r="E51" s="20">
        <v>0</v>
      </c>
      <c r="F51" s="20">
        <v>283435</v>
      </c>
      <c r="G51" s="20">
        <v>0</v>
      </c>
      <c r="H51" s="20">
        <v>538672</v>
      </c>
      <c r="I51" s="20">
        <v>3372087</v>
      </c>
    </row>
    <row r="52" spans="2:9" x14ac:dyDescent="0.3">
      <c r="B52" s="22" t="s">
        <v>409</v>
      </c>
      <c r="C52" s="20">
        <v>237648</v>
      </c>
      <c r="D52" s="20">
        <v>0.87947699999999995</v>
      </c>
      <c r="E52" s="20">
        <v>0</v>
      </c>
      <c r="F52" s="20">
        <v>270215</v>
      </c>
      <c r="G52" s="20">
        <v>0</v>
      </c>
      <c r="H52" s="20">
        <v>507863</v>
      </c>
      <c r="I52" s="20">
        <v>3179000</v>
      </c>
    </row>
    <row r="53" spans="2:9" x14ac:dyDescent="0.3">
      <c r="B53" s="22" t="s">
        <v>410</v>
      </c>
      <c r="C53" s="20">
        <v>507044</v>
      </c>
      <c r="D53" s="20">
        <v>0</v>
      </c>
      <c r="E53" s="20">
        <v>0</v>
      </c>
      <c r="F53" s="20">
        <v>0</v>
      </c>
      <c r="G53" s="20">
        <v>0</v>
      </c>
      <c r="H53" s="20">
        <v>507044</v>
      </c>
      <c r="I53" s="20">
        <v>3174095</v>
      </c>
    </row>
    <row r="54" spans="2:9" x14ac:dyDescent="0.3">
      <c r="B54" s="22" t="s">
        <v>411</v>
      </c>
      <c r="C54" s="20">
        <v>-176047</v>
      </c>
      <c r="D54" s="20">
        <v>-0.26515499999999997</v>
      </c>
      <c r="E54" s="20">
        <v>103923</v>
      </c>
      <c r="F54" s="20">
        <v>663939</v>
      </c>
      <c r="G54" s="20">
        <v>0</v>
      </c>
      <c r="H54" s="20">
        <v>383969</v>
      </c>
      <c r="I54" s="20">
        <v>3054202</v>
      </c>
    </row>
    <row r="55" spans="2:9" x14ac:dyDescent="0.3">
      <c r="B55" s="22" t="s">
        <v>412</v>
      </c>
      <c r="C55" s="20">
        <v>454726</v>
      </c>
      <c r="D55" s="20">
        <v>16.568628</v>
      </c>
      <c r="E55" s="20">
        <v>0</v>
      </c>
      <c r="F55" s="20">
        <v>27445</v>
      </c>
      <c r="G55" s="20">
        <v>160</v>
      </c>
      <c r="H55" s="20">
        <v>482011</v>
      </c>
      <c r="I55" s="20">
        <v>3018000</v>
      </c>
    </row>
    <row r="56" spans="2:9" x14ac:dyDescent="0.3">
      <c r="B56" s="22" t="s">
        <v>413</v>
      </c>
      <c r="C56" s="20">
        <v>480676</v>
      </c>
      <c r="D56" s="20">
        <v>0</v>
      </c>
      <c r="E56" s="20">
        <v>0</v>
      </c>
      <c r="F56" s="20">
        <v>0</v>
      </c>
      <c r="G56" s="20">
        <v>0</v>
      </c>
      <c r="H56" s="20">
        <v>480676</v>
      </c>
      <c r="I56" s="20">
        <v>3009032</v>
      </c>
    </row>
    <row r="57" spans="2:9" x14ac:dyDescent="0.3">
      <c r="B57" s="22" t="s">
        <v>414</v>
      </c>
      <c r="C57" s="20">
        <v>168905</v>
      </c>
      <c r="D57" s="20">
        <v>0.55567999999999995</v>
      </c>
      <c r="E57" s="20">
        <v>0</v>
      </c>
      <c r="F57" s="20">
        <v>303961</v>
      </c>
      <c r="G57" s="20">
        <v>472866</v>
      </c>
      <c r="H57" s="20">
        <v>0</v>
      </c>
      <c r="I57" s="20">
        <v>2960141</v>
      </c>
    </row>
    <row r="58" spans="2:9" x14ac:dyDescent="0.3">
      <c r="B58" s="22" t="s">
        <v>415</v>
      </c>
      <c r="C58" s="20">
        <v>454960</v>
      </c>
      <c r="D58" s="20">
        <v>0</v>
      </c>
      <c r="E58" s="20">
        <v>0</v>
      </c>
      <c r="F58" s="20">
        <v>0</v>
      </c>
      <c r="G58" s="20">
        <v>0</v>
      </c>
      <c r="H58" s="20">
        <v>454960</v>
      </c>
      <c r="I58" s="20">
        <v>2848050</v>
      </c>
    </row>
    <row r="59" spans="2:9" x14ac:dyDescent="0.3">
      <c r="B59" s="22" t="s">
        <v>416</v>
      </c>
      <c r="C59" s="20">
        <v>47172</v>
      </c>
      <c r="D59" s="20">
        <v>0.11677999999999999</v>
      </c>
      <c r="E59" s="20">
        <v>0</v>
      </c>
      <c r="F59" s="20">
        <v>403938</v>
      </c>
      <c r="G59" s="20">
        <v>0</v>
      </c>
      <c r="H59" s="20">
        <v>451110</v>
      </c>
      <c r="I59" s="20">
        <v>2823949</v>
      </c>
    </row>
    <row r="60" spans="2:9" x14ac:dyDescent="0.3">
      <c r="B60" s="22" t="s">
        <v>417</v>
      </c>
      <c r="C60" s="20">
        <v>-16964</v>
      </c>
      <c r="D60" s="20">
        <v>-3.6712000000000002E-2</v>
      </c>
      <c r="E60" s="20">
        <v>0</v>
      </c>
      <c r="F60" s="20">
        <v>462078</v>
      </c>
      <c r="G60" s="20">
        <v>0</v>
      </c>
      <c r="H60" s="20">
        <v>445114</v>
      </c>
      <c r="I60" s="20">
        <v>2786000</v>
      </c>
    </row>
    <row r="61" spans="2:9" x14ac:dyDescent="0.3">
      <c r="B61" s="22" t="s">
        <v>418</v>
      </c>
      <c r="C61" s="20">
        <v>-838890</v>
      </c>
      <c r="D61" s="20">
        <v>-0.66589699999999996</v>
      </c>
      <c r="E61" s="20">
        <v>0</v>
      </c>
      <c r="F61" s="20">
        <v>1259790</v>
      </c>
      <c r="G61" s="20">
        <v>420900</v>
      </c>
      <c r="H61" s="20">
        <v>0</v>
      </c>
      <c r="I61" s="20">
        <v>2634834</v>
      </c>
    </row>
    <row r="62" spans="2:9" x14ac:dyDescent="0.3">
      <c r="B62" s="22" t="s">
        <v>419</v>
      </c>
      <c r="C62" s="20">
        <v>-21363</v>
      </c>
      <c r="D62" s="20">
        <v>-4.8784000000000001E-2</v>
      </c>
      <c r="E62" s="20">
        <v>6476</v>
      </c>
      <c r="F62" s="20">
        <v>437911</v>
      </c>
      <c r="G62" s="20">
        <v>410072</v>
      </c>
      <c r="H62" s="20">
        <v>0</v>
      </c>
      <c r="I62" s="20">
        <v>2607591</v>
      </c>
    </row>
    <row r="63" spans="2:9" x14ac:dyDescent="0.3">
      <c r="B63" s="22" t="s">
        <v>420</v>
      </c>
      <c r="C63" s="20">
        <v>400279</v>
      </c>
      <c r="D63" s="20">
        <v>0</v>
      </c>
      <c r="E63" s="20">
        <v>108952</v>
      </c>
      <c r="F63" s="20">
        <v>0</v>
      </c>
      <c r="G63" s="20">
        <v>264043</v>
      </c>
      <c r="H63" s="20">
        <v>27284</v>
      </c>
      <c r="I63" s="20">
        <v>2505746</v>
      </c>
    </row>
    <row r="64" spans="2:9" x14ac:dyDescent="0.3">
      <c r="B64" s="22" t="s">
        <v>421</v>
      </c>
      <c r="C64" s="20">
        <v>41186</v>
      </c>
      <c r="D64" s="20">
        <v>0.117702</v>
      </c>
      <c r="E64" s="20">
        <v>391103</v>
      </c>
      <c r="F64" s="20">
        <v>349917</v>
      </c>
      <c r="G64" s="20">
        <v>0</v>
      </c>
      <c r="H64" s="20">
        <v>0</v>
      </c>
      <c r="I64" s="20">
        <v>2448000</v>
      </c>
    </row>
    <row r="65" spans="2:9" x14ac:dyDescent="0.3">
      <c r="B65" s="22" t="s">
        <v>422</v>
      </c>
      <c r="C65" s="20">
        <v>176705</v>
      </c>
      <c r="D65" s="20">
        <v>0.89079799999999998</v>
      </c>
      <c r="E65" s="20">
        <v>0</v>
      </c>
      <c r="F65" s="20">
        <v>198367</v>
      </c>
      <c r="G65" s="20">
        <v>0</v>
      </c>
      <c r="H65" s="20">
        <v>375072</v>
      </c>
      <c r="I65" s="20">
        <v>2347951</v>
      </c>
    </row>
    <row r="66" spans="2:9" x14ac:dyDescent="0.3">
      <c r="B66" s="22" t="s">
        <v>423</v>
      </c>
      <c r="C66" s="20">
        <v>-1034135</v>
      </c>
      <c r="D66" s="20">
        <v>-0.75164799999999998</v>
      </c>
      <c r="E66" s="20">
        <v>0</v>
      </c>
      <c r="F66" s="20">
        <v>1375824</v>
      </c>
      <c r="G66" s="20">
        <v>0</v>
      </c>
      <c r="H66" s="20">
        <v>341689</v>
      </c>
      <c r="I66" s="20">
        <v>2138973</v>
      </c>
    </row>
    <row r="67" spans="2:9" x14ac:dyDescent="0.3">
      <c r="B67" s="22" t="s">
        <v>424</v>
      </c>
      <c r="C67" s="20">
        <v>-88566</v>
      </c>
      <c r="D67" s="20">
        <v>-0.21442900000000001</v>
      </c>
      <c r="E67" s="20">
        <v>57418</v>
      </c>
      <c r="F67" s="20">
        <v>413032</v>
      </c>
      <c r="G67" s="20">
        <v>267048</v>
      </c>
      <c r="H67" s="20">
        <v>0</v>
      </c>
      <c r="I67" s="20">
        <v>2031158</v>
      </c>
    </row>
    <row r="68" spans="2:9" x14ac:dyDescent="0.3">
      <c r="B68" s="22" t="s">
        <v>425</v>
      </c>
      <c r="C68" s="20">
        <v>86402</v>
      </c>
      <c r="D68" s="20">
        <v>0.371112</v>
      </c>
      <c r="E68" s="20">
        <v>319221</v>
      </c>
      <c r="F68" s="20">
        <v>232819</v>
      </c>
      <c r="G68" s="20">
        <v>0</v>
      </c>
      <c r="H68" s="20">
        <v>0</v>
      </c>
      <c r="I68" s="20">
        <v>1998323</v>
      </c>
    </row>
    <row r="69" spans="2:9" x14ac:dyDescent="0.3">
      <c r="B69" s="22" t="s">
        <v>426</v>
      </c>
      <c r="C69" s="20">
        <v>-71638</v>
      </c>
      <c r="D69" s="20">
        <v>-0.19362399999999999</v>
      </c>
      <c r="E69" s="20">
        <v>208229</v>
      </c>
      <c r="F69" s="20">
        <v>369985</v>
      </c>
      <c r="G69" s="20">
        <v>0</v>
      </c>
      <c r="H69" s="20">
        <v>90118</v>
      </c>
      <c r="I69" s="20">
        <v>1867641</v>
      </c>
    </row>
    <row r="70" spans="2:9" x14ac:dyDescent="0.3">
      <c r="B70" s="22" t="s">
        <v>427</v>
      </c>
      <c r="C70" s="20">
        <v>-1798401</v>
      </c>
      <c r="D70" s="20">
        <v>-0.86296099999999998</v>
      </c>
      <c r="E70" s="20">
        <v>0</v>
      </c>
      <c r="F70" s="20">
        <v>2083988</v>
      </c>
      <c r="G70" s="20">
        <v>0</v>
      </c>
      <c r="H70" s="20">
        <v>285587</v>
      </c>
      <c r="I70" s="20">
        <v>1787774</v>
      </c>
    </row>
    <row r="71" spans="2:9" x14ac:dyDescent="0.3">
      <c r="B71" s="22" t="s">
        <v>428</v>
      </c>
      <c r="C71" s="20">
        <v>9868</v>
      </c>
      <c r="D71" s="20">
        <v>3.8185999999999998E-2</v>
      </c>
      <c r="E71" s="20">
        <v>0</v>
      </c>
      <c r="F71" s="20">
        <v>258421</v>
      </c>
      <c r="G71" s="20">
        <v>0</v>
      </c>
      <c r="H71" s="20">
        <v>268289</v>
      </c>
      <c r="I71" s="20">
        <v>1679132</v>
      </c>
    </row>
    <row r="72" spans="2:9" x14ac:dyDescent="0.3">
      <c r="B72" s="22" t="s">
        <v>429</v>
      </c>
      <c r="C72" s="20">
        <v>207063</v>
      </c>
      <c r="D72" s="20">
        <v>4.0571950000000001</v>
      </c>
      <c r="E72" s="20">
        <v>0</v>
      </c>
      <c r="F72" s="20">
        <v>51036</v>
      </c>
      <c r="G72" s="20">
        <v>0</v>
      </c>
      <c r="H72" s="20">
        <v>258099</v>
      </c>
      <c r="I72" s="20">
        <v>1615700</v>
      </c>
    </row>
    <row r="73" spans="2:9" x14ac:dyDescent="0.3">
      <c r="B73" s="22" t="s">
        <v>430</v>
      </c>
      <c r="C73" s="20">
        <v>57219</v>
      </c>
      <c r="D73" s="20">
        <v>0.286331</v>
      </c>
      <c r="E73" s="20">
        <v>257054</v>
      </c>
      <c r="F73" s="20">
        <v>199835</v>
      </c>
      <c r="G73" s="20">
        <v>0</v>
      </c>
      <c r="H73" s="20">
        <v>0</v>
      </c>
      <c r="I73" s="20">
        <v>1609158</v>
      </c>
    </row>
    <row r="74" spans="2:9" x14ac:dyDescent="0.3">
      <c r="B74" s="22" t="s">
        <v>431</v>
      </c>
      <c r="C74" s="20">
        <v>-165100</v>
      </c>
      <c r="D74" s="20">
        <v>-0.40072799999999997</v>
      </c>
      <c r="E74" s="20">
        <v>0</v>
      </c>
      <c r="F74" s="20">
        <v>412000</v>
      </c>
      <c r="G74" s="20">
        <v>0</v>
      </c>
      <c r="H74" s="20">
        <v>246900</v>
      </c>
      <c r="I74" s="20">
        <v>1545594</v>
      </c>
    </row>
    <row r="75" spans="2:9" x14ac:dyDescent="0.3">
      <c r="B75" s="22" t="s">
        <v>432</v>
      </c>
      <c r="C75" s="20">
        <v>-65800</v>
      </c>
      <c r="D75" s="20">
        <v>-0.21273800000000001</v>
      </c>
      <c r="E75" s="20">
        <v>0</v>
      </c>
      <c r="F75" s="20">
        <v>309300</v>
      </c>
      <c r="G75" s="20">
        <v>0</v>
      </c>
      <c r="H75" s="20">
        <v>243500</v>
      </c>
      <c r="I75" s="20">
        <v>1524310</v>
      </c>
    </row>
    <row r="76" spans="2:9" x14ac:dyDescent="0.3">
      <c r="B76" s="22" t="s">
        <v>433</v>
      </c>
      <c r="C76" s="20">
        <v>-320000</v>
      </c>
      <c r="D76" s="20">
        <v>-0.56944600000000001</v>
      </c>
      <c r="E76" s="20">
        <v>0</v>
      </c>
      <c r="F76" s="20">
        <v>561950</v>
      </c>
      <c r="G76" s="20">
        <v>0</v>
      </c>
      <c r="H76" s="20">
        <v>241950</v>
      </c>
      <c r="I76" s="20">
        <v>1514607</v>
      </c>
    </row>
    <row r="77" spans="2:9" x14ac:dyDescent="0.3">
      <c r="B77" s="22" t="s">
        <v>434</v>
      </c>
      <c r="C77" s="20">
        <v>236607</v>
      </c>
      <c r="D77" s="20">
        <v>0</v>
      </c>
      <c r="E77" s="20">
        <v>0</v>
      </c>
      <c r="F77" s="20">
        <v>0</v>
      </c>
      <c r="G77" s="20">
        <v>0</v>
      </c>
      <c r="H77" s="20">
        <v>236607</v>
      </c>
      <c r="I77" s="20">
        <v>1481000</v>
      </c>
    </row>
    <row r="78" spans="2:9" x14ac:dyDescent="0.3">
      <c r="B78" s="22" t="s">
        <v>435</v>
      </c>
      <c r="C78" s="20">
        <v>-1649569</v>
      </c>
      <c r="D78" s="20">
        <v>-0.87515600000000004</v>
      </c>
      <c r="E78" s="20">
        <v>0</v>
      </c>
      <c r="F78" s="20">
        <v>1884886</v>
      </c>
      <c r="G78" s="20">
        <v>0</v>
      </c>
      <c r="H78" s="20">
        <v>235317</v>
      </c>
      <c r="I78" s="20">
        <v>1473084</v>
      </c>
    </row>
    <row r="79" spans="2:9" x14ac:dyDescent="0.3">
      <c r="B79" s="22" t="s">
        <v>436</v>
      </c>
      <c r="C79" s="20">
        <v>-45109</v>
      </c>
      <c r="D79" s="20">
        <v>-0.16103999999999999</v>
      </c>
      <c r="E79" s="20">
        <v>0</v>
      </c>
      <c r="F79" s="20">
        <v>280111</v>
      </c>
      <c r="G79" s="20">
        <v>0</v>
      </c>
      <c r="H79" s="20">
        <v>235002</v>
      </c>
      <c r="I79" s="20">
        <v>1471113</v>
      </c>
    </row>
    <row r="80" spans="2:9" x14ac:dyDescent="0.3">
      <c r="B80" s="22" t="s">
        <v>437</v>
      </c>
      <c r="C80" s="20">
        <v>27802</v>
      </c>
      <c r="D80" s="20">
        <v>0.135107</v>
      </c>
      <c r="E80" s="20">
        <v>0</v>
      </c>
      <c r="F80" s="20">
        <v>205777</v>
      </c>
      <c r="G80" s="20">
        <v>0</v>
      </c>
      <c r="H80" s="20">
        <v>233579</v>
      </c>
      <c r="I80" s="20">
        <v>1462217</v>
      </c>
    </row>
    <row r="81" spans="2:9" x14ac:dyDescent="0.3">
      <c r="B81" s="22" t="s">
        <v>438</v>
      </c>
      <c r="C81" s="20">
        <v>28779</v>
      </c>
      <c r="D81" s="20">
        <v>0.14125099999999999</v>
      </c>
      <c r="E81" s="20">
        <v>0</v>
      </c>
      <c r="F81" s="20">
        <v>203744</v>
      </c>
      <c r="G81" s="20">
        <v>0</v>
      </c>
      <c r="H81" s="20">
        <v>232523</v>
      </c>
      <c r="I81" s="20">
        <v>1455594</v>
      </c>
    </row>
    <row r="82" spans="2:9" x14ac:dyDescent="0.3">
      <c r="B82" s="22" t="s">
        <v>439</v>
      </c>
      <c r="C82" s="20">
        <v>-183290</v>
      </c>
      <c r="D82" s="20">
        <v>-0.44835000000000003</v>
      </c>
      <c r="E82" s="20">
        <v>0</v>
      </c>
      <c r="F82" s="20">
        <v>408810</v>
      </c>
      <c r="G82" s="20">
        <v>0</v>
      </c>
      <c r="H82" s="20">
        <v>225520</v>
      </c>
      <c r="I82" s="20">
        <v>1411755</v>
      </c>
    </row>
    <row r="83" spans="2:9" x14ac:dyDescent="0.3">
      <c r="B83" s="22" t="s">
        <v>440</v>
      </c>
      <c r="C83" s="20">
        <v>45131</v>
      </c>
      <c r="D83" s="20">
        <v>0.26808500000000002</v>
      </c>
      <c r="E83" s="20">
        <v>0</v>
      </c>
      <c r="F83" s="20">
        <v>168346</v>
      </c>
      <c r="G83" s="20">
        <v>0</v>
      </c>
      <c r="H83" s="20">
        <v>213477</v>
      </c>
      <c r="I83" s="20">
        <v>1336366</v>
      </c>
    </row>
    <row r="84" spans="2:9" x14ac:dyDescent="0.3">
      <c r="B84" s="22" t="s">
        <v>441</v>
      </c>
      <c r="C84" s="20">
        <v>0</v>
      </c>
      <c r="D84" s="20">
        <v>0</v>
      </c>
      <c r="E84" s="20">
        <v>0</v>
      </c>
      <c r="F84" s="20">
        <v>210000</v>
      </c>
      <c r="G84" s="20">
        <v>0</v>
      </c>
      <c r="H84" s="20">
        <v>210000</v>
      </c>
      <c r="I84" s="20">
        <v>1314600</v>
      </c>
    </row>
    <row r="85" spans="2:9" x14ac:dyDescent="0.3">
      <c r="B85" s="22" t="s">
        <v>442</v>
      </c>
      <c r="C85" s="20">
        <v>0</v>
      </c>
      <c r="D85" s="20">
        <v>0</v>
      </c>
      <c r="E85" s="20">
        <v>0</v>
      </c>
      <c r="F85" s="20">
        <v>209439</v>
      </c>
      <c r="G85" s="20">
        <v>0</v>
      </c>
      <c r="H85" s="20">
        <v>209439</v>
      </c>
      <c r="I85" s="20">
        <v>1311088</v>
      </c>
    </row>
    <row r="86" spans="2:9" x14ac:dyDescent="0.3">
      <c r="B86" s="22" t="s">
        <v>443</v>
      </c>
      <c r="C86" s="20">
        <v>59388</v>
      </c>
      <c r="D86" s="20">
        <v>0.39952399999999999</v>
      </c>
      <c r="E86" s="20">
        <v>0</v>
      </c>
      <c r="F86" s="20">
        <v>148647</v>
      </c>
      <c r="G86" s="20">
        <v>0</v>
      </c>
      <c r="H86" s="20">
        <v>208035</v>
      </c>
      <c r="I86" s="20">
        <v>1302299</v>
      </c>
    </row>
    <row r="87" spans="2:9" x14ac:dyDescent="0.3">
      <c r="B87" s="22" t="s">
        <v>444</v>
      </c>
      <c r="C87" s="20">
        <v>-849065</v>
      </c>
      <c r="D87" s="20">
        <v>-0.80696900000000005</v>
      </c>
      <c r="E87" s="20">
        <v>0</v>
      </c>
      <c r="F87" s="20">
        <v>1052166</v>
      </c>
      <c r="G87" s="20">
        <v>0</v>
      </c>
      <c r="H87" s="20">
        <v>203101</v>
      </c>
      <c r="I87" s="20">
        <v>1271413</v>
      </c>
    </row>
    <row r="88" spans="2:9" x14ac:dyDescent="0.3">
      <c r="B88" s="22" t="s">
        <v>445</v>
      </c>
      <c r="C88" s="20">
        <v>-97500</v>
      </c>
      <c r="D88" s="20">
        <v>-0.33188099999999998</v>
      </c>
      <c r="E88" s="20">
        <v>196280</v>
      </c>
      <c r="F88" s="20">
        <v>293780</v>
      </c>
      <c r="G88" s="20">
        <v>0</v>
      </c>
      <c r="H88" s="20">
        <v>0</v>
      </c>
      <c r="I88" s="20">
        <v>1229000</v>
      </c>
    </row>
    <row r="89" spans="2:9" x14ac:dyDescent="0.3">
      <c r="B89" s="22" t="s">
        <v>446</v>
      </c>
      <c r="C89" s="20">
        <v>186003</v>
      </c>
      <c r="D89" s="20">
        <v>0</v>
      </c>
      <c r="E89" s="20">
        <v>0</v>
      </c>
      <c r="F89" s="20">
        <v>0</v>
      </c>
      <c r="G89" s="20">
        <v>0</v>
      </c>
      <c r="H89" s="20">
        <v>186003</v>
      </c>
      <c r="I89" s="20">
        <v>1164378</v>
      </c>
    </row>
    <row r="90" spans="2:9" x14ac:dyDescent="0.3">
      <c r="B90" s="22" t="s">
        <v>447</v>
      </c>
      <c r="C90" s="20">
        <v>185000</v>
      </c>
      <c r="D90" s="20">
        <v>0</v>
      </c>
      <c r="E90" s="20">
        <v>0</v>
      </c>
      <c r="F90" s="20">
        <v>0</v>
      </c>
      <c r="G90" s="20">
        <v>0</v>
      </c>
      <c r="H90" s="20">
        <v>185000</v>
      </c>
      <c r="I90" s="20">
        <v>1158100</v>
      </c>
    </row>
    <row r="91" spans="2:9" x14ac:dyDescent="0.3">
      <c r="B91" s="22" t="s">
        <v>448</v>
      </c>
      <c r="C91" s="20">
        <v>100</v>
      </c>
      <c r="D91" s="20">
        <v>5.71E-4</v>
      </c>
      <c r="E91" s="20">
        <v>0</v>
      </c>
      <c r="F91" s="20">
        <v>175093</v>
      </c>
      <c r="G91" s="20">
        <v>0</v>
      </c>
      <c r="H91" s="20">
        <v>175193</v>
      </c>
      <c r="I91" s="20">
        <v>1096708</v>
      </c>
    </row>
    <row r="92" spans="2:9" x14ac:dyDescent="0.3">
      <c r="B92" s="22" t="s">
        <v>449</v>
      </c>
      <c r="C92" s="20">
        <v>158066</v>
      </c>
      <c r="D92" s="20">
        <v>0</v>
      </c>
      <c r="E92" s="20">
        <v>0</v>
      </c>
      <c r="F92" s="20">
        <v>0</v>
      </c>
      <c r="G92" s="20">
        <v>0</v>
      </c>
      <c r="H92" s="20">
        <v>158066</v>
      </c>
      <c r="I92" s="20">
        <v>989493</v>
      </c>
    </row>
    <row r="93" spans="2:9" x14ac:dyDescent="0.3">
      <c r="B93" s="22" t="s">
        <v>450</v>
      </c>
      <c r="C93" s="20">
        <v>150620</v>
      </c>
      <c r="D93" s="20">
        <v>0</v>
      </c>
      <c r="E93" s="20">
        <v>0</v>
      </c>
      <c r="F93" s="20">
        <v>0</v>
      </c>
      <c r="G93" s="20">
        <v>0</v>
      </c>
      <c r="H93" s="20">
        <v>150620</v>
      </c>
      <c r="I93" s="20">
        <v>942881</v>
      </c>
    </row>
    <row r="94" spans="2:9" x14ac:dyDescent="0.3">
      <c r="B94" s="22" t="s">
        <v>451</v>
      </c>
      <c r="C94" s="20">
        <v>-25208</v>
      </c>
      <c r="D94" s="20">
        <v>-0.15485499999999999</v>
      </c>
      <c r="E94" s="20">
        <v>137577</v>
      </c>
      <c r="F94" s="20">
        <v>162785</v>
      </c>
      <c r="G94" s="20">
        <v>0</v>
      </c>
      <c r="H94" s="20">
        <v>0</v>
      </c>
      <c r="I94" s="20">
        <v>861232</v>
      </c>
    </row>
    <row r="95" spans="2:9" x14ac:dyDescent="0.3">
      <c r="B95" s="22" t="s">
        <v>452</v>
      </c>
      <c r="C95" s="20">
        <v>-12491</v>
      </c>
      <c r="D95" s="20">
        <v>-8.3745E-2</v>
      </c>
      <c r="E95" s="20">
        <v>0</v>
      </c>
      <c r="F95" s="20">
        <v>149155</v>
      </c>
      <c r="G95" s="20">
        <v>0</v>
      </c>
      <c r="H95" s="20">
        <v>136664</v>
      </c>
      <c r="I95" s="20">
        <v>855517</v>
      </c>
    </row>
    <row r="96" spans="2:9" x14ac:dyDescent="0.3">
      <c r="B96" s="22" t="s">
        <v>453</v>
      </c>
      <c r="C96" s="20">
        <v>35880</v>
      </c>
      <c r="D96" s="20">
        <v>0.36178500000000002</v>
      </c>
      <c r="E96" s="20">
        <v>0</v>
      </c>
      <c r="F96" s="20">
        <v>99175</v>
      </c>
      <c r="G96" s="20">
        <v>0</v>
      </c>
      <c r="H96" s="20">
        <v>135055</v>
      </c>
      <c r="I96" s="20">
        <v>845444</v>
      </c>
    </row>
    <row r="97" spans="2:9" x14ac:dyDescent="0.3">
      <c r="B97" s="22" t="s">
        <v>454</v>
      </c>
      <c r="C97" s="20">
        <v>6007</v>
      </c>
      <c r="D97" s="20">
        <v>5.4121000000000002E-2</v>
      </c>
      <c r="E97" s="20">
        <v>0</v>
      </c>
      <c r="F97" s="20">
        <v>110993</v>
      </c>
      <c r="G97" s="20">
        <v>117000</v>
      </c>
      <c r="H97" s="20">
        <v>0</v>
      </c>
      <c r="I97" s="20">
        <v>732420</v>
      </c>
    </row>
    <row r="98" spans="2:9" x14ac:dyDescent="0.3">
      <c r="B98" s="22" t="s">
        <v>455</v>
      </c>
      <c r="C98" s="20">
        <v>30119</v>
      </c>
      <c r="D98" s="20">
        <v>0.35006199999999998</v>
      </c>
      <c r="E98" s="20">
        <v>116158</v>
      </c>
      <c r="F98" s="20">
        <v>86039</v>
      </c>
      <c r="G98" s="20">
        <v>0</v>
      </c>
      <c r="H98" s="20">
        <v>0</v>
      </c>
      <c r="I98" s="20">
        <v>727149</v>
      </c>
    </row>
    <row r="99" spans="2:9" x14ac:dyDescent="0.3">
      <c r="B99" s="22" t="s">
        <v>456</v>
      </c>
      <c r="C99" s="20">
        <v>-22306</v>
      </c>
      <c r="D99" s="20">
        <v>-0.16314400000000001</v>
      </c>
      <c r="E99" s="20">
        <v>0</v>
      </c>
      <c r="F99" s="20">
        <v>136726</v>
      </c>
      <c r="G99" s="20">
        <v>0</v>
      </c>
      <c r="H99" s="20">
        <v>114420</v>
      </c>
      <c r="I99" s="20">
        <v>716267</v>
      </c>
    </row>
    <row r="100" spans="2:9" x14ac:dyDescent="0.3">
      <c r="B100" s="22" t="s">
        <v>457</v>
      </c>
      <c r="C100" s="20">
        <v>36555</v>
      </c>
      <c r="D100" s="20">
        <v>0.47549400000000003</v>
      </c>
      <c r="E100" s="20">
        <v>14551</v>
      </c>
      <c r="F100" s="20">
        <v>76878</v>
      </c>
      <c r="G100" s="20">
        <v>0</v>
      </c>
      <c r="H100" s="20">
        <v>98882</v>
      </c>
      <c r="I100" s="20">
        <v>710093</v>
      </c>
    </row>
    <row r="101" spans="2:9" x14ac:dyDescent="0.3">
      <c r="B101" s="22" t="s">
        <v>458</v>
      </c>
      <c r="C101" s="20">
        <v>110289</v>
      </c>
      <c r="D101" s="20">
        <v>0</v>
      </c>
      <c r="E101" s="20">
        <v>0</v>
      </c>
      <c r="F101" s="20">
        <v>0</v>
      </c>
      <c r="G101" s="20">
        <v>0</v>
      </c>
      <c r="H101" s="20">
        <v>110289</v>
      </c>
      <c r="I101" s="20">
        <v>690409</v>
      </c>
    </row>
    <row r="102" spans="2:9" x14ac:dyDescent="0.3">
      <c r="B102" s="22" t="s">
        <v>459</v>
      </c>
      <c r="C102" s="20">
        <v>1075</v>
      </c>
      <c r="D102" s="20">
        <v>1.0062E-2</v>
      </c>
      <c r="E102" s="20">
        <v>0</v>
      </c>
      <c r="F102" s="20">
        <v>106839</v>
      </c>
      <c r="G102" s="20">
        <v>0</v>
      </c>
      <c r="H102" s="20">
        <v>107914</v>
      </c>
      <c r="I102" s="20">
        <v>675542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Positiion Sizing</vt:lpstr>
      <vt:lpstr>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2025-03-17T20:09:30Z</dcterms:created>
  <dcterms:modified xsi:type="dcterms:W3CDTF">2025-03-25T15:15:20Z</dcterms:modified>
</cp:coreProperties>
</file>