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3" documentId="8_{1D794FE0-D659-44ED-92A9-65285BB1652D}" xr6:coauthVersionLast="47" xr6:coauthVersionMax="47" xr10:uidLastSave="{AD156457-2C85-4D0D-A9EC-3C2E2EC3951D}"/>
  <bookViews>
    <workbookView xWindow="14295" yWindow="0" windowWidth="14610" windowHeight="15585" activeTab="1" xr2:uid="{28E73983-6135-49BC-A056-B9718409C43A}"/>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3" i="2" l="1"/>
  <c r="I27" i="2"/>
  <c r="H27" i="2"/>
  <c r="G27" i="2"/>
  <c r="F27" i="2"/>
  <c r="E27" i="2"/>
  <c r="D27" i="2"/>
  <c r="C27" i="2"/>
  <c r="F3" i="2"/>
  <c r="F5" i="2" s="1"/>
  <c r="F7" i="2" s="1"/>
  <c r="F11" i="2" s="1"/>
  <c r="F20" i="2"/>
  <c r="C20" i="2"/>
  <c r="G20" i="2"/>
  <c r="I33" i="2"/>
  <c r="D20" i="2"/>
  <c r="H20" i="2"/>
  <c r="I30" i="2"/>
  <c r="H30" i="2"/>
  <c r="G30" i="2"/>
  <c r="F30" i="2"/>
  <c r="E30" i="2"/>
  <c r="H29" i="2"/>
  <c r="G29" i="2"/>
  <c r="E29" i="2"/>
  <c r="I29" i="2"/>
  <c r="E25" i="2"/>
  <c r="H25" i="2"/>
  <c r="G25" i="2"/>
  <c r="F25" i="2"/>
  <c r="D25" i="2"/>
  <c r="C25" i="2"/>
  <c r="I25" i="2"/>
  <c r="H5" i="2"/>
  <c r="G5" i="2"/>
  <c r="G7" i="2" s="1"/>
  <c r="G11" i="2" s="1"/>
  <c r="G16" i="2" s="1"/>
  <c r="G19" i="2" s="1"/>
  <c r="E5" i="2"/>
  <c r="E7" i="2" s="1"/>
  <c r="E11" i="2" s="1"/>
  <c r="E16" i="2" s="1"/>
  <c r="E19" i="2" s="1"/>
  <c r="E35" i="2" s="1"/>
  <c r="D5" i="2"/>
  <c r="D7" i="2" s="1"/>
  <c r="D11" i="2" s="1"/>
  <c r="D16" i="2" s="1"/>
  <c r="D19" i="2" s="1"/>
  <c r="D35" i="2" s="1"/>
  <c r="C5" i="2"/>
  <c r="C7" i="2" s="1"/>
  <c r="C11" i="2" s="1"/>
  <c r="C16" i="2" s="1"/>
  <c r="C19" i="2" s="1"/>
  <c r="I5" i="2"/>
  <c r="I7" i="2" s="1"/>
  <c r="I11" i="2" s="1"/>
  <c r="I16" i="2" s="1"/>
  <c r="I19" i="2" s="1"/>
  <c r="I21" i="2" s="1"/>
  <c r="E20" i="2"/>
  <c r="I20" i="2"/>
  <c r="B3" i="1"/>
  <c r="B2" i="1" a="1"/>
  <c r="B2" i="1" s="1"/>
  <c r="B4" i="1" s="1"/>
  <c r="B7" i="1" s="1"/>
  <c r="I35" i="2" l="1"/>
  <c r="D33" i="2"/>
  <c r="E31" i="2"/>
  <c r="E33" i="2"/>
  <c r="I34" i="2"/>
  <c r="I31" i="2"/>
  <c r="D34" i="2"/>
  <c r="E34" i="2"/>
  <c r="F29" i="2"/>
  <c r="F31" i="2"/>
  <c r="F16" i="2"/>
  <c r="F19" i="2" s="1"/>
  <c r="F34" i="2"/>
  <c r="F33" i="2"/>
  <c r="C21" i="2"/>
  <c r="G21" i="2"/>
  <c r="C33" i="2"/>
  <c r="C35" i="2"/>
  <c r="C34" i="2"/>
  <c r="G33" i="2"/>
  <c r="G35" i="2"/>
  <c r="G34" i="2"/>
  <c r="G31" i="2"/>
  <c r="D21" i="2"/>
  <c r="H31" i="2"/>
  <c r="H7" i="2"/>
  <c r="E21" i="2"/>
  <c r="H11" i="2" l="1"/>
  <c r="H33" i="2"/>
  <c r="F21" i="2"/>
  <c r="F35" i="2"/>
  <c r="H16" i="2" l="1"/>
  <c r="H19" i="2" s="1"/>
  <c r="H34" i="2"/>
  <c r="H21" i="2" l="1"/>
  <c r="H3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<sst xmlns="http://schemas.openxmlformats.org/spreadsheetml/2006/main" count="45" uniqueCount="45">
  <si>
    <t>ticket</t>
  </si>
  <si>
    <t>price</t>
  </si>
  <si>
    <t>shares</t>
  </si>
  <si>
    <t>mc</t>
  </si>
  <si>
    <t>cash</t>
  </si>
  <si>
    <t>debt</t>
  </si>
  <si>
    <t>ev</t>
  </si>
  <si>
    <t>Revenue</t>
  </si>
  <si>
    <t>Q3 2022</t>
  </si>
  <si>
    <t>Q3 2023</t>
  </si>
  <si>
    <t>COGS</t>
  </si>
  <si>
    <t>Gross Profit</t>
  </si>
  <si>
    <t>S&amp;M</t>
  </si>
  <si>
    <t>G&amp;A</t>
  </si>
  <si>
    <t>R&amp;D</t>
  </si>
  <si>
    <t>Operating Income</t>
  </si>
  <si>
    <t>Interest and Investment Income</t>
  </si>
  <si>
    <t>Interest expenses</t>
  </si>
  <si>
    <t>FX gain</t>
  </si>
  <si>
    <t>Other Income</t>
  </si>
  <si>
    <t>Pretax Income</t>
  </si>
  <si>
    <t>Taxes</t>
  </si>
  <si>
    <t>Net Income</t>
  </si>
  <si>
    <t xml:space="preserve">Shares </t>
  </si>
  <si>
    <t>EPS</t>
  </si>
  <si>
    <t>Non-controling</t>
  </si>
  <si>
    <t>CFFO</t>
  </si>
  <si>
    <t>CAPEX</t>
  </si>
  <si>
    <t>FCF</t>
  </si>
  <si>
    <t>SCB</t>
  </si>
  <si>
    <t>RMBs</t>
  </si>
  <si>
    <t>Online Marketing services</t>
  </si>
  <si>
    <t>Transaction Services</t>
  </si>
  <si>
    <t>Online Marketing services growth</t>
  </si>
  <si>
    <t>Transaction Services growth</t>
  </si>
  <si>
    <t>Revenue growth</t>
  </si>
  <si>
    <t>Q1 2023</t>
  </si>
  <si>
    <t>Q2 2023</t>
  </si>
  <si>
    <t>Q4 2022</t>
  </si>
  <si>
    <t>Q2 2022</t>
  </si>
  <si>
    <t>Q1 2022</t>
  </si>
  <si>
    <t>Gross Margin</t>
  </si>
  <si>
    <t>Operating Margin</t>
  </si>
  <si>
    <t>Net Margin</t>
  </si>
  <si>
    <t>SBC %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</si>
</sst>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00_ ;_-[$$-409]* \-#,##0.00\ ;_-[$$-409]* &quot;-&quot;??_ ;_-@_ "/>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165" fontId="0" fillId="0" borderId="0" xfId="0" applyNumberFormat="1"/>
    <xf numFmtId="0" fontId="1" fillId="0" borderId="0" xfId="0" applyFont="1"/>
    <xf numFmtId="3" fontId="0" fillId="0" borderId="0" xfId="0" applyNumberFormat="1"/>
    <xf numFmtId="3" fontId="1" fillId="0" borderId="0" xfId="0" applyNumberFormat="1" applyFon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2.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ustomXml" Target="../customXml/item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https://www.bing.com/financeapi/forcetrigger?t=bjojk2&amp;q=XNAS%3aPDD&amp;form=skydnc</v>
    <v>Learn more on Bing</v>
  </rv>
  <rv s="1">
    <v>en-GB</v>
    <v>bjojk2</v>
    <v>268435456</v>
    <v>1</v>
    <v>Powered by Refinitiv</v>
    <v>0</v>
    <v>PDD Holdings Inc. (XNAS:PDD)</v>
    <v>2</v>
    <v>3</v>
    <v>Finance</v>
    <v>4</v>
    <v>152.99</v>
    <v>59.67</v>
    <v>0.67430000000000001</v>
    <v>4.09</v>
    <v>-5.3199999999999992E-4</v>
    <v>3.2083E-2</v>
    <v>-7.0000000000000007E-2</v>
    <v>USD</v>
    <v>PDD Holdings Inc. is a multinational commerce company that owns and operates a portfolio of businesses. The Company is focused on bringing businesses and people into the digital economy, which benefits local communities and small businesses from improved productivity and new opportunities. The Company has built a network of sourcing, logistics, and fulfillment capabilities that support its underlying businesses.</v>
    <v>12992</v>
    <v>Nasdaq Stock Market</v>
    <v>XNAS</v>
    <v>XNAS</v>
    <v>First Floor, 25 St Stephen's Green, DUBLIN, DUBLIN, D02 XF99 IE</v>
    <v>133.94</v>
    <v>Software &amp; IT Services</v>
    <v>Stock</v>
    <v>45334.996308483591</v>
    <v>0</v>
    <v>128.68</v>
    <v>174802191590</v>
    <v>PDD Holdings Inc.</v>
    <v>PDD Holdings Inc.</v>
    <v>129.09</v>
    <v>29.459800000000001</v>
    <v>127.48</v>
    <v>131.57</v>
    <v>131.5</v>
    <v>1328587000</v>
    <v>PDD</v>
    <v>PDD Holdings Inc. (XNAS:PDD)</v>
    <v>7761743</v>
    <v>7941611</v>
    <v>2015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1B760-B915-43F1-91A7-C4194E8F4509}">
  <dimension ref="A1:B7"/>
  <sheetViews>
    <sheetView workbookViewId="0">
      <selection activeCell="C14" sqref="C14"/>
    </sheetView>
  </sheetViews>
  <sheetFormatPr defaultRowHeight="15" x14ac:dyDescent="0.25"/>
  <cols>
    <col min="2" max="2" width="15.7109375" bestFit="1" customWidth="1"/>
  </cols>
  <sheetData>
    <row r="1" spans="1:2" x14ac:dyDescent="0.25">
      <c r="A1" t="s">
        <v>0</v>
      </c>
      <c r="B1" t="e" vm="1">
        <v>#VALUE!</v>
      </c>
    </row>
    <row r="2" spans="1:2" x14ac:dyDescent="0.25">
      <c r="A2" t="s">
        <v>1</v>
      </c>
      <c r="B2" s="1" cm="1">
        <f t="array" ref="B2">_FV(B1,"Price")</f>
        <v>131.57</v>
      </c>
    </row>
    <row r="3" spans="1:2" x14ac:dyDescent="0.25">
      <c r="A3" t="s">
        <v>2</v>
      </c>
      <c r="B3">
        <f>5051.256/4</f>
        <v>1262.8140000000001</v>
      </c>
    </row>
    <row r="4" spans="1:2" x14ac:dyDescent="0.25">
      <c r="A4" t="s">
        <v>3</v>
      </c>
      <c r="B4" s="2">
        <f>B2*B3</f>
        <v>166148.43797999999</v>
      </c>
    </row>
    <row r="5" spans="1:2" x14ac:dyDescent="0.25">
      <c r="A5" t="s">
        <v>4</v>
      </c>
      <c r="B5">
        <v>27780</v>
      </c>
    </row>
    <row r="6" spans="1:2" x14ac:dyDescent="0.25">
      <c r="A6" t="s">
        <v>5</v>
      </c>
      <c r="B6">
        <v>2710</v>
      </c>
    </row>
    <row r="7" spans="1:2" x14ac:dyDescent="0.25">
      <c r="A7" t="s">
        <v>6</v>
      </c>
      <c r="B7" s="2">
        <f>B4-B5+B6</f>
        <v>141078.43797999999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724CE-2215-46BD-A173-C6EAADA12AA2}">
  <dimension ref="B2:K35"/>
  <sheetViews>
    <sheetView tabSelected="1" workbookViewId="0">
      <selection activeCell="K23" sqref="K23"/>
    </sheetView>
  </sheetViews>
  <sheetFormatPr defaultRowHeight="15" x14ac:dyDescent="0.25"/>
  <cols>
    <col min="1" max="1" width="2.140625" customWidth="1"/>
    <col min="2" max="2" width="30.7109375" bestFit="1" customWidth="1"/>
  </cols>
  <sheetData>
    <row r="2" spans="2:9" x14ac:dyDescent="0.25">
      <c r="B2" t="s">
        <v>30</v>
      </c>
      <c r="C2" s="3" t="s">
        <v>40</v>
      </c>
      <c r="D2" s="3" t="s">
        <v>39</v>
      </c>
      <c r="E2" s="3" t="s">
        <v>8</v>
      </c>
      <c r="F2" s="3" t="s">
        <v>38</v>
      </c>
      <c r="G2" s="3" t="s">
        <v>36</v>
      </c>
      <c r="H2" s="3" t="s">
        <v>37</v>
      </c>
      <c r="I2" s="3" t="s">
        <v>9</v>
      </c>
    </row>
    <row r="3" spans="2:9" x14ac:dyDescent="0.25">
      <c r="B3" t="s">
        <v>31</v>
      </c>
      <c r="C3" s="4">
        <v>18202.281999999999</v>
      </c>
      <c r="D3" s="4">
        <v>25223.361000000001</v>
      </c>
      <c r="E3" s="4">
        <v>28482.052</v>
      </c>
      <c r="F3" s="4">
        <f>30965.203+58.197</f>
        <v>31023.4</v>
      </c>
      <c r="G3" s="4">
        <v>27244.425999999999</v>
      </c>
      <c r="H3" s="4">
        <v>37932.830999999998</v>
      </c>
      <c r="I3" s="4">
        <v>39687.678</v>
      </c>
    </row>
    <row r="4" spans="2:9" x14ac:dyDescent="0.25">
      <c r="B4" t="s">
        <v>32</v>
      </c>
      <c r="C4" s="4">
        <v>5591.4070000000002</v>
      </c>
      <c r="D4" s="4">
        <v>6216.2070000000003</v>
      </c>
      <c r="E4" s="4">
        <v>7022.2520000000004</v>
      </c>
      <c r="F4" s="4">
        <v>8796.6280000000006</v>
      </c>
      <c r="G4" s="4">
        <v>10392.624</v>
      </c>
      <c r="H4" s="4">
        <v>14347.916999999999</v>
      </c>
      <c r="I4" s="4">
        <v>29152.692999999999</v>
      </c>
    </row>
    <row r="5" spans="2:9" x14ac:dyDescent="0.25">
      <c r="B5" t="s">
        <v>7</v>
      </c>
      <c r="C5" s="4">
        <f t="shared" ref="C5:H5" si="0">C3+C4</f>
        <v>23793.688999999998</v>
      </c>
      <c r="D5" s="4">
        <f t="shared" si="0"/>
        <v>31439.567999999999</v>
      </c>
      <c r="E5" s="4">
        <f t="shared" si="0"/>
        <v>35504.304000000004</v>
      </c>
      <c r="F5" s="4">
        <f t="shared" si="0"/>
        <v>39820.028000000006</v>
      </c>
      <c r="G5" s="4">
        <f t="shared" si="0"/>
        <v>37637.050000000003</v>
      </c>
      <c r="H5" s="4">
        <f t="shared" si="0"/>
        <v>52280.748</v>
      </c>
      <c r="I5" s="4">
        <f>I3+I4</f>
        <v>68840.370999999999</v>
      </c>
    </row>
    <row r="6" spans="2:9" x14ac:dyDescent="0.25">
      <c r="B6" t="s">
        <v>10</v>
      </c>
      <c r="C6" s="4">
        <v>7159.5950000000003</v>
      </c>
      <c r="D6" s="4">
        <v>7961.866</v>
      </c>
      <c r="E6" s="4">
        <v>7414.1319999999996</v>
      </c>
      <c r="F6" s="4">
        <v>8926.7049999999999</v>
      </c>
      <c r="G6" s="4">
        <v>11125.285</v>
      </c>
      <c r="H6">
        <v>18689.787</v>
      </c>
      <c r="I6" s="4">
        <v>26830.233</v>
      </c>
    </row>
    <row r="7" spans="2:9" x14ac:dyDescent="0.25">
      <c r="B7" s="3" t="s">
        <v>11</v>
      </c>
      <c r="C7" s="5">
        <f t="shared" ref="C7:H7" si="1">C5-C6</f>
        <v>16634.093999999997</v>
      </c>
      <c r="D7" s="5">
        <f t="shared" si="1"/>
        <v>23477.701999999997</v>
      </c>
      <c r="E7" s="5">
        <f t="shared" si="1"/>
        <v>28090.172000000006</v>
      </c>
      <c r="F7" s="5">
        <f t="shared" si="1"/>
        <v>30893.323000000004</v>
      </c>
      <c r="G7" s="5">
        <f t="shared" si="1"/>
        <v>26511.765000000003</v>
      </c>
      <c r="H7" s="5">
        <f t="shared" si="1"/>
        <v>33590.960999999996</v>
      </c>
      <c r="I7" s="5">
        <f>I5-I6</f>
        <v>42010.137999999999</v>
      </c>
    </row>
    <row r="8" spans="2:9" x14ac:dyDescent="0.25">
      <c r="B8" t="s">
        <v>12</v>
      </c>
      <c r="C8" s="4">
        <v>11219.067999999999</v>
      </c>
      <c r="D8" s="4">
        <v>11343.447</v>
      </c>
      <c r="E8" s="4">
        <v>14048.82</v>
      </c>
      <c r="F8" s="4">
        <v>17732.383999999998</v>
      </c>
      <c r="G8" s="4">
        <v>16259.688</v>
      </c>
      <c r="H8" s="4">
        <v>17542.208999999999</v>
      </c>
      <c r="I8" s="4">
        <v>21748.449000000001</v>
      </c>
    </row>
    <row r="9" spans="2:9" x14ac:dyDescent="0.25">
      <c r="B9" t="s">
        <v>13</v>
      </c>
      <c r="C9" s="4">
        <v>592.11300000000006</v>
      </c>
      <c r="D9" s="4">
        <v>825.72199999999998</v>
      </c>
      <c r="E9" s="4">
        <v>906.57299999999998</v>
      </c>
      <c r="F9" s="4">
        <v>1640.527</v>
      </c>
      <c r="G9" s="4">
        <v>816.40200000000004</v>
      </c>
      <c r="H9" s="4">
        <v>596.03300000000002</v>
      </c>
      <c r="I9" s="4">
        <v>758.34500000000003</v>
      </c>
    </row>
    <row r="10" spans="2:9" x14ac:dyDescent="0.25">
      <c r="B10" t="s">
        <v>14</v>
      </c>
      <c r="C10" s="4">
        <v>2668.5070000000001</v>
      </c>
      <c r="D10" s="4">
        <v>2611.366</v>
      </c>
      <c r="E10" s="4">
        <v>2698.1660000000002</v>
      </c>
      <c r="F10" s="4">
        <v>2406.6770000000001</v>
      </c>
      <c r="G10" s="4">
        <v>2506.6570000000002</v>
      </c>
      <c r="H10" s="4">
        <v>2733.9639999999999</v>
      </c>
      <c r="I10" s="4">
        <v>2847.3229999999999</v>
      </c>
    </row>
    <row r="11" spans="2:9" x14ac:dyDescent="0.25">
      <c r="B11" s="3" t="s">
        <v>15</v>
      </c>
      <c r="C11" s="5">
        <f t="shared" ref="C11:H11" si="2">C7-C8-C9-C10</f>
        <v>2154.4059999999977</v>
      </c>
      <c r="D11" s="5">
        <f t="shared" si="2"/>
        <v>8697.1669999999976</v>
      </c>
      <c r="E11" s="5">
        <f t="shared" si="2"/>
        <v>10436.613000000005</v>
      </c>
      <c r="F11" s="5">
        <f t="shared" si="2"/>
        <v>9113.735000000006</v>
      </c>
      <c r="G11" s="5">
        <f t="shared" si="2"/>
        <v>6929.0180000000028</v>
      </c>
      <c r="H11" s="5">
        <f t="shared" si="2"/>
        <v>12718.754999999997</v>
      </c>
      <c r="I11" s="5">
        <f>I7-I8-I9-I10</f>
        <v>16656.020999999997</v>
      </c>
    </row>
    <row r="12" spans="2:9" x14ac:dyDescent="0.25">
      <c r="B12" t="s">
        <v>16</v>
      </c>
      <c r="C12" s="4">
        <v>796.26099999999997</v>
      </c>
      <c r="D12" s="4">
        <v>756.99099999999999</v>
      </c>
      <c r="E12" s="4">
        <v>1092.1500000000001</v>
      </c>
      <c r="F12" s="4">
        <v>1351.6980000000001</v>
      </c>
      <c r="G12" s="4">
        <v>1463.5989999999999</v>
      </c>
      <c r="H12" s="4">
        <v>2287.741</v>
      </c>
      <c r="I12" s="4">
        <v>2127.3560000000002</v>
      </c>
    </row>
    <row r="13" spans="2:9" x14ac:dyDescent="0.25">
      <c r="B13" t="s">
        <v>17</v>
      </c>
      <c r="C13" s="4">
        <v>12.64</v>
      </c>
      <c r="D13" s="4">
        <v>13.148</v>
      </c>
      <c r="E13" s="4">
        <v>13.646000000000001</v>
      </c>
      <c r="F13" s="4">
        <v>12.221</v>
      </c>
      <c r="G13" s="4">
        <v>11.686999999999999</v>
      </c>
      <c r="H13" s="4">
        <v>11.936999999999999</v>
      </c>
      <c r="I13" s="4">
        <v>12.208</v>
      </c>
    </row>
    <row r="14" spans="2:9" x14ac:dyDescent="0.25">
      <c r="B14" t="s">
        <v>18</v>
      </c>
      <c r="C14" s="4">
        <v>20.084</v>
      </c>
      <c r="D14" s="4">
        <v>-199.34899999999999</v>
      </c>
      <c r="E14" s="4">
        <v>53.374000000000002</v>
      </c>
      <c r="F14" s="4">
        <v>-23.818999999999999</v>
      </c>
      <c r="G14" s="4">
        <v>-16.036999999999999</v>
      </c>
      <c r="H14" s="4">
        <v>155.71700000000001</v>
      </c>
      <c r="I14" s="4">
        <v>94.86</v>
      </c>
    </row>
    <row r="15" spans="2:9" x14ac:dyDescent="0.25">
      <c r="B15" t="s">
        <v>19</v>
      </c>
      <c r="C15" s="4">
        <v>239.77</v>
      </c>
      <c r="D15" s="4">
        <v>1266.2349999999999</v>
      </c>
      <c r="E15" s="4">
        <v>546.52800000000002</v>
      </c>
      <c r="F15" s="4">
        <v>168.82499999999999</v>
      </c>
      <c r="G15" s="4">
        <v>1227.52</v>
      </c>
      <c r="H15" s="4">
        <v>1106.471</v>
      </c>
      <c r="I15" s="4">
        <v>290.38400000000001</v>
      </c>
    </row>
    <row r="16" spans="2:9" x14ac:dyDescent="0.25">
      <c r="B16" t="s">
        <v>20</v>
      </c>
      <c r="C16" s="4">
        <f t="shared" ref="C16:H16" si="3">C11+C12-C13+C14+C15</f>
        <v>3197.8809999999976</v>
      </c>
      <c r="D16" s="4">
        <f t="shared" si="3"/>
        <v>10507.895999999999</v>
      </c>
      <c r="E16" s="4">
        <f t="shared" si="3"/>
        <v>12115.019000000004</v>
      </c>
      <c r="F16" s="4">
        <f t="shared" si="3"/>
        <v>10598.218000000008</v>
      </c>
      <c r="G16" s="4">
        <f t="shared" si="3"/>
        <v>9592.4130000000023</v>
      </c>
      <c r="H16" s="4">
        <f t="shared" si="3"/>
        <v>16256.746999999998</v>
      </c>
      <c r="I16" s="4">
        <f>I11+I12-I13+I14+I15</f>
        <v>19156.413</v>
      </c>
    </row>
    <row r="17" spans="2:11" x14ac:dyDescent="0.25">
      <c r="B17" t="s">
        <v>25</v>
      </c>
      <c r="C17" s="4">
        <v>33.616</v>
      </c>
      <c r="D17" s="4">
        <v>53.493000000000002</v>
      </c>
      <c r="E17" s="4">
        <v>-10.731999999999999</v>
      </c>
      <c r="F17" s="4">
        <v>78.908000000000001</v>
      </c>
      <c r="G17" s="4">
        <v>-106.389</v>
      </c>
      <c r="H17" s="4">
        <v>-9.7810000000000006</v>
      </c>
      <c r="I17" s="4">
        <v>105.81100000000001</v>
      </c>
    </row>
    <row r="18" spans="2:11" x14ac:dyDescent="0.25">
      <c r="B18" t="s">
        <v>21</v>
      </c>
      <c r="C18" s="4">
        <v>564.81399999999996</v>
      </c>
      <c r="D18" s="4">
        <v>1558.0630000000001</v>
      </c>
      <c r="E18" s="4">
        <v>1537.1769999999999</v>
      </c>
      <c r="F18" s="4">
        <v>1065.6130000000001</v>
      </c>
      <c r="G18" s="4">
        <v>1597.7750000000001</v>
      </c>
      <c r="H18" s="4">
        <v>3158.442</v>
      </c>
      <c r="I18" s="4">
        <v>3513.48</v>
      </c>
    </row>
    <row r="19" spans="2:11" x14ac:dyDescent="0.25">
      <c r="B19" s="3" t="s">
        <v>22</v>
      </c>
      <c r="C19" s="5">
        <f t="shared" ref="C19:H19" si="4">C16-C17-C18</f>
        <v>2599.4509999999977</v>
      </c>
      <c r="D19" s="5">
        <f t="shared" si="4"/>
        <v>8896.3399999999983</v>
      </c>
      <c r="E19" s="5">
        <f t="shared" si="4"/>
        <v>10588.574000000004</v>
      </c>
      <c r="F19" s="5">
        <f t="shared" si="4"/>
        <v>9453.6970000000092</v>
      </c>
      <c r="G19" s="5">
        <f t="shared" si="4"/>
        <v>8101.0270000000019</v>
      </c>
      <c r="H19" s="5">
        <f t="shared" si="4"/>
        <v>13108.085999999999</v>
      </c>
      <c r="I19" s="5">
        <f>I16-I17-I18</f>
        <v>15537.121999999999</v>
      </c>
    </row>
    <row r="20" spans="2:11" x14ac:dyDescent="0.25">
      <c r="B20" t="s">
        <v>23</v>
      </c>
      <c r="C20">
        <f>5688.094/4</f>
        <v>1422.0235</v>
      </c>
      <c r="D20">
        <f>5716.947/4</f>
        <v>1429.23675</v>
      </c>
      <c r="E20">
        <f>5776.165/4</f>
        <v>1444.04125</v>
      </c>
      <c r="F20">
        <f>5809.212/4</f>
        <v>1452.3030000000001</v>
      </c>
      <c r="G20">
        <f>5850.378/4</f>
        <v>1462.5944999999999</v>
      </c>
      <c r="H20">
        <f>5833.348/4</f>
        <v>1458.337</v>
      </c>
      <c r="I20">
        <f>5865.102/4</f>
        <v>1466.2755</v>
      </c>
    </row>
    <row r="21" spans="2:11" x14ac:dyDescent="0.25">
      <c r="B21" t="s">
        <v>24</v>
      </c>
      <c r="C21" s="2">
        <f t="shared" ref="C21:H21" si="5">C19/C20</f>
        <v>1.8279944037493034</v>
      </c>
      <c r="D21" s="2">
        <f t="shared" si="5"/>
        <v>6.2245390765385782</v>
      </c>
      <c r="E21" s="2">
        <f t="shared" si="5"/>
        <v>7.3325980126952777</v>
      </c>
      <c r="F21" s="2">
        <f t="shared" si="5"/>
        <v>6.5094522286327363</v>
      </c>
      <c r="G21" s="2">
        <f t="shared" si="5"/>
        <v>5.5388058686122523</v>
      </c>
      <c r="H21" s="2">
        <f t="shared" si="5"/>
        <v>8.9883792292179372</v>
      </c>
      <c r="I21" s="2">
        <f>I19/I20</f>
        <v>10.596318358998701</v>
      </c>
    </row>
    <row r="23" spans="2:11" x14ac:dyDescent="0.25">
      <c r="B23" t="s">
        <v>26</v>
      </c>
      <c r="C23" s="4">
        <v>-9068.0959999999995</v>
      </c>
      <c r="D23" s="4">
        <v>19373.870999999999</v>
      </c>
      <c r="E23" s="4">
        <v>11651.823</v>
      </c>
      <c r="F23" s="4">
        <v>26550.261999999999</v>
      </c>
      <c r="G23" s="4">
        <v>1338.0219999999999</v>
      </c>
      <c r="H23" s="4">
        <v>23395.981</v>
      </c>
      <c r="I23" s="4">
        <v>32537.857</v>
      </c>
      <c r="K23" s="4">
        <f>I25+H25+G25+F25</f>
        <v>36301.599000000002</v>
      </c>
    </row>
    <row r="24" spans="2:11" x14ac:dyDescent="0.25">
      <c r="B24" t="s">
        <v>27</v>
      </c>
      <c r="C24" s="4">
        <v>4852.0889999999999</v>
      </c>
      <c r="D24" s="4">
        <v>8593.2710000000006</v>
      </c>
      <c r="E24" s="4">
        <v>356.39400000000001</v>
      </c>
      <c r="F24" s="4">
        <v>8559.9159999999993</v>
      </c>
      <c r="G24" s="4">
        <v>22620.246999999999</v>
      </c>
      <c r="H24" s="4">
        <v>11519.86</v>
      </c>
      <c r="I24" s="4">
        <v>4820.5</v>
      </c>
    </row>
    <row r="25" spans="2:11" x14ac:dyDescent="0.25">
      <c r="B25" t="s">
        <v>28</v>
      </c>
      <c r="C25" s="4">
        <f t="shared" ref="C25:H25" si="6">C23-C24</f>
        <v>-13920.184999999999</v>
      </c>
      <c r="D25" s="4">
        <f t="shared" si="6"/>
        <v>10780.599999999999</v>
      </c>
      <c r="E25" s="4">
        <f>E23-E24</f>
        <v>11295.429</v>
      </c>
      <c r="F25" s="4">
        <f t="shared" si="6"/>
        <v>17990.345999999998</v>
      </c>
      <c r="G25" s="4">
        <f t="shared" si="6"/>
        <v>-21282.224999999999</v>
      </c>
      <c r="H25" s="4">
        <f t="shared" si="6"/>
        <v>11876.120999999999</v>
      </c>
      <c r="I25" s="4">
        <f>I23-I24</f>
        <v>27717.357</v>
      </c>
    </row>
    <row r="26" spans="2:11" x14ac:dyDescent="0.25">
      <c r="B26" t="s">
        <v>29</v>
      </c>
      <c r="C26" s="4">
        <v>1522.75</v>
      </c>
      <c r="D26" s="4">
        <v>1844.348</v>
      </c>
      <c r="E26" s="4">
        <v>1864.8820000000001</v>
      </c>
      <c r="F26" s="4">
        <v>2486.3850000000002</v>
      </c>
      <c r="G26" s="4">
        <v>1533.402</v>
      </c>
      <c r="H26" s="4">
        <v>1890.6289999999999</v>
      </c>
      <c r="I26" s="4">
        <v>1469.819</v>
      </c>
    </row>
    <row r="27" spans="2:11" x14ac:dyDescent="0.25">
      <c r="B27" t="s">
        <v>44</v>
      </c>
      <c r="C27" s="6">
        <f>C26/C25</f>
        <v>-0.10939150593185364</v>
      </c>
      <c r="D27" s="6">
        <f t="shared" ref="D27:I27" si="7">D26/D25</f>
        <v>0.17108027382520455</v>
      </c>
      <c r="E27" s="6">
        <f t="shared" si="7"/>
        <v>0.1651005906902695</v>
      </c>
      <c r="F27" s="6">
        <f t="shared" si="7"/>
        <v>0.13820662481977838</v>
      </c>
      <c r="G27" s="6">
        <f t="shared" si="7"/>
        <v>-7.2050831151348138E-2</v>
      </c>
      <c r="H27" s="6">
        <f t="shared" si="7"/>
        <v>0.15919583507106402</v>
      </c>
      <c r="I27" s="6">
        <f t="shared" si="7"/>
        <v>5.3028829552543552E-2</v>
      </c>
    </row>
    <row r="29" spans="2:11" x14ac:dyDescent="0.25">
      <c r="B29" t="s">
        <v>33</v>
      </c>
      <c r="C29" s="6"/>
      <c r="D29" s="6"/>
      <c r="E29" s="6" t="e">
        <f t="shared" ref="E29:H29" si="8">E3/A3-1</f>
        <v>#DIV/0!</v>
      </c>
      <c r="F29" s="6" t="e">
        <f t="shared" si="8"/>
        <v>#VALUE!</v>
      </c>
      <c r="G29" s="6">
        <f t="shared" si="8"/>
        <v>0.49675881298839353</v>
      </c>
      <c r="H29" s="6">
        <f t="shared" si="8"/>
        <v>0.50387694169702435</v>
      </c>
      <c r="I29" s="6">
        <f>I3/E3-1</f>
        <v>0.39342762241990159</v>
      </c>
    </row>
    <row r="30" spans="2:11" x14ac:dyDescent="0.25">
      <c r="B30" t="s">
        <v>34</v>
      </c>
      <c r="C30" s="6"/>
      <c r="D30" s="6"/>
      <c r="E30" s="6" t="e">
        <f t="shared" ref="E30:I30" si="9">E4/A4-1</f>
        <v>#DIV/0!</v>
      </c>
      <c r="F30" s="6" t="e">
        <f t="shared" si="9"/>
        <v>#VALUE!</v>
      </c>
      <c r="G30" s="6">
        <f t="shared" si="9"/>
        <v>0.85867778897154134</v>
      </c>
      <c r="H30" s="6">
        <f t="shared" si="9"/>
        <v>1.3081465916434247</v>
      </c>
      <c r="I30" s="6">
        <f t="shared" si="9"/>
        <v>3.1514734874225532</v>
      </c>
    </row>
    <row r="31" spans="2:11" x14ac:dyDescent="0.25">
      <c r="B31" t="s">
        <v>35</v>
      </c>
      <c r="C31" s="6"/>
      <c r="D31" s="6"/>
      <c r="E31" s="6" t="e">
        <f t="shared" ref="E31:I31" si="10">E5/A5-1</f>
        <v>#DIV/0!</v>
      </c>
      <c r="F31" s="6" t="e">
        <f t="shared" si="10"/>
        <v>#VALUE!</v>
      </c>
      <c r="G31" s="6">
        <f t="shared" si="10"/>
        <v>0.58180810045890752</v>
      </c>
      <c r="H31" s="6">
        <f t="shared" si="10"/>
        <v>0.66289651308185915</v>
      </c>
      <c r="I31" s="6">
        <f t="shared" si="10"/>
        <v>0.93893030546381051</v>
      </c>
    </row>
    <row r="33" spans="2:9" x14ac:dyDescent="0.25">
      <c r="B33" t="s">
        <v>41</v>
      </c>
      <c r="C33" s="6">
        <f t="shared" ref="C33:H33" si="11">C7/C5</f>
        <v>0.69909689077637349</v>
      </c>
      <c r="D33" s="6">
        <f t="shared" si="11"/>
        <v>0.74675650759577861</v>
      </c>
      <c r="E33" s="6">
        <f t="shared" si="11"/>
        <v>0.79117652890759393</v>
      </c>
      <c r="F33" s="6">
        <f t="shared" si="11"/>
        <v>0.77582373874774768</v>
      </c>
      <c r="G33" s="6">
        <f t="shared" si="11"/>
        <v>0.70440603075958397</v>
      </c>
      <c r="H33" s="6">
        <f t="shared" si="11"/>
        <v>0.64251110179219306</v>
      </c>
      <c r="I33" s="6">
        <f>I7/I5</f>
        <v>0.61025438111017738</v>
      </c>
    </row>
    <row r="34" spans="2:9" x14ac:dyDescent="0.25">
      <c r="B34" t="s">
        <v>42</v>
      </c>
      <c r="C34" s="6">
        <f t="shared" ref="C34:I34" si="12">C11/C5</f>
        <v>9.0545270218501964E-2</v>
      </c>
      <c r="D34" s="6">
        <f t="shared" si="12"/>
        <v>0.27663125014949308</v>
      </c>
      <c r="E34" s="6">
        <f t="shared" si="12"/>
        <v>0.29395345983968602</v>
      </c>
      <c r="F34" s="6">
        <f t="shared" si="12"/>
        <v>0.22887314393651367</v>
      </c>
      <c r="G34" s="6">
        <f t="shared" si="12"/>
        <v>0.18410098559796803</v>
      </c>
      <c r="H34" s="6">
        <f t="shared" si="12"/>
        <v>0.24327798446954121</v>
      </c>
      <c r="I34" s="6">
        <f t="shared" si="12"/>
        <v>0.24195135438767459</v>
      </c>
    </row>
    <row r="35" spans="2:9" x14ac:dyDescent="0.25">
      <c r="B35" t="s">
        <v>43</v>
      </c>
      <c r="C35" s="6">
        <f t="shared" ref="C35:H35" si="13">C19/C5</f>
        <v>0.10924959975731371</v>
      </c>
      <c r="D35" s="6">
        <f t="shared" si="13"/>
        <v>0.28296635628072236</v>
      </c>
      <c r="E35" s="6">
        <f t="shared" si="13"/>
        <v>0.29823353247538675</v>
      </c>
      <c r="F35" s="6">
        <f t="shared" si="13"/>
        <v>0.23741060654201468</v>
      </c>
      <c r="G35" s="6">
        <f t="shared" si="13"/>
        <v>0.21524075345968935</v>
      </c>
      <c r="H35" s="6">
        <f t="shared" si="13"/>
        <v>0.25072491311715739</v>
      </c>
      <c r="I35" s="6">
        <f>I19/I5</f>
        <v>0.2256978248998687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993AF71F1D3934092C20F0459A3560E" ma:contentTypeVersion="4" ma:contentTypeDescription="Criar um novo documento." ma:contentTypeScope="" ma:versionID="ed6db836924578cd8f8bbb777fecc3e4">
  <xsd:schema xmlns:xsd="http://www.w3.org/2001/XMLSchema" xmlns:xs="http://www.w3.org/2001/XMLSchema" xmlns:p="http://schemas.microsoft.com/office/2006/metadata/properties" xmlns:ns3="c555a233-98bf-4fab-a710-8e4826c6fa49" targetNamespace="http://schemas.microsoft.com/office/2006/metadata/properties" ma:root="true" ma:fieldsID="ccf19e3ee3be001d08ef02436d998949" ns3:_="">
    <xsd:import namespace="c555a233-98bf-4fab-a710-8e4826c6fa49"/>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55a233-98bf-4fab-a710-8e4826c6fa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FD990D-876D-4B60-BA92-BFCC93D4E4E5}">
  <ds:schemaRefs>
    <ds:schemaRef ds:uri="http://schemas.microsoft.com/office/2006/documentManagement/types"/>
    <ds:schemaRef ds:uri="http://purl.org/dc/elements/1.1/"/>
    <ds:schemaRef ds:uri="http://purl.org/dc/dcmitype/"/>
    <ds:schemaRef ds:uri="http://schemas.microsoft.com/office/infopath/2007/PartnerControls"/>
    <ds:schemaRef ds:uri="c555a233-98bf-4fab-a710-8e4826c6fa49"/>
    <ds:schemaRef ds:uri="http://schemas.openxmlformats.org/package/2006/metadata/core-properties"/>
    <ds:schemaRef ds:uri="http://www.w3.org/XML/1998/namespace"/>
    <ds:schemaRef ds:uri="http://purl.org/dc/terms/"/>
    <ds:schemaRef ds:uri="http://schemas.microsoft.com/office/2006/metadata/properties"/>
  </ds:schemaRefs>
</ds:datastoreItem>
</file>

<file path=customXml/itemProps2.xml><?xml version="1.0" encoding="utf-8"?>
<ds:datastoreItem xmlns:ds="http://schemas.openxmlformats.org/officeDocument/2006/customXml" ds:itemID="{83404870-6E7B-4815-9453-D900A5F7CF04}">
  <ds:schemaRefs>
    <ds:schemaRef ds:uri="http://schemas.microsoft.com/sharepoint/v3/contenttype/forms"/>
  </ds:schemaRefs>
</ds:datastoreItem>
</file>

<file path=customXml/itemProps3.xml><?xml version="1.0" encoding="utf-8"?>
<ds:datastoreItem xmlns:ds="http://schemas.openxmlformats.org/officeDocument/2006/customXml" ds:itemID="{C9E5B5BE-3F17-40DC-A1D9-E34C23A25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55a233-98bf-4fab-a710-8e4826c6fa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2024-02-12T23:07:35Z</dcterms:created>
  <dcterms:modified xsi:type="dcterms:W3CDTF">2024-02-12T23:57:09Z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0x0101005993AF71F1D3934092C20F0459A3560E</vt:lpwstr>
  </property>
</Properties>
</file>