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decc0a7aee32c85f/Ambiente de Trabalho/"/>
    </mc:Choice>
  </mc:AlternateContent>
  <xr:revisionPtr revIDLastSave="288" documentId="8_{18BCFF78-49F2-4FDF-A08C-2D07CD744E1D}" xr6:coauthVersionLast="47" xr6:coauthVersionMax="47" xr10:uidLastSave="{A1AE13F9-6578-4C48-98E8-5117A1A8A115}"/>
  <bookViews>
    <workbookView xWindow="-96" yWindow="0" windowWidth="11712" windowHeight="12336" activeTab="1" xr2:uid="{D8DD66F9-1E92-4A50-B16F-C8C636C2152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2" l="1"/>
  <c r="G23" i="2"/>
  <c r="H19" i="2"/>
  <c r="F19" i="2"/>
  <c r="E19" i="2"/>
  <c r="D19" i="2"/>
  <c r="H18" i="2"/>
  <c r="F18" i="2"/>
  <c r="E18" i="2"/>
  <c r="D18" i="2"/>
  <c r="H17" i="2"/>
  <c r="G17" i="2"/>
  <c r="H22" i="2"/>
  <c r="H21" i="2"/>
  <c r="I21" i="2" s="1"/>
  <c r="I22" i="2"/>
  <c r="P2" i="2"/>
  <c r="Q2" i="2" s="1"/>
  <c r="R2" i="2" s="1"/>
  <c r="S2" i="2" s="1"/>
  <c r="T2" i="2" s="1"/>
  <c r="U2" i="2" s="1"/>
  <c r="O2" i="2"/>
  <c r="I19" i="2"/>
  <c r="I18" i="2"/>
  <c r="I17" i="2"/>
  <c r="E11" i="2"/>
  <c r="F15" i="2"/>
  <c r="I15" i="2"/>
  <c r="F13" i="2"/>
  <c r="F11" i="2"/>
  <c r="G9" i="2"/>
  <c r="G19" i="2" s="1"/>
  <c r="F9" i="2"/>
  <c r="I11" i="2"/>
  <c r="I13" i="2" s="1"/>
  <c r="I9" i="2"/>
  <c r="J5" i="2"/>
  <c r="H5" i="2"/>
  <c r="H9" i="2" s="1"/>
  <c r="H11" i="2" s="1"/>
  <c r="H13" i="2" s="1"/>
  <c r="H15" i="2" s="1"/>
  <c r="G5" i="2"/>
  <c r="G18" i="2" s="1"/>
  <c r="F5" i="2"/>
  <c r="E5" i="2"/>
  <c r="E9" i="2" s="1"/>
  <c r="E13" i="2" s="1"/>
  <c r="E15" i="2" s="1"/>
  <c r="D5" i="2"/>
  <c r="D9" i="2" s="1"/>
  <c r="D11" i="2" s="1"/>
  <c r="D13" i="2" s="1"/>
  <c r="D15" i="2" s="1"/>
  <c r="C5" i="2"/>
  <c r="C9" i="2" s="1"/>
  <c r="I5" i="2"/>
  <c r="B2" i="1" a="1"/>
  <c r="B2" i="1" s="1"/>
  <c r="B4" i="1" s="1"/>
  <c r="B7" i="1" s="1"/>
  <c r="I23" i="2" l="1"/>
  <c r="C19" i="2"/>
  <c r="C11" i="2"/>
  <c r="C13" i="2" s="1"/>
  <c r="C15" i="2" s="1"/>
  <c r="C18" i="2"/>
  <c r="G11" i="2"/>
  <c r="G13" i="2" s="1"/>
  <c r="G1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<sst xmlns="http://schemas.openxmlformats.org/spreadsheetml/2006/main" count="39" uniqueCount="39">
  <si>
    <t>ticket</t>
  </si>
  <si>
    <t>price</t>
  </si>
  <si>
    <t>shares</t>
  </si>
  <si>
    <t>mc</t>
  </si>
  <si>
    <t>cash</t>
  </si>
  <si>
    <t>debt</t>
  </si>
  <si>
    <t>ev</t>
  </si>
  <si>
    <t>Income Statement</t>
  </si>
  <si>
    <t>Revenue</t>
  </si>
  <si>
    <t>COGS</t>
  </si>
  <si>
    <t>Gross Profit</t>
  </si>
  <si>
    <t>G&amp;A</t>
  </si>
  <si>
    <t>R&amp;D</t>
  </si>
  <si>
    <t>M&amp;S</t>
  </si>
  <si>
    <t>Operating Income</t>
  </si>
  <si>
    <t>Net Interest</t>
  </si>
  <si>
    <t>Pretax Income</t>
  </si>
  <si>
    <t>Taxes</t>
  </si>
  <si>
    <t>Net Income</t>
  </si>
  <si>
    <t>Shares</t>
  </si>
  <si>
    <t>EPS</t>
  </si>
  <si>
    <t>Q3 2022</t>
  </si>
  <si>
    <t>Q3 2023</t>
  </si>
  <si>
    <t>Q4 2023</t>
  </si>
  <si>
    <t>Q2 2023</t>
  </si>
  <si>
    <t>Q1 2023</t>
  </si>
  <si>
    <t>Q4 2022</t>
  </si>
  <si>
    <t>Q2 2022</t>
  </si>
  <si>
    <t>Q1 2022</t>
  </si>
  <si>
    <t>Revenue Y/Y</t>
  </si>
  <si>
    <t>Gross Margin</t>
  </si>
  <si>
    <t>Operating Margin</t>
  </si>
  <si>
    <t>CFFO</t>
  </si>
  <si>
    <t>CAPEX</t>
  </si>
  <si>
    <t>FCF</t>
  </si>
  <si>
    <t>info/news:</t>
  </si>
  <si>
    <t>supplier and manufacturer of advanced materials for Physical Vapor Deposition (“PVD”) thin film application</t>
  </si>
  <si>
    <t>markets within the PVD industry including Aerospace, Automotive, Defense, Glass, Optical Coatings, and Solar</t>
  </si>
  <si>
    <t>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</si>
</sst>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_-[$$-409]* #,##0.00_ ;_-[$$-409]* \-#,##0.00\ ;_-[$$-409]* &quot;-&quot;??_ ;_-@_ "/>
    <numFmt numFmtId="166" formatCode="[$$-409]#,##0.00"/>
    <numFmt numFmtId="167" formatCode="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164" fontId="0" fillId="0" borderId="0" xfId="0" applyNumberFormat="1"/>
    <xf numFmtId="165" fontId="0" fillId="0" borderId="0" xfId="0" applyNumberFormat="1"/>
    <xf numFmtId="0" fontId="2" fillId="0" borderId="0" xfId="0" applyFont="1"/>
    <xf numFmtId="166" fontId="2" fillId="0" borderId="0" xfId="0" applyNumberFormat="1" applyFont="1"/>
    <xf numFmtId="167"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76200</xdr:rowOff>
    </xdr:from>
    <xdr:to>
      <xdr:col>9</xdr:col>
      <xdr:colOff>7620</xdr:colOff>
      <xdr:row>17</xdr:row>
      <xdr:rowOff>160020</xdr:rowOff>
    </xdr:to>
    <xdr:cxnSp macro="">
      <xdr:nvCxnSpPr>
        <xdr:cNvPr id="3" name="Straight Connector 2">
          <a:extLst>
            <a:ext uri="{FF2B5EF4-FFF2-40B4-BE49-F238E27FC236}">
              <a16:creationId xmlns:a16="http://schemas.microsoft.com/office/drawing/2014/main" id="{8C7F0CE8-5D19-B870-6077-6F04E2F3266A}"/>
            </a:ext>
          </a:extLst>
        </xdr:cNvPr>
        <xdr:cNvCxnSpPr/>
      </xdr:nvCxnSpPr>
      <xdr:spPr>
        <a:xfrm>
          <a:off x="5448300" y="76200"/>
          <a:ext cx="7620" cy="31242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https://www.bing.com/financeapi/forcetrigger?t=a2v22w&amp;q=OTCM%3aSCIA&amp;form=skydnc</v>
    <v>Learn more on Bing</v>
  </rv>
  <rv s="1">
    <v>en-GB</v>
    <v>a2v22w</v>
    <v>268435456</v>
    <v>1</v>
    <v>Powered by Refinitiv</v>
    <v>0</v>
    <v>SCI ENGINEERED MATERIALS, INC. (OTCM:SCIA)</v>
    <v>2</v>
    <v>3</v>
    <v>Finance</v>
    <v>4</v>
    <v>5.25</v>
    <v>3.46</v>
    <v>1.1453</v>
    <v>0</v>
    <v>0</v>
    <v>USD</v>
    <v>SCI Engineered Materials, Inc. is a supplier and manufacturer of advanced materials for physical vapor deposition (PVD) thin film applications. The Company focuses on markets within the PVD industry, including aerospace, automotive, defense, glass, optical coatings, and solar. It develops customized solutions enabling commercial businesses through collaboration with end users and original equipment manufacturers. Its application for PVD coatings ranges from everyday items to complex computer processors. Its everyday applications include automotive, transparent anti-scratch coatings on eyeglasses, coatings on kitchen faucets, as well as low emissivity glass for household windows and commercial buildings. Its advanced applications for its products include semiconductors, thin film solar, flat panel displays, defense, aerospace, and photonics. It manufactures ceramic, metal, and alloy products for the photonic, photovoltaic, media storage, flat panel display and semiconductor industries.</v>
    <v>21</v>
    <v>OTC Markets</v>
    <v>OTCM</v>
    <v>OTCM</v>
    <v>2839 CHARTER STREET, COLUMBUS, OH, 43228 US</v>
    <v>5</v>
    <v>Semiconductors &amp; Semiconductor Equipment</v>
    <v>Stock</v>
    <v>45310.750932476563</v>
    <v>0</v>
    <v>5</v>
    <v>22651040</v>
    <v>SCI ENGINEERED MATERIALS, INC.</v>
    <v>SCI ENGINEERED MATERIALS, INC.</v>
    <v>5</v>
    <v>10.766299999999999</v>
    <v>5</v>
    <v>5</v>
    <v>4530210</v>
    <v>SCIA</v>
    <v>SCI ENGINEERED MATERIALS, INC. (OTCM:SCIA)</v>
    <v>220</v>
    <v>1300</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D27C3-8EDD-49D8-B7B8-C970009157BE}">
  <dimension ref="A1:B11"/>
  <sheetViews>
    <sheetView workbookViewId="0">
      <selection activeCell="A9" sqref="A9:XFD9"/>
    </sheetView>
  </sheetViews>
  <sheetFormatPr defaultRowHeight="14.4" x14ac:dyDescent="0.3"/>
  <sheetData>
    <row r="1" spans="1:2" x14ac:dyDescent="0.3">
      <c r="A1" t="s">
        <v>0</v>
      </c>
      <c r="B1" t="e" vm="1">
        <v>#VALUE!</v>
      </c>
    </row>
    <row r="2" spans="1:2" x14ac:dyDescent="0.3">
      <c r="A2" t="s">
        <v>1</v>
      </c>
      <c r="B2" s="1" cm="1">
        <f t="array" ref="B2">_FV(B1,"Price")</f>
        <v>5</v>
      </c>
    </row>
    <row r="3" spans="1:2" x14ac:dyDescent="0.3">
      <c r="A3" t="s">
        <v>2</v>
      </c>
      <c r="B3">
        <v>4.5302069999999999</v>
      </c>
    </row>
    <row r="4" spans="1:2" x14ac:dyDescent="0.3">
      <c r="A4" t="s">
        <v>3</v>
      </c>
      <c r="B4" s="2">
        <f>B2*B3</f>
        <v>22.651035</v>
      </c>
    </row>
    <row r="5" spans="1:2" x14ac:dyDescent="0.3">
      <c r="A5" t="s">
        <v>4</v>
      </c>
      <c r="B5">
        <v>6.7986129999999996</v>
      </c>
    </row>
    <row r="6" spans="1:2" x14ac:dyDescent="0.3">
      <c r="A6" t="s">
        <v>5</v>
      </c>
      <c r="B6">
        <v>0</v>
      </c>
    </row>
    <row r="7" spans="1:2" x14ac:dyDescent="0.3">
      <c r="A7" t="s">
        <v>6</v>
      </c>
      <c r="B7" s="2">
        <f>B4-B5+B6</f>
        <v>15.852422000000001</v>
      </c>
    </row>
    <row r="9" spans="1:2" x14ac:dyDescent="0.3">
      <c r="A9" t="s">
        <v>35</v>
      </c>
    </row>
    <row r="10" spans="1:2" x14ac:dyDescent="0.3">
      <c r="A10" t="s">
        <v>36</v>
      </c>
    </row>
    <row r="11" spans="1:2" x14ac:dyDescent="0.3">
      <c r="A1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0DC11-EE0F-46FD-A887-54343A825859}">
  <dimension ref="B1:U25"/>
  <sheetViews>
    <sheetView tabSelected="1" workbookViewId="0">
      <pane xSplit="2" ySplit="2" topLeftCell="C3" activePane="bottomRight" state="frozen"/>
      <selection pane="topRight" activeCell="C1" sqref="C1"/>
      <selection pane="bottomLeft" activeCell="A3" sqref="A3"/>
      <selection pane="bottomRight" activeCell="F25" sqref="F25"/>
    </sheetView>
  </sheetViews>
  <sheetFormatPr defaultRowHeight="14.4" x14ac:dyDescent="0.3"/>
  <cols>
    <col min="1" max="1" width="1.5546875" customWidth="1"/>
    <col min="2" max="2" width="15.6640625" bestFit="1" customWidth="1"/>
  </cols>
  <sheetData>
    <row r="1" spans="2:21" ht="9" customHeight="1" x14ac:dyDescent="0.3"/>
    <row r="2" spans="2:21" x14ac:dyDescent="0.3">
      <c r="B2" s="3" t="s">
        <v>7</v>
      </c>
      <c r="C2" s="3" t="s">
        <v>28</v>
      </c>
      <c r="D2" s="3" t="s">
        <v>27</v>
      </c>
      <c r="E2" s="3" t="s">
        <v>21</v>
      </c>
      <c r="F2" s="3" t="s">
        <v>26</v>
      </c>
      <c r="G2" s="3" t="s">
        <v>25</v>
      </c>
      <c r="H2" s="3" t="s">
        <v>24</v>
      </c>
      <c r="I2" s="3" t="s">
        <v>22</v>
      </c>
      <c r="J2" s="3" t="s">
        <v>23</v>
      </c>
      <c r="K2" s="3"/>
      <c r="L2" s="3">
        <v>2021</v>
      </c>
      <c r="M2" s="3">
        <v>2022</v>
      </c>
      <c r="N2" s="3">
        <v>2023</v>
      </c>
      <c r="O2" s="3">
        <f>N2+1</f>
        <v>2024</v>
      </c>
      <c r="P2" s="3">
        <f t="shared" ref="P2:U2" si="0">O2+1</f>
        <v>2025</v>
      </c>
      <c r="Q2" s="3">
        <f t="shared" si="0"/>
        <v>2026</v>
      </c>
      <c r="R2" s="3">
        <f t="shared" si="0"/>
        <v>2027</v>
      </c>
      <c r="S2" s="3">
        <f t="shared" si="0"/>
        <v>2028</v>
      </c>
      <c r="T2" s="3">
        <f t="shared" si="0"/>
        <v>2029</v>
      </c>
      <c r="U2" s="3">
        <f t="shared" si="0"/>
        <v>2030</v>
      </c>
    </row>
    <row r="3" spans="2:21" x14ac:dyDescent="0.3">
      <c r="B3" t="s">
        <v>8</v>
      </c>
      <c r="C3">
        <v>5.3264319999999996</v>
      </c>
      <c r="D3">
        <v>6.5050049999999997</v>
      </c>
      <c r="E3">
        <v>5.8168379999999997</v>
      </c>
      <c r="G3">
        <v>5.7971469999999998</v>
      </c>
      <c r="H3">
        <v>7.4576900000000004</v>
      </c>
      <c r="I3">
        <v>7.7001229999999996</v>
      </c>
    </row>
    <row r="4" spans="2:21" x14ac:dyDescent="0.3">
      <c r="B4" t="s">
        <v>9</v>
      </c>
      <c r="C4">
        <v>4.3323309999999999</v>
      </c>
      <c r="D4">
        <v>5.1273369999999998</v>
      </c>
      <c r="E4">
        <v>4.6452549999999997</v>
      </c>
      <c r="G4">
        <v>4.47255</v>
      </c>
      <c r="H4">
        <v>6.2040800000000003</v>
      </c>
      <c r="I4">
        <v>6.3134600000000001</v>
      </c>
    </row>
    <row r="5" spans="2:21" x14ac:dyDescent="0.3">
      <c r="B5" s="3" t="s">
        <v>10</v>
      </c>
      <c r="C5" s="3">
        <f t="shared" ref="C5:H5" si="1">C3-C4</f>
        <v>0.99410099999999968</v>
      </c>
      <c r="D5" s="3">
        <f t="shared" si="1"/>
        <v>1.3776679999999999</v>
      </c>
      <c r="E5" s="3">
        <f t="shared" si="1"/>
        <v>1.171583</v>
      </c>
      <c r="F5" s="3">
        <f t="shared" si="1"/>
        <v>0</v>
      </c>
      <c r="G5" s="3">
        <f t="shared" si="1"/>
        <v>1.3245969999999998</v>
      </c>
      <c r="H5" s="3">
        <f t="shared" si="1"/>
        <v>1.2536100000000001</v>
      </c>
      <c r="I5" s="3">
        <f>I3-I4</f>
        <v>1.3866629999999995</v>
      </c>
      <c r="J5" s="3">
        <f t="shared" ref="J5" si="2">J3-J4</f>
        <v>0</v>
      </c>
    </row>
    <row r="6" spans="2:21" x14ac:dyDescent="0.3">
      <c r="B6" t="s">
        <v>11</v>
      </c>
      <c r="C6">
        <v>0.37318800000000002</v>
      </c>
      <c r="D6">
        <v>0.42340100000000003</v>
      </c>
      <c r="E6">
        <v>0.374193</v>
      </c>
      <c r="G6">
        <v>0.43241299999999999</v>
      </c>
      <c r="H6">
        <v>0.41908299999999998</v>
      </c>
      <c r="I6">
        <v>0.43365599999999999</v>
      </c>
    </row>
    <row r="7" spans="2:21" x14ac:dyDescent="0.3">
      <c r="B7" t="s">
        <v>12</v>
      </c>
      <c r="C7">
        <v>8.7030999999999997E-2</v>
      </c>
      <c r="D7">
        <v>9.2085E-2</v>
      </c>
      <c r="E7">
        <v>9.3080999999999997E-2</v>
      </c>
      <c r="G7">
        <v>0.13536000000000001</v>
      </c>
      <c r="H7">
        <v>0.115493</v>
      </c>
      <c r="I7">
        <v>0.121554</v>
      </c>
    </row>
    <row r="8" spans="2:21" x14ac:dyDescent="0.3">
      <c r="B8" t="s">
        <v>13</v>
      </c>
      <c r="C8">
        <v>8.2187999999999997E-2</v>
      </c>
      <c r="D8">
        <v>0.10814</v>
      </c>
      <c r="E8">
        <v>9.4593999999999998E-2</v>
      </c>
      <c r="G8">
        <v>0.109571</v>
      </c>
      <c r="H8">
        <v>0.12724299999999999</v>
      </c>
      <c r="I8">
        <v>0.121244</v>
      </c>
    </row>
    <row r="9" spans="2:21" x14ac:dyDescent="0.3">
      <c r="B9" s="3" t="s">
        <v>14</v>
      </c>
      <c r="C9" s="3">
        <f t="shared" ref="C9:H9" si="3">C5-SUM(C6:C8)</f>
        <v>0.4516939999999996</v>
      </c>
      <c r="D9" s="3">
        <f t="shared" si="3"/>
        <v>0.75404199999999988</v>
      </c>
      <c r="E9" s="3">
        <f t="shared" si="3"/>
        <v>0.60971500000000012</v>
      </c>
      <c r="F9" s="3">
        <f t="shared" si="3"/>
        <v>0</v>
      </c>
      <c r="G9" s="3">
        <f t="shared" si="3"/>
        <v>0.64725299999999986</v>
      </c>
      <c r="H9" s="3">
        <f t="shared" si="3"/>
        <v>0.59179100000000018</v>
      </c>
      <c r="I9" s="3">
        <f>I5-SUM(I6:I8)</f>
        <v>0.71020899999999954</v>
      </c>
      <c r="J9" s="3"/>
    </row>
    <row r="10" spans="2:21" x14ac:dyDescent="0.3">
      <c r="B10" t="s">
        <v>15</v>
      </c>
      <c r="C10">
        <v>-6.4929999999999996E-3</v>
      </c>
      <c r="D10">
        <v>-5.7689999999999998E-3</v>
      </c>
      <c r="E10">
        <v>3.6299999999999999E-4</v>
      </c>
      <c r="G10">
        <v>4.8977E-2</v>
      </c>
      <c r="H10">
        <v>6.3913999999999999E-2</v>
      </c>
      <c r="I10">
        <v>8.1252000000000005E-2</v>
      </c>
    </row>
    <row r="11" spans="2:21" x14ac:dyDescent="0.3">
      <c r="B11" t="s">
        <v>16</v>
      </c>
      <c r="C11">
        <f t="shared" ref="C11:H11" si="4">C9+C10</f>
        <v>0.44520099999999957</v>
      </c>
      <c r="D11">
        <f t="shared" si="4"/>
        <v>0.74827299999999985</v>
      </c>
      <c r="E11">
        <f>E9+E10</f>
        <v>0.61007800000000012</v>
      </c>
      <c r="F11">
        <f t="shared" si="4"/>
        <v>0</v>
      </c>
      <c r="G11">
        <f t="shared" si="4"/>
        <v>0.6962299999999999</v>
      </c>
      <c r="H11">
        <f t="shared" si="4"/>
        <v>0.6557050000000002</v>
      </c>
      <c r="I11">
        <f>I9+I10</f>
        <v>0.79146099999999953</v>
      </c>
    </row>
    <row r="12" spans="2:21" x14ac:dyDescent="0.3">
      <c r="B12" t="s">
        <v>17</v>
      </c>
      <c r="C12">
        <v>6.08E-2</v>
      </c>
      <c r="D12">
        <v>8.3400000000000002E-2</v>
      </c>
      <c r="E12">
        <v>0.167375</v>
      </c>
      <c r="G12">
        <v>0.15820999999999999</v>
      </c>
      <c r="H12">
        <v>0.144346</v>
      </c>
      <c r="I12">
        <v>0.212677</v>
      </c>
    </row>
    <row r="13" spans="2:21" x14ac:dyDescent="0.3">
      <c r="B13" s="3" t="s">
        <v>18</v>
      </c>
      <c r="C13" s="3">
        <f t="shared" ref="C13:H13" si="5">C11-C12</f>
        <v>0.38440099999999955</v>
      </c>
      <c r="D13" s="3">
        <f t="shared" si="5"/>
        <v>0.66487299999999983</v>
      </c>
      <c r="E13" s="3">
        <f t="shared" si="5"/>
        <v>0.44270300000000012</v>
      </c>
      <c r="F13" s="3">
        <f t="shared" si="5"/>
        <v>0</v>
      </c>
      <c r="G13" s="3">
        <f t="shared" si="5"/>
        <v>0.53801999999999994</v>
      </c>
      <c r="H13" s="3">
        <f t="shared" si="5"/>
        <v>0.51135900000000023</v>
      </c>
      <c r="I13" s="3">
        <f>I11-I12</f>
        <v>0.57878399999999952</v>
      </c>
      <c r="J13" s="3"/>
    </row>
    <row r="14" spans="2:21" x14ac:dyDescent="0.3">
      <c r="B14" t="s">
        <v>19</v>
      </c>
      <c r="C14">
        <v>4.5381650000000002</v>
      </c>
      <c r="D14">
        <v>4.5418190000000003</v>
      </c>
      <c r="E14">
        <v>4.544651</v>
      </c>
      <c r="G14">
        <v>4.555409</v>
      </c>
      <c r="H14">
        <v>4.5603150000000001</v>
      </c>
      <c r="I14">
        <v>4.5617080000000003</v>
      </c>
    </row>
    <row r="15" spans="2:21" x14ac:dyDescent="0.3">
      <c r="B15" s="3" t="s">
        <v>20</v>
      </c>
      <c r="C15" s="4">
        <f t="shared" ref="C15:H15" si="6">C13/C14</f>
        <v>8.470405990086291E-2</v>
      </c>
      <c r="D15" s="4">
        <f t="shared" si="6"/>
        <v>0.14638914496592659</v>
      </c>
      <c r="E15" s="4">
        <f t="shared" si="6"/>
        <v>9.7411880472229914E-2</v>
      </c>
      <c r="F15" s="4" t="e">
        <f t="shared" si="6"/>
        <v>#DIV/0!</v>
      </c>
      <c r="G15" s="4">
        <f t="shared" si="6"/>
        <v>0.11810575076793323</v>
      </c>
      <c r="H15" s="4">
        <f t="shared" si="6"/>
        <v>0.11213238559178483</v>
      </c>
      <c r="I15" s="4">
        <f>I13/I14</f>
        <v>0.12687879189110735</v>
      </c>
      <c r="J15" s="3"/>
    </row>
    <row r="17" spans="2:9" x14ac:dyDescent="0.3">
      <c r="B17" s="3" t="s">
        <v>29</v>
      </c>
      <c r="C17" s="5"/>
      <c r="D17" s="5"/>
      <c r="E17" s="5"/>
      <c r="F17" s="5"/>
      <c r="G17" s="5">
        <f t="shared" ref="G17:H17" si="7">G3/C3-1</f>
        <v>8.8373417702507062E-2</v>
      </c>
      <c r="H17" s="5">
        <f t="shared" si="7"/>
        <v>0.14645415337882151</v>
      </c>
      <c r="I17" s="5">
        <f>I3/E3-1</f>
        <v>0.32376438883118275</v>
      </c>
    </row>
    <row r="18" spans="2:9" x14ac:dyDescent="0.3">
      <c r="B18" t="s">
        <v>30</v>
      </c>
      <c r="C18" s="5">
        <f t="shared" ref="C18:H18" si="8">C5/C3</f>
        <v>0.18663544376423086</v>
      </c>
      <c r="D18" s="5">
        <f t="shared" si="8"/>
        <v>0.21178584797398312</v>
      </c>
      <c r="E18" s="5">
        <f t="shared" si="8"/>
        <v>0.20141234808327138</v>
      </c>
      <c r="F18" s="5" t="e">
        <f t="shared" si="8"/>
        <v>#DIV/0!</v>
      </c>
      <c r="G18" s="5">
        <f t="shared" si="8"/>
        <v>0.2284911871304971</v>
      </c>
      <c r="H18" s="5">
        <f t="shared" si="8"/>
        <v>0.16809628718812394</v>
      </c>
      <c r="I18" s="5">
        <f>I5/I3</f>
        <v>0.18008322724195439</v>
      </c>
    </row>
    <row r="19" spans="2:9" x14ac:dyDescent="0.3">
      <c r="B19" t="s">
        <v>31</v>
      </c>
      <c r="C19" s="5">
        <f t="shared" ref="C19:H19" si="9">C9/C3</f>
        <v>8.4802359252873147E-2</v>
      </c>
      <c r="D19" s="5">
        <f t="shared" si="9"/>
        <v>0.11591720529038793</v>
      </c>
      <c r="E19" s="5">
        <f t="shared" si="9"/>
        <v>0.10481897553275511</v>
      </c>
      <c r="F19" s="5" t="e">
        <f t="shared" si="9"/>
        <v>#DIV/0!</v>
      </c>
      <c r="G19" s="5">
        <f t="shared" si="9"/>
        <v>0.11165026520804111</v>
      </c>
      <c r="H19" s="5">
        <f t="shared" si="9"/>
        <v>7.9353124090703706E-2</v>
      </c>
      <c r="I19" s="5">
        <f>I9/I3</f>
        <v>9.2233461725221733E-2</v>
      </c>
    </row>
    <row r="21" spans="2:9" x14ac:dyDescent="0.3">
      <c r="B21" t="s">
        <v>32</v>
      </c>
      <c r="G21">
        <v>0.71976399999999996</v>
      </c>
      <c r="H21">
        <f>1.428833-G21</f>
        <v>0.70906900000000006</v>
      </c>
      <c r="I21">
        <f>2.328558-H21-G21</f>
        <v>0.89972500000000022</v>
      </c>
    </row>
    <row r="22" spans="2:9" x14ac:dyDescent="0.3">
      <c r="B22" t="s">
        <v>33</v>
      </c>
      <c r="G22">
        <v>0.16372100000000001</v>
      </c>
      <c r="H22">
        <f>0.214735-G22</f>
        <v>5.1014000000000004E-2</v>
      </c>
      <c r="I22">
        <f>0.39836-H22-G22</f>
        <v>0.18362499999999998</v>
      </c>
    </row>
    <row r="23" spans="2:9" x14ac:dyDescent="0.3">
      <c r="B23" t="s">
        <v>34</v>
      </c>
      <c r="G23">
        <f t="shared" ref="G23:H23" si="10">G21-G22</f>
        <v>0.55604299999999995</v>
      </c>
      <c r="H23">
        <f t="shared" si="10"/>
        <v>0.65805500000000006</v>
      </c>
      <c r="I23">
        <f>I21-I22</f>
        <v>0.71610000000000018</v>
      </c>
    </row>
    <row r="25" spans="2:9" x14ac:dyDescent="0.3">
      <c r="B25" t="s">
        <v>38</v>
      </c>
      <c r="C25">
        <v>21</v>
      </c>
      <c r="D25">
        <v>21</v>
      </c>
      <c r="E25">
        <v>21</v>
      </c>
      <c r="F25">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2024-01-19T13:19:53Z</dcterms:created>
  <dcterms:modified xsi:type="dcterms:W3CDTF">2024-01-20T13:33:15Z</dcterms:modified>
</cp:coreProperties>
</file>