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7" documentId="8_{34CD6853-1A80-4AD9-8668-72BFAA31C686}" xr6:coauthVersionLast="47" xr6:coauthVersionMax="47" xr10:uidLastSave="{F1361997-F84B-4B3C-AF9A-FB90037C9B40}"/>
  <bookViews>
    <workbookView xWindow="-108" yWindow="-108" windowWidth="23256" windowHeight="12456" activeTab="1" xr2:uid="{E9381781-B048-44E2-8FC7-8AA6D3A36E95}"/>
  </bookViews>
  <sheets>
    <sheet name="Sheet1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2" l="1"/>
  <c r="P19" i="2"/>
  <c r="N19" i="2"/>
  <c r="O19" i="2"/>
  <c r="N27" i="2"/>
  <c r="M27" i="2"/>
  <c r="O27" i="2"/>
  <c r="L22" i="2"/>
  <c r="L21" i="2"/>
  <c r="L20" i="2"/>
  <c r="O22" i="2"/>
  <c r="O21" i="2"/>
  <c r="O20" i="2"/>
  <c r="N22" i="2"/>
  <c r="N21" i="2"/>
  <c r="N20" i="2"/>
  <c r="M22" i="2"/>
  <c r="M21" i="2"/>
  <c r="M20" i="2"/>
  <c r="V8" i="2"/>
  <c r="V4" i="2"/>
  <c r="V9" i="2" s="1"/>
  <c r="V12" i="2" s="1"/>
  <c r="V15" i="2" s="1"/>
  <c r="V17" i="2" s="1"/>
  <c r="U8" i="2"/>
  <c r="U4" i="2"/>
  <c r="U9" i="2" s="1"/>
  <c r="U12" i="2" s="1"/>
  <c r="U15" i="2" s="1"/>
  <c r="U17" i="2" s="1"/>
  <c r="T8" i="2"/>
  <c r="T4" i="2"/>
  <c r="T9" i="2" s="1"/>
  <c r="T12" i="2" s="1"/>
  <c r="T15" i="2" s="1"/>
  <c r="T17" i="2" s="1"/>
  <c r="S8" i="2"/>
  <c r="S4" i="2"/>
  <c r="S9" i="2" s="1"/>
  <c r="S12" i="2" s="1"/>
  <c r="S15" i="2" s="1"/>
  <c r="S17" i="2" s="1"/>
  <c r="R8" i="2"/>
  <c r="R4" i="2"/>
  <c r="R9" i="2" s="1"/>
  <c r="R12" i="2" s="1"/>
  <c r="R15" i="2" s="1"/>
  <c r="R17" i="2" s="1"/>
  <c r="Q8" i="2"/>
  <c r="Q4" i="2"/>
  <c r="Q9" i="2" s="1"/>
  <c r="Q12" i="2" s="1"/>
  <c r="Q15" i="2" s="1"/>
  <c r="Q17" i="2" s="1"/>
  <c r="P8" i="2"/>
  <c r="P4" i="2"/>
  <c r="P9" i="2" s="1"/>
  <c r="P12" i="2" s="1"/>
  <c r="P15" i="2" s="1"/>
  <c r="P17" i="2" s="1"/>
  <c r="O8" i="2"/>
  <c r="O4" i="2"/>
  <c r="N8" i="2"/>
  <c r="N4" i="2"/>
  <c r="M8" i="2"/>
  <c r="M4" i="2"/>
  <c r="L9" i="2"/>
  <c r="L12" i="2" s="1"/>
  <c r="L15" i="2" s="1"/>
  <c r="L17" i="2" s="1"/>
  <c r="L8" i="2"/>
  <c r="L4" i="2"/>
  <c r="N1" i="2"/>
  <c r="O1" i="2" s="1"/>
  <c r="P1" i="2" s="1"/>
  <c r="Q1" i="2" s="1"/>
  <c r="R1" i="2" s="1"/>
  <c r="S1" i="2" s="1"/>
  <c r="T1" i="2" s="1"/>
  <c r="U1" i="2" s="1"/>
  <c r="V1" i="2" s="1"/>
  <c r="M1" i="2"/>
  <c r="F19" i="2"/>
  <c r="G19" i="2"/>
  <c r="G27" i="2"/>
  <c r="F27" i="2"/>
  <c r="E27" i="2"/>
  <c r="D27" i="2"/>
  <c r="C27" i="2"/>
  <c r="B27" i="2"/>
  <c r="H27" i="2"/>
  <c r="E22" i="2"/>
  <c r="D22" i="2"/>
  <c r="E21" i="2"/>
  <c r="D21" i="2"/>
  <c r="G20" i="2"/>
  <c r="E20" i="2"/>
  <c r="D20" i="2"/>
  <c r="H22" i="2"/>
  <c r="H21" i="2"/>
  <c r="H20" i="2"/>
  <c r="H19" i="2"/>
  <c r="E12" i="2"/>
  <c r="E15" i="2" s="1"/>
  <c r="E17" i="2" s="1"/>
  <c r="D12" i="2"/>
  <c r="H15" i="2"/>
  <c r="H17" i="2" s="1"/>
  <c r="I8" i="2"/>
  <c r="H8" i="2"/>
  <c r="G8" i="2"/>
  <c r="F8" i="2"/>
  <c r="E8" i="2"/>
  <c r="D8" i="2"/>
  <c r="C8" i="2"/>
  <c r="I4" i="2"/>
  <c r="I9" i="2" s="1"/>
  <c r="I12" i="2" s="1"/>
  <c r="I15" i="2" s="1"/>
  <c r="I17" i="2" s="1"/>
  <c r="H4" i="2"/>
  <c r="G4" i="2"/>
  <c r="F4" i="2"/>
  <c r="F20" i="2" s="1"/>
  <c r="E4" i="2"/>
  <c r="E9" i="2" s="1"/>
  <c r="D4" i="2"/>
  <c r="C4" i="2"/>
  <c r="C20" i="2" s="1"/>
  <c r="B8" i="2"/>
  <c r="B4" i="2"/>
  <c r="B7" i="1"/>
  <c r="B6" i="1"/>
  <c r="O9" i="2" l="1"/>
  <c r="O12" i="2" s="1"/>
  <c r="O15" i="2" s="1"/>
  <c r="O17" i="2" s="1"/>
  <c r="N9" i="2"/>
  <c r="N12" i="2" s="1"/>
  <c r="N15" i="2" s="1"/>
  <c r="N17" i="2" s="1"/>
  <c r="M9" i="2"/>
  <c r="M12" i="2" s="1"/>
  <c r="M15" i="2" s="1"/>
  <c r="M17" i="2" s="1"/>
  <c r="B9" i="2"/>
  <c r="B21" i="2" s="1"/>
  <c r="B12" i="2"/>
  <c r="B15" i="2" s="1"/>
  <c r="B20" i="2"/>
  <c r="G9" i="2"/>
  <c r="G12" i="2" s="1"/>
  <c r="G15" i="2" s="1"/>
  <c r="G22" i="2" s="1"/>
  <c r="D9" i="2"/>
  <c r="D15" i="2" s="1"/>
  <c r="D17" i="2" s="1"/>
  <c r="C9" i="2"/>
  <c r="F9" i="2"/>
  <c r="H9" i="2"/>
  <c r="B17" i="2" l="1"/>
  <c r="B22" i="2"/>
  <c r="F12" i="2"/>
  <c r="F15" i="2" s="1"/>
  <c r="F21" i="2"/>
  <c r="C21" i="2"/>
  <c r="C12" i="2"/>
  <c r="C15" i="2" s="1"/>
  <c r="G17" i="2"/>
  <c r="G21" i="2"/>
  <c r="H12" i="2"/>
  <c r="F17" i="2" l="1"/>
  <c r="F22" i="2"/>
  <c r="C17" i="2"/>
  <c r="C22" i="2"/>
</calcChain>
</file>

<file path=xl/sharedStrings.xml><?xml version="1.0" encoding="utf-8"?>
<sst xmlns="http://schemas.openxmlformats.org/spreadsheetml/2006/main" count="40" uniqueCount="40">
  <si>
    <t>ticket</t>
  </si>
  <si>
    <t>price</t>
  </si>
  <si>
    <t>shares</t>
  </si>
  <si>
    <t>mc</t>
  </si>
  <si>
    <t>cash</t>
  </si>
  <si>
    <t>debt</t>
  </si>
  <si>
    <t>ev</t>
  </si>
  <si>
    <t>SMCI</t>
  </si>
  <si>
    <t>Net Sales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</si>
  <si>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</si>
  <si>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</si>
  <si>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</si>
  <si>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</si>
  <si>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</si>
  <si>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</si>
  <si>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</si>
  <si>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</si>
  <si>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COGS</t>
  </si>
  <si>
    <t>Gross Profit</t>
  </si>
  <si>
    <t>R&amp;D</t>
  </si>
  <si>
    <t>S&amp;M</t>
  </si>
  <si>
    <t>G&amp;A</t>
  </si>
  <si>
    <t>Total Opex</t>
  </si>
  <si>
    <t>Operating Income</t>
  </si>
  <si>
    <t>Other Income</t>
  </si>
  <si>
    <t>Interest Expenses</t>
  </si>
  <si>
    <t>Pretax Income</t>
  </si>
  <si>
    <t>Net Income</t>
  </si>
  <si>
    <t>Equity Investments</t>
  </si>
  <si>
    <t>Tax benefit</t>
  </si>
  <si>
    <t>Shares</t>
  </si>
  <si>
    <t>EPS</t>
  </si>
  <si>
    <t>Revenue Y/Y</t>
  </si>
  <si>
    <t>Gross Margin</t>
  </si>
  <si>
    <t>Operating Margin</t>
  </si>
  <si>
    <t>Net Margin</t>
  </si>
  <si>
    <t>CFFO</t>
  </si>
  <si>
    <t>CAPEX</t>
  </si>
  <si>
    <t>SBC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</si>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</sst>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13A5-AAB2-41B9-AFB9-1E3CEB1653A6}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783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>
        <v>2115.4760000000001</v>
      </c>
    </row>
    <row r="6" spans="1:2" x14ac:dyDescent="0.3">
      <c r="A6" t="s">
        <v>5</v>
      </c>
      <c r="B6">
        <f>81.566+85.646+1696.255</f>
        <v>1863.4670000000001</v>
      </c>
    </row>
    <row r="7" spans="1:2" x14ac:dyDescent="0.3">
      <c r="A7" t="s">
        <v>6</v>
      </c>
      <c r="B7">
        <f>+B4-B5+B6</f>
        <v>-252.00900000000001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01A8-58F0-4436-B194-205E48864F26}">
  <dimension ref="A1:V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4.4" x14ac:dyDescent="0.3"/>
  <cols>
    <col min="1" max="1" width="15.33203125" bestFit="1" customWidth="1"/>
  </cols>
  <sheetData>
    <row r="1" spans="1:22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L1" s="1">
        <v>2020</v>
      </c>
      <c r="M1" s="1">
        <f>+L1+1</f>
        <v>2021</v>
      </c>
      <c r="N1" s="1">
        <f t="shared" ref="N1:V1" si="0">+M1+1</f>
        <v>2022</v>
      </c>
      <c r="O1" s="1">
        <f t="shared" si="0"/>
        <v>2023</v>
      </c>
      <c r="P1" s="1">
        <f t="shared" si="0"/>
        <v>2024</v>
      </c>
      <c r="Q1" s="1">
        <f t="shared" si="0"/>
        <v>2025</v>
      </c>
      <c r="R1" s="1">
        <f t="shared" si="0"/>
        <v>2026</v>
      </c>
      <c r="S1" s="1">
        <f t="shared" si="0"/>
        <v>2027</v>
      </c>
      <c r="T1" s="1">
        <f t="shared" si="0"/>
        <v>2028</v>
      </c>
      <c r="U1" s="1">
        <f t="shared" si="0"/>
        <v>2029</v>
      </c>
      <c r="V1" s="1">
        <f t="shared" si="0"/>
        <v>2030</v>
      </c>
    </row>
    <row r="2" spans="1:22" x14ac:dyDescent="0.3">
      <c r="A2" t="s">
        <v>8</v>
      </c>
      <c r="B2" s="2">
        <v>1852.13</v>
      </c>
      <c r="C2" s="2">
        <v>1803.1949999999999</v>
      </c>
      <c r="D2" s="2">
        <v>1283.296</v>
      </c>
      <c r="E2" s="2"/>
      <c r="F2" s="2">
        <v>2119.672</v>
      </c>
      <c r="G2" s="2">
        <v>3664.924</v>
      </c>
      <c r="H2" s="2">
        <v>3850.0659999999998</v>
      </c>
      <c r="I2" s="2">
        <v>5250</v>
      </c>
      <c r="L2" s="2"/>
      <c r="M2" s="2">
        <v>3557.422</v>
      </c>
      <c r="N2" s="2">
        <v>5196.0990000000002</v>
      </c>
      <c r="O2" s="2">
        <v>7123.482</v>
      </c>
      <c r="P2" s="2">
        <v>14900</v>
      </c>
      <c r="Q2" s="2"/>
      <c r="R2" s="2"/>
      <c r="S2" s="2"/>
      <c r="T2" s="2"/>
      <c r="U2" s="2"/>
      <c r="V2" s="2"/>
    </row>
    <row r="3" spans="1:22" x14ac:dyDescent="0.3">
      <c r="A3" t="s">
        <v>17</v>
      </c>
      <c r="B3" s="2">
        <v>1504.595</v>
      </c>
      <c r="C3" s="2">
        <v>1465.7729999999999</v>
      </c>
      <c r="D3" s="2">
        <v>1056.9369999999999</v>
      </c>
      <c r="E3" s="2"/>
      <c r="F3" s="2">
        <v>1765.981</v>
      </c>
      <c r="G3" s="2">
        <v>3100.6019999999999</v>
      </c>
      <c r="H3" s="2">
        <v>3252.6979999999999</v>
      </c>
      <c r="I3" s="2"/>
      <c r="L3" s="2"/>
      <c r="M3" s="2">
        <v>3022.884</v>
      </c>
      <c r="N3" s="2">
        <v>4396.098</v>
      </c>
      <c r="O3" s="2">
        <v>5840.47</v>
      </c>
      <c r="P3" s="2"/>
      <c r="Q3" s="2"/>
      <c r="R3" s="2"/>
      <c r="S3" s="2"/>
      <c r="T3" s="2"/>
      <c r="U3" s="2"/>
      <c r="V3" s="2"/>
    </row>
    <row r="4" spans="1:22" x14ac:dyDescent="0.3">
      <c r="A4" s="1" t="s">
        <v>18</v>
      </c>
      <c r="B4" s="3">
        <f>+B2-B3</f>
        <v>347.53500000000008</v>
      </c>
      <c r="C4" s="3">
        <f t="shared" ref="C4:I4" si="1">+C2-C3</f>
        <v>337.42200000000003</v>
      </c>
      <c r="D4" s="3">
        <f t="shared" si="1"/>
        <v>226.35900000000015</v>
      </c>
      <c r="E4" s="3">
        <f t="shared" si="1"/>
        <v>0</v>
      </c>
      <c r="F4" s="3">
        <f t="shared" si="1"/>
        <v>353.69100000000003</v>
      </c>
      <c r="G4" s="3">
        <f t="shared" si="1"/>
        <v>564.32200000000012</v>
      </c>
      <c r="H4" s="3">
        <f t="shared" si="1"/>
        <v>597.36799999999994</v>
      </c>
      <c r="I4" s="3">
        <f t="shared" si="1"/>
        <v>5250</v>
      </c>
      <c r="L4" s="3">
        <f t="shared" ref="L4:V4" si="2">+L2-L3</f>
        <v>0</v>
      </c>
      <c r="M4" s="3">
        <f t="shared" si="2"/>
        <v>534.53800000000001</v>
      </c>
      <c r="N4" s="3">
        <f t="shared" si="2"/>
        <v>800.0010000000002</v>
      </c>
      <c r="O4" s="3">
        <f t="shared" si="2"/>
        <v>1283.0119999999997</v>
      </c>
      <c r="P4" s="3">
        <f t="shared" si="2"/>
        <v>14900</v>
      </c>
      <c r="Q4" s="3">
        <f t="shared" si="2"/>
        <v>0</v>
      </c>
      <c r="R4" s="3">
        <f t="shared" si="2"/>
        <v>0</v>
      </c>
      <c r="S4" s="3">
        <f t="shared" si="2"/>
        <v>0</v>
      </c>
      <c r="T4" s="3">
        <f t="shared" si="2"/>
        <v>0</v>
      </c>
      <c r="U4" s="3">
        <f t="shared" si="2"/>
        <v>0</v>
      </c>
      <c r="V4" s="3">
        <f t="shared" si="2"/>
        <v>0</v>
      </c>
    </row>
    <row r="5" spans="1:22" x14ac:dyDescent="0.3">
      <c r="A5" t="s">
        <v>19</v>
      </c>
      <c r="B5" s="2">
        <v>74.242999999999995</v>
      </c>
      <c r="C5" s="2">
        <v>70.7</v>
      </c>
      <c r="D5" s="2">
        <v>77.515000000000001</v>
      </c>
      <c r="E5" s="2"/>
      <c r="F5" s="2">
        <v>111.027</v>
      </c>
      <c r="G5" s="2">
        <v>108.824</v>
      </c>
      <c r="H5" s="2">
        <v>116.226</v>
      </c>
      <c r="I5" s="2"/>
      <c r="L5" s="2"/>
      <c r="M5" s="2">
        <v>224.369</v>
      </c>
      <c r="N5" s="2">
        <v>272.27300000000002</v>
      </c>
      <c r="O5" s="2">
        <v>307.26</v>
      </c>
      <c r="P5" s="2"/>
      <c r="Q5" s="2"/>
      <c r="R5" s="2"/>
      <c r="S5" s="2"/>
      <c r="T5" s="2"/>
      <c r="U5" s="2"/>
      <c r="V5" s="2"/>
    </row>
    <row r="6" spans="1:22" x14ac:dyDescent="0.3">
      <c r="A6" t="s">
        <v>20</v>
      </c>
      <c r="B6" s="2">
        <v>29.363</v>
      </c>
      <c r="C6" s="2">
        <v>28.445</v>
      </c>
      <c r="D6" s="2">
        <v>25.312000000000001</v>
      </c>
      <c r="E6" s="2"/>
      <c r="F6" s="2">
        <v>37.229999999999997</v>
      </c>
      <c r="G6" s="2">
        <v>46.853999999999999</v>
      </c>
      <c r="H6" s="2">
        <v>49.691000000000003</v>
      </c>
      <c r="I6" s="2"/>
      <c r="L6" s="2"/>
      <c r="M6" s="2">
        <v>85.683000000000007</v>
      </c>
      <c r="N6" s="2">
        <v>90.126000000000005</v>
      </c>
      <c r="O6" s="2">
        <v>115.02500000000001</v>
      </c>
      <c r="P6" s="2"/>
      <c r="Q6" s="2"/>
      <c r="R6" s="2"/>
      <c r="S6" s="2"/>
      <c r="T6" s="2"/>
      <c r="U6" s="2"/>
      <c r="V6" s="2"/>
    </row>
    <row r="7" spans="1:22" x14ac:dyDescent="0.3">
      <c r="A7" t="s">
        <v>21</v>
      </c>
      <c r="B7" s="2">
        <v>23.806000000000001</v>
      </c>
      <c r="C7" s="2">
        <v>23.094999999999999</v>
      </c>
      <c r="D7" s="2">
        <v>24.45</v>
      </c>
      <c r="E7" s="2"/>
      <c r="F7" s="2">
        <v>32.923999999999999</v>
      </c>
      <c r="G7" s="2">
        <v>37.18</v>
      </c>
      <c r="H7" s="2">
        <v>53.137</v>
      </c>
      <c r="I7" s="2"/>
      <c r="L7" s="2"/>
      <c r="M7" s="2">
        <v>100.539</v>
      </c>
      <c r="N7" s="2">
        <v>102.435</v>
      </c>
      <c r="O7" s="2">
        <v>99.584999999999994</v>
      </c>
      <c r="P7" s="2"/>
      <c r="Q7" s="2"/>
      <c r="R7" s="2"/>
      <c r="S7" s="2"/>
      <c r="T7" s="2"/>
      <c r="U7" s="2"/>
      <c r="V7" s="2"/>
    </row>
    <row r="8" spans="1:22" x14ac:dyDescent="0.3">
      <c r="A8" t="s">
        <v>22</v>
      </c>
      <c r="B8" s="2">
        <f>+B5+B6+B7</f>
        <v>127.41199999999999</v>
      </c>
      <c r="C8" s="2">
        <f t="shared" ref="C8:I8" si="3">+C5+C6+C7</f>
        <v>122.24000000000001</v>
      </c>
      <c r="D8" s="2">
        <f t="shared" si="3"/>
        <v>127.277</v>
      </c>
      <c r="E8" s="2">
        <f t="shared" si="3"/>
        <v>0</v>
      </c>
      <c r="F8" s="2">
        <f t="shared" si="3"/>
        <v>181.18100000000001</v>
      </c>
      <c r="G8" s="2">
        <f t="shared" si="3"/>
        <v>192.858</v>
      </c>
      <c r="H8" s="2">
        <f t="shared" si="3"/>
        <v>219.054</v>
      </c>
      <c r="I8" s="2">
        <f t="shared" si="3"/>
        <v>0</v>
      </c>
      <c r="L8" s="2">
        <f t="shared" ref="L8:V8" si="4">+L5+L6+L7</f>
        <v>0</v>
      </c>
      <c r="M8" s="2">
        <f t="shared" si="4"/>
        <v>410.59100000000001</v>
      </c>
      <c r="N8" s="2">
        <f t="shared" si="4"/>
        <v>464.834</v>
      </c>
      <c r="O8" s="2">
        <f t="shared" si="4"/>
        <v>521.87</v>
      </c>
      <c r="P8" s="2">
        <f t="shared" si="4"/>
        <v>0</v>
      </c>
      <c r="Q8" s="2">
        <f t="shared" si="4"/>
        <v>0</v>
      </c>
      <c r="R8" s="2">
        <f t="shared" si="4"/>
        <v>0</v>
      </c>
      <c r="S8" s="2">
        <f t="shared" si="4"/>
        <v>0</v>
      </c>
      <c r="T8" s="2">
        <f t="shared" si="4"/>
        <v>0</v>
      </c>
      <c r="U8" s="2">
        <f t="shared" si="4"/>
        <v>0</v>
      </c>
      <c r="V8" s="2">
        <f t="shared" si="4"/>
        <v>0</v>
      </c>
    </row>
    <row r="9" spans="1:22" x14ac:dyDescent="0.3">
      <c r="A9" s="1" t="s">
        <v>23</v>
      </c>
      <c r="B9" s="3">
        <f>+B4-B8</f>
        <v>220.1230000000001</v>
      </c>
      <c r="C9" s="3">
        <f t="shared" ref="C9:I9" si="5">+C4-C8</f>
        <v>215.18200000000002</v>
      </c>
      <c r="D9" s="3">
        <f t="shared" si="5"/>
        <v>99.08200000000015</v>
      </c>
      <c r="E9" s="3">
        <f t="shared" si="5"/>
        <v>0</v>
      </c>
      <c r="F9" s="3">
        <f t="shared" si="5"/>
        <v>172.51000000000002</v>
      </c>
      <c r="G9" s="3">
        <f t="shared" si="5"/>
        <v>371.46400000000011</v>
      </c>
      <c r="H9" s="3">
        <f t="shared" si="5"/>
        <v>378.31399999999996</v>
      </c>
      <c r="I9" s="3">
        <f t="shared" si="5"/>
        <v>5250</v>
      </c>
      <c r="L9" s="3">
        <f t="shared" ref="L9:V9" si="6">+L4-L8</f>
        <v>0</v>
      </c>
      <c r="M9" s="3">
        <f t="shared" si="6"/>
        <v>123.947</v>
      </c>
      <c r="N9" s="3">
        <f t="shared" si="6"/>
        <v>335.1670000000002</v>
      </c>
      <c r="O9" s="3">
        <f t="shared" si="6"/>
        <v>761.14199999999971</v>
      </c>
      <c r="P9" s="3">
        <f t="shared" si="6"/>
        <v>14900</v>
      </c>
      <c r="Q9" s="3">
        <f t="shared" si="6"/>
        <v>0</v>
      </c>
      <c r="R9" s="3">
        <f t="shared" si="6"/>
        <v>0</v>
      </c>
      <c r="S9" s="3">
        <f t="shared" si="6"/>
        <v>0</v>
      </c>
      <c r="T9" s="3">
        <f t="shared" si="6"/>
        <v>0</v>
      </c>
      <c r="U9" s="3">
        <f t="shared" si="6"/>
        <v>0</v>
      </c>
      <c r="V9" s="3">
        <f t="shared" si="6"/>
        <v>0</v>
      </c>
    </row>
    <row r="10" spans="1:22" x14ac:dyDescent="0.3">
      <c r="A10" t="s">
        <v>24</v>
      </c>
      <c r="B10" s="2">
        <v>8.0540000000000003</v>
      </c>
      <c r="C10" s="2">
        <v>-6.335</v>
      </c>
      <c r="D10" s="2">
        <v>-7.8E-2</v>
      </c>
      <c r="E10" s="2"/>
      <c r="F10" s="2">
        <v>6.6130000000000004</v>
      </c>
      <c r="G10" s="2">
        <v>-7.8860000000000001</v>
      </c>
      <c r="H10" s="2">
        <v>10.035</v>
      </c>
      <c r="I10" s="2"/>
      <c r="L10" s="2"/>
      <c r="M10" s="2">
        <v>-2.8340000000000001</v>
      </c>
      <c r="N10" s="2">
        <v>8.0790000000000006</v>
      </c>
      <c r="O10" s="2">
        <v>3.6459999999999999</v>
      </c>
      <c r="P10" s="2"/>
      <c r="Q10" s="2"/>
      <c r="R10" s="2"/>
      <c r="S10" s="2"/>
      <c r="T10" s="2"/>
      <c r="U10" s="2"/>
      <c r="V10" s="2"/>
    </row>
    <row r="11" spans="1:22" x14ac:dyDescent="0.3">
      <c r="A11" t="s">
        <v>25</v>
      </c>
      <c r="B11" s="2">
        <v>-3.9380000000000002</v>
      </c>
      <c r="C11" s="2">
        <v>-1.756</v>
      </c>
      <c r="D11" s="2">
        <v>-1.288</v>
      </c>
      <c r="E11" s="2"/>
      <c r="F11" s="2">
        <v>-1.863</v>
      </c>
      <c r="G11" s="2">
        <v>-8.1310000000000002</v>
      </c>
      <c r="H11" s="2">
        <v>-6.2460000000000004</v>
      </c>
      <c r="I11" s="2"/>
      <c r="L11" s="2"/>
      <c r="M11" s="2">
        <v>-2.4849999999999999</v>
      </c>
      <c r="N11" s="2">
        <v>-6.4130000000000003</v>
      </c>
      <c r="O11" s="2">
        <v>-10.491</v>
      </c>
      <c r="P11" s="2"/>
      <c r="Q11" s="2"/>
      <c r="R11" s="2"/>
      <c r="S11" s="2"/>
      <c r="T11" s="2"/>
      <c r="U11" s="2"/>
      <c r="V11" s="2"/>
    </row>
    <row r="12" spans="1:22" x14ac:dyDescent="0.3">
      <c r="A12" t="s">
        <v>26</v>
      </c>
      <c r="B12" s="2">
        <f t="shared" ref="B12:G12" si="7">+B9+B10+B11</f>
        <v>224.23900000000012</v>
      </c>
      <c r="C12" s="2">
        <f t="shared" si="7"/>
        <v>207.09100000000001</v>
      </c>
      <c r="D12" s="2">
        <f t="shared" si="7"/>
        <v>97.71600000000015</v>
      </c>
      <c r="E12" s="2">
        <f t="shared" si="7"/>
        <v>0</v>
      </c>
      <c r="F12" s="2">
        <f t="shared" si="7"/>
        <v>177.26000000000002</v>
      </c>
      <c r="G12" s="2">
        <f t="shared" si="7"/>
        <v>355.44700000000012</v>
      </c>
      <c r="H12" s="2">
        <f>+H9+H10+H11</f>
        <v>382.10300000000001</v>
      </c>
      <c r="I12" s="2">
        <f t="shared" ref="I12" si="8">+I9+I10+I11</f>
        <v>5250</v>
      </c>
      <c r="L12" s="2">
        <f t="shared" ref="L12:V12" si="9">+L9+L10+L11</f>
        <v>0</v>
      </c>
      <c r="M12" s="2">
        <f t="shared" si="9"/>
        <v>118.628</v>
      </c>
      <c r="N12" s="2">
        <f t="shared" si="9"/>
        <v>336.8330000000002</v>
      </c>
      <c r="O12" s="2">
        <f t="shared" si="9"/>
        <v>754.29699999999968</v>
      </c>
      <c r="P12" s="2">
        <f t="shared" si="9"/>
        <v>14900</v>
      </c>
      <c r="Q12" s="2">
        <f t="shared" si="9"/>
        <v>0</v>
      </c>
      <c r="R12" s="2">
        <f t="shared" si="9"/>
        <v>0</v>
      </c>
      <c r="S12" s="2">
        <f t="shared" si="9"/>
        <v>0</v>
      </c>
      <c r="T12" s="2">
        <f t="shared" si="9"/>
        <v>0</v>
      </c>
      <c r="U12" s="2">
        <f t="shared" si="9"/>
        <v>0</v>
      </c>
      <c r="V12" s="2">
        <f t="shared" si="9"/>
        <v>0</v>
      </c>
    </row>
    <row r="13" spans="1:22" x14ac:dyDescent="0.3">
      <c r="A13" t="s">
        <v>29</v>
      </c>
      <c r="B13" s="2">
        <v>-38.933999999999997</v>
      </c>
      <c r="C13" s="2">
        <v>-29.573</v>
      </c>
      <c r="D13" s="2">
        <v>-10.856999999999999</v>
      </c>
      <c r="E13" s="2"/>
      <c r="F13" s="2">
        <v>-20.215</v>
      </c>
      <c r="G13" s="2">
        <v>-61.503</v>
      </c>
      <c r="H13" s="2">
        <v>19.983000000000001</v>
      </c>
      <c r="I13" s="2"/>
      <c r="L13" s="2"/>
      <c r="M13" s="2">
        <v>-6.9359999999999999</v>
      </c>
      <c r="N13" s="2">
        <v>-52.875999999999998</v>
      </c>
      <c r="O13" s="2">
        <v>-110.666</v>
      </c>
      <c r="P13" s="2"/>
      <c r="Q13" s="2"/>
      <c r="R13" s="2"/>
      <c r="S13" s="2"/>
      <c r="T13" s="2"/>
      <c r="U13" s="2"/>
      <c r="V13" s="2"/>
    </row>
    <row r="14" spans="1:22" x14ac:dyDescent="0.3">
      <c r="A14" t="s">
        <v>28</v>
      </c>
      <c r="B14" s="2">
        <v>-0.88900000000000001</v>
      </c>
      <c r="C14" s="2">
        <v>-1.351</v>
      </c>
      <c r="D14" s="2">
        <v>-1.0129999999999999</v>
      </c>
      <c r="E14" s="2"/>
      <c r="F14" s="2">
        <v>-0.05</v>
      </c>
      <c r="G14" s="2">
        <v>2.024</v>
      </c>
      <c r="H14" s="2">
        <v>0.373</v>
      </c>
      <c r="I14" s="2"/>
      <c r="L14" s="2"/>
      <c r="M14" s="2">
        <v>0.17299999999999999</v>
      </c>
      <c r="N14" s="2">
        <v>1.206</v>
      </c>
      <c r="O14" s="2">
        <v>-3.633</v>
      </c>
      <c r="P14" s="2"/>
      <c r="Q14" s="2"/>
      <c r="R14" s="2"/>
      <c r="S14" s="2"/>
      <c r="T14" s="2"/>
      <c r="U14" s="2"/>
      <c r="V14" s="2"/>
    </row>
    <row r="15" spans="1:22" x14ac:dyDescent="0.3">
      <c r="A15" s="1" t="s">
        <v>27</v>
      </c>
      <c r="B15" s="3">
        <f t="shared" ref="B15:G15" si="10">+B12+B14+B13</f>
        <v>184.41600000000011</v>
      </c>
      <c r="C15" s="3">
        <f t="shared" si="10"/>
        <v>176.167</v>
      </c>
      <c r="D15" s="3">
        <f t="shared" si="10"/>
        <v>85.846000000000146</v>
      </c>
      <c r="E15" s="3">
        <f t="shared" si="10"/>
        <v>0</v>
      </c>
      <c r="F15" s="3">
        <f t="shared" si="10"/>
        <v>156.995</v>
      </c>
      <c r="G15" s="3">
        <f t="shared" si="10"/>
        <v>295.96800000000013</v>
      </c>
      <c r="H15" s="3">
        <f>+H12+H14+H13</f>
        <v>402.459</v>
      </c>
      <c r="I15" s="3">
        <f t="shared" ref="I15" si="11">+I12+I14+I13</f>
        <v>5250</v>
      </c>
      <c r="L15" s="3">
        <f t="shared" ref="L15:V15" si="12">+L12+L14+L13</f>
        <v>0</v>
      </c>
      <c r="M15" s="3">
        <f t="shared" si="12"/>
        <v>111.86500000000001</v>
      </c>
      <c r="N15" s="3">
        <f t="shared" si="12"/>
        <v>285.16300000000024</v>
      </c>
      <c r="O15" s="3">
        <f t="shared" si="12"/>
        <v>639.99799999999959</v>
      </c>
      <c r="P15" s="3">
        <f t="shared" si="12"/>
        <v>14900</v>
      </c>
      <c r="Q15" s="3">
        <f t="shared" si="12"/>
        <v>0</v>
      </c>
      <c r="R15" s="3">
        <f t="shared" si="12"/>
        <v>0</v>
      </c>
      <c r="S15" s="3">
        <f t="shared" si="12"/>
        <v>0</v>
      </c>
      <c r="T15" s="3">
        <f t="shared" si="12"/>
        <v>0</v>
      </c>
      <c r="U15" s="3">
        <f t="shared" si="12"/>
        <v>0</v>
      </c>
      <c r="V15" s="3">
        <f t="shared" si="12"/>
        <v>0</v>
      </c>
    </row>
    <row r="16" spans="1:22" x14ac:dyDescent="0.3">
      <c r="A16" t="s">
        <v>30</v>
      </c>
      <c r="B16" s="2">
        <v>55.017000000000003</v>
      </c>
      <c r="C16" s="2">
        <v>56.143999999999998</v>
      </c>
      <c r="D16" s="2">
        <v>56.232999999999997</v>
      </c>
      <c r="F16" s="2">
        <v>57.185000000000002</v>
      </c>
      <c r="G16" s="2">
        <v>58.078000000000003</v>
      </c>
      <c r="H16" s="2">
        <v>61.430999999999997</v>
      </c>
      <c r="M16" s="2">
        <v>53.506999999999998</v>
      </c>
      <c r="N16" s="2">
        <v>53.615000000000002</v>
      </c>
      <c r="O16" s="2">
        <v>55.97</v>
      </c>
    </row>
    <row r="17" spans="1:22" x14ac:dyDescent="0.3">
      <c r="A17" t="s">
        <v>31</v>
      </c>
      <c r="B17" s="4">
        <f>+B15/B16</f>
        <v>3.3519821146191195</v>
      </c>
      <c r="C17" s="4">
        <f t="shared" ref="C17:I17" si="13">+C15/C16</f>
        <v>3.137770732402394</v>
      </c>
      <c r="D17" s="4">
        <f t="shared" si="13"/>
        <v>1.5266124873295066</v>
      </c>
      <c r="E17" s="4" t="e">
        <f t="shared" si="13"/>
        <v>#DIV/0!</v>
      </c>
      <c r="F17" s="4">
        <f t="shared" si="13"/>
        <v>2.7453877765148205</v>
      </c>
      <c r="G17" s="4">
        <f t="shared" si="13"/>
        <v>5.0960432521781076</v>
      </c>
      <c r="H17" s="4">
        <f t="shared" si="13"/>
        <v>6.5513991307320412</v>
      </c>
      <c r="I17" s="4" t="e">
        <f t="shared" si="13"/>
        <v>#DIV/0!</v>
      </c>
      <c r="L17" s="4" t="e">
        <f t="shared" ref="L17:V17" si="14">+L15/L16</f>
        <v>#DIV/0!</v>
      </c>
      <c r="M17" s="4">
        <f t="shared" si="14"/>
        <v>2.0906610350047661</v>
      </c>
      <c r="N17" s="4">
        <f t="shared" si="14"/>
        <v>5.3187167770213604</v>
      </c>
      <c r="O17" s="4">
        <f t="shared" si="14"/>
        <v>11.434661425763794</v>
      </c>
      <c r="P17" s="4" t="e">
        <f t="shared" si="14"/>
        <v>#DIV/0!</v>
      </c>
      <c r="Q17" s="4" t="e">
        <f t="shared" si="14"/>
        <v>#DIV/0!</v>
      </c>
      <c r="R17" s="4" t="e">
        <f t="shared" si="14"/>
        <v>#DIV/0!</v>
      </c>
      <c r="S17" s="4" t="e">
        <f t="shared" si="14"/>
        <v>#DIV/0!</v>
      </c>
      <c r="T17" s="4" t="e">
        <f t="shared" si="14"/>
        <v>#DIV/0!</v>
      </c>
      <c r="U17" s="4" t="e">
        <f t="shared" si="14"/>
        <v>#DIV/0!</v>
      </c>
      <c r="V17" s="4" t="e">
        <f t="shared" si="14"/>
        <v>#DIV/0!</v>
      </c>
    </row>
    <row r="19" spans="1:22" x14ac:dyDescent="0.3">
      <c r="A19" t="s">
        <v>32</v>
      </c>
      <c r="B19" s="5"/>
      <c r="C19" s="5"/>
      <c r="D19" s="5"/>
      <c r="E19" s="5"/>
      <c r="F19" s="5">
        <f t="shared" ref="F19" si="15">+F2/B2-1</f>
        <v>0.14445098346228402</v>
      </c>
      <c r="G19" s="5">
        <f t="shared" ref="G19" si="16">+G2/C2-1</f>
        <v>1.0324612701344003</v>
      </c>
      <c r="H19" s="5">
        <f>+H2/D2-1</f>
        <v>2.0001387053337654</v>
      </c>
      <c r="I19" s="5" t="e">
        <f t="shared" ref="I19" si="17">+I2/E2-1</f>
        <v>#DIV/0!</v>
      </c>
      <c r="N19" s="5">
        <f t="shared" ref="N19:O19" si="18">+N2/M2-1</f>
        <v>0.46063610108668573</v>
      </c>
      <c r="O19" s="5">
        <f>+O2/N2-1</f>
        <v>0.37092884488921385</v>
      </c>
      <c r="P19" s="5">
        <f t="shared" ref="P19" si="19">+P2/O2-1</f>
        <v>1.0916737067630691</v>
      </c>
    </row>
    <row r="20" spans="1:22" x14ac:dyDescent="0.3">
      <c r="A20" t="s">
        <v>33</v>
      </c>
      <c r="B20" s="5">
        <f t="shared" ref="B20:H20" si="20">+B4/B2</f>
        <v>0.1876407163644021</v>
      </c>
      <c r="C20" s="5">
        <f t="shared" si="20"/>
        <v>0.18712452064252622</v>
      </c>
      <c r="D20" s="5">
        <f t="shared" si="20"/>
        <v>0.17638876767324152</v>
      </c>
      <c r="E20" s="5" t="e">
        <f t="shared" si="20"/>
        <v>#DIV/0!</v>
      </c>
      <c r="F20" s="5">
        <f t="shared" si="20"/>
        <v>0.16686119361863536</v>
      </c>
      <c r="G20" s="5">
        <f t="shared" si="20"/>
        <v>0.1539791821058227</v>
      </c>
      <c r="H20" s="5">
        <f>+H4/H2</f>
        <v>0.15515785963149722</v>
      </c>
      <c r="L20" s="5" t="e">
        <f>+L4/L2</f>
        <v>#DIV/0!</v>
      </c>
      <c r="M20" s="5">
        <f>+M4/M2</f>
        <v>0.15025993542514776</v>
      </c>
      <c r="N20" s="5">
        <f>+N4/N2</f>
        <v>0.15396184714725417</v>
      </c>
      <c r="O20" s="5">
        <f>+O4/O2</f>
        <v>0.18011023260815423</v>
      </c>
    </row>
    <row r="21" spans="1:22" x14ac:dyDescent="0.3">
      <c r="A21" t="s">
        <v>34</v>
      </c>
      <c r="B21" s="5">
        <f t="shared" ref="B21:H21" si="21">+B9/B2</f>
        <v>0.11884856894494451</v>
      </c>
      <c r="C21" s="5">
        <f t="shared" si="21"/>
        <v>0.11933373817030328</v>
      </c>
      <c r="D21" s="5">
        <f t="shared" si="21"/>
        <v>7.7208999326733779E-2</v>
      </c>
      <c r="E21" s="5" t="e">
        <f t="shared" si="21"/>
        <v>#DIV/0!</v>
      </c>
      <c r="F21" s="5">
        <f t="shared" si="21"/>
        <v>8.13852331870214E-2</v>
      </c>
      <c r="G21" s="5">
        <f t="shared" si="21"/>
        <v>0.10135653563348111</v>
      </c>
      <c r="H21" s="5">
        <f>+H9/H2</f>
        <v>9.8261692137225701E-2</v>
      </c>
      <c r="L21" s="5" t="e">
        <f>+L9/L2</f>
        <v>#DIV/0!</v>
      </c>
      <c r="M21" s="5">
        <f>+M9/M2</f>
        <v>3.4841803980522973E-2</v>
      </c>
      <c r="N21" s="5">
        <f>+N9/N2</f>
        <v>6.450358239902669E-2</v>
      </c>
      <c r="O21" s="5">
        <f>+O9/O2</f>
        <v>0.10684971198074196</v>
      </c>
    </row>
    <row r="22" spans="1:22" x14ac:dyDescent="0.3">
      <c r="A22" t="s">
        <v>35</v>
      </c>
      <c r="B22" s="5">
        <f t="shared" ref="B22:H22" si="22">+B15/B2</f>
        <v>9.9569684633368127E-2</v>
      </c>
      <c r="C22" s="5">
        <f t="shared" si="22"/>
        <v>9.7697143126506014E-2</v>
      </c>
      <c r="D22" s="5">
        <f t="shared" si="22"/>
        <v>6.6894933047403043E-2</v>
      </c>
      <c r="E22" s="5" t="e">
        <f t="shared" si="22"/>
        <v>#DIV/0!</v>
      </c>
      <c r="F22" s="5">
        <f t="shared" si="22"/>
        <v>7.4065704505225344E-2</v>
      </c>
      <c r="G22" s="5">
        <f t="shared" si="22"/>
        <v>8.0756927019496216E-2</v>
      </c>
      <c r="H22" s="5">
        <f>+H15/H2</f>
        <v>0.10453301320029319</v>
      </c>
      <c r="L22" s="5" t="e">
        <f>+L15/L2</f>
        <v>#DIV/0!</v>
      </c>
      <c r="M22" s="5">
        <f>+M15/M2</f>
        <v>3.1445524315079854E-2</v>
      </c>
      <c r="N22" s="5">
        <f>+N15/N2</f>
        <v>5.4880209172304115E-2</v>
      </c>
      <c r="O22" s="5">
        <f>+O15/O2</f>
        <v>8.984342207925837E-2</v>
      </c>
    </row>
    <row r="24" spans="1:22" x14ac:dyDescent="0.3">
      <c r="A24" t="s">
        <v>36</v>
      </c>
      <c r="B24">
        <v>313.58699999999999</v>
      </c>
      <c r="C24">
        <v>474.67399999999998</v>
      </c>
      <c r="D24">
        <v>672.91899999999998</v>
      </c>
      <c r="F24">
        <v>270.46499999999997</v>
      </c>
      <c r="G24">
        <v>-324.62</v>
      </c>
      <c r="H24">
        <v>-1844.1579999999999</v>
      </c>
      <c r="M24">
        <v>122.955</v>
      </c>
      <c r="N24">
        <v>-440.80099999999999</v>
      </c>
      <c r="O24">
        <v>663.58</v>
      </c>
    </row>
    <row r="25" spans="1:22" x14ac:dyDescent="0.3">
      <c r="A25" t="s">
        <v>37</v>
      </c>
      <c r="B25">
        <v>10.746</v>
      </c>
      <c r="C25">
        <v>20.631</v>
      </c>
      <c r="F25">
        <v>2.6309999999999998</v>
      </c>
      <c r="G25">
        <v>17.350999999999999</v>
      </c>
      <c r="M25">
        <v>58.015999999999998</v>
      </c>
      <c r="N25">
        <v>45.182000000000002</v>
      </c>
      <c r="O25">
        <v>36.792999999999999</v>
      </c>
    </row>
    <row r="26" spans="1:22" x14ac:dyDescent="0.3">
      <c r="A26" t="s">
        <v>38</v>
      </c>
      <c r="B26">
        <v>11.013999999999999</v>
      </c>
      <c r="C26">
        <v>27.995000000000001</v>
      </c>
      <c r="D26">
        <v>13.651999999999999</v>
      </c>
      <c r="F26">
        <v>57.378999999999998</v>
      </c>
      <c r="G26">
        <v>100.44</v>
      </c>
      <c r="H26">
        <v>56.106999999999999</v>
      </c>
      <c r="M26">
        <v>28.548999999999999</v>
      </c>
      <c r="N26">
        <v>32.816000000000003</v>
      </c>
      <c r="O26">
        <v>54.433</v>
      </c>
    </row>
    <row r="27" spans="1:22" x14ac:dyDescent="0.3">
      <c r="A27" t="s">
        <v>39</v>
      </c>
      <c r="B27">
        <f t="shared" ref="B27:G27" si="23">+B24-B25-B26</f>
        <v>291.827</v>
      </c>
      <c r="C27">
        <f t="shared" si="23"/>
        <v>426.048</v>
      </c>
      <c r="D27">
        <f t="shared" si="23"/>
        <v>659.26699999999994</v>
      </c>
      <c r="E27">
        <f t="shared" si="23"/>
        <v>0</v>
      </c>
      <c r="F27">
        <f t="shared" si="23"/>
        <v>210.45500000000001</v>
      </c>
      <c r="G27">
        <f t="shared" si="23"/>
        <v>-442.411</v>
      </c>
      <c r="H27">
        <f>+H24-H25-H26</f>
        <v>-1900.2649999999999</v>
      </c>
      <c r="M27">
        <f t="shared" ref="M27:N27" si="24">+M24-M25-M26</f>
        <v>36.389999999999993</v>
      </c>
      <c r="N27">
        <f t="shared" si="24"/>
        <v>-518.79899999999998</v>
      </c>
      <c r="O27">
        <f>+O24-O25-O26</f>
        <v>572.35400000000004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Cadal Duarte Morais</dc:creator>
  <cp:lastModifiedBy>Alexandre Duarte Morais</cp:lastModifiedBy>
  <dcterms:created xsi:type="dcterms:W3CDTF">2024-05-03T16:54:25Z</dcterms:created>
  <dcterms:modified xsi:type="dcterms:W3CDTF">2024-05-03T17:30:25Z</dcterms:modified>
</cp:coreProperties>
</file>