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388" documentId="8_{55544CF7-2EFB-4B01-ADD3-6B6E42CABB18}" xr6:coauthVersionLast="47" xr6:coauthVersionMax="47" xr10:uidLastSave="{945F4EEE-349E-4FF4-BA17-7A3B79AC63B2}"/>
  <bookViews>
    <workbookView xWindow="14295" yWindow="0" windowWidth="14610" windowHeight="15585" xr2:uid="{3C4A2C01-7E7F-4D19-B0F7-5CBF4E1BF5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4" i="2" l="1"/>
  <c r="AJ24" i="2"/>
  <c r="AI24" i="2"/>
  <c r="AH24" i="2"/>
  <c r="AG24" i="2"/>
  <c r="AK23" i="2"/>
  <c r="AJ23" i="2"/>
  <c r="AI23" i="2"/>
  <c r="AH23" i="2"/>
  <c r="AG23" i="2"/>
  <c r="AK31" i="2"/>
  <c r="AJ31" i="2"/>
  <c r="AI31" i="2"/>
  <c r="V40" i="2"/>
  <c r="Z40" i="2"/>
  <c r="AH36" i="2"/>
  <c r="AG36" i="2"/>
  <c r="AK33" i="2"/>
  <c r="AJ33" i="2"/>
  <c r="AI33" i="2"/>
  <c r="AH33" i="2"/>
  <c r="AG33" i="2"/>
  <c r="AF33" i="2"/>
  <c r="AH34" i="2" s="1"/>
  <c r="AK17" i="2"/>
  <c r="AK15" i="2"/>
  <c r="AK14" i="2"/>
  <c r="AK11" i="2"/>
  <c r="AK10" i="2"/>
  <c r="AK9" i="2"/>
  <c r="AK7" i="2"/>
  <c r="AJ17" i="2"/>
  <c r="AJ15" i="2"/>
  <c r="AJ14" i="2"/>
  <c r="AJ11" i="2"/>
  <c r="AJ12" i="2" s="1"/>
  <c r="AJ10" i="2"/>
  <c r="AJ9" i="2"/>
  <c r="AJ7" i="2"/>
  <c r="AI17" i="2"/>
  <c r="AI15" i="2"/>
  <c r="AI14" i="2"/>
  <c r="AI11" i="2"/>
  <c r="AI10" i="2"/>
  <c r="AI9" i="2"/>
  <c r="AI7" i="2"/>
  <c r="W6" i="2"/>
  <c r="W8" i="2" s="1"/>
  <c r="W26" i="2" s="1"/>
  <c r="V6" i="2"/>
  <c r="U6" i="2"/>
  <c r="T6" i="2"/>
  <c r="T8" i="2" s="1"/>
  <c r="S6" i="2"/>
  <c r="S8" i="2" s="1"/>
  <c r="S26" i="2" s="1"/>
  <c r="R6" i="2"/>
  <c r="V22" i="2" s="1"/>
  <c r="Q6" i="2"/>
  <c r="P6" i="2"/>
  <c r="O6" i="2"/>
  <c r="O8" i="2" s="1"/>
  <c r="N6" i="2"/>
  <c r="N8" i="2" s="1"/>
  <c r="M6" i="2"/>
  <c r="L6" i="2"/>
  <c r="K6" i="2"/>
  <c r="K22" i="2" s="1"/>
  <c r="J6" i="2"/>
  <c r="J8" i="2" s="1"/>
  <c r="J26" i="2" s="1"/>
  <c r="I6" i="2"/>
  <c r="H6" i="2"/>
  <c r="G6" i="2"/>
  <c r="G8" i="2" s="1"/>
  <c r="F6" i="2"/>
  <c r="E6" i="2"/>
  <c r="E8" i="2" s="1"/>
  <c r="D6" i="2"/>
  <c r="D8" i="2" s="1"/>
  <c r="C6" i="2"/>
  <c r="C8" i="2" s="1"/>
  <c r="B6" i="2"/>
  <c r="B22" i="2" s="1"/>
  <c r="Z6" i="2"/>
  <c r="Y6" i="2"/>
  <c r="X6" i="2"/>
  <c r="AQ6" i="2"/>
  <c r="AQ8" i="2" s="1"/>
  <c r="AP6" i="2"/>
  <c r="AO6" i="2"/>
  <c r="AN6" i="2"/>
  <c r="AM6" i="2"/>
  <c r="AM8" i="2" s="1"/>
  <c r="AM26" i="2" s="1"/>
  <c r="AL6" i="2"/>
  <c r="AJ6" i="2"/>
  <c r="AI6" i="2"/>
  <c r="AH6" i="2"/>
  <c r="AH8" i="2" s="1"/>
  <c r="AG6" i="2"/>
  <c r="AF6" i="2"/>
  <c r="AF8" i="2" s="1"/>
  <c r="AK6" i="2"/>
  <c r="AK22" i="2" s="1"/>
  <c r="AQ12" i="2"/>
  <c r="AP12" i="2"/>
  <c r="AO12" i="2"/>
  <c r="AN12" i="2"/>
  <c r="AM12" i="2"/>
  <c r="AL12" i="2"/>
  <c r="AH12" i="2"/>
  <c r="AG12" i="2"/>
  <c r="AF12" i="2"/>
  <c r="AP8" i="2"/>
  <c r="AP13" i="2" s="1"/>
  <c r="AP16" i="2" s="1"/>
  <c r="AP18" i="2" s="1"/>
  <c r="AP20" i="2" s="1"/>
  <c r="AO8" i="2"/>
  <c r="AL1" i="2"/>
  <c r="AM1" i="2" s="1"/>
  <c r="AN1" i="2" s="1"/>
  <c r="AO1" i="2" s="1"/>
  <c r="AP1" i="2" s="1"/>
  <c r="AQ1" i="2" s="1"/>
  <c r="AC33" i="2"/>
  <c r="AB33" i="2"/>
  <c r="AA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3" i="2"/>
  <c r="D22" i="2"/>
  <c r="AC12" i="2"/>
  <c r="AB12" i="2"/>
  <c r="AA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Z12" i="2"/>
  <c r="AC8" i="2"/>
  <c r="AB8" i="2"/>
  <c r="AA8" i="2"/>
  <c r="Y8" i="2"/>
  <c r="Y26" i="2" s="1"/>
  <c r="X8" i="2"/>
  <c r="X26" i="2" s="1"/>
  <c r="V8" i="2"/>
  <c r="U8" i="2"/>
  <c r="U26" i="2" s="1"/>
  <c r="L8" i="2"/>
  <c r="I8" i="2"/>
  <c r="I26" i="2" s="1"/>
  <c r="F8" i="2"/>
  <c r="Z8" i="2"/>
  <c r="Z26" i="2" s="1"/>
  <c r="B5" i="1"/>
  <c r="B4" i="1"/>
  <c r="B7" i="1" s="1"/>
  <c r="AN22" i="2" l="1"/>
  <c r="C13" i="2"/>
  <c r="AP22" i="2"/>
  <c r="Y22" i="2"/>
  <c r="AL22" i="2"/>
  <c r="F34" i="2"/>
  <c r="AM22" i="2"/>
  <c r="D13" i="2"/>
  <c r="D16" i="2" s="1"/>
  <c r="D18" i="2" s="1"/>
  <c r="D20" i="2" s="1"/>
  <c r="C22" i="2"/>
  <c r="AO22" i="2"/>
  <c r="I22" i="2"/>
  <c r="AL8" i="2"/>
  <c r="K8" i="2"/>
  <c r="K26" i="2" s="1"/>
  <c r="AN8" i="2"/>
  <c r="AN26" i="2" s="1"/>
  <c r="U22" i="2"/>
  <c r="AI12" i="2"/>
  <c r="AQ13" i="2"/>
  <c r="AQ26" i="2"/>
  <c r="L22" i="2"/>
  <c r="T22" i="2"/>
  <c r="B8" i="2"/>
  <c r="B26" i="2" s="1"/>
  <c r="AP27" i="2"/>
  <c r="F13" i="2"/>
  <c r="F16" i="2" s="1"/>
  <c r="F18" i="2" s="1"/>
  <c r="F20" i="2" s="1"/>
  <c r="AC34" i="2"/>
  <c r="AO13" i="2"/>
  <c r="AQ22" i="2"/>
  <c r="G22" i="2"/>
  <c r="AO26" i="2"/>
  <c r="M22" i="2"/>
  <c r="X22" i="2"/>
  <c r="AP26" i="2"/>
  <c r="F22" i="2"/>
  <c r="Z22" i="2"/>
  <c r="V13" i="2"/>
  <c r="V16" i="2" s="1"/>
  <c r="V18" i="2" s="1"/>
  <c r="V20" i="2" s="1"/>
  <c r="AM13" i="2"/>
  <c r="E13" i="2"/>
  <c r="AJ8" i="2"/>
  <c r="AJ13" i="2" s="1"/>
  <c r="AJ16" i="2" s="1"/>
  <c r="AJ18" i="2" s="1"/>
  <c r="AJ20" i="2" s="1"/>
  <c r="AK12" i="2"/>
  <c r="AG22" i="2"/>
  <c r="AI34" i="2"/>
  <c r="AJ34" i="2"/>
  <c r="AK34" i="2"/>
  <c r="AF34" i="2"/>
  <c r="AG34" i="2"/>
  <c r="AF13" i="2"/>
  <c r="AF16" i="2" s="1"/>
  <c r="AF18" i="2" s="1"/>
  <c r="AF20" i="2" s="1"/>
  <c r="AF26" i="2"/>
  <c r="AK8" i="2"/>
  <c r="AI8" i="2"/>
  <c r="AG8" i="2"/>
  <c r="AH22" i="2"/>
  <c r="AH13" i="2"/>
  <c r="AH26" i="2"/>
  <c r="AI22" i="2"/>
  <c r="AJ22" i="2"/>
  <c r="M8" i="2"/>
  <c r="M13" i="2" s="1"/>
  <c r="M16" i="2" s="1"/>
  <c r="M18" i="2" s="1"/>
  <c r="M20" i="2" s="1"/>
  <c r="Q8" i="2"/>
  <c r="Q26" i="2" s="1"/>
  <c r="Q22" i="2"/>
  <c r="P22" i="2"/>
  <c r="L13" i="2"/>
  <c r="L27" i="2" s="1"/>
  <c r="S22" i="2"/>
  <c r="O22" i="2"/>
  <c r="N22" i="2"/>
  <c r="R22" i="2"/>
  <c r="R8" i="2"/>
  <c r="R26" i="2" s="1"/>
  <c r="N13" i="2"/>
  <c r="N16" i="2" s="1"/>
  <c r="N18" i="2" s="1"/>
  <c r="N20" i="2" s="1"/>
  <c r="N34" i="2"/>
  <c r="W22" i="2"/>
  <c r="H22" i="2"/>
  <c r="H8" i="2"/>
  <c r="H26" i="2" s="1"/>
  <c r="P8" i="2"/>
  <c r="P26" i="2" s="1"/>
  <c r="J22" i="2"/>
  <c r="S13" i="2"/>
  <c r="S16" i="2" s="1"/>
  <c r="S18" i="2" s="1"/>
  <c r="S20" i="2" s="1"/>
  <c r="E22" i="2"/>
  <c r="X34" i="2"/>
  <c r="T13" i="2"/>
  <c r="T27" i="2" s="1"/>
  <c r="V34" i="2"/>
  <c r="W34" i="2"/>
  <c r="Y34" i="2"/>
  <c r="AA34" i="2"/>
  <c r="AB34" i="2"/>
  <c r="O13" i="2"/>
  <c r="O27" i="2" s="1"/>
  <c r="G13" i="2"/>
  <c r="G16" i="2" s="1"/>
  <c r="G18" i="2" s="1"/>
  <c r="G20" i="2" s="1"/>
  <c r="J34" i="2"/>
  <c r="R34" i="2"/>
  <c r="I13" i="2"/>
  <c r="I16" i="2" s="1"/>
  <c r="I18" i="2" s="1"/>
  <c r="I20" i="2" s="1"/>
  <c r="C26" i="2"/>
  <c r="G34" i="2"/>
  <c r="O34" i="2"/>
  <c r="H34" i="2"/>
  <c r="P34" i="2"/>
  <c r="I34" i="2"/>
  <c r="Q34" i="2"/>
  <c r="J13" i="2"/>
  <c r="J16" i="2" s="1"/>
  <c r="J18" i="2" s="1"/>
  <c r="J20" i="2" s="1"/>
  <c r="AA13" i="2"/>
  <c r="AA16" i="2" s="1"/>
  <c r="AA18" i="2" s="1"/>
  <c r="AA20" i="2" s="1"/>
  <c r="Z34" i="2"/>
  <c r="AB13" i="2"/>
  <c r="AB16" i="2" s="1"/>
  <c r="AB18" i="2" s="1"/>
  <c r="AB20" i="2" s="1"/>
  <c r="K34" i="2"/>
  <c r="L34" i="2"/>
  <c r="T34" i="2"/>
  <c r="Z13" i="2"/>
  <c r="Z16" i="2" s="1"/>
  <c r="Z18" i="2" s="1"/>
  <c r="Z20" i="2" s="1"/>
  <c r="E34" i="2"/>
  <c r="M34" i="2"/>
  <c r="U34" i="2"/>
  <c r="S34" i="2"/>
  <c r="C16" i="2"/>
  <c r="C18" i="2" s="1"/>
  <c r="C20" i="2" s="1"/>
  <c r="C27" i="2"/>
  <c r="D27" i="2"/>
  <c r="E16" i="2"/>
  <c r="E18" i="2" s="1"/>
  <c r="E20" i="2" s="1"/>
  <c r="E27" i="2"/>
  <c r="AC13" i="2"/>
  <c r="AC16" i="2" s="1"/>
  <c r="AC18" i="2" s="1"/>
  <c r="AC20" i="2" s="1"/>
  <c r="D26" i="2"/>
  <c r="L26" i="2"/>
  <c r="T26" i="2"/>
  <c r="U13" i="2"/>
  <c r="E26" i="2"/>
  <c r="M26" i="2"/>
  <c r="W13" i="2"/>
  <c r="F26" i="2"/>
  <c r="N26" i="2"/>
  <c r="V26" i="2"/>
  <c r="X13" i="2"/>
  <c r="G26" i="2"/>
  <c r="O26" i="2"/>
  <c r="Y13" i="2"/>
  <c r="AN13" i="2" l="1"/>
  <c r="F27" i="2"/>
  <c r="AI13" i="2"/>
  <c r="AI16" i="2" s="1"/>
  <c r="AI18" i="2" s="1"/>
  <c r="AI20" i="2" s="1"/>
  <c r="K13" i="2"/>
  <c r="K16" i="2" s="1"/>
  <c r="AL13" i="2"/>
  <c r="AL26" i="2"/>
  <c r="V27" i="2"/>
  <c r="AM16" i="2"/>
  <c r="AM18" i="2" s="1"/>
  <c r="AM20" i="2" s="1"/>
  <c r="AM27" i="2"/>
  <c r="AJ26" i="2"/>
  <c r="AO16" i="2"/>
  <c r="AO18" i="2" s="1"/>
  <c r="AO20" i="2" s="1"/>
  <c r="AO27" i="2"/>
  <c r="AN16" i="2"/>
  <c r="AN18" i="2" s="1"/>
  <c r="AN20" i="2" s="1"/>
  <c r="AN27" i="2"/>
  <c r="B13" i="2"/>
  <c r="B16" i="2" s="1"/>
  <c r="B18" i="2" s="1"/>
  <c r="B20" i="2" s="1"/>
  <c r="AQ16" i="2"/>
  <c r="AQ18" i="2" s="1"/>
  <c r="AQ20" i="2" s="1"/>
  <c r="AQ27" i="2"/>
  <c r="AF27" i="2"/>
  <c r="AK13" i="2"/>
  <c r="AK26" i="2"/>
  <c r="AJ27" i="2"/>
  <c r="AI26" i="2"/>
  <c r="M27" i="2"/>
  <c r="AG13" i="2"/>
  <c r="AG26" i="2"/>
  <c r="AH16" i="2"/>
  <c r="AH18" i="2" s="1"/>
  <c r="AH20" i="2" s="1"/>
  <c r="AH27" i="2"/>
  <c r="Q13" i="2"/>
  <c r="Q16" i="2" s="1"/>
  <c r="Q18" i="2" s="1"/>
  <c r="Q20" i="2" s="1"/>
  <c r="L16" i="2"/>
  <c r="L18" i="2" s="1"/>
  <c r="L20" i="2" s="1"/>
  <c r="P13" i="2"/>
  <c r="K18" i="2"/>
  <c r="K20" i="2" s="1"/>
  <c r="O16" i="2"/>
  <c r="O18" i="2" s="1"/>
  <c r="O20" i="2" s="1"/>
  <c r="R13" i="2"/>
  <c r="R16" i="2" s="1"/>
  <c r="R18" i="2" s="1"/>
  <c r="R20" i="2" s="1"/>
  <c r="N27" i="2"/>
  <c r="S27" i="2"/>
  <c r="H13" i="2"/>
  <c r="G27" i="2"/>
  <c r="T16" i="2"/>
  <c r="T18" i="2" s="1"/>
  <c r="T20" i="2" s="1"/>
  <c r="B27" i="2"/>
  <c r="J27" i="2"/>
  <c r="I27" i="2"/>
  <c r="Z27" i="2"/>
  <c r="K27" i="2"/>
  <c r="X16" i="2"/>
  <c r="X18" i="2" s="1"/>
  <c r="X20" i="2" s="1"/>
  <c r="X27" i="2"/>
  <c r="U16" i="2"/>
  <c r="U18" i="2" s="1"/>
  <c r="U20" i="2" s="1"/>
  <c r="U27" i="2"/>
  <c r="Y27" i="2"/>
  <c r="Y16" i="2"/>
  <c r="Y18" i="2" s="1"/>
  <c r="Y20" i="2" s="1"/>
  <c r="W16" i="2"/>
  <c r="W18" i="2" s="1"/>
  <c r="W20" i="2" s="1"/>
  <c r="W27" i="2"/>
  <c r="AI27" i="2" l="1"/>
  <c r="AL16" i="2"/>
  <c r="AL18" i="2" s="1"/>
  <c r="AL20" i="2" s="1"/>
  <c r="AL27" i="2"/>
  <c r="AK16" i="2"/>
  <c r="AK18" i="2" s="1"/>
  <c r="AK20" i="2" s="1"/>
  <c r="AK27" i="2"/>
  <c r="AG16" i="2"/>
  <c r="AG18" i="2" s="1"/>
  <c r="AG20" i="2" s="1"/>
  <c r="AG27" i="2"/>
  <c r="Q27" i="2"/>
  <c r="P16" i="2"/>
  <c r="P18" i="2" s="1"/>
  <c r="P20" i="2" s="1"/>
  <c r="P27" i="2"/>
  <c r="R27" i="2"/>
  <c r="H27" i="2"/>
  <c r="H16" i="2"/>
  <c r="H18" i="2" s="1"/>
  <c r="H20" i="2" s="1"/>
</calcChain>
</file>

<file path=xl/sharedStrings.xml><?xml version="1.0" encoding="utf-8"?>
<sst xmlns="http://schemas.openxmlformats.org/spreadsheetml/2006/main" count="114" uniqueCount="102">
  <si>
    <t xml:space="preserve">ticket </t>
  </si>
  <si>
    <t>price</t>
  </si>
  <si>
    <t>shares</t>
  </si>
  <si>
    <t>mc</t>
  </si>
  <si>
    <t>cash</t>
  </si>
  <si>
    <t>debt</t>
  </si>
  <si>
    <t>ev</t>
  </si>
  <si>
    <t>SNOW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</si>
  <si>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</si>
  <si>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</si>
  <si>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</si>
  <si>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</si>
  <si>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</si>
  <si>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</si>
  <si>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</si>
  <si>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</si>
  <si>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</si>
  <si>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</si>
  <si>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</si>
  <si>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</si>
  <si>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</si>
  <si>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</si>
  <si>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</si>
  <si>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</si>
  <si>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</si>
  <si>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</si>
  <si>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</si>
  <si>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</si>
  <si>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</si>
  <si>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</si>
  <si>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</si>
  <si>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</si>
  <si>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</si>
  <si>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</si>
  <si>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</si>
  <si>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S&amp;M</t>
  </si>
  <si>
    <t>R&amp;D</t>
  </si>
  <si>
    <t>G&amp;A</t>
  </si>
  <si>
    <t>Total Opex</t>
  </si>
  <si>
    <t>Operating Income</t>
  </si>
  <si>
    <t>Q1 2025</t>
  </si>
  <si>
    <t>Q2 2025</t>
  </si>
  <si>
    <t>Q3 2025</t>
  </si>
  <si>
    <t>Q4 2025</t>
  </si>
  <si>
    <t>Interest Income</t>
  </si>
  <si>
    <t>Other expenses</t>
  </si>
  <si>
    <t>Pretax Income</t>
  </si>
  <si>
    <t>Taxes</t>
  </si>
  <si>
    <t>Net Income</t>
  </si>
  <si>
    <t>Shares</t>
  </si>
  <si>
    <t>EPS</t>
  </si>
  <si>
    <t>Revenue Y/Y</t>
  </si>
  <si>
    <t>Gross Margin</t>
  </si>
  <si>
    <t>Operating Margin</t>
  </si>
  <si>
    <t>CFFO</t>
  </si>
  <si>
    <t>CAPEX</t>
  </si>
  <si>
    <t>SBC</t>
  </si>
  <si>
    <t>FCF</t>
  </si>
  <si>
    <t>FCF TTM</t>
  </si>
  <si>
    <t>Snowflake Inc. provides a cloud-based data platform, which enables customers to consolidate data into a single source of truth to drive meaningful insights, apply AI to solve business problems, build data applications, and share data and data products</t>
  </si>
  <si>
    <t>Product</t>
  </si>
  <si>
    <t>Services</t>
  </si>
  <si>
    <t>net cash</t>
  </si>
  <si>
    <t>IPO September 2020</t>
  </si>
  <si>
    <t>Both Salesforce and Berkshire Hathaway purchased 2M shares for $120 each</t>
  </si>
  <si>
    <t>Revenue retention rate</t>
  </si>
  <si>
    <t>Costumer over $1M</t>
  </si>
  <si>
    <t>7004 employees</t>
  </si>
  <si>
    <t>Product Y/Y</t>
  </si>
  <si>
    <t>Services Y/Y</t>
  </si>
  <si>
    <t>Cloud Data Warehousing Platform</t>
  </si>
  <si>
    <t>Estimated Market Share</t>
  </si>
  <si>
    <t>Amazon Redshift (AWS)</t>
  </si>
  <si>
    <t>25-30%</t>
  </si>
  <si>
    <t>Snowflake</t>
  </si>
  <si>
    <t>15-20%</t>
  </si>
  <si>
    <t>Google BigQuery</t>
  </si>
  <si>
    <t>10-15%</t>
  </si>
  <si>
    <t>Microsoft Azure Synapse Analytics</t>
  </si>
  <si>
    <t>Oracle Autonomous Data Warehouse</t>
  </si>
  <si>
    <t>5-10%</t>
  </si>
  <si>
    <t>Databricks</t>
  </si>
  <si>
    <t>Teradata</t>
  </si>
  <si>
    <t>5% or lower</t>
  </si>
  <si>
    <t>Cloudera</t>
  </si>
  <si>
    <t>IBM Db2 Warehouse (IBM Cloud)</t>
  </si>
  <si>
    <t>Vertica (Micro Focus)</t>
  </si>
  <si>
    <t>1-3%</t>
  </si>
  <si>
    <t>Exasol</t>
  </si>
  <si>
    <t>Less than 1-3%</t>
  </si>
  <si>
    <t>SAP Data Warehouse Cloud</t>
  </si>
  <si>
    <t>Estimated YoY Revenue Growth</t>
  </si>
  <si>
    <t>60-80%</t>
  </si>
  <si>
    <t>30-40%</t>
  </si>
  <si>
    <t>25-35%</t>
  </si>
  <si>
    <t>50-70%</t>
  </si>
  <si>
    <t>10-20%</t>
  </si>
  <si>
    <t>high valuation</t>
  </si>
  <si>
    <t>intense competition</t>
  </si>
  <si>
    <t>Reliance on cloud providers</t>
  </si>
  <si>
    <t>Need for continuous innovation = high R&amp;D budgets</t>
  </si>
  <si>
    <t>Risks: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</si>
</sst>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0" fillId="0" borderId="0" xfId="1" applyFont="1"/>
    <xf numFmtId="3" fontId="0" fillId="0" borderId="0" xfId="0" applyNumberFormat="1" applyFont="1"/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19050</xdr:rowOff>
    </xdr:from>
    <xdr:to>
      <xdr:col>26</xdr:col>
      <xdr:colOff>9525</xdr:colOff>
      <xdr:row>56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0D4020B-66C9-CF9C-C896-6A18ED61227A}"/>
            </a:ext>
          </a:extLst>
        </xdr:cNvPr>
        <xdr:cNvCxnSpPr/>
      </xdr:nvCxnSpPr>
      <xdr:spPr>
        <a:xfrm flipH="1">
          <a:off x="16363950" y="19050"/>
          <a:ext cx="9525" cy="1020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0</xdr:row>
      <xdr:rowOff>9525</xdr:rowOff>
    </xdr:from>
    <xdr:to>
      <xdr:col>37</xdr:col>
      <xdr:colOff>19050</xdr:colOff>
      <xdr:row>40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BDEDBA5-81F0-9AE6-1E49-BCA5305B4D7A}"/>
            </a:ext>
          </a:extLst>
        </xdr:cNvPr>
        <xdr:cNvCxnSpPr/>
      </xdr:nvCxnSpPr>
      <xdr:spPr>
        <a:xfrm>
          <a:off x="23069550" y="9525"/>
          <a:ext cx="19050" cy="7219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4756-4337-47DF-A37E-BCAC5399CDEE}">
  <dimension ref="A1:F34"/>
  <sheetViews>
    <sheetView tabSelected="1" topLeftCell="A22" workbookViewId="0">
      <selection activeCell="A30" sqref="A30"/>
    </sheetView>
  </sheetViews>
  <sheetFormatPr defaultRowHeight="15" x14ac:dyDescent="0.25"/>
  <cols>
    <col min="4" max="4" width="28.28515625" customWidth="1"/>
    <col min="5" max="5" width="12.28515625" customWidth="1"/>
    <col min="6" max="6" width="12.7109375" customWidth="1"/>
  </cols>
  <sheetData>
    <row r="1" spans="1:6" x14ac:dyDescent="0.25">
      <c r="A1" t="s">
        <v>0</v>
      </c>
      <c r="B1" t="s">
        <v>7</v>
      </c>
    </row>
    <row r="2" spans="1:6" x14ac:dyDescent="0.25">
      <c r="A2" t="s">
        <v>1</v>
      </c>
      <c r="B2">
        <v>124</v>
      </c>
    </row>
    <row r="3" spans="1:6" x14ac:dyDescent="0.25">
      <c r="A3" t="s">
        <v>2</v>
      </c>
      <c r="B3">
        <v>334.8</v>
      </c>
    </row>
    <row r="4" spans="1:6" x14ac:dyDescent="0.25">
      <c r="A4" t="s">
        <v>3</v>
      </c>
      <c r="B4" s="1">
        <f>+B2*B3</f>
        <v>41515.200000000004</v>
      </c>
    </row>
    <row r="5" spans="1:6" x14ac:dyDescent="0.25">
      <c r="A5" t="s">
        <v>4</v>
      </c>
      <c r="B5" s="1">
        <f>1330.411+2200.935+927.981</f>
        <v>4459.3270000000002</v>
      </c>
    </row>
    <row r="6" spans="1:6" x14ac:dyDescent="0.25">
      <c r="A6" t="s">
        <v>5</v>
      </c>
      <c r="B6" s="1">
        <v>0</v>
      </c>
    </row>
    <row r="7" spans="1:6" x14ac:dyDescent="0.25">
      <c r="A7" t="s">
        <v>6</v>
      </c>
      <c r="B7" s="1">
        <f>+B4-B5+B6</f>
        <v>37055.873000000007</v>
      </c>
    </row>
    <row r="9" spans="1:6" x14ac:dyDescent="0.25">
      <c r="A9" t="s">
        <v>59</v>
      </c>
    </row>
    <row r="11" spans="1:6" x14ac:dyDescent="0.25">
      <c r="A11" t="s">
        <v>63</v>
      </c>
    </row>
    <row r="12" spans="1:6" x14ac:dyDescent="0.25">
      <c r="A12" t="s">
        <v>64</v>
      </c>
    </row>
    <row r="14" spans="1:6" x14ac:dyDescent="0.25">
      <c r="A14" t="s">
        <v>67</v>
      </c>
    </row>
    <row r="16" spans="1:6" ht="75" x14ac:dyDescent="0.25">
      <c r="D16" s="9" t="s">
        <v>70</v>
      </c>
      <c r="E16" s="9" t="s">
        <v>71</v>
      </c>
      <c r="F16" s="9" t="s">
        <v>91</v>
      </c>
    </row>
    <row r="17" spans="1:6" ht="45" x14ac:dyDescent="0.25">
      <c r="D17" s="10" t="s">
        <v>72</v>
      </c>
      <c r="E17" s="11" t="s">
        <v>73</v>
      </c>
      <c r="F17" s="11" t="s">
        <v>75</v>
      </c>
    </row>
    <row r="18" spans="1:6" ht="30" x14ac:dyDescent="0.25">
      <c r="D18" s="10" t="s">
        <v>74</v>
      </c>
      <c r="E18" s="11" t="s">
        <v>75</v>
      </c>
      <c r="F18" s="11" t="s">
        <v>92</v>
      </c>
    </row>
    <row r="19" spans="1:6" ht="30" x14ac:dyDescent="0.25">
      <c r="D19" s="10" t="s">
        <v>76</v>
      </c>
      <c r="E19" s="11" t="s">
        <v>77</v>
      </c>
      <c r="F19" s="11" t="s">
        <v>93</v>
      </c>
    </row>
    <row r="20" spans="1:6" ht="60" x14ac:dyDescent="0.25">
      <c r="D20" s="10" t="s">
        <v>78</v>
      </c>
      <c r="E20" s="11" t="s">
        <v>75</v>
      </c>
      <c r="F20" s="11" t="s">
        <v>94</v>
      </c>
    </row>
    <row r="21" spans="1:6" ht="75" x14ac:dyDescent="0.25">
      <c r="D21" s="10" t="s">
        <v>79</v>
      </c>
      <c r="E21" s="11" t="s">
        <v>80</v>
      </c>
      <c r="F21" s="11" t="s">
        <v>77</v>
      </c>
    </row>
    <row r="22" spans="1:6" ht="30" x14ac:dyDescent="0.25">
      <c r="D22" s="10" t="s">
        <v>81</v>
      </c>
      <c r="E22" s="11" t="s">
        <v>80</v>
      </c>
      <c r="F22" s="11" t="s">
        <v>95</v>
      </c>
    </row>
    <row r="23" spans="1:6" ht="30" x14ac:dyDescent="0.25">
      <c r="D23" s="10" t="s">
        <v>82</v>
      </c>
      <c r="E23" s="11" t="s">
        <v>83</v>
      </c>
      <c r="F23" s="11" t="s">
        <v>80</v>
      </c>
    </row>
    <row r="24" spans="1:6" ht="30" x14ac:dyDescent="0.25">
      <c r="D24" s="10" t="s">
        <v>84</v>
      </c>
      <c r="E24" s="11" t="s">
        <v>83</v>
      </c>
      <c r="F24" s="11" t="s">
        <v>77</v>
      </c>
    </row>
    <row r="25" spans="1:6" ht="60" x14ac:dyDescent="0.25">
      <c r="D25" s="10" t="s">
        <v>85</v>
      </c>
      <c r="E25" s="11" t="s">
        <v>83</v>
      </c>
      <c r="F25" s="11" t="s">
        <v>80</v>
      </c>
    </row>
    <row r="26" spans="1:6" ht="45" x14ac:dyDescent="0.25">
      <c r="D26" s="10" t="s">
        <v>86</v>
      </c>
      <c r="E26" s="11" t="s">
        <v>87</v>
      </c>
      <c r="F26" s="11" t="s">
        <v>80</v>
      </c>
    </row>
    <row r="27" spans="1:6" ht="45" x14ac:dyDescent="0.25">
      <c r="D27" s="10" t="s">
        <v>88</v>
      </c>
      <c r="E27" s="11" t="s">
        <v>89</v>
      </c>
      <c r="F27" s="11" t="s">
        <v>77</v>
      </c>
    </row>
    <row r="28" spans="1:6" ht="45" x14ac:dyDescent="0.25">
      <c r="D28" s="10" t="s">
        <v>90</v>
      </c>
      <c r="E28" s="11" t="s">
        <v>89</v>
      </c>
      <c r="F28" s="11" t="s">
        <v>96</v>
      </c>
    </row>
    <row r="30" spans="1:6" x14ac:dyDescent="0.25">
      <c r="A30" s="2" t="s">
        <v>101</v>
      </c>
    </row>
    <row r="31" spans="1:6" x14ac:dyDescent="0.25">
      <c r="A31" t="s">
        <v>97</v>
      </c>
    </row>
    <row r="32" spans="1:6" x14ac:dyDescent="0.25">
      <c r="A32" t="s">
        <v>98</v>
      </c>
    </row>
    <row r="33" spans="1:1" x14ac:dyDescent="0.25">
      <c r="A33" t="s">
        <v>99</v>
      </c>
    </row>
    <row r="34" spans="1:1" x14ac:dyDescent="0.25">
      <c r="A34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4C23-1BF6-4DB8-8C5F-1923585DD627}">
  <dimension ref="A1:AQ40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J5" sqref="AJ5"/>
    </sheetView>
  </sheetViews>
  <sheetFormatPr defaultRowHeight="15" x14ac:dyDescent="0.25"/>
  <cols>
    <col min="1" max="1" width="20.7109375" bestFit="1" customWidth="1"/>
  </cols>
  <sheetData>
    <row r="1" spans="1:43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40</v>
      </c>
      <c r="AA1" s="2" t="s">
        <v>41</v>
      </c>
      <c r="AB1" s="2" t="s">
        <v>42</v>
      </c>
      <c r="AC1" s="2" t="s">
        <v>43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  <c r="AK1" s="2">
        <v>2024</v>
      </c>
      <c r="AL1" s="2">
        <f>+AK1+1</f>
        <v>2025</v>
      </c>
      <c r="AM1" s="2">
        <f t="shared" ref="AM1:AQ1" si="0">+AL1+1</f>
        <v>2026</v>
      </c>
      <c r="AN1" s="2">
        <f t="shared" si="0"/>
        <v>2027</v>
      </c>
      <c r="AO1" s="2">
        <f t="shared" si="0"/>
        <v>2028</v>
      </c>
      <c r="AP1" s="2">
        <f t="shared" si="0"/>
        <v>2029</v>
      </c>
      <c r="AQ1" s="2">
        <f t="shared" si="0"/>
        <v>2030</v>
      </c>
    </row>
    <row r="2" spans="1:43" x14ac:dyDescent="0.25">
      <c r="A2" t="s">
        <v>60</v>
      </c>
      <c r="B2" s="7"/>
      <c r="C2" s="7"/>
      <c r="D2" s="7"/>
      <c r="E2" s="7"/>
      <c r="F2" s="7"/>
      <c r="G2" s="7"/>
      <c r="H2" s="7"/>
      <c r="I2" s="7"/>
      <c r="J2" s="7"/>
      <c r="K2" s="7">
        <v>125.21599999999999</v>
      </c>
      <c r="L2" s="7">
        <v>148.47300000000001</v>
      </c>
      <c r="M2" s="7">
        <v>178.28800000000001</v>
      </c>
      <c r="N2" s="7">
        <v>213.83</v>
      </c>
      <c r="O2" s="7">
        <v>254.62299999999999</v>
      </c>
      <c r="P2" s="7">
        <v>312.45800000000003</v>
      </c>
      <c r="Q2" s="7">
        <v>359.55799999999999</v>
      </c>
      <c r="R2" s="7">
        <v>394.43400000000003</v>
      </c>
      <c r="S2" s="7">
        <v>466.26799999999997</v>
      </c>
      <c r="T2" s="7">
        <v>522.75199999999995</v>
      </c>
      <c r="U2" s="7">
        <v>555.32899999999995</v>
      </c>
      <c r="V2" s="7">
        <v>590.072</v>
      </c>
      <c r="W2" s="7">
        <v>640.20899999999995</v>
      </c>
      <c r="X2" s="7">
        <v>698.47799999999995</v>
      </c>
      <c r="Y2" s="7">
        <v>738.09</v>
      </c>
      <c r="Z2" s="7">
        <v>789.58699999999999</v>
      </c>
      <c r="AA2" s="7"/>
      <c r="AB2" s="7"/>
      <c r="AC2" s="7"/>
      <c r="AF2" s="1">
        <v>95.683000000000007</v>
      </c>
      <c r="AG2" s="1">
        <v>252.22900000000001</v>
      </c>
      <c r="AH2" s="1">
        <v>553.79399999999998</v>
      </c>
      <c r="AI2" s="1">
        <v>1140.4690000000001</v>
      </c>
      <c r="AJ2" s="1">
        <v>1938.7829999999999</v>
      </c>
      <c r="AK2" s="1">
        <v>2666.8490000000002</v>
      </c>
      <c r="AL2" s="1"/>
      <c r="AM2" s="1"/>
      <c r="AN2" s="1"/>
      <c r="AO2" s="1"/>
      <c r="AP2" s="1"/>
      <c r="AQ2" s="1"/>
    </row>
    <row r="3" spans="1:43" x14ac:dyDescent="0.25">
      <c r="A3" t="s">
        <v>61</v>
      </c>
      <c r="B3" s="7"/>
      <c r="C3" s="7"/>
      <c r="D3" s="7"/>
      <c r="E3" s="7"/>
      <c r="F3" s="7"/>
      <c r="G3" s="7"/>
      <c r="H3" s="7"/>
      <c r="I3" s="7"/>
      <c r="J3" s="7"/>
      <c r="K3" s="7">
        <v>7.9290000000000003</v>
      </c>
      <c r="L3" s="7">
        <v>11.151</v>
      </c>
      <c r="M3" s="7">
        <v>12.177</v>
      </c>
      <c r="N3" s="7">
        <v>15.084</v>
      </c>
      <c r="O3" s="7">
        <v>17.574999999999999</v>
      </c>
      <c r="P3" s="7">
        <v>21.983000000000001</v>
      </c>
      <c r="Q3" s="7">
        <v>24.216000000000001</v>
      </c>
      <c r="R3" s="7">
        <v>27.937000000000001</v>
      </c>
      <c r="S3" s="7">
        <v>30.98</v>
      </c>
      <c r="T3" s="7">
        <v>34.276000000000003</v>
      </c>
      <c r="U3" s="7">
        <v>33.683</v>
      </c>
      <c r="V3" s="7">
        <v>33.527000000000001</v>
      </c>
      <c r="W3" s="7">
        <v>33.808999999999997</v>
      </c>
      <c r="X3" s="7">
        <v>35.695</v>
      </c>
      <c r="Y3" s="7">
        <v>36.609000000000002</v>
      </c>
      <c r="Z3" s="7">
        <v>39.122</v>
      </c>
      <c r="AA3" s="7"/>
      <c r="AB3" s="7"/>
      <c r="AC3" s="7"/>
      <c r="AF3" s="1">
        <v>0.98299999999999998</v>
      </c>
      <c r="AG3" s="1">
        <v>12.519</v>
      </c>
      <c r="AH3" s="1">
        <v>38.255000000000003</v>
      </c>
      <c r="AI3" s="1">
        <v>78.858000000000004</v>
      </c>
      <c r="AJ3" s="1">
        <v>126.876</v>
      </c>
      <c r="AK3" s="1">
        <v>139.63999999999999</v>
      </c>
      <c r="AL3" s="1"/>
      <c r="AM3" s="1"/>
      <c r="AN3" s="1"/>
      <c r="AO3" s="1"/>
      <c r="AP3" s="1"/>
      <c r="AQ3" s="1"/>
    </row>
    <row r="4" spans="1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4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43" x14ac:dyDescent="0.25">
      <c r="A6" t="s">
        <v>32</v>
      </c>
      <c r="B6" s="1">
        <f t="shared" ref="B6:X6" si="1">+B2+B3</f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133.14499999999998</v>
      </c>
      <c r="L6" s="1">
        <f t="shared" si="1"/>
        <v>159.62400000000002</v>
      </c>
      <c r="M6" s="1">
        <f t="shared" si="1"/>
        <v>190.465</v>
      </c>
      <c r="N6" s="1">
        <f t="shared" si="1"/>
        <v>228.91400000000002</v>
      </c>
      <c r="O6" s="1">
        <f t="shared" si="1"/>
        <v>272.19799999999998</v>
      </c>
      <c r="P6" s="1">
        <f t="shared" si="1"/>
        <v>334.44100000000003</v>
      </c>
      <c r="Q6" s="1">
        <f t="shared" si="1"/>
        <v>383.774</v>
      </c>
      <c r="R6" s="1">
        <f t="shared" si="1"/>
        <v>422.37100000000004</v>
      </c>
      <c r="S6" s="1">
        <f t="shared" si="1"/>
        <v>497.24799999999999</v>
      </c>
      <c r="T6" s="1">
        <f t="shared" si="1"/>
        <v>557.02799999999991</v>
      </c>
      <c r="U6" s="1">
        <f t="shared" si="1"/>
        <v>589.01199999999994</v>
      </c>
      <c r="V6" s="1">
        <f t="shared" si="1"/>
        <v>623.59900000000005</v>
      </c>
      <c r="W6" s="1">
        <f t="shared" si="1"/>
        <v>674.01799999999992</v>
      </c>
      <c r="X6" s="1">
        <f>+X2+X3</f>
        <v>734.173</v>
      </c>
      <c r="Y6" s="1">
        <f t="shared" ref="Y6:Z6" si="2">+Y2+Y3</f>
        <v>774.69900000000007</v>
      </c>
      <c r="Z6" s="1">
        <f t="shared" si="2"/>
        <v>828.70899999999995</v>
      </c>
      <c r="AA6" s="1"/>
      <c r="AB6" s="1"/>
      <c r="AC6" s="1"/>
      <c r="AF6" s="1">
        <f t="shared" ref="AF6:AK6" si="3">+AF2+AF3</f>
        <v>96.666000000000011</v>
      </c>
      <c r="AG6" s="1">
        <f t="shared" si="3"/>
        <v>264.74799999999999</v>
      </c>
      <c r="AH6" s="1">
        <f t="shared" si="3"/>
        <v>592.04899999999998</v>
      </c>
      <c r="AI6" s="1">
        <f t="shared" si="3"/>
        <v>1219.327</v>
      </c>
      <c r="AJ6" s="1">
        <f t="shared" si="3"/>
        <v>2065.6590000000001</v>
      </c>
      <c r="AK6" s="1">
        <f>+AK2+AK3</f>
        <v>2806.489</v>
      </c>
      <c r="AL6" s="1">
        <f t="shared" ref="AL6:AQ6" si="4">+AL2+AL3</f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</row>
    <row r="7" spans="1:43" x14ac:dyDescent="0.25">
      <c r="A7" t="s">
        <v>33</v>
      </c>
      <c r="B7" s="1"/>
      <c r="C7" s="1"/>
      <c r="D7" s="1"/>
      <c r="E7" s="1"/>
      <c r="F7" s="1"/>
      <c r="G7" s="1"/>
      <c r="H7" s="1"/>
      <c r="I7" s="1"/>
      <c r="J7" s="1"/>
      <c r="K7" s="1">
        <v>50.445999999999998</v>
      </c>
      <c r="L7" s="1">
        <v>66.680999999999997</v>
      </c>
      <c r="M7" s="1">
        <v>82.903999999999996</v>
      </c>
      <c r="N7" s="1">
        <v>97.346000000000004</v>
      </c>
      <c r="O7" s="1">
        <v>106.121</v>
      </c>
      <c r="P7" s="1">
        <v>120.786</v>
      </c>
      <c r="Q7" s="1">
        <v>134.18</v>
      </c>
      <c r="R7" s="1">
        <v>147.93</v>
      </c>
      <c r="S7" s="1">
        <v>173.232</v>
      </c>
      <c r="T7" s="1">
        <v>190.721</v>
      </c>
      <c r="U7" s="1">
        <v>205.65700000000001</v>
      </c>
      <c r="V7" s="1">
        <v>209.41399999999999</v>
      </c>
      <c r="W7" s="1">
        <v>218.392</v>
      </c>
      <c r="X7" s="1">
        <v>228.94800000000001</v>
      </c>
      <c r="Y7" s="1">
        <v>241.804</v>
      </c>
      <c r="Z7" s="1">
        <v>272.517</v>
      </c>
      <c r="AA7" s="1"/>
      <c r="AB7" s="1"/>
      <c r="AC7" s="1"/>
      <c r="AF7" s="1">
        <v>51.753</v>
      </c>
      <c r="AG7" s="1">
        <v>116.6</v>
      </c>
      <c r="AH7" s="1">
        <v>242.6</v>
      </c>
      <c r="AI7" s="1">
        <f>+SUM(N7:Q7)</f>
        <v>458.43299999999999</v>
      </c>
      <c r="AJ7" s="1">
        <f>+SUM(R7:U7)</f>
        <v>717.54000000000008</v>
      </c>
      <c r="AK7" s="1">
        <f>+SUM(V7:Y7)</f>
        <v>898.55799999999999</v>
      </c>
      <c r="AL7" s="1"/>
      <c r="AM7" s="1"/>
      <c r="AN7" s="1"/>
      <c r="AO7" s="1"/>
      <c r="AP7" s="1"/>
      <c r="AQ7" s="1"/>
    </row>
    <row r="8" spans="1:43" x14ac:dyDescent="0.25">
      <c r="A8" s="2" t="s">
        <v>34</v>
      </c>
      <c r="B8" s="4">
        <f t="shared" ref="B8:Y8" si="5">+B6-B7</f>
        <v>0</v>
      </c>
      <c r="C8" s="4">
        <f t="shared" si="5"/>
        <v>0</v>
      </c>
      <c r="D8" s="4">
        <f t="shared" si="5"/>
        <v>0</v>
      </c>
      <c r="E8" s="4">
        <f t="shared" si="5"/>
        <v>0</v>
      </c>
      <c r="F8" s="4">
        <f t="shared" si="5"/>
        <v>0</v>
      </c>
      <c r="G8" s="4">
        <f t="shared" si="5"/>
        <v>0</v>
      </c>
      <c r="H8" s="4">
        <f t="shared" si="5"/>
        <v>0</v>
      </c>
      <c r="I8" s="4">
        <f t="shared" si="5"/>
        <v>0</v>
      </c>
      <c r="J8" s="4">
        <f t="shared" si="5"/>
        <v>0</v>
      </c>
      <c r="K8" s="4">
        <f t="shared" si="5"/>
        <v>82.698999999999984</v>
      </c>
      <c r="L8" s="4">
        <f t="shared" si="5"/>
        <v>92.943000000000026</v>
      </c>
      <c r="M8" s="4">
        <f t="shared" si="5"/>
        <v>107.56100000000001</v>
      </c>
      <c r="N8" s="4">
        <f t="shared" si="5"/>
        <v>131.56800000000001</v>
      </c>
      <c r="O8" s="4">
        <f t="shared" si="5"/>
        <v>166.077</v>
      </c>
      <c r="P8" s="4">
        <f t="shared" si="5"/>
        <v>213.65500000000003</v>
      </c>
      <c r="Q8" s="4">
        <f t="shared" si="5"/>
        <v>249.59399999999999</v>
      </c>
      <c r="R8" s="4">
        <f t="shared" si="5"/>
        <v>274.44100000000003</v>
      </c>
      <c r="S8" s="4">
        <f t="shared" si="5"/>
        <v>324.01599999999996</v>
      </c>
      <c r="T8" s="4">
        <f t="shared" si="5"/>
        <v>366.3069999999999</v>
      </c>
      <c r="U8" s="4">
        <f t="shared" si="5"/>
        <v>383.3549999999999</v>
      </c>
      <c r="V8" s="4">
        <f t="shared" si="5"/>
        <v>414.18500000000006</v>
      </c>
      <c r="W8" s="4">
        <f t="shared" si="5"/>
        <v>455.62599999999992</v>
      </c>
      <c r="X8" s="4">
        <f t="shared" si="5"/>
        <v>505.22500000000002</v>
      </c>
      <c r="Y8" s="4">
        <f t="shared" si="5"/>
        <v>532.8950000000001</v>
      </c>
      <c r="Z8" s="4">
        <f>+Z6-Z7</f>
        <v>556.19200000000001</v>
      </c>
      <c r="AA8" s="4">
        <f t="shared" ref="AA8:AC8" si="6">+AA6-AA7</f>
        <v>0</v>
      </c>
      <c r="AB8" s="4">
        <f t="shared" si="6"/>
        <v>0</v>
      </c>
      <c r="AC8" s="4">
        <f t="shared" si="6"/>
        <v>0</v>
      </c>
      <c r="AF8" s="4">
        <f t="shared" ref="AF8:AQ8" si="7">+AF6-AF7</f>
        <v>44.913000000000011</v>
      </c>
      <c r="AG8" s="4">
        <f t="shared" si="7"/>
        <v>148.148</v>
      </c>
      <c r="AH8" s="4">
        <f t="shared" si="7"/>
        <v>349.44899999999996</v>
      </c>
      <c r="AI8" s="4">
        <f t="shared" si="7"/>
        <v>760.89400000000001</v>
      </c>
      <c r="AJ8" s="4">
        <f t="shared" si="7"/>
        <v>1348.1190000000001</v>
      </c>
      <c r="AK8" s="4">
        <f t="shared" si="7"/>
        <v>1907.931</v>
      </c>
      <c r="AL8" s="4">
        <f t="shared" si="7"/>
        <v>0</v>
      </c>
      <c r="AM8" s="4">
        <f t="shared" si="7"/>
        <v>0</v>
      </c>
      <c r="AN8" s="4">
        <f t="shared" si="7"/>
        <v>0</v>
      </c>
      <c r="AO8" s="4">
        <f t="shared" si="7"/>
        <v>0</v>
      </c>
      <c r="AP8" s="4">
        <f t="shared" si="7"/>
        <v>0</v>
      </c>
      <c r="AQ8" s="4">
        <f t="shared" si="7"/>
        <v>0</v>
      </c>
    </row>
    <row r="9" spans="1:43" x14ac:dyDescent="0.25">
      <c r="A9" t="s">
        <v>35</v>
      </c>
      <c r="B9" s="1"/>
      <c r="C9" s="1"/>
      <c r="D9" s="1"/>
      <c r="E9" s="1"/>
      <c r="F9" s="1"/>
      <c r="G9" s="1"/>
      <c r="H9" s="1"/>
      <c r="I9" s="1"/>
      <c r="J9" s="1"/>
      <c r="K9" s="1">
        <v>92.662999999999997</v>
      </c>
      <c r="L9" s="1">
        <v>134.727</v>
      </c>
      <c r="M9" s="1">
        <v>154.05000000000001</v>
      </c>
      <c r="N9" s="1">
        <v>166.804</v>
      </c>
      <c r="O9" s="1">
        <v>182.90299999999999</v>
      </c>
      <c r="P9" s="1">
        <v>190.971</v>
      </c>
      <c r="Q9" s="1">
        <v>203.28700000000001</v>
      </c>
      <c r="R9" s="1">
        <v>243.91200000000001</v>
      </c>
      <c r="S9" s="1">
        <v>274.64499999999998</v>
      </c>
      <c r="T9" s="1">
        <v>284.47699999999998</v>
      </c>
      <c r="U9" s="1">
        <v>303.47300000000001</v>
      </c>
      <c r="V9" s="1">
        <v>331.55799999999999</v>
      </c>
      <c r="W9" s="1">
        <v>343.28800000000001</v>
      </c>
      <c r="X9" s="1">
        <v>355.07900000000001</v>
      </c>
      <c r="Y9" s="1">
        <v>361.822</v>
      </c>
      <c r="Z9" s="1">
        <v>400.822</v>
      </c>
      <c r="AA9" s="1"/>
      <c r="AB9" s="1"/>
      <c r="AC9" s="1"/>
      <c r="AF9" s="1">
        <v>125.642</v>
      </c>
      <c r="AG9" s="1">
        <v>293.577</v>
      </c>
      <c r="AH9" s="1">
        <v>479.31700000000001</v>
      </c>
      <c r="AI9" s="1">
        <f t="shared" ref="AI9:AI11" si="8">+SUM(N9:Q9)</f>
        <v>743.96500000000003</v>
      </c>
      <c r="AJ9" s="1">
        <f t="shared" ref="AJ9:AJ11" si="9">+SUM(R9:U9)</f>
        <v>1106.5070000000001</v>
      </c>
      <c r="AK9" s="1">
        <f t="shared" ref="AK9:AK11" si="10">+SUM(V9:Y9)</f>
        <v>1391.7469999999998</v>
      </c>
      <c r="AL9" s="1"/>
      <c r="AM9" s="1"/>
      <c r="AN9" s="1"/>
      <c r="AO9" s="1"/>
      <c r="AP9" s="1"/>
      <c r="AQ9" s="1"/>
    </row>
    <row r="10" spans="1:43" x14ac:dyDescent="0.25">
      <c r="A10" t="s">
        <v>36</v>
      </c>
      <c r="B10" s="1"/>
      <c r="C10" s="1"/>
      <c r="D10" s="1"/>
      <c r="E10" s="1"/>
      <c r="F10" s="1"/>
      <c r="G10" s="1"/>
      <c r="H10" s="1"/>
      <c r="I10" s="1"/>
      <c r="J10" s="1"/>
      <c r="K10" s="1">
        <v>36.533000000000001</v>
      </c>
      <c r="L10" s="1">
        <v>74.138000000000005</v>
      </c>
      <c r="M10" s="1">
        <v>93.997</v>
      </c>
      <c r="N10" s="1">
        <v>109.79600000000001</v>
      </c>
      <c r="O10" s="1">
        <v>118.087</v>
      </c>
      <c r="P10" s="1">
        <v>115.9</v>
      </c>
      <c r="Q10" s="1">
        <v>123.149</v>
      </c>
      <c r="R10" s="1">
        <v>150.798</v>
      </c>
      <c r="S10" s="1">
        <v>183.74799999999999</v>
      </c>
      <c r="T10" s="1">
        <v>211.387</v>
      </c>
      <c r="U10" s="1">
        <v>242.125</v>
      </c>
      <c r="V10" s="1">
        <v>277.41199999999998</v>
      </c>
      <c r="W10" s="1">
        <v>313.99599999999998</v>
      </c>
      <c r="X10" s="1">
        <v>332.065</v>
      </c>
      <c r="Y10" s="1">
        <v>364.476</v>
      </c>
      <c r="Z10" s="1">
        <v>410.79399999999998</v>
      </c>
      <c r="AA10" s="1"/>
      <c r="AB10" s="1"/>
      <c r="AC10" s="1"/>
      <c r="AF10" s="1">
        <v>68.680999999999997</v>
      </c>
      <c r="AG10" s="1">
        <v>105.16</v>
      </c>
      <c r="AH10" s="1">
        <v>237.946</v>
      </c>
      <c r="AI10" s="1">
        <f t="shared" si="8"/>
        <v>466.93200000000002</v>
      </c>
      <c r="AJ10" s="1">
        <f t="shared" si="9"/>
        <v>788.05799999999999</v>
      </c>
      <c r="AK10" s="1">
        <f t="shared" si="10"/>
        <v>1287.9490000000001</v>
      </c>
      <c r="AL10" s="1"/>
      <c r="AM10" s="1"/>
      <c r="AN10" s="1"/>
      <c r="AO10" s="1"/>
      <c r="AP10" s="1"/>
      <c r="AQ10" s="1"/>
    </row>
    <row r="11" spans="1:43" x14ac:dyDescent="0.25">
      <c r="A11" t="s">
        <v>37</v>
      </c>
      <c r="B11" s="1"/>
      <c r="C11" s="1"/>
      <c r="D11" s="1"/>
      <c r="E11" s="1"/>
      <c r="F11" s="1"/>
      <c r="G11" s="1"/>
      <c r="H11" s="1"/>
      <c r="I11" s="1"/>
      <c r="J11" s="1"/>
      <c r="K11" s="1">
        <v>31.186</v>
      </c>
      <c r="L11" s="1">
        <v>53.531999999999996</v>
      </c>
      <c r="M11" s="1">
        <v>59.911000000000001</v>
      </c>
      <c r="N11" s="1">
        <v>60.563000000000002</v>
      </c>
      <c r="O11" s="1">
        <v>65.227999999999994</v>
      </c>
      <c r="P11" s="1">
        <v>64.055000000000007</v>
      </c>
      <c r="Q11" s="1">
        <v>75.186999999999998</v>
      </c>
      <c r="R11" s="1">
        <v>68.497</v>
      </c>
      <c r="S11" s="1">
        <v>73.355000000000004</v>
      </c>
      <c r="T11" s="1">
        <v>76.462000000000003</v>
      </c>
      <c r="U11" s="1">
        <v>77.507000000000005</v>
      </c>
      <c r="V11" s="1">
        <v>78.453000000000003</v>
      </c>
      <c r="W11" s="1">
        <v>83.748999999999995</v>
      </c>
      <c r="X11" s="1">
        <v>78.703999999999994</v>
      </c>
      <c r="Y11" s="1">
        <v>82.102000000000004</v>
      </c>
      <c r="Z11" s="1">
        <v>93.147999999999996</v>
      </c>
      <c r="AA11" s="1"/>
      <c r="AB11" s="1"/>
      <c r="AC11" s="1"/>
      <c r="AF11" s="1">
        <v>36.055</v>
      </c>
      <c r="AG11" s="1">
        <v>107.542</v>
      </c>
      <c r="AH11" s="1">
        <v>176.13499999999999</v>
      </c>
      <c r="AI11" s="1">
        <f t="shared" si="8"/>
        <v>265.03300000000002</v>
      </c>
      <c r="AJ11" s="1">
        <f t="shared" si="9"/>
        <v>295.82100000000003</v>
      </c>
      <c r="AK11" s="1">
        <f t="shared" si="10"/>
        <v>323.00800000000004</v>
      </c>
      <c r="AL11" s="1"/>
      <c r="AM11" s="1"/>
      <c r="AN11" s="1"/>
      <c r="AO11" s="1"/>
      <c r="AP11" s="1"/>
      <c r="AQ11" s="1"/>
    </row>
    <row r="12" spans="1:43" x14ac:dyDescent="0.25">
      <c r="A12" t="s">
        <v>38</v>
      </c>
      <c r="B12" s="1">
        <f t="shared" ref="B12:Y12" si="11">+B9+B10+B11</f>
        <v>0</v>
      </c>
      <c r="C12" s="1">
        <f t="shared" si="11"/>
        <v>0</v>
      </c>
      <c r="D12" s="1">
        <f t="shared" si="11"/>
        <v>0</v>
      </c>
      <c r="E12" s="1">
        <f t="shared" si="11"/>
        <v>0</v>
      </c>
      <c r="F12" s="1">
        <f t="shared" si="11"/>
        <v>0</v>
      </c>
      <c r="G12" s="1">
        <f t="shared" si="11"/>
        <v>0</v>
      </c>
      <c r="H12" s="1">
        <f t="shared" si="11"/>
        <v>0</v>
      </c>
      <c r="I12" s="1">
        <f t="shared" si="11"/>
        <v>0</v>
      </c>
      <c r="J12" s="1">
        <f t="shared" si="11"/>
        <v>0</v>
      </c>
      <c r="K12" s="1">
        <f t="shared" si="11"/>
        <v>160.38200000000001</v>
      </c>
      <c r="L12" s="1">
        <f t="shared" si="11"/>
        <v>262.39699999999999</v>
      </c>
      <c r="M12" s="1">
        <f t="shared" si="11"/>
        <v>307.95800000000003</v>
      </c>
      <c r="N12" s="1">
        <f t="shared" si="11"/>
        <v>337.16300000000001</v>
      </c>
      <c r="O12" s="1">
        <f t="shared" si="11"/>
        <v>366.21800000000002</v>
      </c>
      <c r="P12" s="1">
        <f t="shared" si="11"/>
        <v>370.92599999999999</v>
      </c>
      <c r="Q12" s="1">
        <f t="shared" si="11"/>
        <v>401.62300000000005</v>
      </c>
      <c r="R12" s="1">
        <f t="shared" si="11"/>
        <v>463.20700000000005</v>
      </c>
      <c r="S12" s="1">
        <f t="shared" si="11"/>
        <v>531.74799999999993</v>
      </c>
      <c r="T12" s="1">
        <f t="shared" si="11"/>
        <v>572.32600000000002</v>
      </c>
      <c r="U12" s="1">
        <f t="shared" si="11"/>
        <v>623.10500000000002</v>
      </c>
      <c r="V12" s="1">
        <f t="shared" si="11"/>
        <v>687.423</v>
      </c>
      <c r="W12" s="1">
        <f t="shared" si="11"/>
        <v>741.03300000000002</v>
      </c>
      <c r="X12" s="1">
        <f t="shared" si="11"/>
        <v>765.84799999999996</v>
      </c>
      <c r="Y12" s="1">
        <f t="shared" si="11"/>
        <v>808.4</v>
      </c>
      <c r="Z12" s="1">
        <f>+Z9+Z10+Z11</f>
        <v>904.76400000000001</v>
      </c>
      <c r="AA12" s="1">
        <f t="shared" ref="AA12:AC12" si="12">+AA9+AA10+AA11</f>
        <v>0</v>
      </c>
      <c r="AB12" s="1">
        <f t="shared" si="12"/>
        <v>0</v>
      </c>
      <c r="AC12" s="1">
        <f t="shared" si="12"/>
        <v>0</v>
      </c>
      <c r="AF12" s="1">
        <f t="shared" ref="AF12:AQ12" si="13">+AF9+AF10+AF11</f>
        <v>230.37799999999999</v>
      </c>
      <c r="AG12" s="1">
        <f t="shared" si="13"/>
        <v>506.279</v>
      </c>
      <c r="AH12" s="1">
        <f t="shared" si="13"/>
        <v>893.39800000000002</v>
      </c>
      <c r="AI12" s="1">
        <f t="shared" si="13"/>
        <v>1475.9299999999998</v>
      </c>
      <c r="AJ12" s="1">
        <f t="shared" si="13"/>
        <v>2190.386</v>
      </c>
      <c r="AK12" s="1">
        <f t="shared" si="13"/>
        <v>3002.7039999999997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 t="shared" si="13"/>
        <v>0</v>
      </c>
      <c r="AQ12" s="1">
        <f t="shared" si="13"/>
        <v>0</v>
      </c>
    </row>
    <row r="13" spans="1:43" x14ac:dyDescent="0.25">
      <c r="A13" s="2" t="s">
        <v>39</v>
      </c>
      <c r="B13" s="4">
        <f t="shared" ref="B13:Y13" si="14">+B8-B12</f>
        <v>0</v>
      </c>
      <c r="C13" s="4">
        <f t="shared" si="14"/>
        <v>0</v>
      </c>
      <c r="D13" s="4">
        <f t="shared" si="14"/>
        <v>0</v>
      </c>
      <c r="E13" s="4">
        <f t="shared" si="14"/>
        <v>0</v>
      </c>
      <c r="F13" s="4">
        <f t="shared" si="14"/>
        <v>0</v>
      </c>
      <c r="G13" s="4">
        <f t="shared" si="14"/>
        <v>0</v>
      </c>
      <c r="H13" s="4">
        <f t="shared" si="14"/>
        <v>0</v>
      </c>
      <c r="I13" s="4">
        <f t="shared" si="14"/>
        <v>0</v>
      </c>
      <c r="J13" s="4">
        <f t="shared" si="14"/>
        <v>0</v>
      </c>
      <c r="K13" s="4">
        <f t="shared" si="14"/>
        <v>-77.683000000000021</v>
      </c>
      <c r="L13" s="4">
        <f t="shared" si="14"/>
        <v>-169.45399999999995</v>
      </c>
      <c r="M13" s="4">
        <f t="shared" si="14"/>
        <v>-200.39700000000002</v>
      </c>
      <c r="N13" s="4">
        <f t="shared" si="14"/>
        <v>-205.595</v>
      </c>
      <c r="O13" s="4">
        <f t="shared" si="14"/>
        <v>-200.14100000000002</v>
      </c>
      <c r="P13" s="4">
        <f t="shared" si="14"/>
        <v>-157.27099999999996</v>
      </c>
      <c r="Q13" s="4">
        <f t="shared" si="14"/>
        <v>-152.02900000000005</v>
      </c>
      <c r="R13" s="4">
        <f t="shared" si="14"/>
        <v>-188.76600000000002</v>
      </c>
      <c r="S13" s="4">
        <f t="shared" si="14"/>
        <v>-207.73199999999997</v>
      </c>
      <c r="T13" s="4">
        <f t="shared" si="14"/>
        <v>-206.01900000000012</v>
      </c>
      <c r="U13" s="4">
        <f t="shared" si="14"/>
        <v>-239.75000000000011</v>
      </c>
      <c r="V13" s="4">
        <f t="shared" si="14"/>
        <v>-273.23799999999994</v>
      </c>
      <c r="W13" s="4">
        <f t="shared" si="14"/>
        <v>-285.4070000000001</v>
      </c>
      <c r="X13" s="4">
        <f t="shared" si="14"/>
        <v>-260.62299999999993</v>
      </c>
      <c r="Y13" s="4">
        <f t="shared" si="14"/>
        <v>-275.50499999999988</v>
      </c>
      <c r="Z13" s="4">
        <f>+Z8-Z12</f>
        <v>-348.572</v>
      </c>
      <c r="AA13" s="4">
        <f t="shared" ref="AA13:AC13" si="15">+AA8-AA12</f>
        <v>0</v>
      </c>
      <c r="AB13" s="4">
        <f t="shared" si="15"/>
        <v>0</v>
      </c>
      <c r="AC13" s="4">
        <f t="shared" si="15"/>
        <v>0</v>
      </c>
      <c r="AF13" s="1">
        <f t="shared" ref="AF13:AQ13" si="16">+AF8-AF12</f>
        <v>-185.46499999999997</v>
      </c>
      <c r="AG13" s="1">
        <f t="shared" si="16"/>
        <v>-358.13099999999997</v>
      </c>
      <c r="AH13" s="1">
        <f t="shared" si="16"/>
        <v>-543.94900000000007</v>
      </c>
      <c r="AI13" s="1">
        <f t="shared" si="16"/>
        <v>-715.03599999999983</v>
      </c>
      <c r="AJ13" s="1">
        <f t="shared" si="16"/>
        <v>-842.26699999999983</v>
      </c>
      <c r="AK13" s="1">
        <f t="shared" si="16"/>
        <v>-1094.7729999999997</v>
      </c>
      <c r="AL13" s="1">
        <f t="shared" si="16"/>
        <v>0</v>
      </c>
      <c r="AM13" s="1">
        <f t="shared" si="16"/>
        <v>0</v>
      </c>
      <c r="AN13" s="1">
        <f t="shared" si="16"/>
        <v>0</v>
      </c>
      <c r="AO13" s="1">
        <f t="shared" si="16"/>
        <v>0</v>
      </c>
      <c r="AP13" s="1">
        <f t="shared" si="16"/>
        <v>0</v>
      </c>
      <c r="AQ13" s="1">
        <f t="shared" si="16"/>
        <v>0</v>
      </c>
    </row>
    <row r="14" spans="1:43" x14ac:dyDescent="0.25">
      <c r="A14" t="s">
        <v>44</v>
      </c>
      <c r="B14" s="1"/>
      <c r="C14" s="1"/>
      <c r="D14" s="1"/>
      <c r="E14" s="1"/>
      <c r="F14" s="1"/>
      <c r="G14" s="1"/>
      <c r="H14" s="1"/>
      <c r="I14" s="1"/>
      <c r="J14" s="1"/>
      <c r="K14" s="1">
        <v>1.6890000000000001</v>
      </c>
      <c r="L14" s="1">
        <v>1.5169999999999999</v>
      </c>
      <c r="M14" s="1">
        <v>1.853</v>
      </c>
      <c r="N14" s="1">
        <v>2.6120000000000001</v>
      </c>
      <c r="O14" s="1">
        <v>2.19</v>
      </c>
      <c r="P14" s="1">
        <v>1.9850000000000001</v>
      </c>
      <c r="Q14" s="1">
        <v>2.3420000000000001</v>
      </c>
      <c r="R14" s="1">
        <v>4.7590000000000003</v>
      </c>
      <c r="S14" s="1">
        <v>11.692</v>
      </c>
      <c r="T14" s="1">
        <v>21.856999999999999</v>
      </c>
      <c r="U14" s="1">
        <v>35.530999999999999</v>
      </c>
      <c r="V14" s="1">
        <v>43.131</v>
      </c>
      <c r="W14" s="1">
        <v>50.28</v>
      </c>
      <c r="X14" s="1">
        <v>53.491</v>
      </c>
      <c r="Y14" s="1">
        <v>53.761000000000003</v>
      </c>
      <c r="Z14" s="1">
        <v>54.779000000000003</v>
      </c>
      <c r="AA14" s="1"/>
      <c r="AB14" s="1"/>
      <c r="AC14" s="1"/>
      <c r="AF14" s="1">
        <v>8.7590000000000003</v>
      </c>
      <c r="AG14" s="1">
        <v>11.551</v>
      </c>
      <c r="AH14" s="1">
        <v>7.5069999999999997</v>
      </c>
      <c r="AI14" s="1">
        <f>+SUM(N14:Q14)</f>
        <v>9.1289999999999996</v>
      </c>
      <c r="AJ14" s="1">
        <f t="shared" ref="AJ14:AJ15" si="17">+SUM(R14:U14)</f>
        <v>73.838999999999999</v>
      </c>
      <c r="AK14" s="1">
        <f t="shared" ref="AK14:AK15" si="18">+SUM(V14:Y14)</f>
        <v>200.66299999999998</v>
      </c>
      <c r="AL14" s="1"/>
      <c r="AM14" s="1"/>
      <c r="AN14" s="1"/>
      <c r="AO14" s="1"/>
      <c r="AP14" s="1"/>
      <c r="AQ14" s="1"/>
    </row>
    <row r="15" spans="1:43" x14ac:dyDescent="0.25">
      <c r="A15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>
        <v>-1.109</v>
      </c>
      <c r="L15" s="1">
        <v>-0.51900000000000002</v>
      </c>
      <c r="M15" s="1">
        <v>0.95099999999999996</v>
      </c>
      <c r="N15" s="1">
        <v>-0.48799999999999999</v>
      </c>
      <c r="O15" s="1">
        <v>8.7460000000000004</v>
      </c>
      <c r="P15" s="1">
        <v>1.609</v>
      </c>
      <c r="Q15" s="1">
        <v>19.079999999999998</v>
      </c>
      <c r="R15" s="1">
        <v>-8.4809999999999999</v>
      </c>
      <c r="S15" s="1">
        <v>-22.92</v>
      </c>
      <c r="T15" s="1">
        <v>-13.271000000000001</v>
      </c>
      <c r="U15" s="1">
        <v>-2.8929999999999998</v>
      </c>
      <c r="V15" s="1">
        <v>-2.5619999999999998</v>
      </c>
      <c r="W15" s="1">
        <v>4.0860000000000003</v>
      </c>
      <c r="X15" s="1">
        <v>-4.17</v>
      </c>
      <c r="Y15" s="1">
        <v>47.533000000000001</v>
      </c>
      <c r="Z15" s="1">
        <v>-21.302</v>
      </c>
      <c r="AA15" s="1"/>
      <c r="AB15" s="1"/>
      <c r="AC15" s="1"/>
      <c r="AF15" s="1">
        <v>-0.502</v>
      </c>
      <c r="AG15" s="1">
        <v>-1.0049999999999999</v>
      </c>
      <c r="AH15" s="1">
        <v>-0.61</v>
      </c>
      <c r="AI15" s="1">
        <f>+SUM(N15:Q15)</f>
        <v>28.946999999999999</v>
      </c>
      <c r="AJ15" s="1">
        <f t="shared" si="17"/>
        <v>-47.565000000000005</v>
      </c>
      <c r="AK15" s="1">
        <f t="shared" si="18"/>
        <v>44.887</v>
      </c>
      <c r="AL15" s="1"/>
      <c r="AM15" s="1"/>
      <c r="AN15" s="1"/>
      <c r="AO15" s="1"/>
      <c r="AP15" s="1"/>
      <c r="AQ15" s="1"/>
    </row>
    <row r="16" spans="1:43" x14ac:dyDescent="0.25">
      <c r="A16" t="s">
        <v>46</v>
      </c>
      <c r="B16" s="1">
        <f t="shared" ref="B16:Y16" si="19">+B13+B14+B15</f>
        <v>0</v>
      </c>
      <c r="C16" s="1">
        <f t="shared" si="19"/>
        <v>0</v>
      </c>
      <c r="D16" s="1">
        <f t="shared" si="19"/>
        <v>0</v>
      </c>
      <c r="E16" s="1">
        <f t="shared" si="19"/>
        <v>0</v>
      </c>
      <c r="F16" s="1">
        <f t="shared" si="19"/>
        <v>0</v>
      </c>
      <c r="G16" s="1">
        <f t="shared" si="19"/>
        <v>0</v>
      </c>
      <c r="H16" s="1">
        <f t="shared" si="19"/>
        <v>0</v>
      </c>
      <c r="I16" s="1">
        <f t="shared" si="19"/>
        <v>0</v>
      </c>
      <c r="J16" s="1">
        <f t="shared" si="19"/>
        <v>0</v>
      </c>
      <c r="K16" s="1">
        <f t="shared" si="19"/>
        <v>-77.103000000000023</v>
      </c>
      <c r="L16" s="1">
        <f t="shared" si="19"/>
        <v>-168.45599999999996</v>
      </c>
      <c r="M16" s="1">
        <f t="shared" si="19"/>
        <v>-197.59300000000002</v>
      </c>
      <c r="N16" s="1">
        <f t="shared" si="19"/>
        <v>-203.471</v>
      </c>
      <c r="O16" s="1">
        <f t="shared" si="19"/>
        <v>-189.20500000000001</v>
      </c>
      <c r="P16" s="1">
        <f t="shared" si="19"/>
        <v>-153.67699999999994</v>
      </c>
      <c r="Q16" s="1">
        <f t="shared" si="19"/>
        <v>-130.60700000000003</v>
      </c>
      <c r="R16" s="1">
        <f t="shared" si="19"/>
        <v>-192.488</v>
      </c>
      <c r="S16" s="1">
        <f t="shared" si="19"/>
        <v>-218.95999999999998</v>
      </c>
      <c r="T16" s="1">
        <f t="shared" si="19"/>
        <v>-197.43300000000011</v>
      </c>
      <c r="U16" s="1">
        <f t="shared" si="19"/>
        <v>-207.11200000000011</v>
      </c>
      <c r="V16" s="1">
        <f t="shared" si="19"/>
        <v>-232.66899999999995</v>
      </c>
      <c r="W16" s="1">
        <f t="shared" si="19"/>
        <v>-231.04100000000008</v>
      </c>
      <c r="X16" s="1">
        <f t="shared" si="19"/>
        <v>-211.30199999999994</v>
      </c>
      <c r="Y16" s="1">
        <f t="shared" si="19"/>
        <v>-174.2109999999999</v>
      </c>
      <c r="Z16" s="1">
        <f>+Z13+Z14+Z15</f>
        <v>-315.09500000000003</v>
      </c>
      <c r="AA16" s="1">
        <f t="shared" ref="AA16:AC16" si="20">+AA13+AA14+AA15</f>
        <v>0</v>
      </c>
      <c r="AB16" s="1">
        <f t="shared" si="20"/>
        <v>0</v>
      </c>
      <c r="AC16" s="1">
        <f t="shared" si="20"/>
        <v>0</v>
      </c>
      <c r="AF16" s="1">
        <f t="shared" ref="AF16:AQ16" si="21">+AF13+AF14+AF15</f>
        <v>-177.20799999999997</v>
      </c>
      <c r="AG16" s="1">
        <f t="shared" si="21"/>
        <v>-347.58499999999998</v>
      </c>
      <c r="AH16" s="1">
        <f t="shared" si="21"/>
        <v>-537.05200000000013</v>
      </c>
      <c r="AI16" s="1">
        <f t="shared" si="21"/>
        <v>-676.95999999999981</v>
      </c>
      <c r="AJ16" s="1">
        <f t="shared" si="21"/>
        <v>-815.99299999999994</v>
      </c>
      <c r="AK16" s="1">
        <f t="shared" si="21"/>
        <v>-849.22299999999973</v>
      </c>
      <c r="AL16" s="1">
        <f t="shared" si="21"/>
        <v>0</v>
      </c>
      <c r="AM16" s="1">
        <f t="shared" si="21"/>
        <v>0</v>
      </c>
      <c r="AN16" s="1">
        <f t="shared" si="21"/>
        <v>0</v>
      </c>
      <c r="AO16" s="1">
        <f t="shared" si="21"/>
        <v>0</v>
      </c>
      <c r="AP16" s="1">
        <f t="shared" si="21"/>
        <v>0</v>
      </c>
      <c r="AQ16" s="1">
        <f t="shared" si="21"/>
        <v>0</v>
      </c>
    </row>
    <row r="17" spans="1:43" x14ac:dyDescent="0.25">
      <c r="A17" t="s">
        <v>47</v>
      </c>
      <c r="B17" s="1"/>
      <c r="C17" s="1"/>
      <c r="D17" s="1"/>
      <c r="E17" s="1"/>
      <c r="F17" s="1"/>
      <c r="G17" s="1"/>
      <c r="H17" s="1"/>
      <c r="I17" s="1"/>
      <c r="J17" s="1"/>
      <c r="K17" s="1">
        <v>0.53100000000000003</v>
      </c>
      <c r="L17" s="1">
        <v>0.433</v>
      </c>
      <c r="M17" s="1">
        <v>1.3420000000000001</v>
      </c>
      <c r="N17" s="1">
        <v>-0.251</v>
      </c>
      <c r="O17" s="1">
        <v>0.51400000000000001</v>
      </c>
      <c r="P17" s="1">
        <v>1.179</v>
      </c>
      <c r="Q17" s="1">
        <v>1.546</v>
      </c>
      <c r="R17" s="1">
        <v>-26.693999999999999</v>
      </c>
      <c r="S17" s="1">
        <v>3.8460000000000001</v>
      </c>
      <c r="T17" s="1">
        <v>4.0090000000000003</v>
      </c>
      <c r="U17" s="1">
        <v>0.372</v>
      </c>
      <c r="V17" s="1">
        <v>-6.6050000000000004</v>
      </c>
      <c r="W17" s="1">
        <v>-3.7210000000000001</v>
      </c>
      <c r="X17" s="1">
        <v>3.3919999999999999</v>
      </c>
      <c r="Y17" s="1">
        <v>-4.2990000000000004</v>
      </c>
      <c r="Z17" s="1">
        <v>2.7210000000000001</v>
      </c>
      <c r="AA17" s="1"/>
      <c r="AB17" s="1"/>
      <c r="AC17" s="1"/>
      <c r="AF17" s="1">
        <v>2.0619999999999998</v>
      </c>
      <c r="AG17" s="1">
        <v>0.99299999999999999</v>
      </c>
      <c r="AH17" s="1">
        <v>0.82</v>
      </c>
      <c r="AI17" s="1">
        <f>+SUM(N17:Q17)</f>
        <v>2.9880000000000004</v>
      </c>
      <c r="AJ17" s="1">
        <f>+SUM(R17:U17)</f>
        <v>-18.466999999999999</v>
      </c>
      <c r="AK17" s="1">
        <f>+SUM(V17:Y17)</f>
        <v>-11.233000000000001</v>
      </c>
      <c r="AL17" s="1"/>
      <c r="AM17" s="1"/>
      <c r="AN17" s="1"/>
      <c r="AO17" s="1"/>
      <c r="AP17" s="1"/>
      <c r="AQ17" s="1"/>
    </row>
    <row r="18" spans="1:43" x14ac:dyDescent="0.25">
      <c r="A18" s="2" t="s">
        <v>48</v>
      </c>
      <c r="B18" s="4">
        <f t="shared" ref="B18:Y18" si="22">+B16-B17</f>
        <v>0</v>
      </c>
      <c r="C18" s="4">
        <f t="shared" si="22"/>
        <v>0</v>
      </c>
      <c r="D18" s="4">
        <f t="shared" si="22"/>
        <v>0</v>
      </c>
      <c r="E18" s="4">
        <f t="shared" si="22"/>
        <v>0</v>
      </c>
      <c r="F18" s="4">
        <f t="shared" si="22"/>
        <v>0</v>
      </c>
      <c r="G18" s="4">
        <f t="shared" si="22"/>
        <v>0</v>
      </c>
      <c r="H18" s="4">
        <f t="shared" si="22"/>
        <v>0</v>
      </c>
      <c r="I18" s="4">
        <f t="shared" si="22"/>
        <v>0</v>
      </c>
      <c r="J18" s="4">
        <f t="shared" si="22"/>
        <v>0</v>
      </c>
      <c r="K18" s="4">
        <f>+K16-K17</f>
        <v>-77.634000000000029</v>
      </c>
      <c r="L18" s="4">
        <f t="shared" si="22"/>
        <v>-168.88899999999995</v>
      </c>
      <c r="M18" s="4">
        <f t="shared" si="22"/>
        <v>-198.93500000000003</v>
      </c>
      <c r="N18" s="4">
        <f t="shared" si="22"/>
        <v>-203.22</v>
      </c>
      <c r="O18" s="4">
        <f t="shared" si="22"/>
        <v>-189.71900000000002</v>
      </c>
      <c r="P18" s="4">
        <f t="shared" si="22"/>
        <v>-154.85599999999994</v>
      </c>
      <c r="Q18" s="4">
        <f t="shared" si="22"/>
        <v>-132.15300000000002</v>
      </c>
      <c r="R18" s="4">
        <f t="shared" si="22"/>
        <v>-165.79400000000001</v>
      </c>
      <c r="S18" s="4">
        <f t="shared" si="22"/>
        <v>-222.80599999999998</v>
      </c>
      <c r="T18" s="4">
        <f t="shared" si="22"/>
        <v>-201.44200000000012</v>
      </c>
      <c r="U18" s="4">
        <f t="shared" si="22"/>
        <v>-207.48400000000012</v>
      </c>
      <c r="V18" s="4">
        <f t="shared" si="22"/>
        <v>-226.06399999999996</v>
      </c>
      <c r="W18" s="4">
        <f t="shared" si="22"/>
        <v>-227.32000000000008</v>
      </c>
      <c r="X18" s="4">
        <f t="shared" si="22"/>
        <v>-214.69399999999993</v>
      </c>
      <c r="Y18" s="4">
        <f t="shared" si="22"/>
        <v>-169.91199999999989</v>
      </c>
      <c r="Z18" s="4">
        <f>+Z16-Z17</f>
        <v>-317.81600000000003</v>
      </c>
      <c r="AA18" s="4">
        <f t="shared" ref="AA18:AC18" si="23">+AA16-AA17</f>
        <v>0</v>
      </c>
      <c r="AB18" s="4">
        <f t="shared" si="23"/>
        <v>0</v>
      </c>
      <c r="AC18" s="4">
        <f t="shared" si="23"/>
        <v>0</v>
      </c>
      <c r="AD18" s="2"/>
      <c r="AE18" s="2"/>
      <c r="AF18" s="4">
        <f t="shared" ref="AF18:AQ18" si="24">+AF16-AF17</f>
        <v>-179.26999999999998</v>
      </c>
      <c r="AG18" s="4">
        <f t="shared" si="24"/>
        <v>-348.57799999999997</v>
      </c>
      <c r="AH18" s="4">
        <f t="shared" si="24"/>
        <v>-537.87200000000018</v>
      </c>
      <c r="AI18" s="4">
        <f t="shared" si="24"/>
        <v>-679.94799999999987</v>
      </c>
      <c r="AJ18" s="4">
        <f t="shared" si="24"/>
        <v>-797.52599999999995</v>
      </c>
      <c r="AK18" s="4">
        <f t="shared" si="24"/>
        <v>-837.98999999999978</v>
      </c>
      <c r="AL18" s="4">
        <f t="shared" si="24"/>
        <v>0</v>
      </c>
      <c r="AM18" s="4">
        <f t="shared" si="24"/>
        <v>0</v>
      </c>
      <c r="AN18" s="4">
        <f t="shared" si="24"/>
        <v>0</v>
      </c>
      <c r="AO18" s="4">
        <f t="shared" si="24"/>
        <v>0</v>
      </c>
      <c r="AP18" s="4">
        <f t="shared" si="24"/>
        <v>0</v>
      </c>
      <c r="AQ18" s="4">
        <f t="shared" si="24"/>
        <v>0</v>
      </c>
    </row>
    <row r="19" spans="1:43" x14ac:dyDescent="0.25">
      <c r="A19" t="s">
        <v>49</v>
      </c>
      <c r="B19" s="1"/>
      <c r="C19" s="1"/>
      <c r="D19" s="1"/>
      <c r="E19" s="1"/>
      <c r="F19" s="1"/>
      <c r="G19" s="1"/>
      <c r="H19" s="1"/>
      <c r="I19" s="1"/>
      <c r="J19" s="1"/>
      <c r="K19" s="1">
        <v>59.26</v>
      </c>
      <c r="L19" s="1">
        <v>166.86799999999999</v>
      </c>
      <c r="M19" s="1">
        <v>284.12099999999998</v>
      </c>
      <c r="N19" s="1">
        <v>291.38600000000002</v>
      </c>
      <c r="O19" s="1">
        <v>297.71699999999998</v>
      </c>
      <c r="P19" s="1">
        <v>303.00599999999997</v>
      </c>
      <c r="Q19" s="1">
        <v>308.69299999999998</v>
      </c>
      <c r="R19" s="1">
        <v>314.36099999999999</v>
      </c>
      <c r="S19" s="1">
        <v>318.35599999999999</v>
      </c>
      <c r="T19" s="1">
        <v>320.13499999999999</v>
      </c>
      <c r="U19" s="1">
        <v>321.92399999999998</v>
      </c>
      <c r="V19" s="1">
        <v>324.15699999999998</v>
      </c>
      <c r="W19" s="1">
        <v>327.33499999999998</v>
      </c>
      <c r="X19" s="1">
        <v>329.31</v>
      </c>
      <c r="Y19" s="1">
        <v>331.07900000000001</v>
      </c>
      <c r="Z19" s="1">
        <v>333.584</v>
      </c>
      <c r="AA19" s="1"/>
      <c r="AB19" s="1"/>
      <c r="AC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25">
      <c r="A20" t="s">
        <v>50</v>
      </c>
      <c r="B20" s="3" t="e">
        <f t="shared" ref="B20:Y20" si="25">+B18/B19</f>
        <v>#DIV/0!</v>
      </c>
      <c r="C20" s="3" t="e">
        <f t="shared" si="25"/>
        <v>#DIV/0!</v>
      </c>
      <c r="D20" s="3" t="e">
        <f t="shared" si="25"/>
        <v>#DIV/0!</v>
      </c>
      <c r="E20" s="3" t="e">
        <f t="shared" si="25"/>
        <v>#DIV/0!</v>
      </c>
      <c r="F20" s="3" t="e">
        <f t="shared" si="25"/>
        <v>#DIV/0!</v>
      </c>
      <c r="G20" s="3" t="e">
        <f t="shared" si="25"/>
        <v>#DIV/0!</v>
      </c>
      <c r="H20" s="3" t="e">
        <f t="shared" si="25"/>
        <v>#DIV/0!</v>
      </c>
      <c r="I20" s="3" t="e">
        <f t="shared" si="25"/>
        <v>#DIV/0!</v>
      </c>
      <c r="J20" s="3" t="e">
        <f t="shared" si="25"/>
        <v>#DIV/0!</v>
      </c>
      <c r="K20" s="3">
        <f t="shared" si="25"/>
        <v>-1.3100573742828221</v>
      </c>
      <c r="L20" s="3">
        <f t="shared" si="25"/>
        <v>-1.0121113694656851</v>
      </c>
      <c r="M20" s="3">
        <f t="shared" si="25"/>
        <v>-0.70017703724821478</v>
      </c>
      <c r="N20" s="3">
        <f t="shared" si="25"/>
        <v>-0.69742540822139698</v>
      </c>
      <c r="O20" s="3">
        <f t="shared" si="25"/>
        <v>-0.6372461095604216</v>
      </c>
      <c r="P20" s="3">
        <f t="shared" si="25"/>
        <v>-0.51106578747615539</v>
      </c>
      <c r="Q20" s="3">
        <f t="shared" si="25"/>
        <v>-0.42810494569037855</v>
      </c>
      <c r="R20" s="3">
        <f t="shared" si="25"/>
        <v>-0.52740002735708313</v>
      </c>
      <c r="S20" s="3">
        <f t="shared" si="25"/>
        <v>-0.69986430285592227</v>
      </c>
      <c r="T20" s="3">
        <f t="shared" si="25"/>
        <v>-0.62924078904212322</v>
      </c>
      <c r="U20" s="3">
        <f t="shared" si="25"/>
        <v>-0.6445123693791085</v>
      </c>
      <c r="V20" s="3">
        <f t="shared" si="25"/>
        <v>-0.69739046202920185</v>
      </c>
      <c r="W20" s="3">
        <f t="shared" si="25"/>
        <v>-0.69445674920188827</v>
      </c>
      <c r="X20" s="3">
        <f t="shared" si="25"/>
        <v>-0.65195104916340207</v>
      </c>
      <c r="Y20" s="3">
        <f t="shared" si="25"/>
        <v>-0.5132068177081599</v>
      </c>
      <c r="Z20" s="3">
        <f>+Z18/Z19</f>
        <v>-0.9527315458775002</v>
      </c>
      <c r="AA20" s="3" t="e">
        <f t="shared" ref="AA20:AC20" si="26">+AA18/AA19</f>
        <v>#DIV/0!</v>
      </c>
      <c r="AB20" s="3" t="e">
        <f t="shared" si="26"/>
        <v>#DIV/0!</v>
      </c>
      <c r="AC20" s="3" t="e">
        <f t="shared" si="26"/>
        <v>#DIV/0!</v>
      </c>
      <c r="AF20" s="3" t="e">
        <f t="shared" ref="AF20:AQ20" si="27">+AF18/AF19</f>
        <v>#DIV/0!</v>
      </c>
      <c r="AG20" s="3" t="e">
        <f t="shared" si="27"/>
        <v>#DIV/0!</v>
      </c>
      <c r="AH20" s="3" t="e">
        <f t="shared" si="27"/>
        <v>#DIV/0!</v>
      </c>
      <c r="AI20" s="3" t="e">
        <f t="shared" si="27"/>
        <v>#DIV/0!</v>
      </c>
      <c r="AJ20" s="3" t="e">
        <f t="shared" si="27"/>
        <v>#DIV/0!</v>
      </c>
      <c r="AK20" s="3" t="e">
        <f t="shared" si="27"/>
        <v>#DIV/0!</v>
      </c>
      <c r="AL20" s="3" t="e">
        <f t="shared" si="27"/>
        <v>#DIV/0!</v>
      </c>
      <c r="AM20" s="3" t="e">
        <f t="shared" si="27"/>
        <v>#DIV/0!</v>
      </c>
      <c r="AN20" s="3" t="e">
        <f t="shared" si="27"/>
        <v>#DIV/0!</v>
      </c>
      <c r="AO20" s="3" t="e">
        <f t="shared" si="27"/>
        <v>#DIV/0!</v>
      </c>
      <c r="AP20" s="3" t="e">
        <f t="shared" si="27"/>
        <v>#DIV/0!</v>
      </c>
      <c r="AQ20" s="3" t="e">
        <f t="shared" si="27"/>
        <v>#DIV/0!</v>
      </c>
    </row>
    <row r="22" spans="1:43" x14ac:dyDescent="0.25">
      <c r="A22" t="s">
        <v>51</v>
      </c>
      <c r="B22" s="5" t="e">
        <f>+B6/#REF!-1</f>
        <v>#REF!</v>
      </c>
      <c r="C22" s="5" t="e">
        <f>+C6/#REF!-1</f>
        <v>#REF!</v>
      </c>
      <c r="D22" s="5" t="e">
        <f>+D6/#REF!-1</f>
        <v>#REF!</v>
      </c>
      <c r="E22" s="5" t="e">
        <f t="shared" ref="E22:Y22" si="28">+E6/A6-1</f>
        <v>#VALUE!</v>
      </c>
      <c r="F22" s="5" t="e">
        <f t="shared" si="28"/>
        <v>#DIV/0!</v>
      </c>
      <c r="G22" s="5" t="e">
        <f t="shared" si="28"/>
        <v>#DIV/0!</v>
      </c>
      <c r="H22" s="5" t="e">
        <f t="shared" si="28"/>
        <v>#DIV/0!</v>
      </c>
      <c r="I22" s="5" t="e">
        <f t="shared" si="28"/>
        <v>#DIV/0!</v>
      </c>
      <c r="J22" s="5" t="e">
        <f t="shared" si="28"/>
        <v>#DIV/0!</v>
      </c>
      <c r="K22" s="5" t="e">
        <f t="shared" si="28"/>
        <v>#DIV/0!</v>
      </c>
      <c r="L22" s="5" t="e">
        <f t="shared" si="28"/>
        <v>#DIV/0!</v>
      </c>
      <c r="M22" s="5" t="e">
        <f t="shared" si="28"/>
        <v>#DIV/0!</v>
      </c>
      <c r="N22" s="5" t="e">
        <f t="shared" si="28"/>
        <v>#DIV/0!</v>
      </c>
      <c r="O22" s="5">
        <f t="shared" si="28"/>
        <v>1.0443726764054229</v>
      </c>
      <c r="P22" s="5">
        <f t="shared" si="28"/>
        <v>1.0951799228186236</v>
      </c>
      <c r="Q22" s="5">
        <f t="shared" si="28"/>
        <v>1.0149318772477884</v>
      </c>
      <c r="R22" s="5">
        <f t="shared" si="28"/>
        <v>0.84510776973011703</v>
      </c>
      <c r="S22" s="5">
        <f t="shared" si="28"/>
        <v>0.8267878529599777</v>
      </c>
      <c r="T22" s="5">
        <f t="shared" si="28"/>
        <v>0.6655493794122127</v>
      </c>
      <c r="U22" s="5">
        <f t="shared" si="28"/>
        <v>0.53478870376836363</v>
      </c>
      <c r="V22" s="5">
        <f t="shared" si="28"/>
        <v>0.47642475454043964</v>
      </c>
      <c r="W22" s="5">
        <f t="shared" si="28"/>
        <v>0.35549665358131133</v>
      </c>
      <c r="X22" s="5">
        <f t="shared" si="28"/>
        <v>0.31801812476213076</v>
      </c>
      <c r="Y22" s="5">
        <f t="shared" si="28"/>
        <v>0.31525164173225706</v>
      </c>
      <c r="Z22" s="5">
        <f>+Z6/V6-1</f>
        <v>0.32891329203542652</v>
      </c>
      <c r="AF22" s="8"/>
      <c r="AG22" s="8">
        <f t="shared" ref="AG22:AK22" si="29">+AG6/AF6-1</f>
        <v>1.7387913020089791</v>
      </c>
      <c r="AH22" s="8">
        <f t="shared" si="29"/>
        <v>1.2362737395561063</v>
      </c>
      <c r="AI22" s="8">
        <f t="shared" si="29"/>
        <v>1.0595035208234456</v>
      </c>
      <c r="AJ22" s="8">
        <f t="shared" si="29"/>
        <v>0.69409764566847132</v>
      </c>
      <c r="AK22" s="8">
        <f>+AK6/AJ6-1</f>
        <v>0.35864099544019612</v>
      </c>
      <c r="AL22" s="8">
        <f t="shared" ref="AL22:AQ22" si="30">+AL6/AK6-1</f>
        <v>-1</v>
      </c>
      <c r="AM22" s="8" t="e">
        <f t="shared" si="30"/>
        <v>#DIV/0!</v>
      </c>
      <c r="AN22" s="8" t="e">
        <f t="shared" si="30"/>
        <v>#DIV/0!</v>
      </c>
      <c r="AO22" s="8" t="e">
        <f t="shared" si="30"/>
        <v>#DIV/0!</v>
      </c>
      <c r="AP22" s="8" t="e">
        <f t="shared" si="30"/>
        <v>#DIV/0!</v>
      </c>
      <c r="AQ22" s="8" t="e">
        <f t="shared" si="30"/>
        <v>#DIV/0!</v>
      </c>
    </row>
    <row r="23" spans="1:43" x14ac:dyDescent="0.25">
      <c r="A23" t="s">
        <v>68</v>
      </c>
      <c r="AG23" s="8">
        <f>+AG2/AF2-1</f>
        <v>1.6360900055391241</v>
      </c>
      <c r="AH23" s="8">
        <f t="shared" ref="AH23:AK23" si="31">+AH2/AG2-1</f>
        <v>1.1956000301313487</v>
      </c>
      <c r="AI23" s="8">
        <f t="shared" si="31"/>
        <v>1.0593740632798481</v>
      </c>
      <c r="AJ23" s="8">
        <f t="shared" si="31"/>
        <v>0.69998746129881639</v>
      </c>
      <c r="AK23" s="8">
        <f t="shared" si="31"/>
        <v>0.37552732822600587</v>
      </c>
    </row>
    <row r="24" spans="1:43" x14ac:dyDescent="0.25">
      <c r="A24" t="s">
        <v>69</v>
      </c>
      <c r="AG24" s="8">
        <f t="shared" ref="AG24:AK24" si="32">+AG3/AF3-1</f>
        <v>11.735503560528993</v>
      </c>
      <c r="AH24" s="8">
        <f t="shared" si="32"/>
        <v>2.0557552520169344</v>
      </c>
      <c r="AI24" s="8">
        <f t="shared" si="32"/>
        <v>1.0613775976996469</v>
      </c>
      <c r="AJ24" s="8">
        <f t="shared" si="32"/>
        <v>0.60891729437723496</v>
      </c>
      <c r="AK24" s="8">
        <f t="shared" si="32"/>
        <v>0.1006021627415743</v>
      </c>
    </row>
    <row r="26" spans="1:43" x14ac:dyDescent="0.25">
      <c r="A26" t="s">
        <v>52</v>
      </c>
      <c r="B26" s="6" t="e">
        <f t="shared" ref="B26:Z26" si="33">+B8/B6</f>
        <v>#DIV/0!</v>
      </c>
      <c r="C26" s="6" t="e">
        <f t="shared" si="33"/>
        <v>#DIV/0!</v>
      </c>
      <c r="D26" s="6" t="e">
        <f t="shared" si="33"/>
        <v>#DIV/0!</v>
      </c>
      <c r="E26" s="6" t="e">
        <f t="shared" si="33"/>
        <v>#DIV/0!</v>
      </c>
      <c r="F26" s="6" t="e">
        <f t="shared" si="33"/>
        <v>#DIV/0!</v>
      </c>
      <c r="G26" s="6" t="e">
        <f t="shared" si="33"/>
        <v>#DIV/0!</v>
      </c>
      <c r="H26" s="6" t="e">
        <f t="shared" si="33"/>
        <v>#DIV/0!</v>
      </c>
      <c r="I26" s="6" t="e">
        <f t="shared" si="33"/>
        <v>#DIV/0!</v>
      </c>
      <c r="J26" s="6" t="e">
        <f t="shared" si="33"/>
        <v>#DIV/0!</v>
      </c>
      <c r="K26" s="6">
        <f t="shared" si="33"/>
        <v>0.62111983176236429</v>
      </c>
      <c r="L26" s="6">
        <f t="shared" si="33"/>
        <v>0.58226206585475881</v>
      </c>
      <c r="M26" s="6">
        <f t="shared" si="33"/>
        <v>0.56472842779513299</v>
      </c>
      <c r="N26" s="6">
        <f t="shared" si="33"/>
        <v>0.57474859554243074</v>
      </c>
      <c r="O26" s="6">
        <f t="shared" si="33"/>
        <v>0.61013306490128516</v>
      </c>
      <c r="P26" s="6">
        <f t="shared" si="33"/>
        <v>0.63884212760995218</v>
      </c>
      <c r="Q26" s="6">
        <f t="shared" si="33"/>
        <v>0.65036714316238198</v>
      </c>
      <c r="R26" s="6">
        <f t="shared" si="33"/>
        <v>0.64976288618300027</v>
      </c>
      <c r="S26" s="6">
        <f t="shared" si="33"/>
        <v>0.6516185082695154</v>
      </c>
      <c r="T26" s="6">
        <f t="shared" si="33"/>
        <v>0.65760967132711456</v>
      </c>
      <c r="U26" s="6">
        <f t="shared" si="33"/>
        <v>0.65084412541679959</v>
      </c>
      <c r="V26" s="6">
        <f t="shared" si="33"/>
        <v>0.66418483673001405</v>
      </c>
      <c r="W26" s="6">
        <f t="shared" si="33"/>
        <v>0.67598491434946839</v>
      </c>
      <c r="X26" s="6">
        <f t="shared" si="33"/>
        <v>0.68815524406372885</v>
      </c>
      <c r="Y26" s="6">
        <f t="shared" si="33"/>
        <v>0.68787361284834503</v>
      </c>
      <c r="Z26" s="6">
        <f>+Z8/Z6</f>
        <v>0.67115477206112162</v>
      </c>
      <c r="AF26" s="6">
        <f t="shared" ref="AF26:AQ26" si="34">+AF8/AF6</f>
        <v>0.46462044565824601</v>
      </c>
      <c r="AG26" s="6">
        <f t="shared" si="34"/>
        <v>0.55958118663785938</v>
      </c>
      <c r="AH26" s="6">
        <f t="shared" si="34"/>
        <v>0.59023661892850077</v>
      </c>
      <c r="AI26" s="6">
        <f t="shared" si="34"/>
        <v>0.6240278448685217</v>
      </c>
      <c r="AJ26" s="6">
        <f t="shared" si="34"/>
        <v>0.65263385679824215</v>
      </c>
      <c r="AK26" s="6">
        <f t="shared" si="34"/>
        <v>0.67982842619372463</v>
      </c>
      <c r="AL26" s="6" t="e">
        <f t="shared" si="34"/>
        <v>#DIV/0!</v>
      </c>
      <c r="AM26" s="6" t="e">
        <f t="shared" si="34"/>
        <v>#DIV/0!</v>
      </c>
      <c r="AN26" s="6" t="e">
        <f t="shared" si="34"/>
        <v>#DIV/0!</v>
      </c>
      <c r="AO26" s="6" t="e">
        <f t="shared" si="34"/>
        <v>#DIV/0!</v>
      </c>
      <c r="AP26" s="6" t="e">
        <f t="shared" si="34"/>
        <v>#DIV/0!</v>
      </c>
      <c r="AQ26" s="6" t="e">
        <f t="shared" si="34"/>
        <v>#DIV/0!</v>
      </c>
    </row>
    <row r="27" spans="1:43" x14ac:dyDescent="0.25">
      <c r="A27" t="s">
        <v>53</v>
      </c>
      <c r="B27" s="6" t="e">
        <f t="shared" ref="B27:Z27" si="35">+B13/B6</f>
        <v>#DIV/0!</v>
      </c>
      <c r="C27" s="6" t="e">
        <f t="shared" si="35"/>
        <v>#DIV/0!</v>
      </c>
      <c r="D27" s="6" t="e">
        <f t="shared" si="35"/>
        <v>#DIV/0!</v>
      </c>
      <c r="E27" s="6" t="e">
        <f t="shared" si="35"/>
        <v>#DIV/0!</v>
      </c>
      <c r="F27" s="6" t="e">
        <f t="shared" si="35"/>
        <v>#DIV/0!</v>
      </c>
      <c r="G27" s="6" t="e">
        <f t="shared" si="35"/>
        <v>#DIV/0!</v>
      </c>
      <c r="H27" s="6" t="e">
        <f t="shared" si="35"/>
        <v>#DIV/0!</v>
      </c>
      <c r="I27" s="6" t="e">
        <f t="shared" si="35"/>
        <v>#DIV/0!</v>
      </c>
      <c r="J27" s="6" t="e">
        <f t="shared" si="35"/>
        <v>#DIV/0!</v>
      </c>
      <c r="K27" s="6">
        <f t="shared" si="35"/>
        <v>-0.58344661834841738</v>
      </c>
      <c r="L27" s="6">
        <f t="shared" si="35"/>
        <v>-1.0615822182127996</v>
      </c>
      <c r="M27" s="6">
        <f t="shared" si="35"/>
        <v>-1.0521460635812354</v>
      </c>
      <c r="N27" s="6">
        <f t="shared" si="35"/>
        <v>-0.89813204959067594</v>
      </c>
      <c r="O27" s="6">
        <f t="shared" si="35"/>
        <v>-0.7352772614053007</v>
      </c>
      <c r="P27" s="6">
        <f t="shared" si="35"/>
        <v>-0.47025035806016591</v>
      </c>
      <c r="Q27" s="6">
        <f t="shared" si="35"/>
        <v>-0.39614200023972457</v>
      </c>
      <c r="R27" s="6">
        <f t="shared" si="35"/>
        <v>-0.44691988796579313</v>
      </c>
      <c r="S27" s="6">
        <f t="shared" si="35"/>
        <v>-0.41776336958620242</v>
      </c>
      <c r="T27" s="6">
        <f t="shared" si="35"/>
        <v>-0.36985393911975728</v>
      </c>
      <c r="U27" s="6">
        <f t="shared" si="35"/>
        <v>-0.40703754762211997</v>
      </c>
      <c r="V27" s="6">
        <f t="shared" si="35"/>
        <v>-0.43816298614975319</v>
      </c>
      <c r="W27" s="6">
        <f t="shared" si="35"/>
        <v>-0.42344121373613186</v>
      </c>
      <c r="X27" s="6">
        <f t="shared" si="35"/>
        <v>-0.35498853812384812</v>
      </c>
      <c r="Y27" s="6">
        <f t="shared" si="35"/>
        <v>-0.35562844407957139</v>
      </c>
      <c r="Z27" s="6">
        <f>+Z13/Z6</f>
        <v>-0.4206205073192158</v>
      </c>
      <c r="AF27" s="6">
        <f t="shared" ref="AF27:AQ27" si="36">+AF13/AF6</f>
        <v>-1.9186166801150348</v>
      </c>
      <c r="AG27" s="6">
        <f t="shared" si="36"/>
        <v>-1.3527240998987715</v>
      </c>
      <c r="AH27" s="6">
        <f t="shared" si="36"/>
        <v>-0.91875672452786861</v>
      </c>
      <c r="AI27" s="6">
        <f t="shared" si="36"/>
        <v>-0.58641857352457527</v>
      </c>
      <c r="AJ27" s="6">
        <f t="shared" si="36"/>
        <v>-0.40774735810702528</v>
      </c>
      <c r="AK27" s="6">
        <f t="shared" si="36"/>
        <v>-0.39008633206828874</v>
      </c>
      <c r="AL27" s="6" t="e">
        <f t="shared" si="36"/>
        <v>#DIV/0!</v>
      </c>
      <c r="AM27" s="6" t="e">
        <f t="shared" si="36"/>
        <v>#DIV/0!</v>
      </c>
      <c r="AN27" s="6" t="e">
        <f t="shared" si="36"/>
        <v>#DIV/0!</v>
      </c>
      <c r="AO27" s="6" t="e">
        <f t="shared" si="36"/>
        <v>#DIV/0!</v>
      </c>
      <c r="AP27" s="6" t="e">
        <f t="shared" si="36"/>
        <v>#DIV/0!</v>
      </c>
      <c r="AQ27" s="6" t="e">
        <f t="shared" si="36"/>
        <v>#DIV/0!</v>
      </c>
    </row>
    <row r="29" spans="1:43" x14ac:dyDescent="0.25">
      <c r="A29" t="s">
        <v>54</v>
      </c>
      <c r="E29" s="1"/>
      <c r="F29" s="1"/>
      <c r="G29" s="1"/>
      <c r="H29" s="1"/>
      <c r="I29" s="1"/>
      <c r="J29" s="1"/>
      <c r="K29" s="1"/>
      <c r="L29" s="1"/>
      <c r="M29" s="1">
        <v>19.614000000000001</v>
      </c>
      <c r="N29" s="1"/>
      <c r="O29" s="1"/>
      <c r="P29" s="1"/>
      <c r="Q29" s="1">
        <v>78.897999999999996</v>
      </c>
      <c r="R29" s="1">
        <v>184.613</v>
      </c>
      <c r="S29" s="1"/>
      <c r="T29" s="1"/>
      <c r="U29" s="1">
        <v>217.316</v>
      </c>
      <c r="V29" s="1">
        <v>299.44400000000002</v>
      </c>
      <c r="W29" s="1"/>
      <c r="X29" s="1"/>
      <c r="Y29" s="1">
        <v>344.58</v>
      </c>
      <c r="Z29" s="1">
        <v>355.46800000000002</v>
      </c>
      <c r="AA29" s="1"/>
      <c r="AB29" s="1"/>
      <c r="AC29" s="1"/>
      <c r="AI29">
        <v>-143.982</v>
      </c>
      <c r="AJ29">
        <v>-176.55799999999999</v>
      </c>
      <c r="AK29">
        <v>-45.116999999999997</v>
      </c>
    </row>
    <row r="30" spans="1:43" x14ac:dyDescent="0.25">
      <c r="A30" t="s">
        <v>55</v>
      </c>
      <c r="E30" s="1"/>
      <c r="F30" s="1"/>
      <c r="G30" s="1"/>
      <c r="H30" s="1"/>
      <c r="I30" s="1"/>
      <c r="J30" s="1"/>
      <c r="K30" s="1"/>
      <c r="L30" s="1"/>
      <c r="M30" s="1">
        <v>11.019</v>
      </c>
      <c r="N30" s="1"/>
      <c r="O30" s="1"/>
      <c r="P30" s="1"/>
      <c r="Q30" s="1">
        <v>4.0119999999999996</v>
      </c>
      <c r="R30" s="1">
        <v>7.4130000000000003</v>
      </c>
      <c r="S30" s="1"/>
      <c r="T30" s="1"/>
      <c r="U30" s="1">
        <v>5.3620000000000001</v>
      </c>
      <c r="V30" s="1">
        <v>6.97</v>
      </c>
      <c r="W30" s="1"/>
      <c r="X30" s="1"/>
      <c r="Y30" s="1">
        <v>13.071999999999999</v>
      </c>
      <c r="Z30" s="1">
        <v>16.518999999999998</v>
      </c>
      <c r="AA30" s="1"/>
      <c r="AB30" s="1"/>
      <c r="AC30" s="1"/>
      <c r="AI30">
        <v>2.0579999999999998</v>
      </c>
      <c r="AJ30">
        <v>18.582999999999998</v>
      </c>
      <c r="AK30">
        <v>35.036999999999999</v>
      </c>
    </row>
    <row r="31" spans="1:43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I31">
        <f>+AI29-AI30</f>
        <v>-146.04</v>
      </c>
      <c r="AJ31">
        <f t="shared" ref="AJ31:AK31" si="37">+AJ29-AJ30</f>
        <v>-195.14099999999999</v>
      </c>
      <c r="AK31">
        <f t="shared" si="37"/>
        <v>-80.153999999999996</v>
      </c>
    </row>
    <row r="32" spans="1:43" x14ac:dyDescent="0.25">
      <c r="A32" t="s">
        <v>56</v>
      </c>
      <c r="E32" s="1"/>
      <c r="F32" s="1"/>
      <c r="G32" s="1"/>
      <c r="H32" s="1"/>
      <c r="I32" s="1"/>
      <c r="J32" s="1"/>
      <c r="K32" s="1"/>
      <c r="L32" s="1"/>
      <c r="M32" s="1">
        <v>143.65100000000001</v>
      </c>
      <c r="N32" s="1"/>
      <c r="O32" s="1"/>
      <c r="P32" s="1"/>
      <c r="Q32" s="1">
        <v>145.703</v>
      </c>
      <c r="R32" s="1">
        <v>172.49299999999999</v>
      </c>
      <c r="S32" s="1"/>
      <c r="T32" s="1"/>
      <c r="U32" s="1">
        <v>250.696</v>
      </c>
      <c r="V32" s="1">
        <v>264.50900000000001</v>
      </c>
      <c r="W32" s="1"/>
      <c r="X32" s="1"/>
      <c r="Y32" s="1">
        <v>305.49799999999999</v>
      </c>
      <c r="Z32" s="1">
        <v>331.93599999999998</v>
      </c>
      <c r="AA32" s="1"/>
      <c r="AB32" s="1"/>
      <c r="AC32" s="1"/>
      <c r="AI32">
        <v>22.408999999999999</v>
      </c>
      <c r="AJ32">
        <v>78.399000000000001</v>
      </c>
      <c r="AK32">
        <v>301.44099999999997</v>
      </c>
    </row>
    <row r="33" spans="1:43" x14ac:dyDescent="0.25">
      <c r="A33" s="2" t="s">
        <v>57</v>
      </c>
      <c r="B33" s="2">
        <f t="shared" ref="B33:Y33" si="38">+B29-B30-B32</f>
        <v>0</v>
      </c>
      <c r="C33" s="2">
        <f t="shared" si="38"/>
        <v>0</v>
      </c>
      <c r="D33" s="2">
        <f t="shared" si="38"/>
        <v>0</v>
      </c>
      <c r="E33" s="4">
        <f t="shared" si="38"/>
        <v>0</v>
      </c>
      <c r="F33" s="4">
        <f t="shared" si="38"/>
        <v>0</v>
      </c>
      <c r="G33" s="4">
        <f t="shared" si="38"/>
        <v>0</v>
      </c>
      <c r="H33" s="4">
        <f t="shared" si="38"/>
        <v>0</v>
      </c>
      <c r="I33" s="4">
        <f t="shared" si="38"/>
        <v>0</v>
      </c>
      <c r="J33" s="4">
        <f t="shared" si="38"/>
        <v>0</v>
      </c>
      <c r="K33" s="4">
        <f t="shared" si="38"/>
        <v>0</v>
      </c>
      <c r="L33" s="4">
        <f t="shared" si="38"/>
        <v>0</v>
      </c>
      <c r="M33" s="4">
        <f t="shared" si="38"/>
        <v>-135.05600000000001</v>
      </c>
      <c r="N33" s="4">
        <f t="shared" si="38"/>
        <v>0</v>
      </c>
      <c r="O33" s="4">
        <f t="shared" si="38"/>
        <v>0</v>
      </c>
      <c r="P33" s="4">
        <f t="shared" si="38"/>
        <v>0</v>
      </c>
      <c r="Q33" s="4">
        <f t="shared" si="38"/>
        <v>-70.817000000000007</v>
      </c>
      <c r="R33" s="4">
        <f t="shared" si="38"/>
        <v>4.7069999999999936</v>
      </c>
      <c r="S33" s="4">
        <f t="shared" si="38"/>
        <v>0</v>
      </c>
      <c r="T33" s="4">
        <f t="shared" si="38"/>
        <v>0</v>
      </c>
      <c r="U33" s="4">
        <f t="shared" si="38"/>
        <v>-38.74199999999999</v>
      </c>
      <c r="V33" s="4">
        <f t="shared" si="38"/>
        <v>27.964999999999975</v>
      </c>
      <c r="W33" s="4">
        <f t="shared" si="38"/>
        <v>0</v>
      </c>
      <c r="X33" s="4">
        <f t="shared" si="38"/>
        <v>0</v>
      </c>
      <c r="Y33" s="4">
        <f t="shared" si="38"/>
        <v>26.009999999999991</v>
      </c>
      <c r="Z33" s="4">
        <f>+Z29-Z30-Z32</f>
        <v>7.0130000000000337</v>
      </c>
      <c r="AA33" s="4">
        <f t="shared" ref="AA33:AC33" si="39">+AA29-AA30-AA32</f>
        <v>0</v>
      </c>
      <c r="AB33" s="4">
        <f t="shared" si="39"/>
        <v>0</v>
      </c>
      <c r="AC33" s="4">
        <f t="shared" si="39"/>
        <v>0</v>
      </c>
      <c r="AF33" s="4">
        <f t="shared" ref="AF33" si="40">+AF29-AF30-AF32</f>
        <v>0</v>
      </c>
      <c r="AG33" s="4">
        <f t="shared" ref="AG33" si="41">+AG29-AG30-AG32</f>
        <v>0</v>
      </c>
      <c r="AH33" s="4">
        <f t="shared" ref="AH33" si="42">+AH29-AH30-AH32</f>
        <v>0</v>
      </c>
      <c r="AI33" s="4">
        <f t="shared" ref="AI33" si="43">+AI29-AI30-AI32</f>
        <v>-168.44899999999998</v>
      </c>
      <c r="AJ33" s="4">
        <f t="shared" ref="AJ33" si="44">+AJ29-AJ30-AJ32</f>
        <v>-273.53999999999996</v>
      </c>
      <c r="AK33" s="4">
        <f t="shared" ref="AK33" si="45">+AK29-AK30-AK32</f>
        <v>-381.59499999999997</v>
      </c>
    </row>
    <row r="34" spans="1:43" x14ac:dyDescent="0.25">
      <c r="A34" t="s">
        <v>58</v>
      </c>
      <c r="E34" s="1">
        <f>+SUM(B33:E33)</f>
        <v>0</v>
      </c>
      <c r="F34" s="1">
        <f t="shared" ref="F34:Z34" si="46">+SUM(C33:F33)</f>
        <v>0</v>
      </c>
      <c r="G34" s="1">
        <f t="shared" si="46"/>
        <v>0</v>
      </c>
      <c r="H34" s="1">
        <f t="shared" si="46"/>
        <v>0</v>
      </c>
      <c r="I34" s="1">
        <f t="shared" si="46"/>
        <v>0</v>
      </c>
      <c r="J34" s="1">
        <f t="shared" si="46"/>
        <v>0</v>
      </c>
      <c r="K34" s="1">
        <f t="shared" si="46"/>
        <v>0</v>
      </c>
      <c r="L34" s="1">
        <f t="shared" si="46"/>
        <v>0</v>
      </c>
      <c r="M34" s="1">
        <f t="shared" si="46"/>
        <v>-135.05600000000001</v>
      </c>
      <c r="N34" s="1">
        <f t="shared" si="46"/>
        <v>-135.05600000000001</v>
      </c>
      <c r="O34" s="1">
        <f t="shared" si="46"/>
        <v>-135.05600000000001</v>
      </c>
      <c r="P34" s="1">
        <f t="shared" si="46"/>
        <v>-135.05600000000001</v>
      </c>
      <c r="Q34" s="1">
        <f t="shared" si="46"/>
        <v>-70.817000000000007</v>
      </c>
      <c r="R34" s="1">
        <f t="shared" si="46"/>
        <v>-66.110000000000014</v>
      </c>
      <c r="S34" s="1">
        <f t="shared" si="46"/>
        <v>-66.110000000000014</v>
      </c>
      <c r="T34" s="1">
        <f t="shared" si="46"/>
        <v>-66.110000000000014</v>
      </c>
      <c r="U34" s="1">
        <f t="shared" si="46"/>
        <v>-34.034999999999997</v>
      </c>
      <c r="V34" s="1">
        <f t="shared" si="46"/>
        <v>-10.777000000000015</v>
      </c>
      <c r="W34" s="1">
        <f t="shared" si="46"/>
        <v>-10.777000000000015</v>
      </c>
      <c r="X34" s="1">
        <f t="shared" si="46"/>
        <v>-10.777000000000015</v>
      </c>
      <c r="Y34" s="1">
        <f t="shared" si="46"/>
        <v>53.974999999999966</v>
      </c>
      <c r="Z34" s="1">
        <f t="shared" si="46"/>
        <v>33.023000000000025</v>
      </c>
      <c r="AA34" s="1">
        <f t="shared" ref="AA34" si="47">+SUM(X33:AA33)</f>
        <v>33.023000000000025</v>
      </c>
      <c r="AB34" s="1">
        <f t="shared" ref="AB34" si="48">+SUM(Y33:AB33)</f>
        <v>33.023000000000025</v>
      </c>
      <c r="AC34" s="1">
        <f t="shared" ref="AC34" si="49">+SUM(Z33:AC33)</f>
        <v>7.0130000000000337</v>
      </c>
      <c r="AF34" s="1">
        <f t="shared" ref="AF34" si="50">+SUM(AC33:AF33)</f>
        <v>0</v>
      </c>
      <c r="AG34" s="1">
        <f t="shared" ref="AG34" si="51">+SUM(AD33:AG33)</f>
        <v>0</v>
      </c>
      <c r="AH34" s="1">
        <f t="shared" ref="AH34" si="52">+SUM(AE33:AH33)</f>
        <v>0</v>
      </c>
      <c r="AI34" s="1">
        <f t="shared" ref="AI34" si="53">+SUM(AF33:AI33)</f>
        <v>-168.44899999999998</v>
      </c>
      <c r="AJ34" s="1">
        <f t="shared" ref="AJ34" si="54">+SUM(AG33:AJ33)</f>
        <v>-441.98899999999992</v>
      </c>
      <c r="AK34" s="1">
        <f t="shared" ref="AK34" si="55">+SUM(AH33:AK33)</f>
        <v>-823.58399999999983</v>
      </c>
    </row>
    <row r="36" spans="1:43" x14ac:dyDescent="0.25">
      <c r="A36" t="s">
        <v>62</v>
      </c>
      <c r="AF36" s="1"/>
      <c r="AG36" s="1">
        <f>127.206+306.844+23.532</f>
        <v>457.58199999999999</v>
      </c>
      <c r="AH36" s="1">
        <f>820.177+3087.887+1165.275</f>
        <v>5073.3389999999999</v>
      </c>
      <c r="AI36" s="1"/>
      <c r="AJ36" s="1"/>
      <c r="AK36" s="1"/>
      <c r="AL36" s="1"/>
      <c r="AM36" s="1"/>
      <c r="AN36" s="1"/>
      <c r="AO36" s="1"/>
      <c r="AP36" s="1"/>
      <c r="AQ36" s="1"/>
    </row>
    <row r="38" spans="1:43" x14ac:dyDescent="0.25">
      <c r="A38" t="s">
        <v>65</v>
      </c>
      <c r="R38" s="5">
        <v>1.78</v>
      </c>
      <c r="V38" s="5">
        <v>1.58</v>
      </c>
      <c r="Z38" s="5">
        <v>1.31</v>
      </c>
      <c r="AK38" s="5">
        <v>1.31</v>
      </c>
    </row>
    <row r="39" spans="1:43" x14ac:dyDescent="0.25">
      <c r="A39" t="s">
        <v>66</v>
      </c>
      <c r="R39">
        <v>186</v>
      </c>
      <c r="V39">
        <v>331</v>
      </c>
      <c r="Z39">
        <v>461</v>
      </c>
    </row>
    <row r="40" spans="1:43" x14ac:dyDescent="0.25">
      <c r="V40" s="5">
        <f>+V39/R39-1</f>
        <v>0.77956989247311825</v>
      </c>
      <c r="W40" s="5"/>
      <c r="X40" s="5"/>
      <c r="Y40" s="5"/>
      <c r="Z40" s="5">
        <f>+Z39/V39-1</f>
        <v>0.392749244712991</v>
      </c>
    </row>
  </sheetData>
  <pageMargins left="0.7" right="0.7" top="0.75" bottom="0.75" header="0.3" footer="0.3"/>
  <ignoredErrors>
    <ignoredError sqref="AI7:AK7 AI9:AK11 AI14:AK15 AI17:AK17" formulaRange="1"/>
    <ignoredError sqref="AI8:AK8 AI16:AK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2024-08-10T11:52:48Z</dcterms:created>
  <dcterms:modified xsi:type="dcterms:W3CDTF">2024-08-10T15:11:19Z</dcterms:modified>
</cp:coreProperties>
</file>