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disegutl-my.sharepoint.com/personal/l59357_aln_iseg_ulisboa_pt/Documents/Models/"/>
    </mc:Choice>
  </mc:AlternateContent>
  <xr:revisionPtr revIDLastSave="0" documentId="8_{2397EA4E-3969-4BB3-A9D4-2520B5CE6DCF}" xr6:coauthVersionLast="47" xr6:coauthVersionMax="47" xr10:uidLastSave="{00000000-0000-0000-0000-000000000000}"/>
  <bookViews>
    <workbookView xWindow="11424" yWindow="0" windowWidth="11712" windowHeight="12336" activeTab="1" xr2:uid="{C69F18C6-1841-4B9F-A5B1-B1CF2808BC6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2" l="1"/>
  <c r="U18" i="2"/>
  <c r="U17" i="2"/>
  <c r="U16" i="2"/>
  <c r="U15" i="2"/>
  <c r="U7" i="2"/>
  <c r="U9" i="2" s="1"/>
  <c r="U12" i="2"/>
  <c r="N18" i="2"/>
  <c r="N17" i="2"/>
  <c r="N15" i="2"/>
  <c r="N13" i="2"/>
  <c r="N12" i="2"/>
  <c r="N9" i="2"/>
  <c r="N7" i="2"/>
  <c r="N22" i="2" s="1"/>
  <c r="N30" i="2"/>
  <c r="N31" i="2" s="1"/>
  <c r="H31" i="2"/>
  <c r="E30" i="2"/>
  <c r="I31" i="2"/>
  <c r="J31" i="2"/>
  <c r="F30" i="2"/>
  <c r="G22" i="2"/>
  <c r="H22" i="2"/>
  <c r="C23" i="2"/>
  <c r="D23" i="2"/>
  <c r="T22" i="2"/>
  <c r="S22" i="2"/>
  <c r="T23" i="2"/>
  <c r="S23" i="2"/>
  <c r="R23" i="2"/>
  <c r="I22" i="2"/>
  <c r="E23" i="2"/>
  <c r="J7" i="2"/>
  <c r="J22" i="2" s="1"/>
  <c r="K31" i="2"/>
  <c r="L31" i="2"/>
  <c r="M31" i="2"/>
  <c r="H23" i="2"/>
  <c r="G23" i="2"/>
  <c r="F23" i="2"/>
  <c r="G30" i="2"/>
  <c r="J30" i="2"/>
  <c r="L23" i="2"/>
  <c r="K23" i="2"/>
  <c r="H30" i="2"/>
  <c r="K30" i="2"/>
  <c r="F12" i="2"/>
  <c r="E12" i="2"/>
  <c r="D12" i="2"/>
  <c r="C12" i="2"/>
  <c r="F7" i="2"/>
  <c r="F9" i="2" s="1"/>
  <c r="E7" i="2"/>
  <c r="E9" i="2" s="1"/>
  <c r="D7" i="2"/>
  <c r="D9" i="2" s="1"/>
  <c r="C7" i="2"/>
  <c r="C9" i="2" s="1"/>
  <c r="R30" i="2"/>
  <c r="T30" i="2"/>
  <c r="S30" i="2"/>
  <c r="R12" i="2"/>
  <c r="R7" i="2"/>
  <c r="R9" i="2" s="1"/>
  <c r="T16" i="2"/>
  <c r="T14" i="2"/>
  <c r="T11" i="2"/>
  <c r="T10" i="2"/>
  <c r="T12" i="2" s="1"/>
  <c r="T8" i="2"/>
  <c r="T6" i="2"/>
  <c r="T5" i="2"/>
  <c r="T4" i="2"/>
  <c r="T7" i="2" s="1"/>
  <c r="T9" i="2" s="1"/>
  <c r="S12" i="2"/>
  <c r="S7" i="2"/>
  <c r="S9" i="2" s="1"/>
  <c r="S13" i="2" s="1"/>
  <c r="S15" i="2" s="1"/>
  <c r="S17" i="2" s="1"/>
  <c r="S18" i="2" s="1"/>
  <c r="H12" i="2"/>
  <c r="G12" i="2"/>
  <c r="G7" i="2"/>
  <c r="G9" i="2" s="1"/>
  <c r="H7" i="2"/>
  <c r="L22" i="2" s="1"/>
  <c r="J12" i="2"/>
  <c r="J9" i="2"/>
  <c r="J23" i="2" s="1"/>
  <c r="K12" i="2"/>
  <c r="K7" i="2"/>
  <c r="K9" i="2" s="1"/>
  <c r="I30" i="2"/>
  <c r="L30" i="2"/>
  <c r="M30" i="2"/>
  <c r="L12" i="2"/>
  <c r="L7" i="2"/>
  <c r="L9" i="2" s="1"/>
  <c r="I12" i="2"/>
  <c r="I7" i="2"/>
  <c r="I9" i="2" s="1"/>
  <c r="I23" i="2" s="1"/>
  <c r="M12" i="2"/>
  <c r="M7" i="2"/>
  <c r="J4" i="1"/>
  <c r="J7" i="1" s="1"/>
  <c r="U22" i="2" l="1"/>
  <c r="U13" i="2"/>
  <c r="N23" i="2"/>
  <c r="D13" i="2"/>
  <c r="D15" i="2" s="1"/>
  <c r="D17" i="2" s="1"/>
  <c r="D18" i="2" s="1"/>
  <c r="F13" i="2"/>
  <c r="F15" i="2" s="1"/>
  <c r="F17" i="2" s="1"/>
  <c r="F18" i="2" s="1"/>
  <c r="C13" i="2"/>
  <c r="C15" i="2" s="1"/>
  <c r="C17" i="2" s="1"/>
  <c r="C18" i="2" s="1"/>
  <c r="T13" i="2"/>
  <c r="T15" i="2" s="1"/>
  <c r="T17" i="2" s="1"/>
  <c r="T18" i="2" s="1"/>
  <c r="E13" i="2"/>
  <c r="E15" i="2" s="1"/>
  <c r="E17" i="2" s="1"/>
  <c r="E18" i="2" s="1"/>
  <c r="H9" i="2"/>
  <c r="K22" i="2"/>
  <c r="R13" i="2"/>
  <c r="R15" i="2" s="1"/>
  <c r="R17" i="2" s="1"/>
  <c r="R18" i="2" s="1"/>
  <c r="H13" i="2"/>
  <c r="H15" i="2" s="1"/>
  <c r="H17" i="2" s="1"/>
  <c r="H18" i="2" s="1"/>
  <c r="G13" i="2"/>
  <c r="G15" i="2" s="1"/>
  <c r="G17" i="2" s="1"/>
  <c r="G18" i="2" s="1"/>
  <c r="J13" i="2"/>
  <c r="J15" i="2" s="1"/>
  <c r="J17" i="2" s="1"/>
  <c r="J18" i="2" s="1"/>
  <c r="K13" i="2"/>
  <c r="K15" i="2" s="1"/>
  <c r="K17" i="2" s="1"/>
  <c r="K18" i="2" s="1"/>
  <c r="L13" i="2"/>
  <c r="L15" i="2" s="1"/>
  <c r="L17" i="2" s="1"/>
  <c r="L18" i="2" s="1"/>
  <c r="M22" i="2"/>
  <c r="M9" i="2"/>
  <c r="M23" i="2" s="1"/>
  <c r="I13" i="2"/>
  <c r="I15" i="2" s="1"/>
  <c r="I17" i="2" s="1"/>
  <c r="I18" i="2" s="1"/>
  <c r="M13" i="2" l="1"/>
  <c r="M15" i="2" s="1"/>
  <c r="M17" i="2" s="1"/>
  <c r="M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tc={D7B7BF08-A1AD-4F2E-87C1-9D6B137A49CE}</author>
    <author>tc={1A15E0D6-4654-477D-9A82-94768024EB29}</author>
    <author>tc={02ADD5AA-40B5-42C2-9433-89C9C8C4D020}</author>
    <author>tc={DEB30819-6E42-4CD3-ABB6-A58119B753DE}</author>
  </authors>
  <commentList>
    <comment ref="K7" authorId="0" shapeId="0" xr:uid="{D7B7BF08-A1AD-4F2E-87C1-9D6B137A49CE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on Q4: 350-370m</t>
      </text>
    </comment>
    <comment ref="L7" authorId="1" shapeId="0" xr:uid="{1A15E0D6-4654-477D-9A82-94768024EB29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400-420m</t>
      </text>
    </comment>
    <comment ref="M7" authorId="2" shapeId="0" xr:uid="{02ADD5AA-40B5-42C2-9433-89C9C8C4D020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450-470m</t>
      </text>
    </comment>
    <comment ref="N7" authorId="3" shapeId="0" xr:uid="{DEB30819-6E42-4CD3-ABB6-A58119B753DE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450-470m</t>
      </text>
    </comment>
  </commentList>
</comments>
</file>

<file path=xl/sharedStrings.xml><?xml version="1.0" encoding="utf-8"?>
<sst xmlns="http://schemas.openxmlformats.org/spreadsheetml/2006/main" count="58" uniqueCount="54">
  <si>
    <t>Price</t>
  </si>
  <si>
    <t>Shares</t>
  </si>
  <si>
    <t>MC</t>
  </si>
  <si>
    <t>Cash</t>
  </si>
  <si>
    <t>Debt</t>
  </si>
  <si>
    <t>EV</t>
  </si>
  <si>
    <t>Q224</t>
  </si>
  <si>
    <t>Main</t>
  </si>
  <si>
    <t>Systems</t>
  </si>
  <si>
    <t>Software</t>
  </si>
  <si>
    <t>Services</t>
  </si>
  <si>
    <t>Revenue</t>
  </si>
  <si>
    <t>COGS</t>
  </si>
  <si>
    <t>Gross Profit</t>
  </si>
  <si>
    <t>Operating Expenses</t>
  </si>
  <si>
    <t>Operating Income</t>
  </si>
  <si>
    <t>R&amp;D</t>
  </si>
  <si>
    <t>SG&amp;A</t>
  </si>
  <si>
    <t>Revenue y/y</t>
  </si>
  <si>
    <t>Gross Margin</t>
  </si>
  <si>
    <t>Other Income</t>
  </si>
  <si>
    <t>Pretax Income</t>
  </si>
  <si>
    <t>Taxes</t>
  </si>
  <si>
    <t>Net Income</t>
  </si>
  <si>
    <t>EPS</t>
  </si>
  <si>
    <t>CFFO</t>
  </si>
  <si>
    <t>CapEx</t>
  </si>
  <si>
    <t>FQ324</t>
  </si>
  <si>
    <t>FQ323</t>
  </si>
  <si>
    <t>FQ224</t>
  </si>
  <si>
    <t>FQ124</t>
  </si>
  <si>
    <t>FCF</t>
  </si>
  <si>
    <t>FQ424</t>
  </si>
  <si>
    <t>FQ223</t>
  </si>
  <si>
    <t>FQ423</t>
  </si>
  <si>
    <t>FQ123</t>
  </si>
  <si>
    <t>Class A</t>
  </si>
  <si>
    <t>Class V-1</t>
  </si>
  <si>
    <t>Class V-3</t>
  </si>
  <si>
    <r>
      <t xml:space="preserve">Walmart, Albertsons, Target, Giant Tiger, and </t>
    </r>
    <r>
      <rPr>
        <b/>
        <sz val="10"/>
        <color theme="1"/>
        <rFont val="Arial"/>
        <family val="2"/>
      </rPr>
      <t>C&amp;S Wholesale Grocers</t>
    </r>
  </si>
  <si>
    <t>CEO: Richard Cohen, also owns C&amp;S</t>
  </si>
  <si>
    <t>3 votes per share</t>
  </si>
  <si>
    <t>1 vote per share</t>
  </si>
  <si>
    <t>2006: Warehouse Technologies founded.</t>
  </si>
  <si>
    <t>Largest Customer 87%</t>
  </si>
  <si>
    <t>FQ422</t>
  </si>
  <si>
    <t>FQ322</t>
  </si>
  <si>
    <t>FQ222</t>
  </si>
  <si>
    <t>FQ122</t>
  </si>
  <si>
    <t>TTM FCF</t>
  </si>
  <si>
    <t>F2024</t>
  </si>
  <si>
    <t>F2023</t>
  </si>
  <si>
    <t>F2022</t>
  </si>
  <si>
    <t>F2021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</si>
</sst>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81FDE44-F00A-40D7-8815-0F7FE07512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30307</xdr:colOff>
      <xdr:row>0</xdr:row>
      <xdr:rowOff>8660</xdr:rowOff>
    </xdr:from>
    <xdr:to>
      <xdr:col>13</xdr:col>
      <xdr:colOff>30307</xdr:colOff>
      <xdr:row>32</xdr:row>
      <xdr:rowOff>73602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12C80D-25FB-2D67-240C-B70FF49D2CBC}"/>
            </a:ext>
          </a:extLst>
        </xdr:cNvPr>
        <xdr:cNvCxnSpPr/>
      </xdr:nvCxnSpPr>
      <xdr:spPr>
        <a:xfrm>
          <a:off x="6078682" y="8660"/>
          <a:ext cx="0" cy="51911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20602</xdr:colOff>
      <xdr:row>0</xdr:row>
      <xdr:rowOff>0</xdr:rowOff>
    </xdr:from>
    <xdr:to>
      <xdr:col>20</xdr:col>
      <xdr:colOff>20602</xdr:colOff>
      <xdr:row>32</xdr:row>
      <xdr:rowOff>64942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5B839D9-1A6A-473E-A1E7-CA1BFE83B609}"/>
            </a:ext>
          </a:extLst>
        </xdr:cNvPr>
        <xdr:cNvCxnSpPr/>
      </xdr:nvCxnSpPr>
      <xdr:spPr>
        <a:xfrm>
          <a:off x="12823516" y="0"/>
          <a:ext cx="0" cy="5320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9F47CD0-8C08-4418-9156-124D982D605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4-09-10T17:39:16.70" personId="{99F47CD0-8C08-4418-9156-124D982D605D}" id="{D7B7BF08-A1AD-4F2E-87C1-9D6B137A49CE}">
    <text>Guidance on Q4: 350-370m</text>
  </threadedComment>
  <threadedComment ref="L7" dT="2024-09-10T17:35:28.79" personId="{99F47CD0-8C08-4418-9156-124D982D605D}" id="{1A15E0D6-4654-477D-9A82-94768024EB29}">
    <text>Q1 guidance: 400-420m</text>
  </threadedComment>
  <threadedComment ref="M7" dT="2024-09-10T16:58:58.93" personId="{99F47CD0-8C08-4418-9156-124D982D605D}" id="{02ADD5AA-40B5-42C2-9433-89C9C8C4D020}">
    <text>Q2 guidance: 450-470m</text>
  </threadedComment>
  <threadedComment ref="N7" dT="2024-09-10T16:58:58.93" personId="{99F47CD0-8C08-4418-9156-124D982D605D}" id="{DEB30819-6E42-4CD3-ABB6-A58119B753DE}">
    <text>Q2 guidance: 450-470m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1E8A-F74D-45B1-B0E6-06472866DADF}">
  <dimension ref="B2:K16"/>
  <sheetViews>
    <sheetView zoomScale="85" zoomScaleNormal="85" workbookViewId="0">
      <selection activeCell="J8" sqref="J8"/>
    </sheetView>
  </sheetViews>
  <sheetFormatPr defaultRowHeight="13.2" x14ac:dyDescent="0.25"/>
  <sheetData>
    <row r="2" spans="2:11" x14ac:dyDescent="0.25">
      <c r="I2" t="s">
        <v>0</v>
      </c>
      <c r="J2" s="1">
        <v>17</v>
      </c>
    </row>
    <row r="3" spans="2:11" x14ac:dyDescent="0.25">
      <c r="B3" t="s">
        <v>39</v>
      </c>
      <c r="I3" t="s">
        <v>1</v>
      </c>
      <c r="J3" s="2">
        <v>102</v>
      </c>
      <c r="K3" s="3" t="s">
        <v>6</v>
      </c>
    </row>
    <row r="4" spans="2:11" x14ac:dyDescent="0.25">
      <c r="I4" t="s">
        <v>2</v>
      </c>
      <c r="J4" s="2">
        <f>+J2*J3</f>
        <v>1734</v>
      </c>
      <c r="K4" s="3"/>
    </row>
    <row r="5" spans="2:11" x14ac:dyDescent="0.25">
      <c r="B5" t="s">
        <v>44</v>
      </c>
      <c r="I5" t="s">
        <v>3</v>
      </c>
      <c r="J5" s="2">
        <v>870.46900000000005</v>
      </c>
      <c r="K5" s="3" t="s">
        <v>6</v>
      </c>
    </row>
    <row r="6" spans="2:11" x14ac:dyDescent="0.25">
      <c r="I6" t="s">
        <v>4</v>
      </c>
      <c r="J6" s="2">
        <v>0</v>
      </c>
      <c r="K6" s="3" t="s">
        <v>6</v>
      </c>
    </row>
    <row r="7" spans="2:11" x14ac:dyDescent="0.25">
      <c r="I7" t="s">
        <v>5</v>
      </c>
      <c r="J7" s="2">
        <f>+J4-J5+J6</f>
        <v>863.53099999999995</v>
      </c>
    </row>
    <row r="10" spans="2:11" x14ac:dyDescent="0.25">
      <c r="I10" t="s">
        <v>36</v>
      </c>
      <c r="J10" s="2">
        <v>83.718573000000006</v>
      </c>
      <c r="K10" t="s">
        <v>42</v>
      </c>
    </row>
    <row r="11" spans="2:11" x14ac:dyDescent="0.25">
      <c r="I11" t="s">
        <v>37</v>
      </c>
      <c r="J11" s="2">
        <v>65.991247000000001</v>
      </c>
      <c r="K11" t="s">
        <v>42</v>
      </c>
    </row>
    <row r="12" spans="2:11" x14ac:dyDescent="0.25">
      <c r="I12" t="s">
        <v>38</v>
      </c>
      <c r="J12" s="2">
        <v>407.52894099999997</v>
      </c>
      <c r="K12" t="s">
        <v>41</v>
      </c>
    </row>
    <row r="14" spans="2:11" x14ac:dyDescent="0.25">
      <c r="I14" t="s">
        <v>40</v>
      </c>
    </row>
    <row r="16" spans="2:11" x14ac:dyDescent="0.25">
      <c r="I1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A7B7-6A27-464B-8DB4-D748046550EC}">
  <dimension ref="A1:U31"/>
  <sheetViews>
    <sheetView tabSelected="1" zoomScaleNormal="100" workbookViewId="0">
      <pane xSplit="2" ySplit="3" topLeftCell="J24" activePane="bottomRight" state="frozen"/>
      <selection pane="topRight" activeCell="C1" sqref="C1"/>
      <selection pane="bottomLeft" activeCell="A3" sqref="A3"/>
      <selection pane="bottomRight" activeCell="N31" sqref="N31"/>
    </sheetView>
  </sheetViews>
  <sheetFormatPr defaultRowHeight="13.2" x14ac:dyDescent="0.25"/>
  <cols>
    <col min="1" max="1" width="5" bestFit="1" customWidth="1"/>
    <col min="2" max="2" width="18.109375" bestFit="1" customWidth="1"/>
    <col min="3" max="3" width="10.109375" style="3" bestFit="1" customWidth="1"/>
    <col min="4" max="4" width="9.109375" style="3"/>
    <col min="5" max="14" width="9.44140625" style="3" customWidth="1"/>
    <col min="15" max="15" width="9.109375" style="3"/>
  </cols>
  <sheetData>
    <row r="1" spans="1:21" x14ac:dyDescent="0.25">
      <c r="A1" s="10" t="s">
        <v>7</v>
      </c>
    </row>
    <row r="2" spans="1:21" x14ac:dyDescent="0.25">
      <c r="C2" s="3" t="s">
        <v>48</v>
      </c>
      <c r="D2" s="3" t="s">
        <v>47</v>
      </c>
      <c r="E2" s="3" t="s">
        <v>46</v>
      </c>
      <c r="F2" s="3" t="s">
        <v>45</v>
      </c>
      <c r="G2" s="3" t="s">
        <v>35</v>
      </c>
      <c r="H2" s="3" t="s">
        <v>33</v>
      </c>
      <c r="I2" s="3" t="s">
        <v>28</v>
      </c>
      <c r="J2" s="3" t="s">
        <v>34</v>
      </c>
      <c r="K2" s="3" t="s">
        <v>30</v>
      </c>
      <c r="L2" s="3" t="s">
        <v>29</v>
      </c>
      <c r="M2" s="3" t="s">
        <v>27</v>
      </c>
      <c r="N2" s="3" t="s">
        <v>32</v>
      </c>
      <c r="R2" s="3" t="s">
        <v>53</v>
      </c>
      <c r="S2" s="3" t="s">
        <v>52</v>
      </c>
      <c r="T2" s="3" t="s">
        <v>51</v>
      </c>
      <c r="U2" s="3" t="s">
        <v>50</v>
      </c>
    </row>
    <row r="3" spans="1:21" s="11" customFormat="1" x14ac:dyDescent="0.25">
      <c r="C3" s="9">
        <v>44554</v>
      </c>
      <c r="D3" s="9">
        <v>44650</v>
      </c>
      <c r="E3" s="9">
        <v>44742</v>
      </c>
      <c r="F3" s="9">
        <v>44834</v>
      </c>
      <c r="G3" s="9">
        <v>44919</v>
      </c>
      <c r="H3" s="9">
        <v>45015</v>
      </c>
      <c r="I3" s="9">
        <v>45107</v>
      </c>
      <c r="J3" s="9">
        <v>45199</v>
      </c>
      <c r="K3" s="9">
        <v>45291</v>
      </c>
      <c r="L3" s="9">
        <v>45381</v>
      </c>
      <c r="M3" s="9">
        <v>45473</v>
      </c>
      <c r="N3" s="9">
        <v>45565</v>
      </c>
      <c r="O3" s="9"/>
      <c r="R3" s="11">
        <v>44464</v>
      </c>
      <c r="S3" s="11">
        <v>44828</v>
      </c>
      <c r="T3" s="11">
        <v>45199</v>
      </c>
      <c r="U3" s="11">
        <v>45565</v>
      </c>
    </row>
    <row r="4" spans="1:21" s="2" customFormat="1" x14ac:dyDescent="0.25">
      <c r="B4" s="2" t="s">
        <v>8</v>
      </c>
      <c r="C4" s="4">
        <v>71.221999999999994</v>
      </c>
      <c r="D4" s="4">
        <v>89.572000000000003</v>
      </c>
      <c r="E4" s="4">
        <v>169.50299999999999</v>
      </c>
      <c r="F4" s="4">
        <v>237.696</v>
      </c>
      <c r="G4" s="4">
        <v>197.90100000000001</v>
      </c>
      <c r="H4" s="4">
        <v>257.60300000000001</v>
      </c>
      <c r="I4" s="4">
        <v>302.35000000000002</v>
      </c>
      <c r="J4" s="4">
        <v>380.20499999999998</v>
      </c>
      <c r="K4" s="4">
        <v>356.21199999999999</v>
      </c>
      <c r="L4" s="4">
        <v>401.66199999999998</v>
      </c>
      <c r="M4" s="4">
        <v>466.51</v>
      </c>
      <c r="N4" s="4">
        <v>548</v>
      </c>
      <c r="O4" s="4"/>
      <c r="R4" s="2">
        <v>227.56299999999999</v>
      </c>
      <c r="S4" s="2">
        <v>567.99300000000005</v>
      </c>
      <c r="T4" s="2">
        <f>SUM(G4:J4)</f>
        <v>1138.059</v>
      </c>
      <c r="U4" s="2">
        <v>1739.501</v>
      </c>
    </row>
    <row r="5" spans="1:21" s="2" customFormat="1" x14ac:dyDescent="0.25">
      <c r="B5" s="2" t="s">
        <v>9</v>
      </c>
      <c r="C5" s="4">
        <v>0.97499999999999998</v>
      </c>
      <c r="D5" s="4">
        <v>0.96499999999999997</v>
      </c>
      <c r="E5" s="4">
        <v>0.86199999999999999</v>
      </c>
      <c r="F5" s="4">
        <v>0.93300000000000005</v>
      </c>
      <c r="G5" s="4">
        <v>1.37</v>
      </c>
      <c r="H5" s="4">
        <v>1.4610000000000001</v>
      </c>
      <c r="I5" s="4">
        <v>1.768</v>
      </c>
      <c r="J5" s="4">
        <v>2.1349999999999998</v>
      </c>
      <c r="K5" s="4">
        <v>2.169</v>
      </c>
      <c r="L5" s="4">
        <v>2.5659999999999998</v>
      </c>
      <c r="M5" s="4">
        <v>3.5449999999999999</v>
      </c>
      <c r="N5" s="4">
        <v>5.8929999999999998</v>
      </c>
      <c r="O5" s="4"/>
      <c r="R5" s="2">
        <v>4.0090000000000003</v>
      </c>
      <c r="S5" s="2">
        <v>3.7349999999999999</v>
      </c>
      <c r="T5" s="2">
        <f>SUM(G5:J5)</f>
        <v>6.734</v>
      </c>
      <c r="U5" s="2">
        <v>14.173</v>
      </c>
    </row>
    <row r="6" spans="1:21" s="2" customFormat="1" x14ac:dyDescent="0.25">
      <c r="B6" s="2" t="s">
        <v>10</v>
      </c>
      <c r="C6" s="4">
        <v>4.867</v>
      </c>
      <c r="D6" s="4">
        <v>5.7469999999999999</v>
      </c>
      <c r="E6" s="4">
        <v>5.1870000000000003</v>
      </c>
      <c r="F6" s="4">
        <v>5.7830000000000004</v>
      </c>
      <c r="G6" s="4">
        <v>7.1740000000000004</v>
      </c>
      <c r="H6" s="4">
        <v>7.79</v>
      </c>
      <c r="I6" s="4">
        <v>7.7190000000000003</v>
      </c>
      <c r="J6" s="4">
        <v>9.548</v>
      </c>
      <c r="K6" s="4">
        <v>10.069000000000001</v>
      </c>
      <c r="L6" s="4">
        <v>20.073</v>
      </c>
      <c r="M6" s="4">
        <v>16.198</v>
      </c>
      <c r="N6" s="4">
        <v>22.225999999999999</v>
      </c>
      <c r="O6" s="4"/>
      <c r="R6" s="2">
        <v>20.341000000000001</v>
      </c>
      <c r="S6" s="2">
        <v>21.584</v>
      </c>
      <c r="T6" s="2">
        <f>SUM(G6:J6)</f>
        <v>32.231000000000002</v>
      </c>
      <c r="U6" s="2">
        <v>68.566000000000003</v>
      </c>
    </row>
    <row r="7" spans="1:21" s="5" customFormat="1" x14ac:dyDescent="0.25">
      <c r="B7" s="5" t="s">
        <v>11</v>
      </c>
      <c r="C7" s="6">
        <f t="shared" ref="C7:M7" si="0">SUM(C4:C6)</f>
        <v>77.063999999999993</v>
      </c>
      <c r="D7" s="6">
        <f t="shared" si="0"/>
        <v>96.284000000000006</v>
      </c>
      <c r="E7" s="6">
        <f t="shared" si="0"/>
        <v>175.55199999999999</v>
      </c>
      <c r="F7" s="6">
        <f t="shared" si="0"/>
        <v>244.41199999999998</v>
      </c>
      <c r="G7" s="6">
        <f t="shared" si="0"/>
        <v>206.44500000000002</v>
      </c>
      <c r="H7" s="6">
        <f t="shared" si="0"/>
        <v>266.85400000000004</v>
      </c>
      <c r="I7" s="6">
        <f t="shared" si="0"/>
        <v>311.83699999999999</v>
      </c>
      <c r="J7" s="6">
        <f t="shared" si="0"/>
        <v>391.88799999999998</v>
      </c>
      <c r="K7" s="6">
        <f t="shared" si="0"/>
        <v>368.45</v>
      </c>
      <c r="L7" s="6">
        <f t="shared" si="0"/>
        <v>424.30099999999993</v>
      </c>
      <c r="M7" s="6">
        <f t="shared" si="0"/>
        <v>486.25299999999999</v>
      </c>
      <c r="N7" s="6">
        <f t="shared" ref="N7" si="1">SUM(N4:N6)</f>
        <v>576.11900000000003</v>
      </c>
      <c r="O7" s="6"/>
      <c r="R7" s="5">
        <f>SUM(R4:R6)</f>
        <v>251.91300000000001</v>
      </c>
      <c r="S7" s="5">
        <f>SUM(S4:S6)</f>
        <v>593.31200000000001</v>
      </c>
      <c r="T7" s="5">
        <f>SUM(T4:T6)</f>
        <v>1177.0239999999999</v>
      </c>
      <c r="U7" s="5">
        <f>+SUM(U4:U6)</f>
        <v>1822.24</v>
      </c>
    </row>
    <row r="8" spans="1:21" s="2" customFormat="1" x14ac:dyDescent="0.25">
      <c r="B8" s="2" t="s">
        <v>12</v>
      </c>
      <c r="C8" s="4">
        <v>62.595999999999997</v>
      </c>
      <c r="D8" s="4">
        <v>79.378</v>
      </c>
      <c r="E8" s="4">
        <v>144.00800000000001</v>
      </c>
      <c r="F8" s="4">
        <v>207.68299999999999</v>
      </c>
      <c r="G8" s="4">
        <v>171.11799999999999</v>
      </c>
      <c r="H8" s="4">
        <v>224.00700000000001</v>
      </c>
      <c r="I8" s="4">
        <v>258.928</v>
      </c>
      <c r="J8" s="4">
        <v>333.09899999999999</v>
      </c>
      <c r="K8" s="4">
        <v>298.34300000000002</v>
      </c>
      <c r="L8" s="4">
        <v>380.13900000000001</v>
      </c>
      <c r="M8" s="4">
        <v>424.45600000000002</v>
      </c>
      <c r="N8" s="4">
        <v>468.149</v>
      </c>
      <c r="O8" s="4"/>
      <c r="R8" s="2">
        <v>241.46600000000001</v>
      </c>
      <c r="S8" s="2">
        <v>493.66500000000002</v>
      </c>
      <c r="T8" s="2">
        <f>SUM(G8:J8)</f>
        <v>987.15200000000004</v>
      </c>
      <c r="U8" s="2">
        <v>1542.5129999999999</v>
      </c>
    </row>
    <row r="9" spans="1:21" s="2" customFormat="1" x14ac:dyDescent="0.25">
      <c r="B9" s="2" t="s">
        <v>13</v>
      </c>
      <c r="C9" s="4">
        <f t="shared" ref="C9:M9" si="2">+C7-C8</f>
        <v>14.467999999999996</v>
      </c>
      <c r="D9" s="4">
        <f t="shared" si="2"/>
        <v>16.906000000000006</v>
      </c>
      <c r="E9" s="4">
        <f t="shared" si="2"/>
        <v>31.543999999999983</v>
      </c>
      <c r="F9" s="4">
        <f t="shared" si="2"/>
        <v>36.728999999999985</v>
      </c>
      <c r="G9" s="4">
        <f t="shared" si="2"/>
        <v>35.327000000000027</v>
      </c>
      <c r="H9" s="4">
        <f t="shared" si="2"/>
        <v>42.847000000000037</v>
      </c>
      <c r="I9" s="4">
        <f t="shared" si="2"/>
        <v>52.908999999999992</v>
      </c>
      <c r="J9" s="4">
        <f t="shared" si="2"/>
        <v>58.788999999999987</v>
      </c>
      <c r="K9" s="4">
        <f t="shared" si="2"/>
        <v>70.106999999999971</v>
      </c>
      <c r="L9" s="4">
        <f t="shared" si="2"/>
        <v>44.161999999999921</v>
      </c>
      <c r="M9" s="4">
        <f t="shared" si="2"/>
        <v>61.796999999999969</v>
      </c>
      <c r="N9" s="4">
        <f t="shared" ref="N9" si="3">+N7-N8</f>
        <v>107.97000000000003</v>
      </c>
      <c r="O9" s="4"/>
      <c r="R9" s="2">
        <f>+R7-R8</f>
        <v>10.447000000000003</v>
      </c>
      <c r="S9" s="2">
        <f>+S7-S8</f>
        <v>99.646999999999991</v>
      </c>
      <c r="T9" s="2">
        <f>+T7-T8</f>
        <v>189.87199999999984</v>
      </c>
      <c r="U9" s="2">
        <f t="shared" ref="U9" si="4">+U7-U8</f>
        <v>279.72700000000009</v>
      </c>
    </row>
    <row r="10" spans="1:21" s="2" customFormat="1" x14ac:dyDescent="0.25">
      <c r="B10" s="2" t="s">
        <v>16</v>
      </c>
      <c r="C10" s="4">
        <v>22.184000000000001</v>
      </c>
      <c r="D10" s="4">
        <v>23.355</v>
      </c>
      <c r="E10" s="4">
        <v>35.14</v>
      </c>
      <c r="F10" s="4">
        <v>43.462000000000003</v>
      </c>
      <c r="G10" s="4">
        <v>50.74</v>
      </c>
      <c r="H10" s="4">
        <v>46.665999999999997</v>
      </c>
      <c r="I10" s="4">
        <v>48.844999999999999</v>
      </c>
      <c r="J10" s="4">
        <v>45.790999999999997</v>
      </c>
      <c r="K10" s="4">
        <v>42.143999999999998</v>
      </c>
      <c r="L10" s="4">
        <v>46.462000000000003</v>
      </c>
      <c r="M10" s="4">
        <v>44.722000000000001</v>
      </c>
      <c r="N10" s="4">
        <v>40.131</v>
      </c>
      <c r="O10" s="4"/>
      <c r="R10" s="2">
        <v>73.385999999999996</v>
      </c>
      <c r="S10" s="2">
        <v>124.14100000000001</v>
      </c>
      <c r="T10" s="2">
        <f>SUM(G10:J10)</f>
        <v>192.042</v>
      </c>
      <c r="U10" s="2">
        <v>173.45699999999999</v>
      </c>
    </row>
    <row r="11" spans="1:21" s="2" customFormat="1" x14ac:dyDescent="0.25">
      <c r="B11" s="2" t="s">
        <v>17</v>
      </c>
      <c r="C11" s="4">
        <v>15.359</v>
      </c>
      <c r="D11" s="4">
        <v>23.512</v>
      </c>
      <c r="E11" s="4">
        <v>29.434999999999999</v>
      </c>
      <c r="F11" s="4">
        <v>47.575000000000003</v>
      </c>
      <c r="G11" s="4">
        <v>54.023000000000003</v>
      </c>
      <c r="H11" s="4">
        <v>50.898000000000003</v>
      </c>
      <c r="I11" s="4">
        <v>46.073</v>
      </c>
      <c r="J11" s="4">
        <v>66.933000000000007</v>
      </c>
      <c r="K11" s="4">
        <v>47.012</v>
      </c>
      <c r="L11" s="4">
        <v>48.652000000000001</v>
      </c>
      <c r="M11" s="4">
        <v>47.871000000000002</v>
      </c>
      <c r="N11" s="4">
        <v>45.396999999999998</v>
      </c>
      <c r="O11" s="4"/>
      <c r="R11" s="2">
        <v>59.442</v>
      </c>
      <c r="S11" s="2">
        <v>115.881</v>
      </c>
      <c r="T11" s="2">
        <f>SUM(G11:J11)</f>
        <v>217.92700000000002</v>
      </c>
      <c r="U11" s="2">
        <v>188.934</v>
      </c>
    </row>
    <row r="12" spans="1:21" s="2" customFormat="1" x14ac:dyDescent="0.25">
      <c r="B12" s="2" t="s">
        <v>14</v>
      </c>
      <c r="C12" s="4">
        <f t="shared" ref="C12:M12" si="5">+C10+C11</f>
        <v>37.542999999999999</v>
      </c>
      <c r="D12" s="4">
        <f t="shared" si="5"/>
        <v>46.867000000000004</v>
      </c>
      <c r="E12" s="4">
        <f t="shared" si="5"/>
        <v>64.575000000000003</v>
      </c>
      <c r="F12" s="4">
        <f t="shared" si="5"/>
        <v>91.037000000000006</v>
      </c>
      <c r="G12" s="4">
        <f t="shared" si="5"/>
        <v>104.76300000000001</v>
      </c>
      <c r="H12" s="4">
        <f t="shared" si="5"/>
        <v>97.563999999999993</v>
      </c>
      <c r="I12" s="4">
        <f t="shared" si="5"/>
        <v>94.918000000000006</v>
      </c>
      <c r="J12" s="4">
        <f t="shared" si="5"/>
        <v>112.724</v>
      </c>
      <c r="K12" s="4">
        <f t="shared" si="5"/>
        <v>89.156000000000006</v>
      </c>
      <c r="L12" s="4">
        <f t="shared" si="5"/>
        <v>95.114000000000004</v>
      </c>
      <c r="M12" s="4">
        <f t="shared" si="5"/>
        <v>92.593000000000004</v>
      </c>
      <c r="N12" s="4">
        <f t="shared" ref="N12" si="6">+N10+N11</f>
        <v>85.527999999999992</v>
      </c>
      <c r="O12" s="4"/>
      <c r="R12" s="2">
        <f>+R10+R11</f>
        <v>132.828</v>
      </c>
      <c r="S12" s="2">
        <f>+S10+S11</f>
        <v>240.02199999999999</v>
      </c>
      <c r="T12" s="2">
        <f>+T10+T11</f>
        <v>409.96900000000005</v>
      </c>
      <c r="U12" s="2">
        <f t="shared" ref="U12" si="7">+U10+U11</f>
        <v>362.39099999999996</v>
      </c>
    </row>
    <row r="13" spans="1:21" s="2" customFormat="1" x14ac:dyDescent="0.25">
      <c r="B13" s="2" t="s">
        <v>15</v>
      </c>
      <c r="C13" s="4">
        <f t="shared" ref="C13:M13" si="8">+C9-C12</f>
        <v>-23.075000000000003</v>
      </c>
      <c r="D13" s="4">
        <f t="shared" si="8"/>
        <v>-29.960999999999999</v>
      </c>
      <c r="E13" s="4">
        <f t="shared" si="8"/>
        <v>-33.03100000000002</v>
      </c>
      <c r="F13" s="4">
        <f t="shared" si="8"/>
        <v>-54.308000000000021</v>
      </c>
      <c r="G13" s="4">
        <f t="shared" si="8"/>
        <v>-69.435999999999979</v>
      </c>
      <c r="H13" s="4">
        <f t="shared" si="8"/>
        <v>-54.716999999999956</v>
      </c>
      <c r="I13" s="4">
        <f t="shared" si="8"/>
        <v>-42.009000000000015</v>
      </c>
      <c r="J13" s="4">
        <f t="shared" si="8"/>
        <v>-53.935000000000016</v>
      </c>
      <c r="K13" s="4">
        <f t="shared" si="8"/>
        <v>-19.049000000000035</v>
      </c>
      <c r="L13" s="4">
        <f t="shared" si="8"/>
        <v>-50.952000000000083</v>
      </c>
      <c r="M13" s="4">
        <f t="shared" si="8"/>
        <v>-30.796000000000035</v>
      </c>
      <c r="N13" s="4">
        <f t="shared" ref="N13" si="9">+N9-N12</f>
        <v>22.442000000000036</v>
      </c>
      <c r="O13" s="4"/>
      <c r="R13" s="2">
        <f>+R9-R12</f>
        <v>-122.381</v>
      </c>
      <c r="S13" s="2">
        <f>+S9-S12</f>
        <v>-140.375</v>
      </c>
      <c r="T13" s="2">
        <f>+T9-T12</f>
        <v>-220.09700000000021</v>
      </c>
      <c r="U13" s="2">
        <f t="shared" ref="U13" si="10">+U9-U12</f>
        <v>-82.663999999999874</v>
      </c>
    </row>
    <row r="14" spans="1:21" s="2" customFormat="1" x14ac:dyDescent="0.25">
      <c r="B14" s="2" t="s">
        <v>20</v>
      </c>
      <c r="C14" s="4">
        <v>2.1999999999999999E-2</v>
      </c>
      <c r="D14" s="4">
        <v>5.8000000000000003E-2</v>
      </c>
      <c r="E14" s="4">
        <v>0.156</v>
      </c>
      <c r="F14" s="4">
        <v>1.05</v>
      </c>
      <c r="G14" s="4">
        <v>1.8340000000000001</v>
      </c>
      <c r="H14" s="4">
        <v>2.2839999999999998</v>
      </c>
      <c r="I14" s="4">
        <v>2.9369999999999998</v>
      </c>
      <c r="J14" s="4">
        <v>3.661</v>
      </c>
      <c r="K14" s="4">
        <v>6.1989999999999998</v>
      </c>
      <c r="L14" s="4">
        <v>9.8119999999999994</v>
      </c>
      <c r="M14" s="4">
        <v>11.615</v>
      </c>
      <c r="N14" s="4">
        <v>9.4160000000000004</v>
      </c>
      <c r="O14" s="4"/>
      <c r="R14" s="2">
        <v>6.7000000000000004E-2</v>
      </c>
      <c r="S14" s="2">
        <v>1.286</v>
      </c>
      <c r="T14" s="2">
        <f>SUM(G14:J14)</f>
        <v>10.715999999999999</v>
      </c>
      <c r="U14" s="2">
        <v>37.042000000000002</v>
      </c>
    </row>
    <row r="15" spans="1:21" x14ac:dyDescent="0.25">
      <c r="B15" s="2" t="s">
        <v>21</v>
      </c>
      <c r="C15" s="4">
        <f t="shared" ref="C15:M15" si="11">+C13+C14</f>
        <v>-23.053000000000004</v>
      </c>
      <c r="D15" s="4">
        <f t="shared" si="11"/>
        <v>-29.902999999999999</v>
      </c>
      <c r="E15" s="4">
        <f t="shared" si="11"/>
        <v>-32.875000000000021</v>
      </c>
      <c r="F15" s="4">
        <f t="shared" si="11"/>
        <v>-53.258000000000024</v>
      </c>
      <c r="G15" s="4">
        <f t="shared" si="11"/>
        <v>-67.601999999999975</v>
      </c>
      <c r="H15" s="4">
        <f t="shared" si="11"/>
        <v>-52.432999999999957</v>
      </c>
      <c r="I15" s="4">
        <f t="shared" si="11"/>
        <v>-39.072000000000017</v>
      </c>
      <c r="J15" s="4">
        <f t="shared" si="11"/>
        <v>-50.274000000000015</v>
      </c>
      <c r="K15" s="4">
        <f t="shared" si="11"/>
        <v>-12.850000000000035</v>
      </c>
      <c r="L15" s="4">
        <f t="shared" si="11"/>
        <v>-41.140000000000086</v>
      </c>
      <c r="M15" s="4">
        <f t="shared" si="11"/>
        <v>-19.181000000000033</v>
      </c>
      <c r="N15" s="4">
        <f t="shared" ref="N15" si="12">+N13+N14</f>
        <v>31.858000000000036</v>
      </c>
      <c r="R15" s="2">
        <f>+R13+R14</f>
        <v>-122.31400000000001</v>
      </c>
      <c r="S15" s="2">
        <f>+S13+S14</f>
        <v>-139.089</v>
      </c>
      <c r="T15" s="2">
        <f>+T13+T14</f>
        <v>-209.3810000000002</v>
      </c>
      <c r="U15" s="2">
        <f t="shared" ref="U15" si="13">+U13+U14</f>
        <v>-45.621999999999872</v>
      </c>
    </row>
    <row r="16" spans="1:21" x14ac:dyDescent="0.25">
      <c r="B16" s="2" t="s">
        <v>22</v>
      </c>
      <c r="C16" s="4">
        <v>0</v>
      </c>
      <c r="D16" s="4">
        <v>0</v>
      </c>
      <c r="E16" s="4">
        <v>0</v>
      </c>
      <c r="F16" s="4">
        <v>0</v>
      </c>
      <c r="G16" s="4">
        <v>0.251</v>
      </c>
      <c r="H16" s="4">
        <v>0</v>
      </c>
      <c r="I16" s="4">
        <v>0</v>
      </c>
      <c r="J16" s="4">
        <v>-4.859</v>
      </c>
      <c r="K16" s="4">
        <v>0</v>
      </c>
      <c r="L16" s="4">
        <v>0</v>
      </c>
      <c r="M16" s="4">
        <v>0</v>
      </c>
      <c r="N16" s="3">
        <v>4.194</v>
      </c>
      <c r="R16">
        <v>0</v>
      </c>
      <c r="S16">
        <v>0</v>
      </c>
      <c r="T16" s="2">
        <f>SUM(G16:J16)</f>
        <v>-4.6079999999999997</v>
      </c>
      <c r="U16" s="2">
        <f>4.212+0.777</f>
        <v>4.9889999999999999</v>
      </c>
    </row>
    <row r="17" spans="2:21" x14ac:dyDescent="0.25">
      <c r="B17" s="2" t="s">
        <v>23</v>
      </c>
      <c r="C17" s="4">
        <f t="shared" ref="C17:M17" si="14">+C15-C16</f>
        <v>-23.053000000000004</v>
      </c>
      <c r="D17" s="4">
        <f t="shared" si="14"/>
        <v>-29.902999999999999</v>
      </c>
      <c r="E17" s="4">
        <f t="shared" si="14"/>
        <v>-32.875000000000021</v>
      </c>
      <c r="F17" s="4">
        <f t="shared" si="14"/>
        <v>-53.258000000000024</v>
      </c>
      <c r="G17" s="4">
        <f t="shared" si="14"/>
        <v>-67.85299999999998</v>
      </c>
      <c r="H17" s="4">
        <f t="shared" si="14"/>
        <v>-52.432999999999957</v>
      </c>
      <c r="I17" s="4">
        <f t="shared" si="14"/>
        <v>-39.072000000000017</v>
      </c>
      <c r="J17" s="4">
        <f t="shared" si="14"/>
        <v>-45.415000000000013</v>
      </c>
      <c r="K17" s="4">
        <f t="shared" si="14"/>
        <v>-12.850000000000035</v>
      </c>
      <c r="L17" s="4">
        <f t="shared" si="14"/>
        <v>-41.140000000000086</v>
      </c>
      <c r="M17" s="4">
        <f t="shared" si="14"/>
        <v>-19.181000000000033</v>
      </c>
      <c r="N17" s="4">
        <f t="shared" ref="N17" si="15">+N15-N16</f>
        <v>27.664000000000037</v>
      </c>
      <c r="R17" s="2">
        <f>+R15-R16</f>
        <v>-122.31400000000001</v>
      </c>
      <c r="S17" s="2">
        <f>+S15-S16</f>
        <v>-139.089</v>
      </c>
      <c r="T17" s="2">
        <f>+T15-T16</f>
        <v>-204.7730000000002</v>
      </c>
      <c r="U17" s="2">
        <f t="shared" ref="U17" si="16">+U15-U16</f>
        <v>-50.610999999999869</v>
      </c>
    </row>
    <row r="18" spans="2:21" x14ac:dyDescent="0.25">
      <c r="B18" s="2" t="s">
        <v>24</v>
      </c>
      <c r="C18" s="8">
        <f t="shared" ref="C18:M18" si="17">+C17/C19</f>
        <v>-23.053000000000004</v>
      </c>
      <c r="D18" s="8">
        <f t="shared" si="17"/>
        <v>-29.902999999999999</v>
      </c>
      <c r="E18" s="8">
        <f t="shared" si="17"/>
        <v>-0.64888096603858714</v>
      </c>
      <c r="F18" s="8">
        <f t="shared" si="17"/>
        <v>-0.97184510462727003</v>
      </c>
      <c r="G18" s="8">
        <f t="shared" si="17"/>
        <v>-1.1651482859958318</v>
      </c>
      <c r="H18" s="8">
        <f t="shared" si="17"/>
        <v>-0.86661647972230915</v>
      </c>
      <c r="I18" s="8">
        <f t="shared" si="17"/>
        <v>-0.63240813969098209</v>
      </c>
      <c r="J18" s="8">
        <f t="shared" si="17"/>
        <v>-0.59739726842055718</v>
      </c>
      <c r="K18" s="8">
        <f t="shared" si="17"/>
        <v>-0.15422293048219624</v>
      </c>
      <c r="L18" s="8">
        <f t="shared" si="17"/>
        <v>-0.44215749686580397</v>
      </c>
      <c r="M18" s="8">
        <f t="shared" si="17"/>
        <v>-0.18728832786645302</v>
      </c>
      <c r="N18" s="8">
        <f t="shared" ref="N18" si="18">+N17/N19</f>
        <v>0.25462511275150523</v>
      </c>
      <c r="R18" s="1">
        <f>+R17/R19</f>
        <v>-122.31400000000001</v>
      </c>
      <c r="S18" s="1">
        <f>+S17/S19</f>
        <v>-2.5716085533620743</v>
      </c>
      <c r="T18" s="1">
        <f>+T17/T19</f>
        <v>-3.1827404335004008</v>
      </c>
      <c r="U18" s="1">
        <f t="shared" ref="U18" si="19">+U17/U19</f>
        <v>-0.52886715362027925</v>
      </c>
    </row>
    <row r="19" spans="2:21" x14ac:dyDescent="0.25">
      <c r="B19" s="2" t="s">
        <v>1</v>
      </c>
      <c r="C19" s="4">
        <v>1</v>
      </c>
      <c r="D19" s="4">
        <v>1</v>
      </c>
      <c r="E19" s="4">
        <v>50.664146000000002</v>
      </c>
      <c r="F19" s="4">
        <v>54.800913999999999</v>
      </c>
      <c r="G19" s="4">
        <v>58.235506000000001</v>
      </c>
      <c r="H19" s="4">
        <v>60.503118999999998</v>
      </c>
      <c r="I19" s="4">
        <v>61.782885999999998</v>
      </c>
      <c r="J19" s="4">
        <v>76.021439000000001</v>
      </c>
      <c r="K19" s="4">
        <v>83.320943</v>
      </c>
      <c r="L19" s="4">
        <v>93.043768999999998</v>
      </c>
      <c r="M19" s="4">
        <v>102.41428399999999</v>
      </c>
      <c r="N19" s="4">
        <v>108.646</v>
      </c>
      <c r="R19" s="2">
        <v>1</v>
      </c>
      <c r="S19" s="2">
        <v>54.086381000000003</v>
      </c>
      <c r="T19" s="2">
        <v>64.338579999999993</v>
      </c>
      <c r="U19" s="2">
        <v>95.697000000000003</v>
      </c>
    </row>
    <row r="20" spans="2:21" x14ac:dyDescent="0.25">
      <c r="B20" s="2"/>
      <c r="E20" s="4"/>
      <c r="I20" s="4"/>
      <c r="M20" s="4"/>
    </row>
    <row r="22" spans="2:21" s="14" customFormat="1" x14ac:dyDescent="0.25">
      <c r="B22" s="5" t="s">
        <v>18</v>
      </c>
      <c r="C22" s="12"/>
      <c r="D22" s="12"/>
      <c r="E22" s="12"/>
      <c r="F22" s="13"/>
      <c r="G22" s="13">
        <f t="shared" ref="G22:J22" si="20">+G7/C7-1</f>
        <v>1.6788772967922769</v>
      </c>
      <c r="H22" s="13">
        <f t="shared" si="20"/>
        <v>1.7715300569149601</v>
      </c>
      <c r="I22" s="13">
        <f t="shared" si="20"/>
        <v>0.77632268501640533</v>
      </c>
      <c r="J22" s="13">
        <f t="shared" si="20"/>
        <v>0.60339099553213438</v>
      </c>
      <c r="K22" s="13">
        <f>+K7/G7-1</f>
        <v>0.78473685485238165</v>
      </c>
      <c r="L22" s="13">
        <f>+L7/H7-1</f>
        <v>0.5900117667338689</v>
      </c>
      <c r="M22" s="13">
        <f>+M7/I7-1</f>
        <v>0.55931784874790358</v>
      </c>
      <c r="N22" s="13">
        <f t="shared" ref="N22" si="21">+N7/J7-1</f>
        <v>0.47011135834728313</v>
      </c>
      <c r="O22" s="12"/>
      <c r="S22" s="15">
        <f>+S7/R7-1</f>
        <v>1.3552258120859184</v>
      </c>
      <c r="T22" s="15">
        <f>+T7/S7-1</f>
        <v>0.98381964295345425</v>
      </c>
      <c r="U22" s="15">
        <f>+U7/T7-1</f>
        <v>0.54817573813278253</v>
      </c>
    </row>
    <row r="23" spans="2:21" x14ac:dyDescent="0.25">
      <c r="B23" s="2" t="s">
        <v>19</v>
      </c>
      <c r="C23" s="7">
        <f t="shared" ref="C23:H23" si="22">+C9/C7</f>
        <v>0.1877400602096958</v>
      </c>
      <c r="D23" s="7">
        <f t="shared" si="22"/>
        <v>0.1755847285114869</v>
      </c>
      <c r="E23" s="7">
        <f t="shared" si="22"/>
        <v>0.17968465184104984</v>
      </c>
      <c r="F23" s="7">
        <f t="shared" si="22"/>
        <v>0.15027494558368651</v>
      </c>
      <c r="G23" s="7">
        <f t="shared" si="22"/>
        <v>0.1711206374579187</v>
      </c>
      <c r="H23" s="7">
        <f t="shared" si="22"/>
        <v>0.16056345417344328</v>
      </c>
      <c r="I23" s="7">
        <f>+I9/I7</f>
        <v>0.16966876926086383</v>
      </c>
      <c r="J23" s="7">
        <f t="shared" ref="J23:N23" si="23">+J9/J7</f>
        <v>0.15001480014698074</v>
      </c>
      <c r="K23" s="7">
        <f t="shared" si="23"/>
        <v>0.190275478355272</v>
      </c>
      <c r="L23" s="7">
        <f t="shared" si="23"/>
        <v>0.10408177213817532</v>
      </c>
      <c r="M23" s="7">
        <f t="shared" si="23"/>
        <v>0.12708816192393665</v>
      </c>
      <c r="N23" s="7">
        <f t="shared" si="23"/>
        <v>0.1874091984468487</v>
      </c>
      <c r="R23" s="7">
        <f t="shared" ref="R23:U23" si="24">+R9/R7</f>
        <v>4.1470666460246206E-2</v>
      </c>
      <c r="S23" s="7">
        <f t="shared" si="24"/>
        <v>0.1679504206892832</v>
      </c>
      <c r="T23" s="7">
        <f t="shared" si="24"/>
        <v>0.16131531727475384</v>
      </c>
      <c r="U23" s="7">
        <f t="shared" si="24"/>
        <v>0.15350722188076218</v>
      </c>
    </row>
    <row r="28" spans="2:21" x14ac:dyDescent="0.25">
      <c r="B28" t="s">
        <v>25</v>
      </c>
      <c r="E28" s="4">
        <v>-102.902</v>
      </c>
      <c r="F28" s="4">
        <v>-51.518000000000001</v>
      </c>
      <c r="G28" s="4">
        <v>101.05200000000001</v>
      </c>
      <c r="H28" s="4">
        <v>31.312000000000001</v>
      </c>
      <c r="I28" s="4">
        <v>54.883000000000003</v>
      </c>
      <c r="J28" s="4">
        <v>44.527999999999999</v>
      </c>
      <c r="K28" s="4">
        <v>-30.15</v>
      </c>
      <c r="L28" s="4">
        <v>21.071999999999999</v>
      </c>
      <c r="M28" s="4">
        <v>50.384999999999998</v>
      </c>
      <c r="N28" s="4">
        <v>-99.38</v>
      </c>
      <c r="R28" s="2">
        <v>109.56699999999999</v>
      </c>
      <c r="S28" s="2">
        <v>-148.24700000000001</v>
      </c>
      <c r="T28" s="2">
        <v>230.79400000000001</v>
      </c>
    </row>
    <row r="29" spans="2:21" x14ac:dyDescent="0.25">
      <c r="B29" t="s">
        <v>26</v>
      </c>
      <c r="E29" s="4">
        <v>1.0549999999999999</v>
      </c>
      <c r="F29" s="4">
        <v>7.181</v>
      </c>
      <c r="G29" s="4">
        <v>6.99</v>
      </c>
      <c r="H29" s="4">
        <v>6.0170000000000003</v>
      </c>
      <c r="I29" s="4">
        <v>8.3369999999999997</v>
      </c>
      <c r="J29" s="4">
        <v>0.96299999999999997</v>
      </c>
      <c r="K29" s="4">
        <v>2.9929999999999999</v>
      </c>
      <c r="L29" s="4">
        <v>2.871</v>
      </c>
      <c r="M29" s="4">
        <v>17.143000000000001</v>
      </c>
      <c r="N29" s="3">
        <v>21.367000000000001</v>
      </c>
      <c r="R29" s="2">
        <v>12.167999999999999</v>
      </c>
      <c r="S29" s="2">
        <v>17.95</v>
      </c>
      <c r="T29" s="2">
        <v>15.688000000000001</v>
      </c>
    </row>
    <row r="30" spans="2:21" x14ac:dyDescent="0.25">
      <c r="B30" t="s">
        <v>31</v>
      </c>
      <c r="E30" s="4">
        <f t="shared" ref="E30:N30" si="25">+E28-E29</f>
        <v>-103.95700000000001</v>
      </c>
      <c r="F30" s="4">
        <f t="shared" si="25"/>
        <v>-58.698999999999998</v>
      </c>
      <c r="G30" s="4">
        <f t="shared" si="25"/>
        <v>94.062000000000012</v>
      </c>
      <c r="H30" s="4">
        <f t="shared" si="25"/>
        <v>25.295000000000002</v>
      </c>
      <c r="I30" s="4">
        <f t="shared" si="25"/>
        <v>46.546000000000006</v>
      </c>
      <c r="J30" s="4">
        <f t="shared" si="25"/>
        <v>43.564999999999998</v>
      </c>
      <c r="K30" s="4">
        <f t="shared" si="25"/>
        <v>-33.143000000000001</v>
      </c>
      <c r="L30" s="4">
        <f t="shared" si="25"/>
        <v>18.201000000000001</v>
      </c>
      <c r="M30" s="4">
        <f t="shared" si="25"/>
        <v>33.241999999999997</v>
      </c>
      <c r="N30" s="4">
        <f t="shared" si="25"/>
        <v>-120.747</v>
      </c>
      <c r="R30" s="2">
        <f>+R28-R29</f>
        <v>97.399000000000001</v>
      </c>
      <c r="S30" s="2">
        <f>+S28-S29</f>
        <v>-166.197</v>
      </c>
      <c r="T30" s="2">
        <f>+T28-T29</f>
        <v>215.10600000000002</v>
      </c>
    </row>
    <row r="31" spans="2:21" x14ac:dyDescent="0.25">
      <c r="B31" t="s">
        <v>49</v>
      </c>
      <c r="H31" s="6">
        <f t="shared" ref="H31:N31" si="26">SUM(E30:H30)</f>
        <v>-43.298999999999992</v>
      </c>
      <c r="I31" s="6">
        <f t="shared" si="26"/>
        <v>107.20400000000002</v>
      </c>
      <c r="J31" s="6">
        <f t="shared" si="26"/>
        <v>209.46800000000002</v>
      </c>
      <c r="K31" s="6">
        <f t="shared" si="26"/>
        <v>82.263000000000005</v>
      </c>
      <c r="L31" s="6">
        <f t="shared" si="26"/>
        <v>75.169000000000011</v>
      </c>
      <c r="M31" s="6">
        <f t="shared" si="26"/>
        <v>61.864999999999995</v>
      </c>
      <c r="N31" s="6">
        <f t="shared" si="26"/>
        <v>-102.447</v>
      </c>
    </row>
  </sheetData>
  <hyperlinks>
    <hyperlink ref="A1" location="Main!A1" display="Main" xr:uid="{46BFB64C-D871-4F1B-BD9D-6E572A401EA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Alexandre Duarte Morais</cp:lastModifiedBy>
  <dcterms:created xsi:type="dcterms:W3CDTF">2024-09-10T16:38:41Z</dcterms:created>
  <dcterms:modified xsi:type="dcterms:W3CDTF">2024-11-27T13:46:13Z</dcterms:modified>
</cp:coreProperties>
</file>