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24" documentId="8_{787801C7-0A73-4AE8-867A-3EFA421D0F11}" xr6:coauthVersionLast="47" xr6:coauthVersionMax="47" xr10:uidLastSave="{DE90F1B5-5670-41FB-8BE2-1F9EAE5EE98E}"/>
  <bookViews>
    <workbookView xWindow="14295" yWindow="0" windowWidth="14610" windowHeight="15585" activeTab="1" xr2:uid="{80CC9846-D5DF-4FCE-BFEE-10E27A700A8B}"/>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 l="1"/>
  <c r="G22" i="2"/>
  <c r="H21" i="2"/>
  <c r="G21" i="2"/>
  <c r="H20" i="2"/>
  <c r="G20" i="2"/>
  <c r="I21" i="2"/>
  <c r="I22" i="2"/>
  <c r="I20" i="2"/>
  <c r="C13" i="2"/>
  <c r="F13" i="2"/>
  <c r="G13" i="2"/>
  <c r="D13" i="2"/>
  <c r="H13" i="2"/>
  <c r="I32" i="2"/>
  <c r="E32" i="2"/>
  <c r="I13" i="2"/>
  <c r="E13" i="2"/>
  <c r="D7" i="2"/>
  <c r="D9" i="2" s="1"/>
  <c r="D24" i="2" s="1"/>
  <c r="C7" i="2"/>
  <c r="C9" i="2" s="1"/>
  <c r="C12" i="2" s="1"/>
  <c r="J7" i="2"/>
  <c r="J9" i="2" s="1"/>
  <c r="I7" i="2"/>
  <c r="I9" i="2" s="1"/>
  <c r="I12" i="2" s="1"/>
  <c r="I16" i="2" s="1"/>
  <c r="I18" i="2" s="1"/>
  <c r="I26" i="2" s="1"/>
  <c r="H7" i="2"/>
  <c r="H9" i="2" s="1"/>
  <c r="H24" i="2" s="1"/>
  <c r="G7" i="2"/>
  <c r="G9" i="2" s="1"/>
  <c r="G24" i="2" s="1"/>
  <c r="F7" i="2"/>
  <c r="F9" i="2" s="1"/>
  <c r="F24" i="2" s="1"/>
  <c r="E7" i="2"/>
  <c r="E9" i="2" s="1"/>
  <c r="E12" i="2" s="1"/>
  <c r="B2" i="1" a="1"/>
  <c r="B2" i="1" s="1"/>
  <c r="B4" i="1" s="1"/>
  <c r="B7" i="1" s="1"/>
  <c r="I24" i="2" l="1"/>
  <c r="E25" i="2"/>
  <c r="E16" i="2"/>
  <c r="E18" i="2" s="1"/>
  <c r="E26" i="2" s="1"/>
  <c r="E24" i="2"/>
  <c r="I23" i="2"/>
  <c r="I25" i="2"/>
  <c r="G23" i="2"/>
  <c r="H23" i="2"/>
  <c r="C16" i="2"/>
  <c r="C18" i="2" s="1"/>
  <c r="C26" i="2" s="1"/>
  <c r="C25" i="2"/>
  <c r="C24" i="2"/>
  <c r="F12" i="2"/>
  <c r="G12" i="2"/>
  <c r="G16" i="2" s="1"/>
  <c r="G18" i="2" s="1"/>
  <c r="G26" i="2" s="1"/>
  <c r="D12" i="2"/>
  <c r="H12" i="2"/>
  <c r="D25" i="2" l="1"/>
  <c r="D16" i="2"/>
  <c r="D18" i="2" s="1"/>
  <c r="D26" i="2" s="1"/>
  <c r="F25" i="2"/>
  <c r="F16" i="2"/>
  <c r="F18" i="2" s="1"/>
  <c r="F26" i="2" s="1"/>
  <c r="G25" i="2"/>
  <c r="H25" i="2"/>
  <c r="H16" i="2"/>
  <c r="H18" i="2" s="1"/>
  <c r="H2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<sst xmlns="http://schemas.openxmlformats.org/spreadsheetml/2006/main" count="44" uniqueCount="44">
  <si>
    <t>ticket</t>
  </si>
  <si>
    <t>price</t>
  </si>
  <si>
    <t>shares</t>
  </si>
  <si>
    <t>mc</t>
  </si>
  <si>
    <t>cash</t>
  </si>
  <si>
    <t>debt</t>
  </si>
  <si>
    <t>ev</t>
  </si>
  <si>
    <t>Income Statement</t>
  </si>
  <si>
    <t>Q1 2022</t>
  </si>
  <si>
    <t>Q2 2022</t>
  </si>
  <si>
    <t>Q3 2022</t>
  </si>
  <si>
    <t>Q4 2022</t>
  </si>
  <si>
    <t>Q1 2023</t>
  </si>
  <si>
    <t>Q2 2023</t>
  </si>
  <si>
    <t>Q3 2023</t>
  </si>
  <si>
    <t>Q4 2023</t>
  </si>
  <si>
    <t>VAS</t>
  </si>
  <si>
    <t>Online Advertising</t>
  </si>
  <si>
    <t>Fintech and Business Services</t>
  </si>
  <si>
    <t>Others</t>
  </si>
  <si>
    <t>Total Revenue</t>
  </si>
  <si>
    <t>COGS</t>
  </si>
  <si>
    <t>Gross Profit</t>
  </si>
  <si>
    <t>S&amp;M</t>
  </si>
  <si>
    <t>G&amp;A</t>
  </si>
  <si>
    <t>RMB</t>
  </si>
  <si>
    <t>Interest Income</t>
  </si>
  <si>
    <t>Operating Income</t>
  </si>
  <si>
    <t>Other income</t>
  </si>
  <si>
    <t>Income from equities/JV</t>
  </si>
  <si>
    <t>Pretax Income</t>
  </si>
  <si>
    <t>Taxes</t>
  </si>
  <si>
    <t>Net Income</t>
  </si>
  <si>
    <t>Revenue Y/Y</t>
  </si>
  <si>
    <t xml:space="preserve">Gross Margin </t>
  </si>
  <si>
    <t>Operating Margin</t>
  </si>
  <si>
    <t>Net Margin</t>
  </si>
  <si>
    <t>CFFO</t>
  </si>
  <si>
    <t>CAPEX</t>
  </si>
  <si>
    <t>FCF</t>
  </si>
  <si>
    <t>net cash</t>
  </si>
  <si>
    <t>VAS Growth</t>
  </si>
  <si>
    <t>Online Advertising Growth</t>
  </si>
  <si>
    <t>Fintech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</si>
</sst>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00_ ;_-[$$-409]* \-#,##0.00\ ;_-[$$-409]* &quot;-&quot;??_ ;_-@_ "/>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0" fontId="1" fillId="0" borderId="0" xfId="0" applyFont="1"/>
    <xf numFmtId="9" fontId="0" fillId="0" borderId="0" xfId="0" applyNumberFormat="1"/>
    <xf numFmtId="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https://www.bing.com/financeapi/forcetrigger?t=a2xwk2&amp;q=OTCM%3aTCEHY&amp;form=skydnc</v>
    <v>Learn more on Bing</v>
  </rv>
  <rv s="1">
    <v>en-GB</v>
    <v>a2xwk2</v>
    <v>268435456</v>
    <v>1</v>
    <v>Powered by Refinitiv</v>
    <v>0</v>
    <v>Tencent Holdings Limited (OTCM:TCEHY)</v>
    <v>2</v>
    <v>3</v>
    <v>Finance</v>
    <v>4</v>
    <v>50.18</v>
    <v>33.479999999999997</v>
    <v>1.3722000000000001</v>
    <v>0.43</v>
    <v>-1.867E-3</v>
    <v>1.1603E-2</v>
    <v>-7.0000000000000007E-2</v>
    <v>USD</v>
    <v>Tencent Holdings Ltd is an investment holding company primarily engaged in the provision of value-added (VAS) services, online advertising services, as well as FinTech and business services. The Company primarily operates through four segments. The VAS segment is mainly engaged in the provision of online games, video account live broadcast services, paid video membership services and other social network services. The Online Advertising segment is mainly engaged in media advertising, social and other advertising businesses. The FinTech and Business Services segment mainly provides commercial payment, FinTech and cloud services. The Others segment is principally engaged in the investment, production and distribution of films and television program for third parties, copyrights licensing, merchandise sales and various other activities.</v>
    <v>105309</v>
    <v>OTC Markets</v>
    <v>OTCM</v>
    <v>OTCM</v>
    <v>Tencent Binhai Mansion, No. 33 Haitian 2nd Road, Nanshan District, SHENZHEN, GUANGDONG, 518054 CN</v>
    <v>37.979999999999997</v>
    <v>Software &amp; IT Services</v>
    <v>Stock</v>
    <v>45334.930555555555</v>
    <v>0</v>
    <v>37.01</v>
    <v>2708808000000</v>
    <v>Tencent Holdings Limited</v>
    <v>Tencent Holdings Limited</v>
    <v>37.049999999999997</v>
    <v>37.06</v>
    <v>37.49</v>
    <v>37.42</v>
    <v>9431783000</v>
    <v>TCEHY</v>
    <v>Tencent Holdings Limited (OTCM:TCEHY)</v>
    <v>2181621</v>
    <v>21040110</v>
    <v>2004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_-[$$-en-HK]* #,##0_-;-[$$-en-HK]* #,##0_-;_-[$$-en-HK]*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6371-512B-4E05-A219-077B97FE440D}">
  <dimension ref="A1:B7"/>
  <sheetViews>
    <sheetView workbookViewId="0">
      <selection activeCell="B8" sqref="B8"/>
    </sheetView>
  </sheetViews>
  <sheetFormatPr defaultRowHeight="15" x14ac:dyDescent="0.25"/>
  <cols>
    <col min="2" max="2" width="11.85546875" bestFit="1" customWidth="1"/>
  </cols>
  <sheetData>
    <row r="1" spans="1:2" x14ac:dyDescent="0.25">
      <c r="A1" t="s">
        <v>0</v>
      </c>
      <c r="B1" t="e" vm="1">
        <v>#VALUE!</v>
      </c>
    </row>
    <row r="2" spans="1:2" x14ac:dyDescent="0.25">
      <c r="A2" t="s">
        <v>1</v>
      </c>
      <c r="B2" s="1" cm="1">
        <f t="array" ref="B2">_FV(B1,"Price")</f>
        <v>37.49</v>
      </c>
    </row>
    <row r="3" spans="1:2" x14ac:dyDescent="0.25">
      <c r="A3" t="s">
        <v>2</v>
      </c>
      <c r="B3">
        <v>9452</v>
      </c>
    </row>
    <row r="4" spans="1:2" x14ac:dyDescent="0.25">
      <c r="A4" t="s">
        <v>3</v>
      </c>
      <c r="B4" s="2">
        <f>B2*B3</f>
        <v>354355.48000000004</v>
      </c>
    </row>
    <row r="5" spans="1:2" x14ac:dyDescent="0.25">
      <c r="A5" t="s">
        <v>4</v>
      </c>
      <c r="B5">
        <v>49650</v>
      </c>
    </row>
    <row r="6" spans="1:2" x14ac:dyDescent="0.25">
      <c r="A6" t="s">
        <v>5</v>
      </c>
      <c r="B6">
        <v>51080</v>
      </c>
    </row>
    <row r="7" spans="1:2" x14ac:dyDescent="0.25">
      <c r="A7" t="s">
        <v>6</v>
      </c>
      <c r="B7" s="2">
        <f>B4-B5+B6</f>
        <v>355785.48000000004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A9949-81E1-4AEA-92C7-6E8288415E2B}">
  <dimension ref="B1:J32"/>
  <sheetViews>
    <sheetView tabSelected="1" workbookViewId="0">
      <selection activeCell="I25" sqref="I25"/>
    </sheetView>
  </sheetViews>
  <sheetFormatPr defaultRowHeight="15" x14ac:dyDescent="0.25"/>
  <cols>
    <col min="1" max="1" width="2.7109375" customWidth="1"/>
    <col min="2" max="2" width="25.42578125" bestFit="1" customWidth="1"/>
  </cols>
  <sheetData>
    <row r="1" spans="2:10" x14ac:dyDescent="0.25">
      <c r="B1" t="s">
        <v>25</v>
      </c>
    </row>
    <row r="2" spans="2:10" x14ac:dyDescent="0.25">
      <c r="B2" t="s">
        <v>7</v>
      </c>
      <c r="C2" s="3" t="s">
        <v>8</v>
      </c>
      <c r="D2" s="3" t="s">
        <v>9</v>
      </c>
      <c r="E2" s="3" t="s">
        <v>10</v>
      </c>
      <c r="F2" s="3" t="s">
        <v>11</v>
      </c>
      <c r="G2" s="3" t="s">
        <v>12</v>
      </c>
      <c r="H2" s="3" t="s">
        <v>13</v>
      </c>
      <c r="I2" s="3" t="s">
        <v>14</v>
      </c>
      <c r="J2" s="3" t="s">
        <v>15</v>
      </c>
    </row>
    <row r="3" spans="2:10" x14ac:dyDescent="0.25">
      <c r="B3" t="s">
        <v>16</v>
      </c>
      <c r="C3">
        <v>72738</v>
      </c>
      <c r="D3">
        <v>71683</v>
      </c>
      <c r="E3">
        <v>72727</v>
      </c>
      <c r="F3">
        <v>70417</v>
      </c>
      <c r="G3">
        <v>79337</v>
      </c>
      <c r="H3">
        <v>74211</v>
      </c>
      <c r="I3">
        <v>75748</v>
      </c>
    </row>
    <row r="4" spans="2:10" x14ac:dyDescent="0.25">
      <c r="B4" t="s">
        <v>17</v>
      </c>
      <c r="C4">
        <v>17988</v>
      </c>
      <c r="D4">
        <v>18638</v>
      </c>
      <c r="E4">
        <v>21443</v>
      </c>
      <c r="F4">
        <v>24660</v>
      </c>
      <c r="G4">
        <v>20964</v>
      </c>
      <c r="H4">
        <v>25003</v>
      </c>
      <c r="I4">
        <v>25721</v>
      </c>
    </row>
    <row r="5" spans="2:10" x14ac:dyDescent="0.25">
      <c r="B5" t="s">
        <v>18</v>
      </c>
      <c r="C5">
        <v>42768</v>
      </c>
      <c r="D5">
        <v>42208</v>
      </c>
      <c r="E5">
        <v>44844</v>
      </c>
      <c r="F5">
        <v>47244</v>
      </c>
      <c r="G5">
        <v>48701</v>
      </c>
      <c r="H5">
        <v>48635</v>
      </c>
      <c r="I5">
        <v>52048</v>
      </c>
    </row>
    <row r="6" spans="2:10" x14ac:dyDescent="0.25">
      <c r="B6" t="s">
        <v>19</v>
      </c>
      <c r="C6">
        <v>1977</v>
      </c>
      <c r="D6">
        <v>1505</v>
      </c>
      <c r="E6">
        <v>1079</v>
      </c>
      <c r="F6">
        <v>2633</v>
      </c>
      <c r="G6">
        <v>984</v>
      </c>
      <c r="H6">
        <v>1359</v>
      </c>
      <c r="I6">
        <v>1108</v>
      </c>
    </row>
    <row r="7" spans="2:10" x14ac:dyDescent="0.25">
      <c r="B7" s="3" t="s">
        <v>20</v>
      </c>
      <c r="C7" s="3">
        <f t="shared" ref="C7:D7" si="0">SUM(C3:C6)</f>
        <v>135471</v>
      </c>
      <c r="D7" s="3">
        <f t="shared" si="0"/>
        <v>134034</v>
      </c>
      <c r="E7" s="3">
        <f>SUM(E3:E6)</f>
        <v>140093</v>
      </c>
      <c r="F7" s="3">
        <f t="shared" ref="F7:J7" si="1">SUM(F3:F6)</f>
        <v>144954</v>
      </c>
      <c r="G7" s="3">
        <f t="shared" si="1"/>
        <v>149986</v>
      </c>
      <c r="H7" s="3">
        <f t="shared" si="1"/>
        <v>149208</v>
      </c>
      <c r="I7" s="3">
        <f t="shared" si="1"/>
        <v>154625</v>
      </c>
      <c r="J7" s="3">
        <f t="shared" si="1"/>
        <v>0</v>
      </c>
    </row>
    <row r="8" spans="2:10" x14ac:dyDescent="0.25">
      <c r="B8" t="s">
        <v>21</v>
      </c>
      <c r="C8">
        <v>78397</v>
      </c>
      <c r="D8">
        <v>76167</v>
      </c>
      <c r="E8">
        <v>78110</v>
      </c>
      <c r="F8">
        <v>83132</v>
      </c>
      <c r="G8">
        <v>81804</v>
      </c>
      <c r="H8">
        <v>78368</v>
      </c>
      <c r="I8">
        <v>78102</v>
      </c>
    </row>
    <row r="9" spans="2:10" x14ac:dyDescent="0.25">
      <c r="B9" s="3" t="s">
        <v>22</v>
      </c>
      <c r="C9" s="3">
        <f t="shared" ref="C9:D9" si="2">C7-C8</f>
        <v>57074</v>
      </c>
      <c r="D9" s="3">
        <f t="shared" si="2"/>
        <v>57867</v>
      </c>
      <c r="E9" s="3">
        <f>E7-E8</f>
        <v>61983</v>
      </c>
      <c r="F9" s="3">
        <f t="shared" ref="F9:J9" si="3">F7-F8</f>
        <v>61822</v>
      </c>
      <c r="G9" s="3">
        <f t="shared" si="3"/>
        <v>68182</v>
      </c>
      <c r="H9" s="3">
        <f t="shared" si="3"/>
        <v>70840</v>
      </c>
      <c r="I9" s="3">
        <f t="shared" si="3"/>
        <v>76523</v>
      </c>
      <c r="J9" s="3">
        <f t="shared" si="3"/>
        <v>0</v>
      </c>
    </row>
    <row r="10" spans="2:10" x14ac:dyDescent="0.25">
      <c r="B10" t="s">
        <v>23</v>
      </c>
      <c r="C10">
        <v>8058</v>
      </c>
      <c r="D10">
        <v>7932</v>
      </c>
      <c r="E10">
        <v>7124</v>
      </c>
      <c r="F10">
        <v>6115</v>
      </c>
      <c r="G10">
        <v>7018</v>
      </c>
      <c r="H10">
        <v>8310</v>
      </c>
      <c r="I10">
        <v>7912</v>
      </c>
    </row>
    <row r="11" spans="2:10" x14ac:dyDescent="0.25">
      <c r="B11" t="s">
        <v>24</v>
      </c>
      <c r="C11">
        <v>26669</v>
      </c>
      <c r="D11">
        <v>26233</v>
      </c>
      <c r="E11">
        <v>26480</v>
      </c>
      <c r="F11">
        <v>27314</v>
      </c>
      <c r="G11">
        <v>24642</v>
      </c>
      <c r="H11">
        <v>25419</v>
      </c>
      <c r="I11">
        <v>26289</v>
      </c>
    </row>
    <row r="12" spans="2:10" x14ac:dyDescent="0.25">
      <c r="B12" s="3" t="s">
        <v>27</v>
      </c>
      <c r="C12" s="3">
        <f t="shared" ref="C12:D12" si="4">C9-C10-C11</f>
        <v>22347</v>
      </c>
      <c r="D12" s="3">
        <f t="shared" si="4"/>
        <v>23702</v>
      </c>
      <c r="E12" s="3">
        <f>E9-E10-E11</f>
        <v>28379</v>
      </c>
      <c r="F12" s="3">
        <f t="shared" ref="F12:I12" si="5">F9-F10-F11</f>
        <v>28393</v>
      </c>
      <c r="G12" s="3">
        <f t="shared" si="5"/>
        <v>36522</v>
      </c>
      <c r="H12" s="3">
        <f t="shared" si="5"/>
        <v>37111</v>
      </c>
      <c r="I12" s="3">
        <f t="shared" si="5"/>
        <v>42322</v>
      </c>
    </row>
    <row r="13" spans="2:10" x14ac:dyDescent="0.25">
      <c r="B13" t="s">
        <v>26</v>
      </c>
      <c r="C13">
        <f>1737-1935</f>
        <v>-198</v>
      </c>
      <c r="D13">
        <f>1945-1809</f>
        <v>136</v>
      </c>
      <c r="E13">
        <f>2328-1950</f>
        <v>378</v>
      </c>
      <c r="F13">
        <f>2582-3658</f>
        <v>-1076</v>
      </c>
      <c r="G13">
        <f>2963-2650</f>
        <v>313</v>
      </c>
      <c r="H13">
        <f>3419-3291</f>
        <v>128</v>
      </c>
      <c r="I13">
        <f>3509-2784</f>
        <v>725</v>
      </c>
    </row>
    <row r="14" spans="2:10" x14ac:dyDescent="0.25">
      <c r="B14" t="s">
        <v>28</v>
      </c>
      <c r="C14">
        <v>13133</v>
      </c>
      <c r="D14">
        <v>4420</v>
      </c>
      <c r="E14">
        <v>20886</v>
      </c>
      <c r="F14">
        <v>85854</v>
      </c>
      <c r="G14">
        <v>944</v>
      </c>
      <c r="H14">
        <v>-230</v>
      </c>
      <c r="I14">
        <v>2644</v>
      </c>
    </row>
    <row r="15" spans="2:10" x14ac:dyDescent="0.25">
      <c r="B15" t="s">
        <v>29</v>
      </c>
      <c r="C15">
        <v>-6280</v>
      </c>
      <c r="D15">
        <v>-4460</v>
      </c>
      <c r="E15">
        <v>-3697</v>
      </c>
      <c r="F15">
        <v>-1692</v>
      </c>
      <c r="G15">
        <v>80</v>
      </c>
      <c r="H15">
        <v>1159</v>
      </c>
      <c r="I15">
        <v>2098</v>
      </c>
    </row>
    <row r="16" spans="2:10" x14ac:dyDescent="0.25">
      <c r="B16" t="s">
        <v>30</v>
      </c>
      <c r="C16">
        <f t="shared" ref="C16:D16" si="6">C12+C13+C14+C15</f>
        <v>29002</v>
      </c>
      <c r="D16">
        <f t="shared" si="6"/>
        <v>23798</v>
      </c>
      <c r="E16">
        <f>E12+E13+E14+E15</f>
        <v>45946</v>
      </c>
      <c r="F16">
        <f t="shared" ref="F16:I16" si="7">F12+F13+F14+F15</f>
        <v>111479</v>
      </c>
      <c r="G16">
        <f t="shared" si="7"/>
        <v>37859</v>
      </c>
      <c r="H16">
        <f t="shared" si="7"/>
        <v>38168</v>
      </c>
      <c r="I16">
        <f t="shared" si="7"/>
        <v>47789</v>
      </c>
    </row>
    <row r="17" spans="2:9" x14ac:dyDescent="0.25">
      <c r="B17" t="s">
        <v>31</v>
      </c>
      <c r="C17">
        <v>5269</v>
      </c>
      <c r="D17">
        <v>4568</v>
      </c>
      <c r="E17">
        <v>7104</v>
      </c>
      <c r="F17">
        <v>4575</v>
      </c>
      <c r="G17">
        <v>11465</v>
      </c>
      <c r="H17">
        <v>11145</v>
      </c>
      <c r="I17">
        <v>11008</v>
      </c>
    </row>
    <row r="18" spans="2:9" x14ac:dyDescent="0.25">
      <c r="B18" s="3" t="s">
        <v>32</v>
      </c>
      <c r="C18" s="3">
        <f t="shared" ref="C18:H18" si="8">C16-C17</f>
        <v>23733</v>
      </c>
      <c r="D18" s="3">
        <f t="shared" si="8"/>
        <v>19230</v>
      </c>
      <c r="E18" s="3">
        <f t="shared" si="8"/>
        <v>38842</v>
      </c>
      <c r="F18" s="3">
        <f t="shared" si="8"/>
        <v>106904</v>
      </c>
      <c r="G18" s="3">
        <f t="shared" si="8"/>
        <v>26394</v>
      </c>
      <c r="H18" s="3">
        <f t="shared" si="8"/>
        <v>27023</v>
      </c>
      <c r="I18" s="3">
        <f>I16-I17</f>
        <v>36781</v>
      </c>
    </row>
    <row r="20" spans="2:9" x14ac:dyDescent="0.25">
      <c r="B20" t="s">
        <v>41</v>
      </c>
      <c r="G20" s="4">
        <f t="shared" ref="G20:H20" si="9">G3/C3-1</f>
        <v>9.0722868376914345E-2</v>
      </c>
      <c r="H20" s="4">
        <f t="shared" si="9"/>
        <v>3.5266381150342418E-2</v>
      </c>
      <c r="I20" s="4">
        <f>I3/E3-1</f>
        <v>4.1538905770896584E-2</v>
      </c>
    </row>
    <row r="21" spans="2:9" x14ac:dyDescent="0.25">
      <c r="B21" t="s">
        <v>42</v>
      </c>
      <c r="G21" s="4">
        <f t="shared" ref="G21:H22" si="10">G4/C4-1</f>
        <v>0.16544362908605748</v>
      </c>
      <c r="H21" s="4">
        <f t="shared" si="10"/>
        <v>0.34150659942053863</v>
      </c>
      <c r="I21" s="4">
        <f>I4/E4-1</f>
        <v>0.19950566618476895</v>
      </c>
    </row>
    <row r="22" spans="2:9" x14ac:dyDescent="0.25">
      <c r="B22" t="s">
        <v>43</v>
      </c>
      <c r="G22" s="4">
        <f t="shared" si="10"/>
        <v>0.13872521511410407</v>
      </c>
      <c r="H22" s="4">
        <f t="shared" si="10"/>
        <v>0.15226971190295679</v>
      </c>
      <c r="I22" s="4">
        <f t="shared" ref="I22" si="11">I5/E5-1</f>
        <v>0.16064579430916059</v>
      </c>
    </row>
    <row r="23" spans="2:9" x14ac:dyDescent="0.25">
      <c r="B23" s="3" t="s">
        <v>33</v>
      </c>
      <c r="C23" s="3"/>
      <c r="D23" s="3"/>
      <c r="E23" s="3"/>
      <c r="F23" s="3"/>
      <c r="G23" s="5">
        <f t="shared" ref="G23:H23" si="12">G7/C7-1</f>
        <v>0.10714470255626662</v>
      </c>
      <c r="H23" s="5">
        <f t="shared" si="12"/>
        <v>0.11321008102421781</v>
      </c>
      <c r="I23" s="5">
        <f>I7/E7-1</f>
        <v>0.10373109291684801</v>
      </c>
    </row>
    <row r="24" spans="2:9" x14ac:dyDescent="0.25">
      <c r="B24" t="s">
        <v>34</v>
      </c>
      <c r="C24" s="4">
        <f t="shared" ref="C24:H24" si="13">C9/C7</f>
        <v>0.42130049973795131</v>
      </c>
      <c r="D24" s="4">
        <f t="shared" si="13"/>
        <v>0.43173373920050134</v>
      </c>
      <c r="E24" s="4">
        <f t="shared" si="13"/>
        <v>0.44244180651424408</v>
      </c>
      <c r="F24" s="4">
        <f t="shared" si="13"/>
        <v>0.42649392220980448</v>
      </c>
      <c r="G24" s="4">
        <f t="shared" si="13"/>
        <v>0.45458909498219835</v>
      </c>
      <c r="H24" s="4">
        <f t="shared" si="13"/>
        <v>0.47477347059138919</v>
      </c>
      <c r="I24" s="4">
        <f>I9/I7</f>
        <v>0.49489409862570738</v>
      </c>
    </row>
    <row r="25" spans="2:9" x14ac:dyDescent="0.25">
      <c r="B25" t="s">
        <v>35</v>
      </c>
      <c r="C25" s="4">
        <f t="shared" ref="C25:H25" si="14">C12/C7</f>
        <v>0.16495781384945857</v>
      </c>
      <c r="D25" s="4">
        <f t="shared" si="14"/>
        <v>0.17683572824805646</v>
      </c>
      <c r="E25" s="4">
        <f t="shared" si="14"/>
        <v>0.20257257678827637</v>
      </c>
      <c r="F25" s="4">
        <f t="shared" si="14"/>
        <v>0.19587593305462422</v>
      </c>
      <c r="G25" s="4">
        <f t="shared" si="14"/>
        <v>0.2435027269211793</v>
      </c>
      <c r="H25" s="4">
        <f t="shared" si="14"/>
        <v>0.2487199077797437</v>
      </c>
      <c r="I25" s="4">
        <f>I12/I7</f>
        <v>0.27370735650767986</v>
      </c>
    </row>
    <row r="26" spans="2:9" x14ac:dyDescent="0.25">
      <c r="B26" t="s">
        <v>36</v>
      </c>
      <c r="C26" s="4">
        <f t="shared" ref="C26:H26" si="15">C18/C7</f>
        <v>0.17518878579179309</v>
      </c>
      <c r="D26" s="4">
        <f t="shared" si="15"/>
        <v>0.14347105958189713</v>
      </c>
      <c r="E26" s="4">
        <f t="shared" si="15"/>
        <v>0.27725867816379118</v>
      </c>
      <c r="F26" s="4">
        <f t="shared" si="15"/>
        <v>0.73750293196462324</v>
      </c>
      <c r="G26" s="4">
        <f t="shared" si="15"/>
        <v>0.17597642446628353</v>
      </c>
      <c r="H26" s="4">
        <f t="shared" si="15"/>
        <v>0.18110959197898235</v>
      </c>
      <c r="I26" s="4">
        <f>I18/I7</f>
        <v>0.23787227162489896</v>
      </c>
    </row>
    <row r="28" spans="2:9" x14ac:dyDescent="0.25">
      <c r="B28" t="s">
        <v>37</v>
      </c>
    </row>
    <row r="29" spans="2:9" x14ac:dyDescent="0.25">
      <c r="B29" t="s">
        <v>38</v>
      </c>
    </row>
    <row r="30" spans="2:9" x14ac:dyDescent="0.25">
      <c r="B30" t="s">
        <v>39</v>
      </c>
    </row>
    <row r="32" spans="2:9" x14ac:dyDescent="0.25">
      <c r="B32" t="s">
        <v>40</v>
      </c>
      <c r="E32">
        <f>147965+156739+2738+104776+27963+28336-11580-10446-163668-148669-9067</f>
        <v>125087</v>
      </c>
      <c r="I32">
        <f>146476+3205+185543+24331-151544-138965-12457-46158-14353+30440</f>
        <v>26518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2024-02-11T10:26:22Z</dcterms:created>
  <dcterms:modified xsi:type="dcterms:W3CDTF">2024-02-12T23:03:03Z</dcterms:modified>
</cp:coreProperties>
</file>