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348" documentId="8_{2196BD09-604C-447F-AD55-32AC264D288C}" xr6:coauthVersionLast="47" xr6:coauthVersionMax="47" xr10:uidLastSave="{7E49DB30-D049-4DC4-A37C-D901D0B4493C}"/>
  <bookViews>
    <workbookView xWindow="28680" yWindow="-990" windowWidth="29040" windowHeight="15720" activeTab="1" xr2:uid="{1DAF8834-B38D-4978-A85A-B01A1BAF1568}"/>
  </bookViews>
  <sheets>
    <sheet name="main" sheetId="1" r:id="rId1"/>
    <sheet name="model" sheetId="2" r:id="rId2"/>
    <sheet name="Hold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64" i="2" l="1"/>
  <c r="AA64" i="2"/>
  <c r="Z64" i="2"/>
  <c r="Y64" i="2"/>
  <c r="X64" i="2"/>
  <c r="W64" i="2"/>
  <c r="V64" i="2"/>
  <c r="U64" i="2"/>
  <c r="T64" i="2"/>
  <c r="S64" i="2"/>
  <c r="AC64" i="2"/>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AF11" i="2"/>
  <c r="AQ18" i="2"/>
  <c r="AP18" i="2"/>
  <c r="AO18" i="2"/>
  <c r="AN18" i="2"/>
  <c r="AM18" i="2"/>
  <c r="AL18" i="2"/>
  <c r="AK18" i="2"/>
  <c r="AJ18" i="2"/>
  <c r="AI18" i="2"/>
  <c r="AH18" i="2"/>
  <c r="AG18" i="2"/>
  <c r="AF18" i="2"/>
  <c r="AE18" i="2"/>
  <c r="AD18" i="2"/>
  <c r="AF16" i="2"/>
  <c r="AD16" i="2"/>
  <c r="AE13" i="2"/>
  <c r="AE9" i="2"/>
  <c r="AF9" i="2" s="1"/>
  <c r="AG9" i="2" s="1"/>
  <c r="AH9" i="2" s="1"/>
  <c r="AI9" i="2" s="1"/>
  <c r="AJ9" i="2" s="1"/>
  <c r="AK9" i="2" s="1"/>
  <c r="AL9" i="2" s="1"/>
  <c r="AM9" i="2" s="1"/>
  <c r="AN9" i="2" s="1"/>
  <c r="AO9" i="2" s="1"/>
  <c r="AP9" i="2" s="1"/>
  <c r="AQ9" i="2" s="1"/>
  <c r="AD9" i="2"/>
  <c r="AQ7" i="2"/>
  <c r="AP7" i="2"/>
  <c r="AO7" i="2"/>
  <c r="AN7" i="2"/>
  <c r="AM7" i="2"/>
  <c r="AL7" i="2"/>
  <c r="AK7" i="2"/>
  <c r="AJ7" i="2"/>
  <c r="AI7" i="2"/>
  <c r="AH7" i="2"/>
  <c r="AG7" i="2"/>
  <c r="AF7" i="2"/>
  <c r="AE7" i="2"/>
  <c r="AD7" i="2"/>
  <c r="AE6" i="2"/>
  <c r="AF6" i="2" s="1"/>
  <c r="AD6" i="2"/>
  <c r="AB31" i="2"/>
  <c r="AA31" i="2"/>
  <c r="Z31" i="2"/>
  <c r="Y31" i="2"/>
  <c r="X31" i="2"/>
  <c r="W31" i="2"/>
  <c r="V31" i="2"/>
  <c r="U31" i="2"/>
  <c r="T31" i="2"/>
  <c r="S31" i="2"/>
  <c r="AC31" i="2"/>
  <c r="AC27" i="2"/>
  <c r="AC33" i="2"/>
  <c r="AC62" i="2"/>
  <c r="AC11" i="2"/>
  <c r="AB22" i="2"/>
  <c r="AA22" i="2"/>
  <c r="Z22" i="2"/>
  <c r="Y22" i="2"/>
  <c r="X22" i="2"/>
  <c r="W22" i="2"/>
  <c r="V22" i="2"/>
  <c r="U22" i="2"/>
  <c r="T22" i="2"/>
  <c r="S22" i="2"/>
  <c r="R22" i="2"/>
  <c r="Q22" i="2"/>
  <c r="P22" i="2"/>
  <c r="O22" i="2"/>
  <c r="N22" i="2"/>
  <c r="M22" i="2"/>
  <c r="AB21" i="2"/>
  <c r="AA21" i="2"/>
  <c r="Z21" i="2"/>
  <c r="Y21" i="2"/>
  <c r="X21" i="2"/>
  <c r="W21" i="2"/>
  <c r="V21" i="2"/>
  <c r="U21" i="2"/>
  <c r="T21" i="2"/>
  <c r="S21" i="2"/>
  <c r="R21" i="2"/>
  <c r="Q21" i="2"/>
  <c r="P21" i="2"/>
  <c r="O21" i="2"/>
  <c r="N21" i="2"/>
  <c r="M21" i="2"/>
  <c r="AC20" i="2"/>
  <c r="AB20" i="2"/>
  <c r="AA20" i="2"/>
  <c r="Z20" i="2"/>
  <c r="Y20" i="2"/>
  <c r="X20" i="2"/>
  <c r="W20" i="2"/>
  <c r="V20" i="2"/>
  <c r="U20" i="2"/>
  <c r="T20" i="2"/>
  <c r="S20" i="2"/>
  <c r="R20" i="2"/>
  <c r="Q20" i="2"/>
  <c r="P20" i="2"/>
  <c r="O20" i="2"/>
  <c r="N20" i="2"/>
  <c r="M20" i="2"/>
  <c r="L22" i="2"/>
  <c r="L21" i="2"/>
  <c r="L20" i="2"/>
  <c r="AC18" i="2"/>
  <c r="AD15" i="2"/>
  <c r="AE15" i="2" s="1"/>
  <c r="AF15" i="2" s="1"/>
  <c r="AG15" i="2" s="1"/>
  <c r="AH15" i="2" s="1"/>
  <c r="AI15" i="2" s="1"/>
  <c r="AJ15" i="2" s="1"/>
  <c r="AK15" i="2" s="1"/>
  <c r="AL15" i="2" s="1"/>
  <c r="AM15" i="2" s="1"/>
  <c r="AN15" i="2" s="1"/>
  <c r="AO15" i="2" s="1"/>
  <c r="AP15" i="2" s="1"/>
  <c r="AQ15" i="2" s="1"/>
  <c r="AC10" i="2"/>
  <c r="AC12" i="2" s="1"/>
  <c r="AC14" i="2" s="1"/>
  <c r="AC22" i="2" s="1"/>
  <c r="AE8" i="2"/>
  <c r="AD8" i="2"/>
  <c r="AD10" i="2" s="1"/>
  <c r="AD12" i="2" s="1"/>
  <c r="AC8" i="2"/>
  <c r="AA18" i="2"/>
  <c r="Z18" i="2"/>
  <c r="Y18" i="2"/>
  <c r="X18" i="2"/>
  <c r="W18" i="2"/>
  <c r="V18" i="2"/>
  <c r="U18" i="2"/>
  <c r="T18" i="2"/>
  <c r="S18" i="2"/>
  <c r="R18" i="2"/>
  <c r="Q18" i="2"/>
  <c r="P18" i="2"/>
  <c r="O18" i="2"/>
  <c r="N18" i="2"/>
  <c r="M18" i="2"/>
  <c r="AB18" i="2"/>
  <c r="AB16" i="2"/>
  <c r="AA27" i="2"/>
  <c r="Z27" i="2"/>
  <c r="Y27" i="2"/>
  <c r="X27" i="2"/>
  <c r="W27" i="2"/>
  <c r="V27" i="2"/>
  <c r="U27" i="2"/>
  <c r="T27" i="2"/>
  <c r="S27" i="2"/>
  <c r="AB27" i="2"/>
  <c r="Q8" i="2"/>
  <c r="Q10" i="2" s="1"/>
  <c r="Q12" i="2" s="1"/>
  <c r="Q14" i="2" s="1"/>
  <c r="Q62" i="2" s="1"/>
  <c r="P8" i="2"/>
  <c r="P10" i="2" s="1"/>
  <c r="P12" i="2" s="1"/>
  <c r="P14" i="2" s="1"/>
  <c r="P62" i="2" s="1"/>
  <c r="O8" i="2"/>
  <c r="O10" i="2" s="1"/>
  <c r="O12" i="2" s="1"/>
  <c r="O14" i="2" s="1"/>
  <c r="O62" i="2" s="1"/>
  <c r="N8" i="2"/>
  <c r="N10" i="2" s="1"/>
  <c r="N12" i="2" s="1"/>
  <c r="N14" i="2" s="1"/>
  <c r="N62" i="2" s="1"/>
  <c r="M8" i="2"/>
  <c r="M10" i="2" s="1"/>
  <c r="M12" i="2" s="1"/>
  <c r="M14" i="2" s="1"/>
  <c r="M62" i="2" s="1"/>
  <c r="L8" i="2"/>
  <c r="L10" i="2" s="1"/>
  <c r="L12" i="2" s="1"/>
  <c r="L14" i="2" s="1"/>
  <c r="L62" i="2" s="1"/>
  <c r="V2" i="2"/>
  <c r="U2" i="2" s="1"/>
  <c r="T2" i="2" s="1"/>
  <c r="S2" i="2" s="1"/>
  <c r="R2" i="2" s="1"/>
  <c r="Q2" i="2" s="1"/>
  <c r="P2" i="2" s="1"/>
  <c r="O2" i="2" s="1"/>
  <c r="N2" i="2" s="1"/>
  <c r="M2" i="2" s="1"/>
  <c r="L2" i="2" s="1"/>
  <c r="AB33" i="2"/>
  <c r="AA33" i="2"/>
  <c r="Z33" i="2"/>
  <c r="Y33" i="2"/>
  <c r="X33" i="2"/>
  <c r="W33" i="2"/>
  <c r="V33" i="2"/>
  <c r="U33" i="2"/>
  <c r="T33" i="2"/>
  <c r="S33" i="2"/>
  <c r="R33" i="2"/>
  <c r="Q33" i="2"/>
  <c r="P33" i="2"/>
  <c r="O33" i="2"/>
  <c r="N33" i="2"/>
  <c r="M33" i="2"/>
  <c r="L33" i="2"/>
  <c r="AB8" i="2"/>
  <c r="AB10" i="2" s="1"/>
  <c r="AB12" i="2" s="1"/>
  <c r="AB14" i="2" s="1"/>
  <c r="AB62" i="2" s="1"/>
  <c r="AA8" i="2"/>
  <c r="AA10" i="2" s="1"/>
  <c r="AA12" i="2" s="1"/>
  <c r="AA14" i="2" s="1"/>
  <c r="AA62" i="2" s="1"/>
  <c r="Z8" i="2"/>
  <c r="Z10" i="2" s="1"/>
  <c r="Z12" i="2" s="1"/>
  <c r="Z14" i="2" s="1"/>
  <c r="Z62" i="2" s="1"/>
  <c r="Y8" i="2"/>
  <c r="Y10" i="2" s="1"/>
  <c r="Y12" i="2" s="1"/>
  <c r="Y14" i="2" s="1"/>
  <c r="Y62" i="2" s="1"/>
  <c r="X8" i="2"/>
  <c r="X10" i="2" s="1"/>
  <c r="X12" i="2" s="1"/>
  <c r="X14" i="2" s="1"/>
  <c r="X62" i="2" s="1"/>
  <c r="W8" i="2"/>
  <c r="W10" i="2" s="1"/>
  <c r="W12" i="2" s="1"/>
  <c r="W14" i="2" s="1"/>
  <c r="W62" i="2" s="1"/>
  <c r="V8" i="2"/>
  <c r="V10" i="2" s="1"/>
  <c r="V12" i="2" s="1"/>
  <c r="V14" i="2" s="1"/>
  <c r="V62" i="2" s="1"/>
  <c r="U8" i="2"/>
  <c r="U10" i="2" s="1"/>
  <c r="U12" i="2" s="1"/>
  <c r="U14" i="2" s="1"/>
  <c r="U62" i="2" s="1"/>
  <c r="T8" i="2"/>
  <c r="T10" i="2" s="1"/>
  <c r="T12" i="2" s="1"/>
  <c r="T14" i="2" s="1"/>
  <c r="T62" i="2" s="1"/>
  <c r="S8" i="2"/>
  <c r="S10" i="2" s="1"/>
  <c r="S12" i="2" s="1"/>
  <c r="S14" i="2" s="1"/>
  <c r="S62" i="2" s="1"/>
  <c r="R8" i="2"/>
  <c r="R10" i="2" s="1"/>
  <c r="R12" i="2" s="1"/>
  <c r="R14" i="2" s="1"/>
  <c r="R62" i="2" s="1"/>
  <c r="X2" i="2"/>
  <c r="Y2" i="2" s="1"/>
  <c r="Z2" i="2" s="1"/>
  <c r="AA2" i="2" s="1"/>
  <c r="AB2" i="2" s="1"/>
  <c r="AC2" i="2" s="1"/>
  <c r="AD2" i="2" s="1"/>
  <c r="AE2" i="2" s="1"/>
  <c r="AF2" i="2" s="1"/>
  <c r="AG2" i="2" s="1"/>
  <c r="AH2" i="2" s="1"/>
  <c r="AI2" i="2" s="1"/>
  <c r="AJ2" i="2" s="1"/>
  <c r="AK2" i="2" s="1"/>
  <c r="AL2" i="2" s="1"/>
  <c r="AM2" i="2" s="1"/>
  <c r="AN2" i="2" s="1"/>
  <c r="AO2" i="2" s="1"/>
  <c r="AP2" i="2" s="1"/>
  <c r="AQ2" i="2" s="1"/>
  <c r="O7" i="1"/>
  <c r="O6" i="1"/>
  <c r="O3" i="1" a="1"/>
  <c r="O3" i="1" s="1"/>
  <c r="O5" i="1" s="1"/>
  <c r="O8" i="1" s="1"/>
  <c r="D15" i="3" l="1"/>
  <c r="D27" i="3"/>
  <c r="D28" i="3"/>
  <c r="D29" i="3"/>
  <c r="D62" i="3"/>
  <c r="D65" i="3"/>
  <c r="D43" i="3"/>
  <c r="D92" i="3"/>
  <c r="D61" i="3"/>
  <c r="D94" i="3"/>
  <c r="D95" i="3"/>
  <c r="D16" i="3"/>
  <c r="D96" i="3"/>
  <c r="D49" i="3"/>
  <c r="D18" i="3"/>
  <c r="D66" i="3"/>
  <c r="D3" i="3"/>
  <c r="D19" i="3"/>
  <c r="D35" i="3"/>
  <c r="D51" i="3"/>
  <c r="D67" i="3"/>
  <c r="D83" i="3"/>
  <c r="D99" i="3"/>
  <c r="D75" i="3"/>
  <c r="D12" i="3"/>
  <c r="D77" i="3"/>
  <c r="D14" i="3"/>
  <c r="D100" i="3"/>
  <c r="D91" i="3"/>
  <c r="D60" i="3"/>
  <c r="D93" i="3"/>
  <c r="D46" i="3"/>
  <c r="D47" i="3"/>
  <c r="D64" i="3"/>
  <c r="D17" i="3"/>
  <c r="D81" i="3"/>
  <c r="D50" i="3"/>
  <c r="D36" i="3"/>
  <c r="D5" i="3"/>
  <c r="D21" i="3"/>
  <c r="D37" i="3"/>
  <c r="D53" i="3"/>
  <c r="D69" i="3"/>
  <c r="D85" i="3"/>
  <c r="D101" i="3"/>
  <c r="D79" i="3"/>
  <c r="D102" i="3"/>
  <c r="D78" i="3"/>
  <c r="D59" i="3"/>
  <c r="D44" i="3"/>
  <c r="D13" i="3"/>
  <c r="D30" i="3"/>
  <c r="D31" i="3"/>
  <c r="D32" i="3"/>
  <c r="D80" i="3"/>
  <c r="D33" i="3"/>
  <c r="D34" i="3"/>
  <c r="D82" i="3"/>
  <c r="D20" i="3"/>
  <c r="D68" i="3"/>
  <c r="D6" i="3"/>
  <c r="D70" i="3"/>
  <c r="D23" i="3"/>
  <c r="D71" i="3"/>
  <c r="D8" i="3"/>
  <c r="D24" i="3"/>
  <c r="D40" i="3"/>
  <c r="D56" i="3"/>
  <c r="D72" i="3"/>
  <c r="D88" i="3"/>
  <c r="D11" i="3"/>
  <c r="D76" i="3"/>
  <c r="D45" i="3"/>
  <c r="D63" i="3"/>
  <c r="D48" i="3"/>
  <c r="D97" i="3"/>
  <c r="D98" i="3"/>
  <c r="D4" i="3"/>
  <c r="D84" i="3"/>
  <c r="D38" i="3"/>
  <c r="D7" i="3"/>
  <c r="D39" i="3"/>
  <c r="D87" i="3"/>
  <c r="D9" i="3"/>
  <c r="D25" i="3"/>
  <c r="D41" i="3"/>
  <c r="D57" i="3"/>
  <c r="D73" i="3"/>
  <c r="D89" i="3"/>
  <c r="D52" i="3"/>
  <c r="D22" i="3"/>
  <c r="D54" i="3"/>
  <c r="D86" i="3"/>
  <c r="D55" i="3"/>
  <c r="D10" i="3"/>
  <c r="D26" i="3"/>
  <c r="D42" i="3"/>
  <c r="D58" i="3"/>
  <c r="D74" i="3"/>
  <c r="D90" i="3"/>
  <c r="AD13" i="2"/>
  <c r="AD14" i="2" s="1"/>
  <c r="AE10" i="2"/>
  <c r="AE12" i="2" s="1"/>
  <c r="AE14" i="2" s="1"/>
  <c r="AE22" i="2" s="1"/>
  <c r="AD21" i="2"/>
  <c r="AE21" i="2"/>
  <c r="AE20" i="2"/>
  <c r="AD20" i="2"/>
  <c r="AG6" i="2"/>
  <c r="AF8" i="2"/>
  <c r="AC21" i="2"/>
  <c r="AA16" i="2"/>
  <c r="AC16" i="2"/>
  <c r="AD22" i="2" l="1"/>
  <c r="AE16" i="2"/>
  <c r="AD33" i="2"/>
  <c r="AE33" i="2" s="1"/>
  <c r="AF10" i="2"/>
  <c r="AF20" i="2"/>
  <c r="AH6" i="2"/>
  <c r="AG8" i="2"/>
  <c r="AG10" i="2" l="1"/>
  <c r="AG20" i="2"/>
  <c r="AF12" i="2"/>
  <c r="AF21" i="2"/>
  <c r="AI6" i="2"/>
  <c r="AH8" i="2"/>
  <c r="AF13" i="2" l="1"/>
  <c r="AF14" i="2" s="1"/>
  <c r="AH10" i="2"/>
  <c r="AH20" i="2"/>
  <c r="AG21" i="2"/>
  <c r="AI8" i="2"/>
  <c r="AJ6" i="2"/>
  <c r="AF22" i="2" l="1"/>
  <c r="AG16" i="2"/>
  <c r="AF33" i="2"/>
  <c r="AI10" i="2"/>
  <c r="AI20" i="2"/>
  <c r="AH21" i="2"/>
  <c r="AK6" i="2"/>
  <c r="AJ8" i="2"/>
  <c r="AG11" i="2" l="1"/>
  <c r="AG12" i="2" s="1"/>
  <c r="AJ10" i="2"/>
  <c r="AJ20" i="2"/>
  <c r="AI21" i="2"/>
  <c r="AK8" i="2"/>
  <c r="AL6" i="2"/>
  <c r="AG13" i="2" l="1"/>
  <c r="AG14" i="2" s="1"/>
  <c r="AK10" i="2"/>
  <c r="AK20" i="2"/>
  <c r="AJ21" i="2"/>
  <c r="AM6" i="2"/>
  <c r="AL8" i="2"/>
  <c r="AG22" i="2" l="1"/>
  <c r="AH16" i="2"/>
  <c r="AG33" i="2"/>
  <c r="AL10" i="2"/>
  <c r="AL20" i="2"/>
  <c r="AK21" i="2"/>
  <c r="AN6" i="2"/>
  <c r="AM8" i="2"/>
  <c r="AH11" i="2" l="1"/>
  <c r="AH12" i="2" s="1"/>
  <c r="AM10" i="2"/>
  <c r="AM20" i="2"/>
  <c r="AL21" i="2"/>
  <c r="AN8" i="2"/>
  <c r="AO6" i="2"/>
  <c r="AH13" i="2" l="1"/>
  <c r="AH14" i="2" s="1"/>
  <c r="AN10" i="2"/>
  <c r="AN20" i="2"/>
  <c r="AM21" i="2"/>
  <c r="AP6" i="2"/>
  <c r="AO8" i="2"/>
  <c r="AH22" i="2" l="1"/>
  <c r="AI16" i="2"/>
  <c r="AH33" i="2"/>
  <c r="AO10" i="2"/>
  <c r="AO20" i="2"/>
  <c r="AN21" i="2"/>
  <c r="AQ6" i="2"/>
  <c r="AQ8" i="2" s="1"/>
  <c r="AP8" i="2"/>
  <c r="AI11" i="2" l="1"/>
  <c r="AI12" i="2" s="1"/>
  <c r="AP10" i="2"/>
  <c r="AP20" i="2"/>
  <c r="AQ10" i="2"/>
  <c r="AQ20" i="2"/>
  <c r="AO21" i="2"/>
  <c r="AI13" i="2" l="1"/>
  <c r="AI14" i="2" s="1"/>
  <c r="AQ21" i="2"/>
  <c r="AP21" i="2"/>
  <c r="AI22" i="2" l="1"/>
  <c r="AJ16" i="2"/>
  <c r="AI33" i="2"/>
  <c r="AJ11" i="2" l="1"/>
  <c r="AJ12" i="2" s="1"/>
  <c r="AJ13" i="2" l="1"/>
  <c r="AJ14" i="2" s="1"/>
  <c r="AJ22" i="2" l="1"/>
  <c r="AK16" i="2"/>
  <c r="AJ33" i="2"/>
  <c r="AK11" i="2" l="1"/>
  <c r="AK12" i="2" s="1"/>
  <c r="AK13" i="2" l="1"/>
  <c r="AK14" i="2" s="1"/>
  <c r="AK22" i="2" l="1"/>
  <c r="AL16" i="2"/>
  <c r="AK33" i="2"/>
  <c r="AL11" i="2" l="1"/>
  <c r="AL12" i="2" s="1"/>
  <c r="AL13" i="2" l="1"/>
  <c r="AL14" i="2" s="1"/>
  <c r="AL22" i="2" l="1"/>
  <c r="AM16" i="2"/>
  <c r="AL33" i="2"/>
  <c r="AM11" i="2" l="1"/>
  <c r="AM12" i="2" s="1"/>
  <c r="AM13" i="2" l="1"/>
  <c r="AM14" i="2" s="1"/>
  <c r="AM22" i="2" l="1"/>
  <c r="AN16" i="2"/>
  <c r="AM33" i="2"/>
  <c r="AN11" i="2" l="1"/>
  <c r="AN12" i="2" s="1"/>
  <c r="AN13" i="2" l="1"/>
  <c r="AN14" i="2" s="1"/>
  <c r="AN22" i="2" l="1"/>
  <c r="AO16" i="2"/>
  <c r="AN33" i="2"/>
  <c r="AO11" i="2" l="1"/>
  <c r="AO12" i="2" s="1"/>
  <c r="AO13" i="2" l="1"/>
  <c r="AO14" i="2" s="1"/>
  <c r="AO22" i="2" l="1"/>
  <c r="AP16" i="2"/>
  <c r="AO33" i="2"/>
  <c r="AP11" i="2" l="1"/>
  <c r="AP12" i="2" s="1"/>
  <c r="AP13" i="2" l="1"/>
  <c r="AP14" i="2" s="1"/>
  <c r="AP22" i="2" l="1"/>
  <c r="AQ16" i="2"/>
  <c r="AP33" i="2"/>
  <c r="AQ11" i="2" l="1"/>
  <c r="AQ12" i="2" s="1"/>
  <c r="AQ13" i="2" l="1"/>
  <c r="AQ14" i="2" s="1"/>
  <c r="AQ22" i="2" l="1"/>
  <c r="AR14" i="2"/>
  <c r="AQ33" i="2"/>
  <c r="AS14" i="2" l="1"/>
  <c r="AT14" i="2" s="1"/>
  <c r="AU14" i="2" s="1"/>
  <c r="AV14" i="2" s="1"/>
  <c r="AW14" i="2" s="1"/>
  <c r="AX14" i="2" s="1"/>
  <c r="AY14" i="2" s="1"/>
  <c r="AZ14" i="2" s="1"/>
  <c r="BA14" i="2" s="1"/>
  <c r="BB14" i="2" s="1"/>
  <c r="BC14" i="2" s="1"/>
  <c r="BD14" i="2" s="1"/>
  <c r="BE14" i="2" s="1"/>
  <c r="BF14" i="2" s="1"/>
  <c r="BG14" i="2" s="1"/>
  <c r="BH14" i="2" s="1"/>
  <c r="BI14" i="2" s="1"/>
  <c r="BJ14" i="2" s="1"/>
  <c r="BK14" i="2" s="1"/>
  <c r="BL14" i="2" s="1"/>
  <c r="BM14" i="2" s="1"/>
  <c r="BN14" i="2" s="1"/>
  <c r="BO14" i="2" s="1"/>
  <c r="BP14" i="2" s="1"/>
  <c r="BQ14" i="2" s="1"/>
  <c r="AT29" i="2"/>
  <c r="AT3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<sst xmlns="http://schemas.openxmlformats.org/spreadsheetml/2006/main" count="226" uniqueCount="190">
  <si>
    <t>Ticket</t>
  </si>
  <si>
    <t>Price</t>
  </si>
  <si>
    <t>Shares</t>
  </si>
  <si>
    <t>MC</t>
  </si>
  <si>
    <t>Cash</t>
  </si>
  <si>
    <t>Debt</t>
  </si>
  <si>
    <t>EV</t>
  </si>
  <si>
    <t>main</t>
  </si>
  <si>
    <t>Q1 2023</t>
  </si>
  <si>
    <t>Q2 2023</t>
  </si>
  <si>
    <t>Q3 2023</t>
  </si>
  <si>
    <t>Q4 2023</t>
  </si>
  <si>
    <t>Q1 2024</t>
  </si>
  <si>
    <t>Q2 2024</t>
  </si>
  <si>
    <t>Q3 2024</t>
  </si>
  <si>
    <t>Q4 2024</t>
  </si>
  <si>
    <t>Analytics</t>
  </si>
  <si>
    <t>Investors Services</t>
  </si>
  <si>
    <t>Services</t>
  </si>
  <si>
    <t>Revenue</t>
  </si>
  <si>
    <t>Operating Income</t>
  </si>
  <si>
    <t>COGS</t>
  </si>
  <si>
    <t>Gross Profit</t>
  </si>
  <si>
    <t>S,G&amp;A</t>
  </si>
  <si>
    <t>Other Income</t>
  </si>
  <si>
    <t>Pretax income</t>
  </si>
  <si>
    <t>Taxes</t>
  </si>
  <si>
    <t>Net Income</t>
  </si>
  <si>
    <t xml:space="preserve">Shares </t>
  </si>
  <si>
    <t>EPS</t>
  </si>
  <si>
    <t/>
  </si>
  <si>
    <t>Assets</t>
  </si>
  <si>
    <t>Current Assets</t>
  </si>
  <si>
    <t>Cash &amp; Equivalents</t>
  </si>
  <si>
    <t>Short Term Investments</t>
  </si>
  <si>
    <t>Accounts Receivable</t>
  </si>
  <si>
    <t>Inventory</t>
  </si>
  <si>
    <t>Other Current Assets</t>
  </si>
  <si>
    <t>Noncurrent Assets</t>
  </si>
  <si>
    <t>PP&amp;E</t>
  </si>
  <si>
    <t>Long Term Investments</t>
  </si>
  <si>
    <t>Other Noncrnt Assets</t>
  </si>
  <si>
    <t>Liabilities</t>
  </si>
  <si>
    <t>Current Liabilities</t>
  </si>
  <si>
    <t>Short Term Debt</t>
  </si>
  <si>
    <t>Accounts Payable</t>
  </si>
  <si>
    <t>Current Deferred Revenue</t>
  </si>
  <si>
    <t>Other Current Liabilities</t>
  </si>
  <si>
    <t>Long Term Debt</t>
  </si>
  <si>
    <t>Other Noncurrent Liabilities</t>
  </si>
  <si>
    <t>Commitments And Contingencies</t>
  </si>
  <si>
    <t>Equity And Non Ctrl. Intrs.</t>
  </si>
  <si>
    <t>Common Equity</t>
  </si>
  <si>
    <t>Common Stock</t>
  </si>
  <si>
    <t>Retained Earnings</t>
  </si>
  <si>
    <t>Accumulated Other Comprehensive Income Loss</t>
  </si>
  <si>
    <t>Preferred And Common Equity</t>
  </si>
  <si>
    <t>Liabilities And Equity</t>
  </si>
  <si>
    <t>CFFO</t>
  </si>
  <si>
    <t>CAPEX</t>
  </si>
  <si>
    <t>Net Cash</t>
  </si>
  <si>
    <t>Buybacks</t>
  </si>
  <si>
    <t>Dividends</t>
  </si>
  <si>
    <t>FCF</t>
  </si>
  <si>
    <t>Buffet Return</t>
  </si>
  <si>
    <t>Revenue y/y</t>
  </si>
  <si>
    <t>Gross Margin</t>
  </si>
  <si>
    <t>Operating Margin</t>
  </si>
  <si>
    <t>Net Margin</t>
  </si>
  <si>
    <t>Discount</t>
  </si>
  <si>
    <t>Maturity</t>
  </si>
  <si>
    <t>ROIC</t>
  </si>
  <si>
    <t>NPV</t>
  </si>
  <si>
    <t>Share</t>
  </si>
  <si>
    <t>Owner Name</t>
  </si>
  <si>
    <t>BERKSHIRE HATHAWAY INC</t>
  </si>
  <si>
    <t>VANGUARD GROUP INC</t>
  </si>
  <si>
    <t>BlackRock, Inc.</t>
  </si>
  <si>
    <t>TCI Fund Management Ltd</t>
  </si>
  <si>
    <t>STATE STREET CORP</t>
  </si>
  <si>
    <t>FMR LLC</t>
  </si>
  <si>
    <t>GEODE CAPITAL MANAGEMENT, LLC</t>
  </si>
  <si>
    <t>AKRE CAPITAL MANAGEMENT LLC</t>
  </si>
  <si>
    <t>Fiera Capital Corp</t>
  </si>
  <si>
    <t>Bank of New York Mellon Corp</t>
  </si>
  <si>
    <t>MORGAN STANLEY</t>
  </si>
  <si>
    <t>JENNISON ASSOCIATES LLC</t>
  </si>
  <si>
    <t>NORGES BANK</t>
  </si>
  <si>
    <t>NORTHERN TRUST CORP</t>
  </si>
  <si>
    <t>UBS ASSET MANAGEMENT AMERICAS INC</t>
  </si>
  <si>
    <t>StonePine Asset Management Inc.</t>
  </si>
  <si>
    <t>Investec Asset Management LTD</t>
  </si>
  <si>
    <t>MASSACHUSETTS FINANCIAL SERVICES CO /MA/</t>
  </si>
  <si>
    <t>Longview Partners (Guernsey) LTD</t>
  </si>
  <si>
    <t>LEGAL &amp; GENERAL GROUP PLC</t>
  </si>
  <si>
    <t>Valley Forge Capital Management, LP</t>
  </si>
  <si>
    <t>JPMORGAN CHASE &amp; CO</t>
  </si>
  <si>
    <t>GOLDMAN SACHS GROUP INC</t>
  </si>
  <si>
    <t>Amundi</t>
  </si>
  <si>
    <t>Rothschild &amp; Co Wealth Management UK Ltd</t>
  </si>
  <si>
    <t>Invesco Ltd.</t>
  </si>
  <si>
    <t>WINDACRE PARTNERSHIP LLC</t>
  </si>
  <si>
    <t>DEUTSCHE BANK AG\</t>
  </si>
  <si>
    <t>SCHWAB CHARLES INVESTMENT MANAGEMENT INC</t>
  </si>
  <si>
    <t>ALTAROCK PARTNERS LLC</t>
  </si>
  <si>
    <t>Allen Investment Management LLC</t>
  </si>
  <si>
    <t>ROYAL BANK OF CANADA</t>
  </si>
  <si>
    <t>BAILLIE GIFFORD &amp; CO</t>
  </si>
  <si>
    <t>GAMMA Investing LLC</t>
  </si>
  <si>
    <t>DIMENSIONAL FUND ADVISORS LP</t>
  </si>
  <si>
    <t>Neuberger Berman Group LLC</t>
  </si>
  <si>
    <t>PRINCIPAL FINANCIAL GROUP INC</t>
  </si>
  <si>
    <t>Nuveen Asset Management, LLC</t>
  </si>
  <si>
    <t>UBS Group AG</t>
  </si>
  <si>
    <t>BROWN ADVISORY INC</t>
  </si>
  <si>
    <t>CITADEL ADVISORS LLC</t>
  </si>
  <si>
    <t>AKO CAPITAL LLP</t>
  </si>
  <si>
    <t>Russell Investments Group, Ltd.</t>
  </si>
  <si>
    <t>TD ASSET MANAGEMENT INC</t>
  </si>
  <si>
    <t>Sarasin &amp; Partners LLP</t>
  </si>
  <si>
    <t>Evergreen Quality Fund GP, Ltd.</t>
  </si>
  <si>
    <t>FRANKLIN RESOURCES INC</t>
  </si>
  <si>
    <t>BANK OF AMERICA CORP /DE/</t>
  </si>
  <si>
    <t>MARSHFIELD ASSOCIATES</t>
  </si>
  <si>
    <t>SCHRODER INVESTMENT MANAGEMENT GROUP</t>
  </si>
  <si>
    <t>ACADIAN ASSET MANAGEMENT LLC</t>
  </si>
  <si>
    <t>CANTILLON CAPITAL MANAGEMENT LLC</t>
  </si>
  <si>
    <t>HSBC HOLDINGS PLC</t>
  </si>
  <si>
    <t>VOYA INVESTMENT MANAGEMENT LLC</t>
  </si>
  <si>
    <t>DF DENT &amp; CO INC</t>
  </si>
  <si>
    <t>FIRST TRUST ADVISORS LP</t>
  </si>
  <si>
    <t>BARCLAYS PLC</t>
  </si>
  <si>
    <t>HENDERSON GROUP PLC</t>
  </si>
  <si>
    <t>Canoe Financial LP</t>
  </si>
  <si>
    <t>National Pension Service</t>
  </si>
  <si>
    <t>Sumitomo Mitsui Trust Holdings, Inc.</t>
  </si>
  <si>
    <t>BLS CAPITAL FONDSMAEGLERSELSKAB A/S</t>
  </si>
  <si>
    <t>PRICE T ROWE ASSOCIATES INC /MD/</t>
  </si>
  <si>
    <t>BNP PARIBAS ARBITRAGE, SA</t>
  </si>
  <si>
    <t>RHUMBLINE ADVISERS</t>
  </si>
  <si>
    <t>RAYMOND JAMES FINANCIAL INC</t>
  </si>
  <si>
    <t>AVIVA PLC</t>
  </si>
  <si>
    <t>Robeco Institutional Asset Management B.V.</t>
  </si>
  <si>
    <t>Newport Trust Co</t>
  </si>
  <si>
    <t>KING LUTHER CAPITAL MANAGEMENT CORP</t>
  </si>
  <si>
    <t>CALIFORNIA PUBLIC EMPLOYEES RETIREMENT SYSTEM</t>
  </si>
  <si>
    <t>LOS ANGELES CAPITAL MANAGEMENT &amp; EQUITY RESEARCH INC</t>
  </si>
  <si>
    <t>HighTower Advisors, LLC</t>
  </si>
  <si>
    <t>ARROWSTREET CAPITAL, LIMITED PARTNERSHIP</t>
  </si>
  <si>
    <t>ENVESTNET ASSET MANAGEMENT INC</t>
  </si>
  <si>
    <t>CALIFORNIA STATE TEACHERS RETIREMENT SYSTEM</t>
  </si>
  <si>
    <t>Mitsubishi UFJ Kokusai Asset Management Co., Ltd.</t>
  </si>
  <si>
    <t>EAGLE ASSET MANAGEMENT INC</t>
  </si>
  <si>
    <t>Bristol Gate Capital Partners Inc.</t>
  </si>
  <si>
    <t>NEW YORK STATE COMMON RETIREMENT FUND</t>
  </si>
  <si>
    <t>CREDIT AGRICOLE S A</t>
  </si>
  <si>
    <t>AMERIPRISE FINANCIAL INC</t>
  </si>
  <si>
    <t>CONGRESS ASSET MANAGEMENT CO /MA</t>
  </si>
  <si>
    <t>MANNING &amp; NAPIER ADVISORS LLC</t>
  </si>
  <si>
    <t>NORDEA INVESTMENT MANAGEMENT AB</t>
  </si>
  <si>
    <t>Universal- Beteiligungs- und Servicegesellschaft mbH</t>
  </si>
  <si>
    <t>MARKEL CORP</t>
  </si>
  <si>
    <t>CHILTON INVESTMENT CO LLC</t>
  </si>
  <si>
    <t>Mitsubishi UFJ Trust &amp; Banking Corp</t>
  </si>
  <si>
    <t>FLOSSBACH VON STORCH AG</t>
  </si>
  <si>
    <t>Cercano Management LLC</t>
  </si>
  <si>
    <t>BANK OF MONTREAL /CAN/</t>
  </si>
  <si>
    <t>NATIONAL BANK OF CANADA /FI/</t>
  </si>
  <si>
    <t>Man Group plc</t>
  </si>
  <si>
    <t>Skye Global Management LP</t>
  </si>
  <si>
    <t>YCG, LLC</t>
  </si>
  <si>
    <t>Troy Asset Management Ltd</t>
  </si>
  <si>
    <t>Qube Research &amp; Technologies Ltd</t>
  </si>
  <si>
    <t>BRISTOL JOHN W &amp; CO INC /NY/</t>
  </si>
  <si>
    <t>TORONTO DOMINION BANK</t>
  </si>
  <si>
    <t>Amount</t>
  </si>
  <si>
    <t>Value (millions USD)</t>
  </si>
  <si>
    <t>% Ownership</t>
  </si>
  <si>
    <t xml:space="preserve">Notes: </t>
  </si>
  <si>
    <t>Mature Business</t>
  </si>
  <si>
    <t>Wide Moat</t>
  </si>
  <si>
    <t>7,5% avg revenue growth since 2008</t>
  </si>
  <si>
    <t>Capital Light</t>
  </si>
  <si>
    <t>13.7% Berkshire ownership</t>
  </si>
  <si>
    <t>Competitors</t>
  </si>
  <si>
    <t>S&amp;P Global</t>
  </si>
  <si>
    <t>FCF Margin</t>
  </si>
  <si>
    <t>Business</t>
  </si>
  <si>
    <t>financial data, credit rating, and risk analysis firm</t>
  </si>
  <si>
    <t>Rates both countries and corporations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</si>
</sst>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_([$$-409]* #,##0.00_);_([$$-409]* \(#,##0.00\);_([$$-409]* &quot;-&quot;??_);_(@_)"/>
    <numFmt numFmtId="165" formatCode="0.0%"/>
  </numFmts>
  <fonts count="9" x14ac:knownFonts="1">
    <font>
      <sz val="11"/>
      <color theme="1"/>
      <name val="Aptos Narrow"/>
      <family val="2"/>
      <scheme val="minor"/>
    </font>
    <font>
      <u/>
      <sz val="11"/>
      <color theme="10"/>
      <name val="Aptos Narrow"/>
      <family val="2"/>
      <scheme val="minor"/>
    </font>
    <font>
      <u/>
      <sz val="10"/>
      <color theme="10"/>
      <name val="Arial"/>
      <family val="2"/>
    </font>
    <font>
      <sz val="10"/>
      <color theme="1"/>
      <name val="Arial"/>
      <family val="2"/>
    </font>
    <font>
      <b/>
      <sz val="10"/>
      <color theme="1"/>
      <name val="Arial"/>
      <family val="2"/>
    </font>
    <font>
      <sz val="10"/>
      <name val="Arial"/>
      <family val="2"/>
    </font>
    <font>
      <b/>
      <sz val="10"/>
      <name val="Arial"/>
      <family val="2"/>
    </font>
    <font>
      <b/>
      <u/>
      <sz val="10"/>
      <name val="Arial"/>
      <family val="2"/>
    </font>
    <font>
      <b/>
      <u/>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3" fontId="0" fillId="0" borderId="0" xfId="0" applyNumberFormat="1"/>
    <xf numFmtId="0" fontId="2" fillId="0" borderId="0" xfId="1" applyFont="1"/>
    <xf numFmtId="0" fontId="3" fillId="0" borderId="0" xfId="0" applyFont="1"/>
    <xf numFmtId="0" fontId="4" fillId="0" borderId="0" xfId="0" applyFont="1"/>
    <xf numFmtId="164" fontId="3" fillId="0" borderId="0" xfId="0" applyNumberFormat="1" applyFont="1"/>
    <xf numFmtId="3" fontId="3" fillId="0" borderId="0" xfId="0" applyNumberFormat="1" applyFont="1"/>
    <xf numFmtId="3" fontId="6" fillId="0" borderId="0" xfId="0" applyNumberFormat="1" applyFont="1"/>
    <xf numFmtId="3" fontId="5" fillId="0" borderId="0" xfId="0" applyNumberFormat="1" applyFont="1"/>
    <xf numFmtId="3" fontId="4" fillId="0" borderId="0" xfId="0" applyNumberFormat="1" applyFont="1"/>
    <xf numFmtId="0" fontId="5" fillId="0" borderId="0" xfId="0" applyFont="1"/>
    <xf numFmtId="9" fontId="3" fillId="0" borderId="0" xfId="0" applyNumberFormat="1" applyFont="1"/>
    <xf numFmtId="8" fontId="3" fillId="0" borderId="0" xfId="0" applyNumberFormat="1" applyFont="1"/>
    <xf numFmtId="165" fontId="0" fillId="0" borderId="0" xfId="0" applyNumberFormat="1"/>
    <xf numFmtId="0" fontId="7" fillId="0" borderId="0" xfId="0" applyFont="1" applyAlignment="1">
      <alignment horizontal="center"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29</xdr:col>
      <xdr:colOff>0</xdr:colOff>
      <xdr:row>0</xdr:row>
      <xdr:rowOff>38100</xdr:rowOff>
    </xdr:from>
    <xdr:to>
      <xdr:col>29</xdr:col>
      <xdr:colOff>0</xdr:colOff>
      <xdr:row>75</xdr:row>
      <xdr:rowOff>28575</xdr:rowOff>
    </xdr:to>
    <xdr:cxnSp macro="">
      <xdr:nvCxnSpPr>
        <xdr:cNvPr id="3" name="Straight Connector 2">
          <a:extLst>
            <a:ext uri="{FF2B5EF4-FFF2-40B4-BE49-F238E27FC236}">
              <a16:creationId xmlns:a16="http://schemas.microsoft.com/office/drawing/2014/main" id="{3812789F-6192-D931-97F1-2BA0967E8120}"/>
            </a:ext>
          </a:extLst>
        </xdr:cNvPr>
        <xdr:cNvCxnSpPr/>
      </xdr:nvCxnSpPr>
      <xdr:spPr>
        <a:xfrm>
          <a:off x="19621500" y="38100"/>
          <a:ext cx="0" cy="128492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en-US</v>
    <v>a1xear</v>
    <v>268435456</v>
    <v>1</v>
    <v>Powered by Refinitiv</v>
    <v>0</v>
    <v>MOODY'S CORPORATION (XNYS:MCO)</v>
    <v>2</v>
    <v>3</v>
    <v>Finance</v>
    <v>4</v>
    <v>531.92999999999995</v>
    <v>360.05</v>
    <v>1.4021999999999999</v>
    <v>3.77</v>
    <v>8.9119999999999998E-3</v>
    <v>USD</v>
    <v>Moody's Corporation is a global integrated risk assessment company. It is a global provider of research and insights; data and information, and decision solutions, which help companies make decisions. Its MA segment provides data, intelligence and analytical tools to help business and financial leaders make decisions. MA consists of a premier fixed income and economic research business (Research &amp; Insights); a data business powered by databases on companies and credit (Data &amp; Information), and three cloud-based subscription businesses serving banking, insurance and KYC workflows (Decision Solutions). Its MIS segment is a global provider of credit ratings, research, and risk analysis. It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v>
    <v>15838</v>
    <v>New York Stock Exchange</v>
    <v>XNYS</v>
    <v>XNYS</v>
    <v>7 World Trade Center, At 250 Greenwich Street, NEW YORK, NY, 10007 US</v>
    <v>429.505</v>
    <v>Professional &amp; Commercial Services</v>
    <v>Stock</v>
    <v>45758.761978344533</v>
    <v>0</v>
    <v>412.41730000000001</v>
    <v>76776753240</v>
    <v>MOODY'S CORPORATION</v>
    <v>MOODY'S CORPORATION</v>
    <v>421.55</v>
    <v>37.346200000000003</v>
    <v>423.03</v>
    <v>426.8</v>
    <v>179889300</v>
    <v>MCO</v>
    <v>MOODY'S CORPORATION (XNYS:MCO)</v>
    <v>503737</v>
    <v>1090474</v>
    <v>2000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0DF4-F6F3-4D1A-82CF-7E84AC750CF5}">
  <dimension ref="B2:O18"/>
  <sheetViews>
    <sheetView workbookViewId="0">
      <selection activeCell="B19" sqref="B19"/>
    </sheetView>
  </sheetViews>
  <sheetFormatPr defaultRowHeight="13.2" x14ac:dyDescent="0.25"/>
  <cols>
    <col min="1" max="14" width="8.88671875" style="3"/>
    <col min="15" max="15" width="9.5546875" style="3" bestFit="1" customWidth="1"/>
    <col min="16" max="16384" width="8.88671875" style="3"/>
  </cols>
  <sheetData>
    <row r="2" spans="2:15" x14ac:dyDescent="0.25">
      <c r="N2" s="4" t="s">
        <v>0</v>
      </c>
      <c r="O2" s="3" t="e" vm="1">
        <v>#VALUE!</v>
      </c>
    </row>
    <row r="3" spans="2:15" x14ac:dyDescent="0.25">
      <c r="B3" s="4" t="s">
        <v>18</v>
      </c>
      <c r="N3" s="4" t="s">
        <v>1</v>
      </c>
      <c r="O3" s="5" cm="1">
        <f t="array" aca="1" ref="O3" ca="1">+_FV(O2,"Price")</f>
        <v>426.8</v>
      </c>
    </row>
    <row r="4" spans="2:15" x14ac:dyDescent="0.25">
      <c r="C4" s="3" t="s">
        <v>16</v>
      </c>
      <c r="N4" s="4" t="s">
        <v>2</v>
      </c>
      <c r="O4" s="3">
        <v>180</v>
      </c>
    </row>
    <row r="5" spans="2:15" x14ac:dyDescent="0.25">
      <c r="C5" s="3" t="s">
        <v>17</v>
      </c>
      <c r="N5" s="4" t="s">
        <v>3</v>
      </c>
      <c r="O5" s="6">
        <f ca="1">+O3*O4</f>
        <v>76824</v>
      </c>
    </row>
    <row r="6" spans="2:15" x14ac:dyDescent="0.25">
      <c r="N6" s="4" t="s">
        <v>4</v>
      </c>
      <c r="O6" s="6">
        <f>2408+566</f>
        <v>2974</v>
      </c>
    </row>
    <row r="7" spans="2:15" x14ac:dyDescent="0.25">
      <c r="B7" s="4" t="s">
        <v>184</v>
      </c>
      <c r="N7" s="4" t="s">
        <v>5</v>
      </c>
      <c r="O7" s="6">
        <f>697+6731</f>
        <v>7428</v>
      </c>
    </row>
    <row r="8" spans="2:15" x14ac:dyDescent="0.25">
      <c r="C8" s="3" t="s">
        <v>185</v>
      </c>
      <c r="N8" s="4" t="s">
        <v>6</v>
      </c>
      <c r="O8" s="6">
        <f ca="1">+O5-O6+O7</f>
        <v>81278</v>
      </c>
    </row>
    <row r="10" spans="2:15" x14ac:dyDescent="0.25">
      <c r="N10" s="4" t="s">
        <v>187</v>
      </c>
      <c r="O10" s="3" t="s">
        <v>188</v>
      </c>
    </row>
    <row r="12" spans="2:15" x14ac:dyDescent="0.25">
      <c r="B12" s="4" t="s">
        <v>178</v>
      </c>
    </row>
    <row r="13" spans="2:15" x14ac:dyDescent="0.25">
      <c r="B13" s="3" t="s">
        <v>179</v>
      </c>
    </row>
    <row r="14" spans="2:15" x14ac:dyDescent="0.25">
      <c r="B14" s="3" t="s">
        <v>180</v>
      </c>
    </row>
    <row r="15" spans="2:15" x14ac:dyDescent="0.25">
      <c r="B15" s="3" t="s">
        <v>181</v>
      </c>
    </row>
    <row r="16" spans="2:15" x14ac:dyDescent="0.25">
      <c r="B16" s="3" t="s">
        <v>182</v>
      </c>
    </row>
    <row r="17" spans="2:2" x14ac:dyDescent="0.25">
      <c r="B17" s="3" t="s">
        <v>183</v>
      </c>
    </row>
    <row r="18" spans="2:2" x14ac:dyDescent="0.25">
      <c r="B18" s="3" t="s">
        <v>189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32DBB-F457-43F1-9D5A-B410BC8ADC59}">
  <dimension ref="A1:BQ64"/>
  <sheetViews>
    <sheetView tabSelected="1" workbookViewId="0">
      <pane xSplit="2" ySplit="2" topLeftCell="AF3" activePane="bottomRight" state="frozen"/>
      <selection pane="topRight" activeCell="C1" sqref="C1"/>
      <selection pane="bottomLeft" activeCell="A3" sqref="A3"/>
      <selection pane="bottomRight" activeCell="AT30" sqref="AT30"/>
    </sheetView>
  </sheetViews>
  <sheetFormatPr defaultRowHeight="13.2" x14ac:dyDescent="0.25"/>
  <cols>
    <col min="1" max="1" width="4.88671875" style="3" bestFit="1" customWidth="1"/>
    <col min="2" max="2" width="41.21875" style="3" bestFit="1" customWidth="1"/>
    <col min="3" max="45" width="8.88671875" style="3"/>
    <col min="46" max="46" width="17.33203125" style="3" bestFit="1" customWidth="1"/>
    <col min="47" max="16384" width="8.88671875" style="3"/>
  </cols>
  <sheetData>
    <row r="1" spans="1:69" x14ac:dyDescent="0.25">
      <c r="A1" s="2" t="s">
        <v>7</v>
      </c>
    </row>
    <row r="2" spans="1:69" x14ac:dyDescent="0.25">
      <c r="C2" s="4" t="s">
        <v>8</v>
      </c>
      <c r="D2" s="4" t="s">
        <v>9</v>
      </c>
      <c r="E2" s="4" t="s">
        <v>10</v>
      </c>
      <c r="F2" s="4" t="s">
        <v>11</v>
      </c>
      <c r="G2" s="4" t="s">
        <v>12</v>
      </c>
      <c r="H2" s="4" t="s">
        <v>13</v>
      </c>
      <c r="I2" s="4" t="s">
        <v>14</v>
      </c>
      <c r="J2" s="4" t="s">
        <v>15</v>
      </c>
      <c r="L2" s="4">
        <f t="shared" ref="L2:U2" si="0">+M2-1</f>
        <v>2007</v>
      </c>
      <c r="M2" s="4">
        <f t="shared" si="0"/>
        <v>2008</v>
      </c>
      <c r="N2" s="4">
        <f t="shared" si="0"/>
        <v>2009</v>
      </c>
      <c r="O2" s="4">
        <f t="shared" si="0"/>
        <v>2010</v>
      </c>
      <c r="P2" s="4">
        <f t="shared" si="0"/>
        <v>2011</v>
      </c>
      <c r="Q2" s="4">
        <f t="shared" si="0"/>
        <v>2012</v>
      </c>
      <c r="R2" s="4">
        <f t="shared" si="0"/>
        <v>2013</v>
      </c>
      <c r="S2" s="4">
        <f t="shared" si="0"/>
        <v>2014</v>
      </c>
      <c r="T2" s="4">
        <f t="shared" si="0"/>
        <v>2015</v>
      </c>
      <c r="U2" s="4">
        <f t="shared" si="0"/>
        <v>2016</v>
      </c>
      <c r="V2" s="4">
        <f>+W2-1</f>
        <v>2017</v>
      </c>
      <c r="W2" s="4">
        <v>2018</v>
      </c>
      <c r="X2" s="4">
        <f>+W2+1</f>
        <v>2019</v>
      </c>
      <c r="Y2" s="4">
        <f t="shared" ref="Y2:AQ2" si="1">+X2+1</f>
        <v>2020</v>
      </c>
      <c r="Z2" s="4">
        <f t="shared" si="1"/>
        <v>2021</v>
      </c>
      <c r="AA2" s="4">
        <f t="shared" si="1"/>
        <v>2022</v>
      </c>
      <c r="AB2" s="4">
        <f t="shared" si="1"/>
        <v>2023</v>
      </c>
      <c r="AC2" s="4">
        <f t="shared" si="1"/>
        <v>2024</v>
      </c>
      <c r="AD2" s="4">
        <f t="shared" si="1"/>
        <v>2025</v>
      </c>
      <c r="AE2" s="4">
        <f t="shared" si="1"/>
        <v>2026</v>
      </c>
      <c r="AF2" s="4">
        <f t="shared" si="1"/>
        <v>2027</v>
      </c>
      <c r="AG2" s="4">
        <f t="shared" si="1"/>
        <v>2028</v>
      </c>
      <c r="AH2" s="4">
        <f t="shared" si="1"/>
        <v>2029</v>
      </c>
      <c r="AI2" s="4">
        <f t="shared" si="1"/>
        <v>2030</v>
      </c>
      <c r="AJ2" s="4">
        <f t="shared" si="1"/>
        <v>2031</v>
      </c>
      <c r="AK2" s="4">
        <f t="shared" si="1"/>
        <v>2032</v>
      </c>
      <c r="AL2" s="4">
        <f t="shared" si="1"/>
        <v>2033</v>
      </c>
      <c r="AM2" s="4">
        <f t="shared" si="1"/>
        <v>2034</v>
      </c>
      <c r="AN2" s="4">
        <f t="shared" si="1"/>
        <v>2035</v>
      </c>
      <c r="AO2" s="4">
        <f t="shared" si="1"/>
        <v>2036</v>
      </c>
      <c r="AP2" s="4">
        <f t="shared" si="1"/>
        <v>2037</v>
      </c>
      <c r="AQ2" s="4">
        <f t="shared" si="1"/>
        <v>2038</v>
      </c>
    </row>
    <row r="3" spans="1:69" x14ac:dyDescent="0.25">
      <c r="B3" s="3" t="s">
        <v>16</v>
      </c>
    </row>
    <row r="4" spans="1:69" x14ac:dyDescent="0.25">
      <c r="B4" s="3" t="s">
        <v>17</v>
      </c>
    </row>
    <row r="6" spans="1:69" s="4" customFormat="1" x14ac:dyDescent="0.25">
      <c r="A6" s="3"/>
      <c r="B6" s="4" t="s">
        <v>19</v>
      </c>
      <c r="L6" s="7">
        <v>2259</v>
      </c>
      <c r="M6" s="7">
        <v>1755.4</v>
      </c>
      <c r="N6" s="7">
        <v>1797.2</v>
      </c>
      <c r="O6" s="7">
        <v>2032</v>
      </c>
      <c r="P6" s="7">
        <v>2280.6999999999998</v>
      </c>
      <c r="Q6" s="7">
        <v>2730.3</v>
      </c>
      <c r="R6" s="7">
        <v>2972.5</v>
      </c>
      <c r="S6" s="7">
        <v>3334.3</v>
      </c>
      <c r="T6" s="7">
        <v>3484.5</v>
      </c>
      <c r="U6" s="7">
        <v>3604.2</v>
      </c>
      <c r="V6" s="7">
        <v>4204</v>
      </c>
      <c r="W6" s="7">
        <v>4443</v>
      </c>
      <c r="X6" s="7">
        <v>4829</v>
      </c>
      <c r="Y6" s="7">
        <v>5371</v>
      </c>
      <c r="Z6" s="7">
        <v>6218</v>
      </c>
      <c r="AA6" s="7">
        <v>5468</v>
      </c>
      <c r="AB6" s="7">
        <v>5916</v>
      </c>
      <c r="AC6" s="9">
        <v>7088</v>
      </c>
      <c r="AD6" s="9">
        <f>+AC6*1.075</f>
        <v>7619.5999999999995</v>
      </c>
      <c r="AE6" s="9">
        <f t="shared" ref="AE6:AQ6" si="2">+AD6*1.075</f>
        <v>8191.0699999999988</v>
      </c>
      <c r="AF6" s="9">
        <f t="shared" si="2"/>
        <v>8805.4002499999988</v>
      </c>
      <c r="AG6" s="9">
        <f t="shared" si="2"/>
        <v>9465.8052687499985</v>
      </c>
      <c r="AH6" s="9">
        <f t="shared" si="2"/>
        <v>10175.740663906248</v>
      </c>
      <c r="AI6" s="9">
        <f t="shared" si="2"/>
        <v>10938.921213699217</v>
      </c>
      <c r="AJ6" s="9">
        <f t="shared" si="2"/>
        <v>11759.340304726658</v>
      </c>
      <c r="AK6" s="9">
        <f t="shared" si="2"/>
        <v>12641.290827581157</v>
      </c>
      <c r="AL6" s="9">
        <f t="shared" si="2"/>
        <v>13589.387639649744</v>
      </c>
      <c r="AM6" s="9">
        <f t="shared" si="2"/>
        <v>14608.591712623474</v>
      </c>
      <c r="AN6" s="9">
        <f t="shared" si="2"/>
        <v>15704.236091070234</v>
      </c>
      <c r="AO6" s="9">
        <f t="shared" si="2"/>
        <v>16882.053797900502</v>
      </c>
      <c r="AP6" s="9">
        <f t="shared" si="2"/>
        <v>18148.207832743039</v>
      </c>
      <c r="AQ6" s="9">
        <f t="shared" si="2"/>
        <v>19509.323420198765</v>
      </c>
    </row>
    <row r="7" spans="1:69" x14ac:dyDescent="0.25">
      <c r="B7" s="3" t="s">
        <v>21</v>
      </c>
      <c r="L7" s="8">
        <v>584</v>
      </c>
      <c r="M7" s="8">
        <v>493.3</v>
      </c>
      <c r="N7" s="8">
        <v>0</v>
      </c>
      <c r="O7" s="8">
        <v>604.79999999999995</v>
      </c>
      <c r="P7" s="8">
        <v>683.5</v>
      </c>
      <c r="Q7" s="8">
        <v>795</v>
      </c>
      <c r="R7" s="8">
        <v>0</v>
      </c>
      <c r="S7" s="8">
        <v>930.3</v>
      </c>
      <c r="T7" s="8">
        <v>976.3</v>
      </c>
      <c r="U7" s="8">
        <v>1019.6</v>
      </c>
      <c r="V7" s="8">
        <v>1216</v>
      </c>
      <c r="W7" s="8">
        <v>1246</v>
      </c>
      <c r="X7" s="8">
        <v>1387</v>
      </c>
      <c r="Y7" s="8">
        <v>1475</v>
      </c>
      <c r="Z7" s="8">
        <v>1637</v>
      </c>
      <c r="AA7" s="8">
        <v>1613</v>
      </c>
      <c r="AB7" s="8">
        <v>1687</v>
      </c>
      <c r="AC7" s="6">
        <v>1945</v>
      </c>
      <c r="AD7" s="6">
        <f>+AD6*0.27</f>
        <v>2057.2919999999999</v>
      </c>
      <c r="AE7" s="6">
        <f t="shared" ref="AE7:AQ7" si="3">+AE6*0.27</f>
        <v>2211.5888999999997</v>
      </c>
      <c r="AF7" s="6">
        <f t="shared" si="3"/>
        <v>2377.4580674999997</v>
      </c>
      <c r="AG7" s="6">
        <f t="shared" si="3"/>
        <v>2555.7674225624996</v>
      </c>
      <c r="AH7" s="6">
        <f t="shared" si="3"/>
        <v>2747.4499792546872</v>
      </c>
      <c r="AI7" s="6">
        <f t="shared" si="3"/>
        <v>2953.5087276987888</v>
      </c>
      <c r="AJ7" s="6">
        <f t="shared" si="3"/>
        <v>3175.0218822761981</v>
      </c>
      <c r="AK7" s="6">
        <f t="shared" si="3"/>
        <v>3413.1485234469128</v>
      </c>
      <c r="AL7" s="6">
        <f t="shared" si="3"/>
        <v>3669.1346627054309</v>
      </c>
      <c r="AM7" s="6">
        <f t="shared" si="3"/>
        <v>3944.3197624083382</v>
      </c>
      <c r="AN7" s="6">
        <f t="shared" si="3"/>
        <v>4240.1437445889633</v>
      </c>
      <c r="AO7" s="6">
        <f t="shared" si="3"/>
        <v>4558.1545254331359</v>
      </c>
      <c r="AP7" s="6">
        <f t="shared" si="3"/>
        <v>4900.0161148406205</v>
      </c>
      <c r="AQ7" s="6">
        <f t="shared" si="3"/>
        <v>5267.5173234536669</v>
      </c>
    </row>
    <row r="8" spans="1:69" x14ac:dyDescent="0.25">
      <c r="B8" s="3" t="s">
        <v>22</v>
      </c>
      <c r="L8" s="6">
        <f>+L6-L7</f>
        <v>1675</v>
      </c>
      <c r="M8" s="6">
        <f t="shared" ref="M8:AB8" si="4">+M6-M7</f>
        <v>1262.1000000000001</v>
      </c>
      <c r="N8" s="6">
        <f t="shared" si="4"/>
        <v>1797.2</v>
      </c>
      <c r="O8" s="6">
        <f t="shared" si="4"/>
        <v>1427.2</v>
      </c>
      <c r="P8" s="6">
        <f t="shared" si="4"/>
        <v>1597.1999999999998</v>
      </c>
      <c r="Q8" s="6">
        <f t="shared" si="4"/>
        <v>1935.3000000000002</v>
      </c>
      <c r="R8" s="6">
        <f t="shared" si="4"/>
        <v>2972.5</v>
      </c>
      <c r="S8" s="6">
        <f t="shared" si="4"/>
        <v>2404</v>
      </c>
      <c r="T8" s="6">
        <f t="shared" si="4"/>
        <v>2508.1999999999998</v>
      </c>
      <c r="U8" s="6">
        <f t="shared" si="4"/>
        <v>2584.6</v>
      </c>
      <c r="V8" s="6">
        <f t="shared" si="4"/>
        <v>2988</v>
      </c>
      <c r="W8" s="6">
        <f t="shared" si="4"/>
        <v>3197</v>
      </c>
      <c r="X8" s="6">
        <f t="shared" si="4"/>
        <v>3442</v>
      </c>
      <c r="Y8" s="6">
        <f t="shared" si="4"/>
        <v>3896</v>
      </c>
      <c r="Z8" s="6">
        <f t="shared" si="4"/>
        <v>4581</v>
      </c>
      <c r="AA8" s="6">
        <f t="shared" si="4"/>
        <v>3855</v>
      </c>
      <c r="AB8" s="6">
        <f t="shared" si="4"/>
        <v>4229</v>
      </c>
      <c r="AC8" s="6">
        <f t="shared" ref="AC8" si="5">+AC6-AC7</f>
        <v>5143</v>
      </c>
      <c r="AD8" s="6">
        <f t="shared" ref="AD8" si="6">+AD6-AD7</f>
        <v>5562.3079999999991</v>
      </c>
      <c r="AE8" s="6">
        <f t="shared" ref="AE8" si="7">+AE6-AE7</f>
        <v>5979.4810999999991</v>
      </c>
      <c r="AF8" s="6">
        <f t="shared" ref="AF8" si="8">+AF6-AF7</f>
        <v>6427.942182499999</v>
      </c>
      <c r="AG8" s="6">
        <f t="shared" ref="AG8" si="9">+AG6-AG7</f>
        <v>6910.0378461874989</v>
      </c>
      <c r="AH8" s="6">
        <f t="shared" ref="AH8" si="10">+AH6-AH7</f>
        <v>7428.2906846515616</v>
      </c>
      <c r="AI8" s="6">
        <f t="shared" ref="AI8" si="11">+AI6-AI7</f>
        <v>7985.4124860004285</v>
      </c>
      <c r="AJ8" s="6">
        <f t="shared" ref="AJ8" si="12">+AJ6-AJ7</f>
        <v>8584.3184224504603</v>
      </c>
      <c r="AK8" s="6">
        <f t="shared" ref="AK8" si="13">+AK6-AK7</f>
        <v>9228.1423041342441</v>
      </c>
      <c r="AL8" s="6">
        <f t="shared" ref="AL8" si="14">+AL6-AL7</f>
        <v>9920.2529769443136</v>
      </c>
      <c r="AM8" s="6">
        <f t="shared" ref="AM8" si="15">+AM6-AM7</f>
        <v>10664.271950215136</v>
      </c>
      <c r="AN8" s="6">
        <f t="shared" ref="AN8" si="16">+AN6-AN7</f>
        <v>11464.092346481269</v>
      </c>
      <c r="AO8" s="6">
        <f t="shared" ref="AO8" si="17">+AO6-AO7</f>
        <v>12323.899272467366</v>
      </c>
      <c r="AP8" s="6">
        <f t="shared" ref="AP8" si="18">+AP6-AP7</f>
        <v>13248.191717902419</v>
      </c>
      <c r="AQ8" s="6">
        <f t="shared" ref="AQ8" si="19">+AQ6-AQ7</f>
        <v>14241.806096745098</v>
      </c>
    </row>
    <row r="9" spans="1:69" x14ac:dyDescent="0.25">
      <c r="B9" s="3" t="s">
        <v>23</v>
      </c>
      <c r="L9" s="10">
        <v>451.1</v>
      </c>
      <c r="M9" s="10">
        <v>441.3</v>
      </c>
      <c r="N9" s="10">
        <v>495.7</v>
      </c>
      <c r="O9" s="10">
        <v>588</v>
      </c>
      <c r="P9" s="10">
        <v>629.6</v>
      </c>
      <c r="Q9" s="10">
        <v>752.2</v>
      </c>
      <c r="R9" s="10">
        <v>822.1</v>
      </c>
      <c r="S9" s="10">
        <v>869.3</v>
      </c>
      <c r="T9" s="10">
        <v>921.3</v>
      </c>
      <c r="U9" s="10">
        <v>931.2</v>
      </c>
      <c r="V9" s="10">
        <v>986</v>
      </c>
      <c r="W9" s="10">
        <v>1080</v>
      </c>
      <c r="X9" s="10">
        <v>1167</v>
      </c>
      <c r="Y9" s="10">
        <v>1229</v>
      </c>
      <c r="Z9" s="10">
        <v>1480</v>
      </c>
      <c r="AA9" s="10">
        <v>1527</v>
      </c>
      <c r="AB9" s="8">
        <v>1632</v>
      </c>
      <c r="AC9" s="6">
        <v>1735</v>
      </c>
      <c r="AD9" s="6">
        <f>+AC9*1.05</f>
        <v>1821.75</v>
      </c>
      <c r="AE9" s="6">
        <f t="shared" ref="AE9:AQ9" si="20">+AD9*1.05</f>
        <v>1912.8375000000001</v>
      </c>
      <c r="AF9" s="6">
        <f t="shared" si="20"/>
        <v>2008.4793750000001</v>
      </c>
      <c r="AG9" s="6">
        <f t="shared" si="20"/>
        <v>2108.9033437500002</v>
      </c>
      <c r="AH9" s="6">
        <f t="shared" si="20"/>
        <v>2214.3485109375001</v>
      </c>
      <c r="AI9" s="6">
        <f t="shared" si="20"/>
        <v>2325.065936484375</v>
      </c>
      <c r="AJ9" s="6">
        <f t="shared" si="20"/>
        <v>2441.319233308594</v>
      </c>
      <c r="AK9" s="6">
        <f t="shared" si="20"/>
        <v>2563.3851949740238</v>
      </c>
      <c r="AL9" s="6">
        <f t="shared" si="20"/>
        <v>2691.554454722725</v>
      </c>
      <c r="AM9" s="6">
        <f t="shared" si="20"/>
        <v>2826.1321774588614</v>
      </c>
      <c r="AN9" s="6">
        <f t="shared" si="20"/>
        <v>2967.4387863318047</v>
      </c>
      <c r="AO9" s="6">
        <f t="shared" si="20"/>
        <v>3115.810725648395</v>
      </c>
      <c r="AP9" s="6">
        <f t="shared" si="20"/>
        <v>3271.6012619308149</v>
      </c>
      <c r="AQ9" s="6">
        <f t="shared" si="20"/>
        <v>3435.1813250273558</v>
      </c>
    </row>
    <row r="10" spans="1:69" x14ac:dyDescent="0.25">
      <c r="B10" s="3" t="s">
        <v>20</v>
      </c>
      <c r="L10" s="8">
        <f>+L8-L9</f>
        <v>1223.9000000000001</v>
      </c>
      <c r="M10" s="8">
        <f t="shared" ref="M10:AB10" si="21">+M8-M9</f>
        <v>820.80000000000018</v>
      </c>
      <c r="N10" s="8">
        <f t="shared" si="21"/>
        <v>1301.5</v>
      </c>
      <c r="O10" s="8">
        <f t="shared" si="21"/>
        <v>839.2</v>
      </c>
      <c r="P10" s="8">
        <f t="shared" si="21"/>
        <v>967.5999999999998</v>
      </c>
      <c r="Q10" s="8">
        <f t="shared" si="21"/>
        <v>1183.1000000000001</v>
      </c>
      <c r="R10" s="8">
        <f t="shared" si="21"/>
        <v>2150.4</v>
      </c>
      <c r="S10" s="8">
        <f t="shared" si="21"/>
        <v>1534.7</v>
      </c>
      <c r="T10" s="8">
        <f t="shared" si="21"/>
        <v>1586.8999999999999</v>
      </c>
      <c r="U10" s="8">
        <f t="shared" si="21"/>
        <v>1653.3999999999999</v>
      </c>
      <c r="V10" s="8">
        <f t="shared" si="21"/>
        <v>2002</v>
      </c>
      <c r="W10" s="8">
        <f t="shared" si="21"/>
        <v>2117</v>
      </c>
      <c r="X10" s="8">
        <f t="shared" si="21"/>
        <v>2275</v>
      </c>
      <c r="Y10" s="8">
        <f t="shared" si="21"/>
        <v>2667</v>
      </c>
      <c r="Z10" s="8">
        <f t="shared" si="21"/>
        <v>3101</v>
      </c>
      <c r="AA10" s="8">
        <f t="shared" si="21"/>
        <v>2328</v>
      </c>
      <c r="AB10" s="8">
        <f t="shared" si="21"/>
        <v>2597</v>
      </c>
      <c r="AC10" s="8">
        <f t="shared" ref="AC10" si="22">+AC8-AC9</f>
        <v>3408</v>
      </c>
      <c r="AD10" s="8">
        <f t="shared" ref="AD10" si="23">+AD8-AD9</f>
        <v>3740.5579999999991</v>
      </c>
      <c r="AE10" s="8">
        <f t="shared" ref="AE10" si="24">+AE8-AE9</f>
        <v>4066.643599999999</v>
      </c>
      <c r="AF10" s="8">
        <f t="shared" ref="AF10" si="25">+AF8-AF9</f>
        <v>4419.4628074999991</v>
      </c>
      <c r="AG10" s="8">
        <f t="shared" ref="AG10" si="26">+AG8-AG9</f>
        <v>4801.1345024374987</v>
      </c>
      <c r="AH10" s="8">
        <f t="shared" ref="AH10" si="27">+AH8-AH9</f>
        <v>5213.9421737140619</v>
      </c>
      <c r="AI10" s="8">
        <f t="shared" ref="AI10" si="28">+AI8-AI9</f>
        <v>5660.3465495160535</v>
      </c>
      <c r="AJ10" s="8">
        <f t="shared" ref="AJ10" si="29">+AJ8-AJ9</f>
        <v>6142.9991891418667</v>
      </c>
      <c r="AK10" s="8">
        <f t="shared" ref="AK10" si="30">+AK8-AK9</f>
        <v>6664.7571091602204</v>
      </c>
      <c r="AL10" s="8">
        <f t="shared" ref="AL10" si="31">+AL8-AL9</f>
        <v>7228.6985222215881</v>
      </c>
      <c r="AM10" s="8">
        <f t="shared" ref="AM10" si="32">+AM8-AM9</f>
        <v>7838.1397727562744</v>
      </c>
      <c r="AN10" s="8">
        <f t="shared" ref="AN10" si="33">+AN8-AN9</f>
        <v>8496.6535601494652</v>
      </c>
      <c r="AO10" s="8">
        <f t="shared" ref="AO10" si="34">+AO8-AO9</f>
        <v>9208.0885468189717</v>
      </c>
      <c r="AP10" s="8">
        <f t="shared" ref="AP10" si="35">+AP8-AP9</f>
        <v>9976.5904559716037</v>
      </c>
      <c r="AQ10" s="8">
        <f t="shared" ref="AQ10" si="36">+AQ8-AQ9</f>
        <v>10806.624771717743</v>
      </c>
    </row>
    <row r="11" spans="1:69" x14ac:dyDescent="0.25">
      <c r="B11" s="3" t="s">
        <v>24</v>
      </c>
      <c r="L11" s="10">
        <v>-9</v>
      </c>
      <c r="M11" s="10">
        <v>-18.399999999999999</v>
      </c>
      <c r="N11" s="10">
        <v>-41.3</v>
      </c>
      <c r="O11" s="10">
        <v>-58.4</v>
      </c>
      <c r="P11" s="10">
        <v>-48.6</v>
      </c>
      <c r="Q11" s="10">
        <v>-53.4</v>
      </c>
      <c r="R11" s="10">
        <v>-65.3</v>
      </c>
      <c r="S11" s="10">
        <v>21.9</v>
      </c>
      <c r="T11" s="10">
        <v>-93.8</v>
      </c>
      <c r="U11" s="10">
        <v>-92.9</v>
      </c>
      <c r="V11" s="10">
        <v>-34</v>
      </c>
      <c r="W11" s="10">
        <v>-196</v>
      </c>
      <c r="X11" s="10">
        <v>-188</v>
      </c>
      <c r="Y11" s="10">
        <v>-159</v>
      </c>
      <c r="Z11" s="10">
        <v>-89</v>
      </c>
      <c r="AA11" s="10">
        <v>-123</v>
      </c>
      <c r="AB11" s="8">
        <v>-202</v>
      </c>
      <c r="AC11" s="6">
        <f>-237+61</f>
        <v>-176</v>
      </c>
      <c r="AD11" s="6"/>
      <c r="AE11" s="6"/>
      <c r="AF11" s="6">
        <f>+AE33*$AT$28</f>
        <v>179.17612799999984</v>
      </c>
      <c r="AG11" s="6">
        <f t="shared" ref="AG11:AQ11" si="37">+AF33*$AT$28</f>
        <v>547.06724283999972</v>
      </c>
      <c r="AH11" s="6">
        <f t="shared" si="37"/>
        <v>974.92338246219958</v>
      </c>
      <c r="AI11" s="6">
        <f t="shared" si="37"/>
        <v>1470.0326269563004</v>
      </c>
      <c r="AJ11" s="6">
        <f t="shared" si="37"/>
        <v>2040.4629610740885</v>
      </c>
      <c r="AK11" s="6">
        <f t="shared" si="37"/>
        <v>2695.139933091365</v>
      </c>
      <c r="AL11" s="6">
        <f t="shared" si="37"/>
        <v>3443.9316964714922</v>
      </c>
      <c r="AM11" s="6">
        <f t="shared" si="37"/>
        <v>4297.7421139669386</v>
      </c>
      <c r="AN11" s="6">
        <f t="shared" si="37"/>
        <v>5268.6126649047965</v>
      </c>
      <c r="AO11" s="6">
        <f t="shared" si="37"/>
        <v>6369.833962909137</v>
      </c>
      <c r="AP11" s="6">
        <f t="shared" si="37"/>
        <v>7616.0677636873852</v>
      </c>
      <c r="AQ11" s="6">
        <f t="shared" si="37"/>
        <v>9023.4804212601048</v>
      </c>
    </row>
    <row r="12" spans="1:69" x14ac:dyDescent="0.25">
      <c r="B12" s="3" t="s">
        <v>25</v>
      </c>
      <c r="L12" s="6">
        <f>+L10+L11</f>
        <v>1214.9000000000001</v>
      </c>
      <c r="M12" s="6">
        <f t="shared" ref="M12:AB12" si="38">+M10+M11</f>
        <v>802.4000000000002</v>
      </c>
      <c r="N12" s="6">
        <f t="shared" si="38"/>
        <v>1260.2</v>
      </c>
      <c r="O12" s="6">
        <f t="shared" si="38"/>
        <v>780.80000000000007</v>
      </c>
      <c r="P12" s="6">
        <f t="shared" si="38"/>
        <v>918.99999999999977</v>
      </c>
      <c r="Q12" s="6">
        <f t="shared" si="38"/>
        <v>1129.7</v>
      </c>
      <c r="R12" s="6">
        <f t="shared" si="38"/>
        <v>2085.1</v>
      </c>
      <c r="S12" s="6">
        <f t="shared" si="38"/>
        <v>1556.6000000000001</v>
      </c>
      <c r="T12" s="6">
        <f t="shared" si="38"/>
        <v>1493.1</v>
      </c>
      <c r="U12" s="6">
        <f t="shared" si="38"/>
        <v>1560.4999999999998</v>
      </c>
      <c r="V12" s="6">
        <f t="shared" si="38"/>
        <v>1968</v>
      </c>
      <c r="W12" s="6">
        <f t="shared" si="38"/>
        <v>1921</v>
      </c>
      <c r="X12" s="6">
        <f t="shared" si="38"/>
        <v>2087</v>
      </c>
      <c r="Y12" s="6">
        <f t="shared" si="38"/>
        <v>2508</v>
      </c>
      <c r="Z12" s="6">
        <f t="shared" si="38"/>
        <v>3012</v>
      </c>
      <c r="AA12" s="6">
        <f t="shared" si="38"/>
        <v>2205</v>
      </c>
      <c r="AB12" s="6">
        <f t="shared" si="38"/>
        <v>2395</v>
      </c>
      <c r="AC12" s="6">
        <f t="shared" ref="AC12" si="39">+AC10+AC11</f>
        <v>3232</v>
      </c>
      <c r="AD12" s="6">
        <f t="shared" ref="AD12" si="40">+AD10+AD11</f>
        <v>3740.5579999999991</v>
      </c>
      <c r="AE12" s="6">
        <f t="shared" ref="AE12" si="41">+AE10+AE11</f>
        <v>4066.643599999999</v>
      </c>
      <c r="AF12" s="6">
        <f t="shared" ref="AF12" si="42">+AF10+AF11</f>
        <v>4598.6389354999992</v>
      </c>
      <c r="AG12" s="6">
        <f t="shared" ref="AG12" si="43">+AG10+AG11</f>
        <v>5348.201745277498</v>
      </c>
      <c r="AH12" s="6">
        <f t="shared" ref="AH12" si="44">+AH10+AH11</f>
        <v>6188.8655561762616</v>
      </c>
      <c r="AI12" s="6">
        <f t="shared" ref="AI12" si="45">+AI10+AI11</f>
        <v>7130.3791764723537</v>
      </c>
      <c r="AJ12" s="6">
        <f t="shared" ref="AJ12" si="46">+AJ10+AJ11</f>
        <v>8183.4621502159553</v>
      </c>
      <c r="AK12" s="6">
        <f t="shared" ref="AK12" si="47">+AK10+AK11</f>
        <v>9359.8970422515849</v>
      </c>
      <c r="AL12" s="6">
        <f t="shared" ref="AL12" si="48">+AL10+AL11</f>
        <v>10672.630218693081</v>
      </c>
      <c r="AM12" s="6">
        <f t="shared" ref="AM12" si="49">+AM10+AM11</f>
        <v>12135.881886723213</v>
      </c>
      <c r="AN12" s="6">
        <f t="shared" ref="AN12" si="50">+AN10+AN11</f>
        <v>13765.266225054262</v>
      </c>
      <c r="AO12" s="6">
        <f t="shared" ref="AO12" si="51">+AO10+AO11</f>
        <v>15577.922509728109</v>
      </c>
      <c r="AP12" s="6">
        <f t="shared" ref="AP12" si="52">+AP10+AP11</f>
        <v>17592.658219658988</v>
      </c>
      <c r="AQ12" s="6">
        <f t="shared" ref="AQ12" si="53">+AQ10+AQ11</f>
        <v>19830.105192977848</v>
      </c>
    </row>
    <row r="13" spans="1:69" x14ac:dyDescent="0.25">
      <c r="B13" s="3" t="s">
        <v>26</v>
      </c>
      <c r="L13" s="10">
        <v>415.2</v>
      </c>
      <c r="M13" s="10">
        <v>268.2</v>
      </c>
      <c r="N13" s="10">
        <v>239.1</v>
      </c>
      <c r="O13" s="10">
        <v>201</v>
      </c>
      <c r="P13" s="10">
        <v>261.8</v>
      </c>
      <c r="Q13" s="10">
        <v>324.3</v>
      </c>
      <c r="R13" s="10">
        <v>353.4</v>
      </c>
      <c r="S13" s="10">
        <v>455</v>
      </c>
      <c r="T13" s="10">
        <v>430</v>
      </c>
      <c r="U13" s="10">
        <v>282.2</v>
      </c>
      <c r="V13" s="10">
        <v>779</v>
      </c>
      <c r="W13" s="10">
        <v>352</v>
      </c>
      <c r="X13" s="10">
        <v>381</v>
      </c>
      <c r="Y13" s="10">
        <v>452</v>
      </c>
      <c r="Z13" s="10">
        <v>541</v>
      </c>
      <c r="AA13" s="10">
        <v>386</v>
      </c>
      <c r="AB13" s="8">
        <v>327</v>
      </c>
      <c r="AC13" s="6">
        <v>640</v>
      </c>
      <c r="AD13" s="6">
        <f>+AD12*0.2</f>
        <v>748.11159999999984</v>
      </c>
      <c r="AE13" s="6">
        <f t="shared" ref="AE13:AQ13" si="54">+AE12*0.2</f>
        <v>813.32871999999986</v>
      </c>
      <c r="AF13" s="6">
        <f t="shared" si="54"/>
        <v>919.72778709999989</v>
      </c>
      <c r="AG13" s="6">
        <f t="shared" si="54"/>
        <v>1069.6403490554997</v>
      </c>
      <c r="AH13" s="6">
        <f t="shared" si="54"/>
        <v>1237.7731112352524</v>
      </c>
      <c r="AI13" s="6">
        <f t="shared" si="54"/>
        <v>1426.0758352944708</v>
      </c>
      <c r="AJ13" s="6">
        <f t="shared" si="54"/>
        <v>1636.6924300431911</v>
      </c>
      <c r="AK13" s="6">
        <f t="shared" si="54"/>
        <v>1871.9794084503171</v>
      </c>
      <c r="AL13" s="6">
        <f t="shared" si="54"/>
        <v>2134.5260437386164</v>
      </c>
      <c r="AM13" s="6">
        <f t="shared" si="54"/>
        <v>2427.1763773446428</v>
      </c>
      <c r="AN13" s="6">
        <f t="shared" si="54"/>
        <v>2753.0532450108526</v>
      </c>
      <c r="AO13" s="6">
        <f t="shared" si="54"/>
        <v>3115.5845019456219</v>
      </c>
      <c r="AP13" s="6">
        <f t="shared" si="54"/>
        <v>3518.5316439317976</v>
      </c>
      <c r="AQ13" s="6">
        <f t="shared" si="54"/>
        <v>3966.0210385955697</v>
      </c>
    </row>
    <row r="14" spans="1:69" x14ac:dyDescent="0.25">
      <c r="B14" s="4" t="s">
        <v>27</v>
      </c>
      <c r="C14" s="4"/>
      <c r="D14" s="4"/>
      <c r="E14" s="4"/>
      <c r="F14" s="4"/>
      <c r="G14" s="4"/>
      <c r="H14" s="4"/>
      <c r="I14" s="4"/>
      <c r="J14" s="4"/>
      <c r="K14" s="4"/>
      <c r="L14" s="9">
        <f>+L12-L13</f>
        <v>799.7</v>
      </c>
      <c r="M14" s="9">
        <f t="shared" ref="M14:AB14" si="55">+M12-M13</f>
        <v>534.20000000000027</v>
      </c>
      <c r="N14" s="9">
        <f t="shared" si="55"/>
        <v>1021.1</v>
      </c>
      <c r="O14" s="9">
        <f t="shared" si="55"/>
        <v>579.80000000000007</v>
      </c>
      <c r="P14" s="9">
        <f t="shared" si="55"/>
        <v>657.19999999999982</v>
      </c>
      <c r="Q14" s="9">
        <f t="shared" si="55"/>
        <v>805.40000000000009</v>
      </c>
      <c r="R14" s="9">
        <f t="shared" si="55"/>
        <v>1731.6999999999998</v>
      </c>
      <c r="S14" s="9">
        <f t="shared" si="55"/>
        <v>1101.6000000000001</v>
      </c>
      <c r="T14" s="9">
        <f t="shared" si="55"/>
        <v>1063.0999999999999</v>
      </c>
      <c r="U14" s="9">
        <f t="shared" si="55"/>
        <v>1278.2999999999997</v>
      </c>
      <c r="V14" s="9">
        <f t="shared" si="55"/>
        <v>1189</v>
      </c>
      <c r="W14" s="9">
        <f t="shared" si="55"/>
        <v>1569</v>
      </c>
      <c r="X14" s="9">
        <f t="shared" si="55"/>
        <v>1706</v>
      </c>
      <c r="Y14" s="9">
        <f t="shared" si="55"/>
        <v>2056</v>
      </c>
      <c r="Z14" s="9">
        <f t="shared" si="55"/>
        <v>2471</v>
      </c>
      <c r="AA14" s="9">
        <f t="shared" si="55"/>
        <v>1819</v>
      </c>
      <c r="AB14" s="9">
        <f t="shared" si="55"/>
        <v>2068</v>
      </c>
      <c r="AC14" s="9">
        <f t="shared" ref="AC14" si="56">+AC12-AC13</f>
        <v>2592</v>
      </c>
      <c r="AD14" s="9">
        <f t="shared" ref="AD14" si="57">+AD12-AD13</f>
        <v>2992.4463999999994</v>
      </c>
      <c r="AE14" s="9">
        <f t="shared" ref="AE14" si="58">+AE12-AE13</f>
        <v>3253.314879999999</v>
      </c>
      <c r="AF14" s="9">
        <f t="shared" ref="AF14" si="59">+AF12-AF13</f>
        <v>3678.9111483999995</v>
      </c>
      <c r="AG14" s="9">
        <f t="shared" ref="AG14" si="60">+AG12-AG13</f>
        <v>4278.5613962219986</v>
      </c>
      <c r="AH14" s="9">
        <f t="shared" ref="AH14" si="61">+AH12-AH13</f>
        <v>4951.0924449410095</v>
      </c>
      <c r="AI14" s="9">
        <f t="shared" ref="AI14" si="62">+AI12-AI13</f>
        <v>5704.3033411778833</v>
      </c>
      <c r="AJ14" s="9">
        <f t="shared" ref="AJ14" si="63">+AJ12-AJ13</f>
        <v>6546.7697201727642</v>
      </c>
      <c r="AK14" s="9">
        <f t="shared" ref="AK14" si="64">+AK12-AK13</f>
        <v>7487.9176338012676</v>
      </c>
      <c r="AL14" s="9">
        <f t="shared" ref="AL14" si="65">+AL12-AL13</f>
        <v>8538.1041749544638</v>
      </c>
      <c r="AM14" s="9">
        <f t="shared" ref="AM14" si="66">+AM12-AM13</f>
        <v>9708.7055093785712</v>
      </c>
      <c r="AN14" s="9">
        <f t="shared" ref="AN14" si="67">+AN12-AN13</f>
        <v>11012.212980043409</v>
      </c>
      <c r="AO14" s="9">
        <f t="shared" ref="AO14" si="68">+AO12-AO13</f>
        <v>12462.338007782488</v>
      </c>
      <c r="AP14" s="9">
        <f t="shared" ref="AP14" si="69">+AP12-AP13</f>
        <v>14074.12657572719</v>
      </c>
      <c r="AQ14" s="9">
        <f t="shared" ref="AQ14" si="70">+AQ12-AQ13</f>
        <v>15864.084154382279</v>
      </c>
      <c r="AR14" s="9">
        <f>+AQ14*(1+$AT$27)</f>
        <v>16815.929203645217</v>
      </c>
      <c r="AS14" s="9">
        <f t="shared" ref="AS14:BQ14" si="71">+AR14*(1+$AT$27)</f>
        <v>17824.88495586393</v>
      </c>
      <c r="AT14" s="9">
        <f t="shared" si="71"/>
        <v>18894.378053215769</v>
      </c>
      <c r="AU14" s="9">
        <f t="shared" si="71"/>
        <v>20028.040736408715</v>
      </c>
      <c r="AV14" s="9">
        <f t="shared" si="71"/>
        <v>21229.723180593239</v>
      </c>
      <c r="AW14" s="9">
        <f t="shared" si="71"/>
        <v>22503.506571428836</v>
      </c>
      <c r="AX14" s="9">
        <f t="shared" si="71"/>
        <v>23853.716965714568</v>
      </c>
      <c r="AY14" s="9">
        <f t="shared" si="71"/>
        <v>25284.939983657445</v>
      </c>
      <c r="AZ14" s="9">
        <f t="shared" si="71"/>
        <v>26802.036382676892</v>
      </c>
      <c r="BA14" s="9">
        <f t="shared" si="71"/>
        <v>28410.158565637506</v>
      </c>
      <c r="BB14" s="9">
        <f t="shared" si="71"/>
        <v>30114.768079575759</v>
      </c>
      <c r="BC14" s="9">
        <f t="shared" si="71"/>
        <v>31921.654164350304</v>
      </c>
      <c r="BD14" s="9">
        <f t="shared" si="71"/>
        <v>33836.953414211326</v>
      </c>
      <c r="BE14" s="9">
        <f t="shared" si="71"/>
        <v>35867.170619064011</v>
      </c>
      <c r="BF14" s="9">
        <f t="shared" si="71"/>
        <v>38019.200856207855</v>
      </c>
      <c r="BG14" s="9">
        <f t="shared" si="71"/>
        <v>40300.352907580331</v>
      </c>
      <c r="BH14" s="9">
        <f t="shared" si="71"/>
        <v>42718.374082035152</v>
      </c>
      <c r="BI14" s="9">
        <f t="shared" si="71"/>
        <v>45281.476526957267</v>
      </c>
      <c r="BJ14" s="9">
        <f t="shared" si="71"/>
        <v>47998.365118574708</v>
      </c>
      <c r="BK14" s="9">
        <f t="shared" si="71"/>
        <v>50878.267025689194</v>
      </c>
      <c r="BL14" s="9">
        <f t="shared" si="71"/>
        <v>53930.963047230551</v>
      </c>
      <c r="BM14" s="9">
        <f t="shared" si="71"/>
        <v>57166.820830064389</v>
      </c>
      <c r="BN14" s="9">
        <f t="shared" si="71"/>
        <v>60596.830079868254</v>
      </c>
      <c r="BO14" s="9">
        <f t="shared" si="71"/>
        <v>64232.639884660355</v>
      </c>
      <c r="BP14" s="9">
        <f t="shared" si="71"/>
        <v>68086.598277739977</v>
      </c>
      <c r="BQ14" s="9">
        <f t="shared" si="71"/>
        <v>72171.794174404378</v>
      </c>
    </row>
    <row r="15" spans="1:69" x14ac:dyDescent="0.25">
      <c r="B15" s="3" t="s">
        <v>28</v>
      </c>
      <c r="AA15" s="3">
        <v>184.7</v>
      </c>
      <c r="AB15" s="6">
        <v>184</v>
      </c>
      <c r="AC15" s="6">
        <v>182.7</v>
      </c>
      <c r="AD15" s="6">
        <f>+AC15*0.99</f>
        <v>180.87299999999999</v>
      </c>
      <c r="AE15" s="6">
        <f t="shared" ref="AE15:AQ15" si="72">+AD15*0.99</f>
        <v>179.06426999999999</v>
      </c>
      <c r="AF15" s="6">
        <f t="shared" si="72"/>
        <v>177.27362729999999</v>
      </c>
      <c r="AG15" s="6">
        <f t="shared" si="72"/>
        <v>175.50089102699999</v>
      </c>
      <c r="AH15" s="6">
        <f t="shared" si="72"/>
        <v>173.74588211673</v>
      </c>
      <c r="AI15" s="6">
        <f t="shared" si="72"/>
        <v>172.00842329556269</v>
      </c>
      <c r="AJ15" s="6">
        <f t="shared" si="72"/>
        <v>170.28833906260706</v>
      </c>
      <c r="AK15" s="6">
        <f t="shared" si="72"/>
        <v>168.58545567198098</v>
      </c>
      <c r="AL15" s="6">
        <f t="shared" si="72"/>
        <v>166.89960111526116</v>
      </c>
      <c r="AM15" s="6">
        <f t="shared" si="72"/>
        <v>165.23060510410855</v>
      </c>
      <c r="AN15" s="6">
        <f t="shared" si="72"/>
        <v>163.57829905306747</v>
      </c>
      <c r="AO15" s="6">
        <f t="shared" si="72"/>
        <v>161.94251606253678</v>
      </c>
      <c r="AP15" s="6">
        <f t="shared" si="72"/>
        <v>160.3230909019114</v>
      </c>
      <c r="AQ15" s="6">
        <f t="shared" si="72"/>
        <v>158.71985999289228</v>
      </c>
    </row>
    <row r="16" spans="1:69" x14ac:dyDescent="0.25">
      <c r="B16" s="3" t="s">
        <v>29</v>
      </c>
      <c r="AA16" s="12">
        <f>+Z14/AA15</f>
        <v>13.378451543042774</v>
      </c>
      <c r="AB16" s="12">
        <f>+AA14/AB15</f>
        <v>9.8858695652173907</v>
      </c>
      <c r="AC16" s="12">
        <f>+AB14/AC15</f>
        <v>11.319102353585112</v>
      </c>
      <c r="AD16" s="12">
        <f t="shared" ref="AD16:AQ16" si="73">+AC14/AD15</f>
        <v>14.330497089117779</v>
      </c>
      <c r="AE16" s="12">
        <f t="shared" si="73"/>
        <v>16.711577357113171</v>
      </c>
      <c r="AF16" s="12">
        <f t="shared" si="73"/>
        <v>18.351939482201814</v>
      </c>
      <c r="AG16" s="12">
        <f t="shared" si="73"/>
        <v>20.962350258575132</v>
      </c>
      <c r="AH16" s="12">
        <f t="shared" si="73"/>
        <v>24.625397414296565</v>
      </c>
      <c r="AI16" s="12">
        <f t="shared" si="73"/>
        <v>28.784011562233378</v>
      </c>
      <c r="AJ16" s="12">
        <f t="shared" si="73"/>
        <v>33.497909325903272</v>
      </c>
      <c r="AK16" s="12">
        <f t="shared" si="73"/>
        <v>38.833538125085376</v>
      </c>
      <c r="AL16" s="12">
        <f t="shared" si="73"/>
        <v>44.864802454681111</v>
      </c>
      <c r="AM16" s="12">
        <f t="shared" si="73"/>
        <v>51.673866167679847</v>
      </c>
      <c r="AN16" s="12">
        <f t="shared" si="73"/>
        <v>59.352038538002581</v>
      </c>
      <c r="AO16" s="12">
        <f t="shared" si="73"/>
        <v>68.00075266084454</v>
      </c>
      <c r="AP16" s="12">
        <f t="shared" si="73"/>
        <v>77.732645607532447</v>
      </c>
      <c r="AQ16" s="12">
        <f t="shared" si="73"/>
        <v>88.672750696462629</v>
      </c>
    </row>
    <row r="18" spans="2:46" x14ac:dyDescent="0.25">
      <c r="B18" s="3" t="s">
        <v>65</v>
      </c>
      <c r="L18" s="11"/>
      <c r="M18" s="11">
        <f t="shared" ref="M18:AA18" si="74">+M6/L6-1</f>
        <v>-0.22293050022133687</v>
      </c>
      <c r="N18" s="11">
        <f t="shared" si="74"/>
        <v>2.3812236527287256E-2</v>
      </c>
      <c r="O18" s="11">
        <f t="shared" si="74"/>
        <v>0.13064767415980416</v>
      </c>
      <c r="P18" s="11">
        <f t="shared" si="74"/>
        <v>0.12239173228346445</v>
      </c>
      <c r="Q18" s="11">
        <f t="shared" si="74"/>
        <v>0.1971324593326611</v>
      </c>
      <c r="R18" s="11">
        <f t="shared" si="74"/>
        <v>8.8708200564040496E-2</v>
      </c>
      <c r="S18" s="11">
        <f t="shared" si="74"/>
        <v>0.12171572750210258</v>
      </c>
      <c r="T18" s="11">
        <f t="shared" si="74"/>
        <v>4.5046936388447367E-2</v>
      </c>
      <c r="U18" s="11">
        <f t="shared" si="74"/>
        <v>3.4352130865260344E-2</v>
      </c>
      <c r="V18" s="11">
        <f t="shared" si="74"/>
        <v>0.16641695799345224</v>
      </c>
      <c r="W18" s="11">
        <f t="shared" si="74"/>
        <v>5.6850618458610835E-2</v>
      </c>
      <c r="X18" s="11">
        <f t="shared" si="74"/>
        <v>8.6878235426513628E-2</v>
      </c>
      <c r="Y18" s="11">
        <f t="shared" si="74"/>
        <v>0.11223855870780697</v>
      </c>
      <c r="Z18" s="11">
        <f t="shared" si="74"/>
        <v>0.15769875256004462</v>
      </c>
      <c r="AA18" s="11">
        <f t="shared" si="74"/>
        <v>-0.12061756191701511</v>
      </c>
      <c r="AB18" s="11">
        <f>+AB6/AA6-1</f>
        <v>8.1931236283833142E-2</v>
      </c>
      <c r="AC18" s="11">
        <f t="shared" ref="AC18:AQ18" si="75">+AC6/AB6-1</f>
        <v>0.19810682893847198</v>
      </c>
      <c r="AD18" s="11">
        <f t="shared" si="75"/>
        <v>7.4999999999999956E-2</v>
      </c>
      <c r="AE18" s="11">
        <f t="shared" si="75"/>
        <v>7.4999999999999956E-2</v>
      </c>
      <c r="AF18" s="11">
        <f t="shared" si="75"/>
        <v>7.4999999999999956E-2</v>
      </c>
      <c r="AG18" s="11">
        <f t="shared" si="75"/>
        <v>7.4999999999999956E-2</v>
      </c>
      <c r="AH18" s="11">
        <f t="shared" si="75"/>
        <v>7.4999999999999956E-2</v>
      </c>
      <c r="AI18" s="11">
        <f t="shared" si="75"/>
        <v>7.4999999999999956E-2</v>
      </c>
      <c r="AJ18" s="11">
        <f t="shared" si="75"/>
        <v>7.4999999999999956E-2</v>
      </c>
      <c r="AK18" s="11">
        <f t="shared" si="75"/>
        <v>7.4999999999999956E-2</v>
      </c>
      <c r="AL18" s="11">
        <f t="shared" si="75"/>
        <v>7.4999999999999956E-2</v>
      </c>
      <c r="AM18" s="11">
        <f t="shared" si="75"/>
        <v>7.4999999999999956E-2</v>
      </c>
      <c r="AN18" s="11">
        <f t="shared" si="75"/>
        <v>7.4999999999999956E-2</v>
      </c>
      <c r="AO18" s="11">
        <f t="shared" si="75"/>
        <v>7.4999999999999956E-2</v>
      </c>
      <c r="AP18" s="11">
        <f t="shared" si="75"/>
        <v>7.4999999999999956E-2</v>
      </c>
      <c r="AQ18" s="11">
        <f t="shared" si="75"/>
        <v>7.4999999999999956E-2</v>
      </c>
    </row>
    <row r="20" spans="2:46" x14ac:dyDescent="0.25">
      <c r="B20" s="3" t="s">
        <v>66</v>
      </c>
      <c r="L20" s="11">
        <f>+L8/L6</f>
        <v>0.74147853032315181</v>
      </c>
      <c r="M20" s="11">
        <f t="shared" ref="M20:AC20" si="76">+M8/M6</f>
        <v>0.71898142873419169</v>
      </c>
      <c r="N20" s="11">
        <f t="shared" si="76"/>
        <v>1</v>
      </c>
      <c r="O20" s="11">
        <f t="shared" si="76"/>
        <v>0.70236220472440947</v>
      </c>
      <c r="P20" s="11">
        <f t="shared" si="76"/>
        <v>0.70031130793177532</v>
      </c>
      <c r="Q20" s="11">
        <f t="shared" si="76"/>
        <v>0.70882320624107242</v>
      </c>
      <c r="R20" s="11">
        <f t="shared" si="76"/>
        <v>1</v>
      </c>
      <c r="S20" s="11">
        <f t="shared" si="76"/>
        <v>0.72099091263533577</v>
      </c>
      <c r="T20" s="11">
        <f t="shared" si="76"/>
        <v>0.71981632945903284</v>
      </c>
      <c r="U20" s="11">
        <f t="shared" si="76"/>
        <v>0.71710781865601247</v>
      </c>
      <c r="V20" s="11">
        <f t="shared" si="76"/>
        <v>0.71075166508087539</v>
      </c>
      <c r="W20" s="11">
        <f t="shared" si="76"/>
        <v>0.71955885662840424</v>
      </c>
      <c r="X20" s="11">
        <f t="shared" si="76"/>
        <v>0.71277697245806582</v>
      </c>
      <c r="Y20" s="11">
        <f t="shared" si="76"/>
        <v>0.72537702476261401</v>
      </c>
      <c r="Z20" s="11">
        <f t="shared" si="76"/>
        <v>0.73673206818912829</v>
      </c>
      <c r="AA20" s="11">
        <f t="shared" si="76"/>
        <v>0.70501097293343085</v>
      </c>
      <c r="AB20" s="11">
        <f t="shared" si="76"/>
        <v>0.71484110885733598</v>
      </c>
      <c r="AC20" s="11">
        <f t="shared" si="76"/>
        <v>0.72559255079006768</v>
      </c>
      <c r="AD20" s="11">
        <f t="shared" ref="AD20:AQ20" si="77">+AD8/AD6</f>
        <v>0.73</v>
      </c>
      <c r="AE20" s="11">
        <f t="shared" si="77"/>
        <v>0.73</v>
      </c>
      <c r="AF20" s="11">
        <f t="shared" si="77"/>
        <v>0.73</v>
      </c>
      <c r="AG20" s="11">
        <f t="shared" si="77"/>
        <v>0.73</v>
      </c>
      <c r="AH20" s="11">
        <f t="shared" si="77"/>
        <v>0.73</v>
      </c>
      <c r="AI20" s="11">
        <f t="shared" si="77"/>
        <v>0.73</v>
      </c>
      <c r="AJ20" s="11">
        <f t="shared" si="77"/>
        <v>0.73</v>
      </c>
      <c r="AK20" s="11">
        <f t="shared" si="77"/>
        <v>0.73</v>
      </c>
      <c r="AL20" s="11">
        <f t="shared" si="77"/>
        <v>0.73000000000000009</v>
      </c>
      <c r="AM20" s="11">
        <f t="shared" si="77"/>
        <v>0.73</v>
      </c>
      <c r="AN20" s="11">
        <f t="shared" si="77"/>
        <v>0.73</v>
      </c>
      <c r="AO20" s="11">
        <f t="shared" si="77"/>
        <v>0.73</v>
      </c>
      <c r="AP20" s="11">
        <f t="shared" si="77"/>
        <v>0.73</v>
      </c>
      <c r="AQ20" s="11">
        <f t="shared" si="77"/>
        <v>0.73</v>
      </c>
    </row>
    <row r="21" spans="2:46" x14ac:dyDescent="0.25">
      <c r="B21" s="3" t="s">
        <v>67</v>
      </c>
      <c r="L21" s="11">
        <f>+L10/L6</f>
        <v>0.54178840194776456</v>
      </c>
      <c r="M21" s="11">
        <f t="shared" ref="M21:AC21" si="78">+M10/M6</f>
        <v>0.46758573544491294</v>
      </c>
      <c r="N21" s="11">
        <f t="shared" si="78"/>
        <v>0.72418206098375248</v>
      </c>
      <c r="O21" s="11">
        <f t="shared" si="78"/>
        <v>0.412992125984252</v>
      </c>
      <c r="P21" s="11">
        <f t="shared" si="78"/>
        <v>0.42425571096593145</v>
      </c>
      <c r="Q21" s="11">
        <f t="shared" si="78"/>
        <v>0.43332234552979526</v>
      </c>
      <c r="R21" s="11">
        <f t="shared" si="78"/>
        <v>0.72343145500420525</v>
      </c>
      <c r="S21" s="11">
        <f t="shared" si="78"/>
        <v>0.46027651980925532</v>
      </c>
      <c r="T21" s="11">
        <f t="shared" si="78"/>
        <v>0.45541684603242927</v>
      </c>
      <c r="U21" s="11">
        <f t="shared" si="78"/>
        <v>0.45874257810332386</v>
      </c>
      <c r="V21" s="11">
        <f t="shared" si="78"/>
        <v>0.47621313035204565</v>
      </c>
      <c r="W21" s="11">
        <f t="shared" si="78"/>
        <v>0.47647985595318476</v>
      </c>
      <c r="X21" s="11">
        <f t="shared" si="78"/>
        <v>0.47111203147649616</v>
      </c>
      <c r="Y21" s="11">
        <f t="shared" si="78"/>
        <v>0.49655557624278535</v>
      </c>
      <c r="Z21" s="11">
        <f t="shared" si="78"/>
        <v>0.49871341267288516</v>
      </c>
      <c r="AA21" s="11">
        <f t="shared" si="78"/>
        <v>0.42574981711777615</v>
      </c>
      <c r="AB21" s="11">
        <f t="shared" si="78"/>
        <v>0.4389790398918188</v>
      </c>
      <c r="AC21" s="11">
        <f t="shared" si="78"/>
        <v>0.48081264108352145</v>
      </c>
      <c r="AD21" s="11">
        <f t="shared" ref="AD21:AQ21" si="79">+AD10/AD6</f>
        <v>0.49091264633314075</v>
      </c>
      <c r="AE21" s="11">
        <f t="shared" si="79"/>
        <v>0.49647281734864912</v>
      </c>
      <c r="AF21" s="11">
        <f t="shared" si="79"/>
        <v>0.50190368206147129</v>
      </c>
      <c r="AG21" s="11">
        <f t="shared" si="79"/>
        <v>0.50720824759492544</v>
      </c>
      <c r="AH21" s="11">
        <f t="shared" si="79"/>
        <v>0.51238945113922951</v>
      </c>
      <c r="AI21" s="11">
        <f t="shared" si="79"/>
        <v>0.51745016157785206</v>
      </c>
      <c r="AJ21" s="11">
        <f t="shared" si="79"/>
        <v>0.52239318107604149</v>
      </c>
      <c r="AK21" s="11">
        <f t="shared" si="79"/>
        <v>0.52722124663241265</v>
      </c>
      <c r="AL21" s="11">
        <f t="shared" si="79"/>
        <v>0.53193703159444961</v>
      </c>
      <c r="AM21" s="11">
        <f t="shared" si="79"/>
        <v>0.53654314713876461</v>
      </c>
      <c r="AN21" s="11">
        <f t="shared" si="79"/>
        <v>0.54104214371693282</v>
      </c>
      <c r="AO21" s="11">
        <f t="shared" si="79"/>
        <v>0.54543651246770197</v>
      </c>
      <c r="AP21" s="11">
        <f t="shared" si="79"/>
        <v>0.54972868659635998</v>
      </c>
      <c r="AQ21" s="11">
        <f t="shared" si="79"/>
        <v>0.55392104272202602</v>
      </c>
    </row>
    <row r="22" spans="2:46" x14ac:dyDescent="0.25">
      <c r="B22" s="3" t="s">
        <v>68</v>
      </c>
      <c r="L22" s="11">
        <f>+L14/L6</f>
        <v>0.35400619743249229</v>
      </c>
      <c r="M22" s="11">
        <f t="shared" ref="M22:AC22" si="80">+M14/M6</f>
        <v>0.30431810413580962</v>
      </c>
      <c r="N22" s="11">
        <f t="shared" si="80"/>
        <v>0.56816158468729139</v>
      </c>
      <c r="O22" s="11">
        <f t="shared" si="80"/>
        <v>0.2853346456692914</v>
      </c>
      <c r="P22" s="11">
        <f t="shared" si="80"/>
        <v>0.28815714473626514</v>
      </c>
      <c r="Q22" s="11">
        <f t="shared" si="80"/>
        <v>0.29498589898545946</v>
      </c>
      <c r="R22" s="11">
        <f t="shared" si="80"/>
        <v>0.58257359125315389</v>
      </c>
      <c r="S22" s="11">
        <f t="shared" si="80"/>
        <v>0.33038418858531027</v>
      </c>
      <c r="T22" s="11">
        <f t="shared" si="80"/>
        <v>0.30509398765963552</v>
      </c>
      <c r="U22" s="11">
        <f t="shared" si="80"/>
        <v>0.35466955218911267</v>
      </c>
      <c r="V22" s="11">
        <f t="shared" si="80"/>
        <v>0.28282588011417698</v>
      </c>
      <c r="W22" s="11">
        <f t="shared" si="80"/>
        <v>0.35313977042538824</v>
      </c>
      <c r="X22" s="11">
        <f t="shared" si="80"/>
        <v>0.35328225305446265</v>
      </c>
      <c r="Y22" s="11">
        <f t="shared" si="80"/>
        <v>0.38279649972072238</v>
      </c>
      <c r="Z22" s="11">
        <f t="shared" si="80"/>
        <v>0.39739466066259249</v>
      </c>
      <c r="AA22" s="11">
        <f t="shared" si="80"/>
        <v>0.33266276517922461</v>
      </c>
      <c r="AB22" s="11">
        <f t="shared" si="80"/>
        <v>0.34956051386071668</v>
      </c>
      <c r="AC22" s="11">
        <f t="shared" si="80"/>
        <v>0.36568848758465011</v>
      </c>
      <c r="AD22" s="11">
        <f t="shared" ref="AD22:AQ22" si="81">+AD14/AD6</f>
        <v>0.39273011706651262</v>
      </c>
      <c r="AE22" s="11">
        <f t="shared" si="81"/>
        <v>0.39717825387891931</v>
      </c>
      <c r="AF22" s="11">
        <f t="shared" si="81"/>
        <v>0.41780169486333119</v>
      </c>
      <c r="AG22" s="11">
        <f t="shared" si="81"/>
        <v>0.45200183975335484</v>
      </c>
      <c r="AH22" s="11">
        <f t="shared" si="81"/>
        <v>0.48655843426736778</v>
      </c>
      <c r="AI22" s="11">
        <f t="shared" si="81"/>
        <v>0.52146854609704774</v>
      </c>
      <c r="AJ22" s="11">
        <f t="shared" si="81"/>
        <v>0.55672933604458197</v>
      </c>
      <c r="AK22" s="11">
        <f t="shared" si="81"/>
        <v>0.5923380559732</v>
      </c>
      <c r="AL22" s="11">
        <f t="shared" si="81"/>
        <v>0.62829204680590944</v>
      </c>
      <c r="AM22" s="11">
        <f t="shared" si="81"/>
        <v>0.66458873657131179</v>
      </c>
      <c r="AN22" s="11">
        <f t="shared" si="81"/>
        <v>0.70122563849541142</v>
      </c>
      <c r="AO22" s="11">
        <f t="shared" si="81"/>
        <v>0.73820034913834587</v>
      </c>
      <c r="AP22" s="11">
        <f t="shared" si="81"/>
        <v>0.77551054657499674</v>
      </c>
      <c r="AQ22" s="11">
        <f t="shared" si="81"/>
        <v>0.81315398861846599</v>
      </c>
    </row>
    <row r="25" spans="2:46" x14ac:dyDescent="0.25">
      <c r="B25" s="3" t="s">
        <v>58</v>
      </c>
      <c r="L25" s="8">
        <v>988.2</v>
      </c>
      <c r="M25" s="8">
        <v>539.70000000000005</v>
      </c>
      <c r="N25" s="8">
        <v>643.79999999999995</v>
      </c>
      <c r="O25" s="8">
        <v>653.29999999999995</v>
      </c>
      <c r="P25" s="8">
        <v>803.3</v>
      </c>
      <c r="Q25" s="8">
        <v>823.1</v>
      </c>
      <c r="R25" s="8">
        <v>926.8</v>
      </c>
      <c r="S25" s="8">
        <v>1018.6</v>
      </c>
      <c r="T25" s="8">
        <v>1198.0999999999999</v>
      </c>
      <c r="U25" s="8">
        <v>1259.2</v>
      </c>
      <c r="V25" s="8">
        <v>755</v>
      </c>
      <c r="W25" s="8">
        <v>1461</v>
      </c>
      <c r="X25" s="8">
        <v>1675</v>
      </c>
      <c r="Y25" s="8">
        <v>2146</v>
      </c>
      <c r="Z25" s="8">
        <v>2005</v>
      </c>
      <c r="AA25" s="8">
        <v>1474</v>
      </c>
      <c r="AB25" s="8">
        <v>2151</v>
      </c>
      <c r="AC25" s="6">
        <v>2838</v>
      </c>
    </row>
    <row r="26" spans="2:46" x14ac:dyDescent="0.25">
      <c r="B26" s="3" t="s">
        <v>59</v>
      </c>
      <c r="L26" s="6"/>
      <c r="M26" s="6"/>
      <c r="N26" s="6"/>
      <c r="O26" s="6"/>
      <c r="P26" s="6"/>
      <c r="Q26" s="6"/>
      <c r="R26" s="6"/>
      <c r="S26" s="8">
        <v>74.599999999999994</v>
      </c>
      <c r="T26" s="8">
        <v>89</v>
      </c>
      <c r="U26" s="8">
        <v>115.2</v>
      </c>
      <c r="V26" s="8">
        <v>91</v>
      </c>
      <c r="W26" s="8">
        <v>91</v>
      </c>
      <c r="X26" s="8">
        <v>69</v>
      </c>
      <c r="Y26" s="8">
        <v>103</v>
      </c>
      <c r="Z26" s="8">
        <v>139</v>
      </c>
      <c r="AA26" s="8">
        <v>283</v>
      </c>
      <c r="AB26" s="8">
        <v>271</v>
      </c>
      <c r="AC26" s="6">
        <v>317</v>
      </c>
      <c r="AS26" s="3" t="s">
        <v>69</v>
      </c>
      <c r="AT26" s="11">
        <v>0.1</v>
      </c>
    </row>
    <row r="27" spans="2:46" x14ac:dyDescent="0.25">
      <c r="B27" s="3" t="s">
        <v>63</v>
      </c>
      <c r="S27" s="6">
        <f t="shared" ref="S27:AA27" si="82">+S25-S26</f>
        <v>944</v>
      </c>
      <c r="T27" s="6">
        <f t="shared" si="82"/>
        <v>1109.0999999999999</v>
      </c>
      <c r="U27" s="6">
        <f t="shared" si="82"/>
        <v>1144</v>
      </c>
      <c r="V27" s="6">
        <f t="shared" si="82"/>
        <v>664</v>
      </c>
      <c r="W27" s="6">
        <f t="shared" si="82"/>
        <v>1370</v>
      </c>
      <c r="X27" s="6">
        <f t="shared" si="82"/>
        <v>1606</v>
      </c>
      <c r="Y27" s="6">
        <f t="shared" si="82"/>
        <v>2043</v>
      </c>
      <c r="Z27" s="6">
        <f t="shared" si="82"/>
        <v>1866</v>
      </c>
      <c r="AA27" s="6">
        <f t="shared" si="82"/>
        <v>1191</v>
      </c>
      <c r="AB27" s="6">
        <f>+AB25-AB26</f>
        <v>1880</v>
      </c>
      <c r="AC27" s="6">
        <f t="shared" ref="AC27" si="83">+AC25-AC26</f>
        <v>2521</v>
      </c>
      <c r="AS27" s="3" t="s">
        <v>70</v>
      </c>
      <c r="AT27" s="11">
        <v>0.06</v>
      </c>
    </row>
    <row r="28" spans="2:46" x14ac:dyDescent="0.25">
      <c r="AC28" s="6"/>
      <c r="AS28" s="3" t="s">
        <v>71</v>
      </c>
      <c r="AT28" s="11">
        <v>0.1</v>
      </c>
    </row>
    <row r="29" spans="2:46" x14ac:dyDescent="0.25">
      <c r="B29" s="3" t="s">
        <v>61</v>
      </c>
      <c r="S29" s="8">
        <v>1220.5</v>
      </c>
      <c r="T29" s="8">
        <v>1098.0999999999999</v>
      </c>
      <c r="U29" s="8">
        <v>738.8</v>
      </c>
      <c r="V29" s="8">
        <v>200</v>
      </c>
      <c r="W29" s="8">
        <v>203</v>
      </c>
      <c r="X29" s="8">
        <v>991</v>
      </c>
      <c r="Y29" s="8">
        <v>503</v>
      </c>
      <c r="Z29" s="8">
        <v>750</v>
      </c>
      <c r="AA29" s="8">
        <v>983</v>
      </c>
      <c r="AB29" s="8">
        <v>490</v>
      </c>
      <c r="AC29" s="6">
        <v>1292</v>
      </c>
      <c r="AS29" s="3" t="s">
        <v>72</v>
      </c>
      <c r="AT29" s="6">
        <f>+NPV(AT26,AD14:BQ14)+main!O6-main!O7</f>
        <v>111683.57626960921</v>
      </c>
    </row>
    <row r="30" spans="2:46" x14ac:dyDescent="0.25">
      <c r="B30" s="3" t="s">
        <v>62</v>
      </c>
      <c r="L30" s="8">
        <v>89.4</v>
      </c>
      <c r="M30" s="8">
        <v>101.8</v>
      </c>
      <c r="N30" s="8">
        <v>98.2</v>
      </c>
      <c r="O30" s="8">
        <v>103.4</v>
      </c>
      <c r="P30" s="8">
        <v>126.1</v>
      </c>
      <c r="Q30" s="8">
        <v>151.80000000000001</v>
      </c>
      <c r="R30" s="8">
        <v>209.8</v>
      </c>
      <c r="S30" s="8">
        <v>441.9</v>
      </c>
      <c r="T30" s="8">
        <v>278.89999999999998</v>
      </c>
      <c r="U30" s="8">
        <v>337.4</v>
      </c>
      <c r="V30" s="8">
        <v>293</v>
      </c>
      <c r="W30" s="8">
        <v>342</v>
      </c>
      <c r="X30" s="8">
        <v>381</v>
      </c>
      <c r="Y30" s="8">
        <v>421</v>
      </c>
      <c r="Z30" s="8">
        <v>468</v>
      </c>
      <c r="AA30" s="8">
        <v>516</v>
      </c>
      <c r="AB30" s="8">
        <v>573</v>
      </c>
      <c r="AC30" s="6">
        <v>620</v>
      </c>
      <c r="AS30" s="3" t="s">
        <v>73</v>
      </c>
      <c r="AT30" s="12">
        <f>+AT29/main!O4</f>
        <v>620.46431260894008</v>
      </c>
    </row>
    <row r="31" spans="2:46" x14ac:dyDescent="0.25">
      <c r="S31" s="6">
        <f t="shared" ref="S31:AB31" si="84">+S29+S30</f>
        <v>1662.4</v>
      </c>
      <c r="T31" s="6">
        <f t="shared" si="84"/>
        <v>1377</v>
      </c>
      <c r="U31" s="6">
        <f t="shared" si="84"/>
        <v>1076.1999999999998</v>
      </c>
      <c r="V31" s="6">
        <f t="shared" si="84"/>
        <v>493</v>
      </c>
      <c r="W31" s="6">
        <f t="shared" si="84"/>
        <v>545</v>
      </c>
      <c r="X31" s="6">
        <f t="shared" si="84"/>
        <v>1372</v>
      </c>
      <c r="Y31" s="6">
        <f t="shared" si="84"/>
        <v>924</v>
      </c>
      <c r="Z31" s="6">
        <f t="shared" si="84"/>
        <v>1218</v>
      </c>
      <c r="AA31" s="6">
        <f t="shared" si="84"/>
        <v>1499</v>
      </c>
      <c r="AB31" s="6">
        <f t="shared" si="84"/>
        <v>1063</v>
      </c>
      <c r="AC31" s="6">
        <f>+AC29+AC30</f>
        <v>1912</v>
      </c>
    </row>
    <row r="33" spans="2:43" x14ac:dyDescent="0.25">
      <c r="B33" s="3" t="s">
        <v>60</v>
      </c>
      <c r="L33" s="6">
        <f>+L36+L37+L43-L47-L51</f>
        <v>-1214.7</v>
      </c>
      <c r="M33" s="6">
        <f t="shared" ref="M33:AC33" si="85">+M36+M37+M43-M47-M51</f>
        <v>-709.80000000000007</v>
      </c>
      <c r="N33" s="6">
        <f t="shared" si="85"/>
        <v>-567.29999999999984</v>
      </c>
      <c r="O33" s="6">
        <f t="shared" si="85"/>
        <v>-469</v>
      </c>
      <c r="P33" s="6">
        <f t="shared" si="85"/>
        <v>102.10000000000014</v>
      </c>
      <c r="Q33" s="6">
        <f t="shared" si="85"/>
        <v>4.5</v>
      </c>
      <c r="R33" s="6">
        <f t="shared" si="85"/>
        <v>-869.70000000000027</v>
      </c>
      <c r="S33" s="6">
        <f t="shared" si="85"/>
        <v>-1148.3999999999996</v>
      </c>
      <c r="T33" s="6">
        <f t="shared" si="85"/>
        <v>-1138.0999999999999</v>
      </c>
      <c r="U33" s="6">
        <f t="shared" si="85"/>
        <v>-4357.2000000000007</v>
      </c>
      <c r="V33" s="6">
        <f t="shared" si="85"/>
        <v>-3858</v>
      </c>
      <c r="W33" s="6">
        <f t="shared" si="85"/>
        <v>-3651</v>
      </c>
      <c r="X33" s="6">
        <f t="shared" si="85"/>
        <v>-3726</v>
      </c>
      <c r="Y33" s="6">
        <f t="shared" si="85"/>
        <v>-5511</v>
      </c>
      <c r="Z33" s="6">
        <f t="shared" si="85"/>
        <v>-5530</v>
      </c>
      <c r="AA33" s="6">
        <f t="shared" si="85"/>
        <v>-4808</v>
      </c>
      <c r="AB33" s="6">
        <f t="shared" si="85"/>
        <v>-4808</v>
      </c>
      <c r="AC33" s="6">
        <f t="shared" si="85"/>
        <v>-4454</v>
      </c>
      <c r="AD33" s="6">
        <f>+AC33+AD14</f>
        <v>-1461.5536000000006</v>
      </c>
      <c r="AE33" s="6">
        <f t="shared" ref="AE33:AQ33" si="86">+AD33+AE14</f>
        <v>1791.7612799999984</v>
      </c>
      <c r="AF33" s="6">
        <f t="shared" si="86"/>
        <v>5470.6724283999974</v>
      </c>
      <c r="AG33" s="6">
        <f t="shared" si="86"/>
        <v>9749.2338246219952</v>
      </c>
      <c r="AH33" s="6">
        <f t="shared" si="86"/>
        <v>14700.326269563004</v>
      </c>
      <c r="AI33" s="6">
        <f t="shared" si="86"/>
        <v>20404.629610740885</v>
      </c>
      <c r="AJ33" s="6">
        <f t="shared" si="86"/>
        <v>26951.399330913649</v>
      </c>
      <c r="AK33" s="6">
        <f t="shared" si="86"/>
        <v>34439.316964714919</v>
      </c>
      <c r="AL33" s="6">
        <f t="shared" si="86"/>
        <v>42977.421139669386</v>
      </c>
      <c r="AM33" s="6">
        <f t="shared" si="86"/>
        <v>52686.126649047961</v>
      </c>
      <c r="AN33" s="6">
        <f t="shared" si="86"/>
        <v>63698.339629091366</v>
      </c>
      <c r="AO33" s="6">
        <f t="shared" si="86"/>
        <v>76160.67763687385</v>
      </c>
      <c r="AP33" s="6">
        <f t="shared" si="86"/>
        <v>90234.80421260104</v>
      </c>
      <c r="AQ33" s="6">
        <f t="shared" si="86"/>
        <v>106098.88836698332</v>
      </c>
    </row>
    <row r="34" spans="2:43" x14ac:dyDescent="0.25">
      <c r="B34" s="10" t="s">
        <v>31</v>
      </c>
      <c r="L34" s="8">
        <v>1773.4</v>
      </c>
      <c r="M34" s="8">
        <v>2003.3</v>
      </c>
      <c r="N34" s="8">
        <v>2540.3000000000002</v>
      </c>
      <c r="O34" s="8">
        <v>2876.1</v>
      </c>
      <c r="P34" s="8">
        <v>3960.9</v>
      </c>
      <c r="Q34" s="8">
        <v>4395.1000000000004</v>
      </c>
      <c r="R34" s="8">
        <v>4669</v>
      </c>
      <c r="S34" s="8">
        <v>5103</v>
      </c>
      <c r="T34" s="8">
        <v>5327.3</v>
      </c>
      <c r="U34" s="8">
        <v>8594.2000000000007</v>
      </c>
      <c r="V34" s="8">
        <v>9526</v>
      </c>
      <c r="W34" s="8">
        <v>10265</v>
      </c>
      <c r="X34" s="8">
        <v>12409</v>
      </c>
      <c r="Y34" s="8">
        <v>14680</v>
      </c>
      <c r="Z34" s="8">
        <v>14349</v>
      </c>
      <c r="AA34" s="8">
        <v>14622</v>
      </c>
      <c r="AB34" s="8">
        <v>14622</v>
      </c>
      <c r="AC34" s="6"/>
    </row>
    <row r="35" spans="2:43" x14ac:dyDescent="0.25">
      <c r="B35" s="10" t="s">
        <v>32</v>
      </c>
      <c r="L35" s="8">
        <v>809.1</v>
      </c>
      <c r="M35" s="8">
        <v>1012.9</v>
      </c>
      <c r="N35" s="8">
        <v>1343</v>
      </c>
      <c r="O35" s="8">
        <v>1424.4</v>
      </c>
      <c r="P35" s="8">
        <v>2525.6999999999998</v>
      </c>
      <c r="Q35" s="8">
        <v>2968.8</v>
      </c>
      <c r="R35" s="8">
        <v>2686.4</v>
      </c>
      <c r="S35" s="8">
        <v>3243.1</v>
      </c>
      <c r="T35" s="8">
        <v>3253.1</v>
      </c>
      <c r="U35" s="8">
        <v>2580.6</v>
      </c>
      <c r="V35" s="8">
        <v>3387</v>
      </c>
      <c r="W35" s="8">
        <v>3679</v>
      </c>
      <c r="X35" s="8">
        <v>4509</v>
      </c>
      <c r="Y35" s="8">
        <v>4011</v>
      </c>
      <c r="Z35" s="8">
        <v>4094</v>
      </c>
      <c r="AA35" s="8">
        <v>4341</v>
      </c>
      <c r="AB35" s="8">
        <v>4341</v>
      </c>
      <c r="AC35" s="6"/>
    </row>
    <row r="36" spans="2:43" x14ac:dyDescent="0.25">
      <c r="B36" s="10" t="s">
        <v>33</v>
      </c>
      <c r="L36" s="8">
        <v>245.9</v>
      </c>
      <c r="M36" s="8">
        <v>473.9</v>
      </c>
      <c r="N36" s="8">
        <v>659.6</v>
      </c>
      <c r="O36" s="8">
        <v>760</v>
      </c>
      <c r="P36" s="8">
        <v>1755.4</v>
      </c>
      <c r="Q36" s="8">
        <v>1919.5</v>
      </c>
      <c r="R36" s="8">
        <v>1219.5</v>
      </c>
      <c r="S36" s="8">
        <v>1757.4</v>
      </c>
      <c r="T36" s="8">
        <v>2051.5</v>
      </c>
      <c r="U36" s="8">
        <v>1071.5</v>
      </c>
      <c r="V36" s="8">
        <v>1685</v>
      </c>
      <c r="W36" s="8">
        <v>1832</v>
      </c>
      <c r="X36" s="8">
        <v>2597</v>
      </c>
      <c r="Y36" s="8">
        <v>1811</v>
      </c>
      <c r="Z36" s="8">
        <v>1769</v>
      </c>
      <c r="AA36" s="8">
        <v>2130</v>
      </c>
      <c r="AB36" s="8">
        <v>2130</v>
      </c>
      <c r="AC36" s="6">
        <v>2408</v>
      </c>
    </row>
    <row r="37" spans="2:43" x14ac:dyDescent="0.25">
      <c r="B37" s="10" t="s">
        <v>34</v>
      </c>
      <c r="L37" s="8">
        <v>7.1</v>
      </c>
      <c r="M37" s="8">
        <v>10</v>
      </c>
      <c r="N37" s="8">
        <v>12.7</v>
      </c>
      <c r="O37" s="8">
        <v>14.8</v>
      </c>
      <c r="P37" s="8">
        <v>17.899999999999999</v>
      </c>
      <c r="Q37" s="8">
        <v>186.8</v>
      </c>
      <c r="R37" s="8">
        <v>458.1</v>
      </c>
      <c r="S37" s="8">
        <v>474.8</v>
      </c>
      <c r="T37" s="8">
        <v>173.4</v>
      </c>
      <c r="U37" s="8">
        <v>111.8</v>
      </c>
      <c r="V37" s="8">
        <v>133</v>
      </c>
      <c r="W37" s="8">
        <v>98</v>
      </c>
      <c r="X37" s="8">
        <v>99</v>
      </c>
      <c r="Y37" s="8">
        <v>91</v>
      </c>
      <c r="Z37" s="8">
        <v>90</v>
      </c>
      <c r="AA37" s="8">
        <v>63</v>
      </c>
      <c r="AB37" s="8">
        <v>63</v>
      </c>
      <c r="AC37" s="6">
        <v>566</v>
      </c>
    </row>
    <row r="38" spans="2:43" x14ac:dyDescent="0.25">
      <c r="B38" s="10" t="s">
        <v>35</v>
      </c>
      <c r="L38" s="8">
        <v>421.8</v>
      </c>
      <c r="M38" s="8">
        <v>444.9</v>
      </c>
      <c r="N38" s="8">
        <v>497.5</v>
      </c>
      <c r="O38" s="8">
        <v>489.8</v>
      </c>
      <c r="P38" s="8">
        <v>621.79999999999995</v>
      </c>
      <c r="Q38" s="8">
        <v>694.2</v>
      </c>
      <c r="R38" s="8">
        <v>792.4</v>
      </c>
      <c r="S38" s="8">
        <v>802</v>
      </c>
      <c r="T38" s="8">
        <v>887.4</v>
      </c>
      <c r="U38" s="8">
        <v>1147.2</v>
      </c>
      <c r="V38" s="8">
        <v>1287</v>
      </c>
      <c r="W38" s="8">
        <v>1419</v>
      </c>
      <c r="X38" s="8">
        <v>1430</v>
      </c>
      <c r="Y38" s="8">
        <v>1720</v>
      </c>
      <c r="Z38" s="8">
        <v>1652</v>
      </c>
      <c r="AA38" s="8">
        <v>1659</v>
      </c>
      <c r="AB38" s="8">
        <v>1659</v>
      </c>
      <c r="AC38" s="6">
        <v>1801</v>
      </c>
    </row>
    <row r="39" spans="2:43" x14ac:dyDescent="0.25">
      <c r="B39" s="10" t="s">
        <v>36</v>
      </c>
      <c r="L39" s="8" t="s">
        <v>30</v>
      </c>
      <c r="M39" s="8" t="s">
        <v>30</v>
      </c>
      <c r="N39" s="8" t="s">
        <v>30</v>
      </c>
      <c r="O39" s="8" t="s">
        <v>30</v>
      </c>
      <c r="P39" s="8" t="s">
        <v>30</v>
      </c>
      <c r="Q39" s="8" t="s">
        <v>30</v>
      </c>
      <c r="R39" s="8" t="s">
        <v>30</v>
      </c>
      <c r="S39" s="8" t="s">
        <v>30</v>
      </c>
      <c r="T39" s="8" t="s">
        <v>30</v>
      </c>
      <c r="U39" s="8" t="s">
        <v>30</v>
      </c>
      <c r="V39" s="8" t="s">
        <v>30</v>
      </c>
      <c r="W39" s="8" t="s">
        <v>30</v>
      </c>
      <c r="X39" s="8" t="s">
        <v>30</v>
      </c>
      <c r="Y39" s="8" t="s">
        <v>30</v>
      </c>
      <c r="Z39" s="8" t="s">
        <v>30</v>
      </c>
      <c r="AA39" s="8" t="s">
        <v>30</v>
      </c>
      <c r="AB39" s="8" t="s">
        <v>30</v>
      </c>
      <c r="AC39" s="6"/>
    </row>
    <row r="40" spans="2:43" x14ac:dyDescent="0.25">
      <c r="B40" s="10" t="s">
        <v>37</v>
      </c>
      <c r="L40" s="8">
        <v>107.8</v>
      </c>
      <c r="M40" s="8">
        <v>51.8</v>
      </c>
      <c r="N40" s="8">
        <v>127.9</v>
      </c>
      <c r="O40" s="8">
        <v>77.599999999999994</v>
      </c>
      <c r="P40" s="8">
        <v>91.9</v>
      </c>
      <c r="Q40" s="8">
        <v>114.4</v>
      </c>
      <c r="R40" s="8">
        <v>172.5</v>
      </c>
      <c r="S40" s="8">
        <v>179.6</v>
      </c>
      <c r="T40" s="8">
        <v>140.80000000000001</v>
      </c>
      <c r="U40" s="8">
        <v>250.1</v>
      </c>
      <c r="V40" s="8">
        <v>282</v>
      </c>
      <c r="W40" s="8">
        <v>330</v>
      </c>
      <c r="X40" s="8">
        <v>383</v>
      </c>
      <c r="Y40" s="8">
        <v>389</v>
      </c>
      <c r="Z40" s="8">
        <v>583</v>
      </c>
      <c r="AA40" s="8">
        <v>489</v>
      </c>
      <c r="AB40" s="8">
        <v>489</v>
      </c>
      <c r="AC40" s="6"/>
    </row>
    <row r="41" spans="2:43" x14ac:dyDescent="0.25">
      <c r="B41" s="10" t="s">
        <v>38</v>
      </c>
      <c r="L41" s="8">
        <v>716.6</v>
      </c>
      <c r="M41" s="8">
        <v>697.4</v>
      </c>
      <c r="N41" s="8">
        <v>878</v>
      </c>
      <c r="O41" s="8">
        <v>1124.9000000000001</v>
      </c>
      <c r="P41" s="8">
        <v>1128.0999999999999</v>
      </c>
      <c r="Q41" s="8">
        <v>1147.5999999999999</v>
      </c>
      <c r="R41" s="8">
        <v>1680.3</v>
      </c>
      <c r="S41" s="8">
        <v>1553.5</v>
      </c>
      <c r="T41" s="8">
        <v>1748.3</v>
      </c>
      <c r="U41" s="8">
        <v>5688.5</v>
      </c>
      <c r="V41" s="8">
        <v>5819</v>
      </c>
      <c r="W41" s="8">
        <v>6294</v>
      </c>
      <c r="X41" s="8">
        <v>7622</v>
      </c>
      <c r="Y41" s="8">
        <v>10322</v>
      </c>
      <c r="Z41" s="8">
        <v>9753</v>
      </c>
      <c r="AA41" s="8">
        <v>9678</v>
      </c>
      <c r="AB41" s="8">
        <v>9678</v>
      </c>
      <c r="AC41" s="6"/>
    </row>
    <row r="42" spans="2:43" x14ac:dyDescent="0.25">
      <c r="B42" s="10" t="s">
        <v>39</v>
      </c>
      <c r="L42" s="8">
        <v>247.7</v>
      </c>
      <c r="M42" s="8">
        <v>293</v>
      </c>
      <c r="N42" s="8">
        <v>319.3</v>
      </c>
      <c r="O42" s="8">
        <v>326.8</v>
      </c>
      <c r="P42" s="8">
        <v>307.10000000000002</v>
      </c>
      <c r="Q42" s="8">
        <v>278.7</v>
      </c>
      <c r="R42" s="8">
        <v>302.3</v>
      </c>
      <c r="S42" s="8">
        <v>306.39999999999998</v>
      </c>
      <c r="T42" s="8">
        <v>325.89999999999998</v>
      </c>
      <c r="U42" s="8">
        <v>325.10000000000002</v>
      </c>
      <c r="V42" s="8">
        <v>320</v>
      </c>
      <c r="W42" s="8">
        <v>292</v>
      </c>
      <c r="X42" s="8">
        <v>278</v>
      </c>
      <c r="Y42" s="8">
        <v>347</v>
      </c>
      <c r="Z42" s="8">
        <v>502</v>
      </c>
      <c r="AA42" s="8">
        <v>603</v>
      </c>
      <c r="AB42" s="8">
        <v>603</v>
      </c>
      <c r="AC42" s="6">
        <v>656</v>
      </c>
    </row>
    <row r="43" spans="2:43" x14ac:dyDescent="0.25">
      <c r="B43" s="10" t="s">
        <v>40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6"/>
    </row>
    <row r="44" spans="2:43" x14ac:dyDescent="0.25">
      <c r="B44" s="10" t="s">
        <v>41</v>
      </c>
      <c r="L44" s="8">
        <v>44.5</v>
      </c>
      <c r="M44" s="8">
        <v>50.7</v>
      </c>
      <c r="N44" s="8">
        <v>55.8</v>
      </c>
      <c r="O44" s="8">
        <v>82</v>
      </c>
      <c r="P44" s="8">
        <v>96</v>
      </c>
      <c r="Q44" s="8">
        <v>112.1</v>
      </c>
      <c r="R44" s="8">
        <v>145.9</v>
      </c>
      <c r="S44" s="8">
        <v>140.4</v>
      </c>
      <c r="T44" s="8">
        <v>112.2</v>
      </c>
      <c r="U44" s="8">
        <v>159.9</v>
      </c>
      <c r="V44" s="8">
        <v>275</v>
      </c>
      <c r="W44" s="8">
        <v>845</v>
      </c>
      <c r="X44" s="8">
        <v>908</v>
      </c>
      <c r="Y44" s="8">
        <v>1472</v>
      </c>
      <c r="Z44" s="8">
        <v>1438</v>
      </c>
      <c r="AA44" s="8">
        <v>1415</v>
      </c>
      <c r="AB44" s="8">
        <v>1415</v>
      </c>
      <c r="AC44" s="6"/>
    </row>
    <row r="45" spans="2:43" x14ac:dyDescent="0.25">
      <c r="B45" s="10" t="s">
        <v>42</v>
      </c>
      <c r="L45" s="8">
        <v>2759.5</v>
      </c>
      <c r="M45" s="8">
        <v>2599.4</v>
      </c>
      <c r="N45" s="8">
        <v>2838.7</v>
      </c>
      <c r="O45" s="8">
        <v>2974</v>
      </c>
      <c r="P45" s="8">
        <v>3492</v>
      </c>
      <c r="Q45" s="8">
        <v>3967.2</v>
      </c>
      <c r="R45" s="8">
        <v>4626.1000000000004</v>
      </c>
      <c r="S45" s="8">
        <v>5436</v>
      </c>
      <c r="T45" s="8">
        <v>6354.6</v>
      </c>
      <c r="U45" s="8">
        <v>8709.1</v>
      </c>
      <c r="V45" s="8">
        <v>8870</v>
      </c>
      <c r="W45" s="8">
        <v>9428</v>
      </c>
      <c r="X45" s="8">
        <v>10646</v>
      </c>
      <c r="Y45" s="8">
        <v>11764</v>
      </c>
      <c r="Z45" s="8">
        <v>11660</v>
      </c>
      <c r="AA45" s="8">
        <v>11146</v>
      </c>
      <c r="AB45" s="8">
        <v>11146</v>
      </c>
      <c r="AC45" s="6"/>
    </row>
    <row r="46" spans="2:43" x14ac:dyDescent="0.25">
      <c r="B46" s="10" t="s">
        <v>43</v>
      </c>
      <c r="L46" s="8">
        <v>1393.1</v>
      </c>
      <c r="M46" s="8">
        <v>1236</v>
      </c>
      <c r="N46" s="8">
        <v>933.8</v>
      </c>
      <c r="O46" s="8">
        <v>1134</v>
      </c>
      <c r="P46" s="8">
        <v>1164.9000000000001</v>
      </c>
      <c r="Q46" s="8">
        <v>1141.3</v>
      </c>
      <c r="R46" s="8">
        <v>1199.7</v>
      </c>
      <c r="S46" s="8">
        <v>1218.5</v>
      </c>
      <c r="T46" s="8">
        <v>2428.1999999999998</v>
      </c>
      <c r="U46" s="8">
        <v>2063.3000000000002</v>
      </c>
      <c r="V46" s="8">
        <v>2099</v>
      </c>
      <c r="W46" s="8">
        <v>1912</v>
      </c>
      <c r="X46" s="8">
        <v>2222</v>
      </c>
      <c r="Y46" s="8">
        <v>2496</v>
      </c>
      <c r="Z46" s="8">
        <v>2375</v>
      </c>
      <c r="AA46" s="8">
        <v>2500</v>
      </c>
      <c r="AB46" s="8">
        <v>2500</v>
      </c>
      <c r="AC46" s="6"/>
    </row>
    <row r="47" spans="2:43" x14ac:dyDescent="0.25">
      <c r="B47" s="10" t="s">
        <v>44</v>
      </c>
      <c r="L47" s="8">
        <v>717.7</v>
      </c>
      <c r="M47" s="8">
        <v>447.5</v>
      </c>
      <c r="N47" s="8">
        <v>11.3</v>
      </c>
      <c r="O47" s="8">
        <v>71.3</v>
      </c>
      <c r="P47" s="8">
        <v>63.8</v>
      </c>
      <c r="Q47" s="8">
        <v>0</v>
      </c>
      <c r="R47" s="8">
        <v>0</v>
      </c>
      <c r="S47" s="8">
        <v>0</v>
      </c>
      <c r="T47" s="8">
        <v>300</v>
      </c>
      <c r="U47" s="8">
        <v>429.4</v>
      </c>
      <c r="V47" s="8">
        <v>450</v>
      </c>
      <c r="W47" s="8">
        <v>0</v>
      </c>
      <c r="X47" s="8">
        <v>0</v>
      </c>
      <c r="Y47" s="8">
        <v>0</v>
      </c>
      <c r="Z47" s="8">
        <v>0</v>
      </c>
      <c r="AA47" s="8">
        <v>0</v>
      </c>
      <c r="AB47" s="8">
        <v>0</v>
      </c>
      <c r="AC47" s="6">
        <v>697</v>
      </c>
    </row>
    <row r="48" spans="2:43" x14ac:dyDescent="0.25">
      <c r="B48" s="10" t="s">
        <v>45</v>
      </c>
      <c r="L48" s="8">
        <v>240.4</v>
      </c>
      <c r="M48" s="8">
        <v>317.2</v>
      </c>
      <c r="N48" s="8">
        <v>414.4</v>
      </c>
      <c r="O48" s="8">
        <v>452.3</v>
      </c>
      <c r="P48" s="8">
        <v>555.29999999999995</v>
      </c>
      <c r="Q48" s="8">
        <v>538.9</v>
      </c>
      <c r="R48" s="8">
        <v>557.6</v>
      </c>
      <c r="S48" s="8">
        <v>566.6</v>
      </c>
      <c r="T48" s="8">
        <v>1444.3</v>
      </c>
      <c r="U48" s="8">
        <v>750.3</v>
      </c>
      <c r="V48" s="8">
        <v>696</v>
      </c>
      <c r="W48" s="8">
        <v>773</v>
      </c>
      <c r="X48" s="8">
        <v>1039</v>
      </c>
      <c r="Y48" s="8">
        <v>1142</v>
      </c>
      <c r="Z48" s="8">
        <v>1011</v>
      </c>
      <c r="AA48" s="8">
        <v>1076</v>
      </c>
      <c r="AB48" s="8">
        <v>1076</v>
      </c>
      <c r="AC48" s="6"/>
    </row>
    <row r="49" spans="2:29" x14ac:dyDescent="0.25">
      <c r="B49" s="10" t="s">
        <v>46</v>
      </c>
      <c r="L49" s="8">
        <v>435</v>
      </c>
      <c r="M49" s="8">
        <v>471.3</v>
      </c>
      <c r="N49" s="8">
        <v>508.1</v>
      </c>
      <c r="O49" s="8">
        <v>520.4</v>
      </c>
      <c r="P49" s="8">
        <v>545.79999999999995</v>
      </c>
      <c r="Q49" s="8">
        <v>598.4</v>
      </c>
      <c r="R49" s="8">
        <v>624.6</v>
      </c>
      <c r="S49" s="8">
        <v>635.20000000000005</v>
      </c>
      <c r="T49" s="8">
        <v>683.9</v>
      </c>
      <c r="U49" s="8">
        <v>883.6</v>
      </c>
      <c r="V49" s="8">
        <v>953</v>
      </c>
      <c r="W49" s="8">
        <v>1050</v>
      </c>
      <c r="X49" s="8">
        <v>1089</v>
      </c>
      <c r="Y49" s="8">
        <v>1249</v>
      </c>
      <c r="Z49" s="8">
        <v>1258</v>
      </c>
      <c r="AA49" s="8">
        <v>1316</v>
      </c>
      <c r="AB49" s="8">
        <v>1316</v>
      </c>
      <c r="AC49" s="6"/>
    </row>
    <row r="50" spans="2:29" x14ac:dyDescent="0.25">
      <c r="B50" s="10" t="s">
        <v>47</v>
      </c>
      <c r="L50" s="8" t="s">
        <v>30</v>
      </c>
      <c r="M50" s="8" t="s">
        <v>30</v>
      </c>
      <c r="N50" s="8" t="s">
        <v>30</v>
      </c>
      <c r="O50" s="8" t="s">
        <v>30</v>
      </c>
      <c r="P50" s="8" t="s">
        <v>30</v>
      </c>
      <c r="Q50" s="8" t="s">
        <v>30</v>
      </c>
      <c r="R50" s="8" t="s">
        <v>30</v>
      </c>
      <c r="S50" s="8" t="s">
        <v>30</v>
      </c>
      <c r="T50" s="8" t="s">
        <v>30</v>
      </c>
      <c r="U50" s="8" t="s">
        <v>30</v>
      </c>
      <c r="V50" s="8" t="s">
        <v>30</v>
      </c>
      <c r="W50" s="8">
        <v>89</v>
      </c>
      <c r="X50" s="8">
        <v>94</v>
      </c>
      <c r="Y50" s="8">
        <v>105</v>
      </c>
      <c r="Z50" s="8">
        <v>106</v>
      </c>
      <c r="AA50" s="8">
        <v>108</v>
      </c>
      <c r="AB50" s="8">
        <v>108</v>
      </c>
      <c r="AC50" s="6"/>
    </row>
    <row r="51" spans="2:29" x14ac:dyDescent="0.25">
      <c r="B51" s="10" t="s">
        <v>48</v>
      </c>
      <c r="L51" s="8">
        <v>750</v>
      </c>
      <c r="M51" s="8">
        <v>746.2</v>
      </c>
      <c r="N51" s="8">
        <v>1228.3</v>
      </c>
      <c r="O51" s="8">
        <v>1172.5</v>
      </c>
      <c r="P51" s="8">
        <v>1607.4</v>
      </c>
      <c r="Q51" s="8">
        <v>2101.8000000000002</v>
      </c>
      <c r="R51" s="8">
        <v>2547.3000000000002</v>
      </c>
      <c r="S51" s="8">
        <v>3380.6</v>
      </c>
      <c r="T51" s="8">
        <v>3063</v>
      </c>
      <c r="U51" s="8">
        <v>5111.1000000000004</v>
      </c>
      <c r="V51" s="8">
        <v>5226</v>
      </c>
      <c r="W51" s="8">
        <v>5581</v>
      </c>
      <c r="X51" s="8">
        <v>6422</v>
      </c>
      <c r="Y51" s="8">
        <v>7413</v>
      </c>
      <c r="Z51" s="8">
        <v>7389</v>
      </c>
      <c r="AA51" s="8">
        <v>7001</v>
      </c>
      <c r="AB51" s="8">
        <v>7001</v>
      </c>
      <c r="AC51" s="6">
        <v>6731</v>
      </c>
    </row>
    <row r="52" spans="2:29" x14ac:dyDescent="0.25">
      <c r="B52" s="10" t="s">
        <v>49</v>
      </c>
      <c r="L52" s="8" t="s">
        <v>30</v>
      </c>
      <c r="M52" s="8" t="s">
        <v>30</v>
      </c>
      <c r="N52" s="8" t="s">
        <v>30</v>
      </c>
      <c r="O52" s="8" t="s">
        <v>30</v>
      </c>
      <c r="P52" s="8" t="s">
        <v>30</v>
      </c>
      <c r="Q52" s="8" t="s">
        <v>30</v>
      </c>
      <c r="R52" s="8">
        <v>430.9</v>
      </c>
      <c r="S52" s="8">
        <v>417.2</v>
      </c>
      <c r="T52" s="8">
        <v>425.2</v>
      </c>
      <c r="U52" s="8">
        <v>664</v>
      </c>
      <c r="V52" s="8">
        <v>576</v>
      </c>
      <c r="W52" s="8">
        <v>989</v>
      </c>
      <c r="X52" s="8">
        <v>1017</v>
      </c>
      <c r="Y52" s="8">
        <v>893</v>
      </c>
      <c r="Z52" s="8">
        <v>1042</v>
      </c>
      <c r="AA52" s="8">
        <v>982</v>
      </c>
      <c r="AB52" s="8">
        <v>982</v>
      </c>
      <c r="AC52" s="6"/>
    </row>
    <row r="53" spans="2:29" x14ac:dyDescent="0.25">
      <c r="B53" s="10" t="s">
        <v>50</v>
      </c>
      <c r="L53" s="8">
        <v>0</v>
      </c>
      <c r="M53" s="8" t="s">
        <v>30</v>
      </c>
      <c r="N53" s="8">
        <v>0</v>
      </c>
      <c r="O53" s="8">
        <v>0</v>
      </c>
      <c r="P53" s="8">
        <v>0</v>
      </c>
      <c r="Q53" s="8">
        <v>0</v>
      </c>
      <c r="R53" s="8">
        <v>0</v>
      </c>
      <c r="S53" s="8">
        <v>0</v>
      </c>
      <c r="T53" s="8">
        <v>0</v>
      </c>
      <c r="U53" s="8">
        <v>0</v>
      </c>
      <c r="V53" s="8">
        <v>0</v>
      </c>
      <c r="W53" s="8">
        <v>0</v>
      </c>
      <c r="X53" s="8">
        <v>0</v>
      </c>
      <c r="Y53" s="8">
        <v>0</v>
      </c>
      <c r="Z53" s="8">
        <v>0</v>
      </c>
      <c r="AA53" s="8">
        <v>0</v>
      </c>
      <c r="AB53" s="8">
        <v>0</v>
      </c>
      <c r="AC53" s="6"/>
    </row>
    <row r="54" spans="2:29" x14ac:dyDescent="0.25">
      <c r="B54" s="10" t="s">
        <v>51</v>
      </c>
      <c r="L54" s="8">
        <v>-986.1</v>
      </c>
      <c r="M54" s="8">
        <v>-596.1</v>
      </c>
      <c r="N54" s="8">
        <v>-298.39999999999998</v>
      </c>
      <c r="O54" s="8">
        <v>-158.4</v>
      </c>
      <c r="P54" s="8">
        <v>396.6</v>
      </c>
      <c r="Q54" s="8">
        <v>347.9</v>
      </c>
      <c r="R54" s="8">
        <v>42.9</v>
      </c>
      <c r="S54" s="8">
        <v>-333</v>
      </c>
      <c r="T54" s="8">
        <v>-1027.3</v>
      </c>
      <c r="U54" s="8">
        <v>-114.9</v>
      </c>
      <c r="V54" s="8">
        <v>656</v>
      </c>
      <c r="W54" s="8">
        <v>831</v>
      </c>
      <c r="X54" s="8">
        <v>1763</v>
      </c>
      <c r="Y54" s="8">
        <v>2916</v>
      </c>
      <c r="Z54" s="8">
        <v>2689</v>
      </c>
      <c r="AA54" s="8">
        <v>3476</v>
      </c>
      <c r="AB54" s="8">
        <v>3476</v>
      </c>
      <c r="AC54" s="6"/>
    </row>
    <row r="55" spans="2:29" x14ac:dyDescent="0.25">
      <c r="B55" s="10" t="s">
        <v>52</v>
      </c>
      <c r="L55" s="8">
        <v>-994.4</v>
      </c>
      <c r="M55" s="8">
        <v>-606.20000000000005</v>
      </c>
      <c r="N55" s="8">
        <v>-309.60000000000002</v>
      </c>
      <c r="O55" s="8">
        <v>-169</v>
      </c>
      <c r="P55" s="8">
        <v>385.2</v>
      </c>
      <c r="Q55" s="8">
        <v>337</v>
      </c>
      <c r="R55" s="8">
        <v>-187.8</v>
      </c>
      <c r="S55" s="8">
        <v>-565</v>
      </c>
      <c r="T55" s="8">
        <v>-1225</v>
      </c>
      <c r="U55" s="8">
        <v>-327.7</v>
      </c>
      <c r="V55" s="8">
        <v>459</v>
      </c>
      <c r="W55" s="8">
        <v>612</v>
      </c>
      <c r="X55" s="8">
        <v>1569</v>
      </c>
      <c r="Y55" s="8">
        <v>2727</v>
      </c>
      <c r="Z55" s="8">
        <v>2519</v>
      </c>
      <c r="AA55" s="8">
        <v>3318</v>
      </c>
      <c r="AB55" s="8">
        <v>3318</v>
      </c>
      <c r="AC55" s="6"/>
    </row>
    <row r="56" spans="2:29" x14ac:dyDescent="0.25">
      <c r="B56" s="10" t="s">
        <v>53</v>
      </c>
      <c r="L56" s="8">
        <v>396.1</v>
      </c>
      <c r="M56" s="8">
        <v>394.5</v>
      </c>
      <c r="N56" s="8">
        <v>394.9</v>
      </c>
      <c r="O56" s="8">
        <v>397.9</v>
      </c>
      <c r="P56" s="8">
        <v>368.5</v>
      </c>
      <c r="Q56" s="8">
        <v>409.2</v>
      </c>
      <c r="R56" s="8">
        <v>387.3</v>
      </c>
      <c r="S56" s="8">
        <v>454.7</v>
      </c>
      <c r="T56" s="8">
        <v>480.6</v>
      </c>
      <c r="U56" s="8">
        <v>532</v>
      </c>
      <c r="V56" s="8">
        <v>604</v>
      </c>
      <c r="W56" s="8">
        <v>645</v>
      </c>
      <c r="X56" s="8">
        <v>738</v>
      </c>
      <c r="Y56" s="8">
        <v>888</v>
      </c>
      <c r="Z56" s="8">
        <v>1057</v>
      </c>
      <c r="AA56" s="8">
        <v>1231</v>
      </c>
      <c r="AB56" s="8">
        <v>1231</v>
      </c>
      <c r="AC56" s="6"/>
    </row>
    <row r="57" spans="2:29" x14ac:dyDescent="0.25">
      <c r="B57" s="10" t="s">
        <v>54</v>
      </c>
      <c r="L57" s="8">
        <v>3023.2</v>
      </c>
      <c r="M57" s="8">
        <v>3329</v>
      </c>
      <c r="N57" s="8">
        <v>3736.2</v>
      </c>
      <c r="O57" s="8">
        <v>4176.1000000000004</v>
      </c>
      <c r="P57" s="8">
        <v>4713.3</v>
      </c>
      <c r="Q57" s="8">
        <v>5302.1</v>
      </c>
      <c r="R57" s="8">
        <v>6044.3</v>
      </c>
      <c r="S57" s="8">
        <v>6709</v>
      </c>
      <c r="T57" s="8">
        <v>6688.9</v>
      </c>
      <c r="U57" s="8">
        <v>7465.4</v>
      </c>
      <c r="V57" s="8">
        <v>8594</v>
      </c>
      <c r="W57" s="8">
        <v>9656</v>
      </c>
      <c r="X57" s="8">
        <v>11011</v>
      </c>
      <c r="Y57" s="8">
        <v>12762</v>
      </c>
      <c r="Z57" s="8">
        <v>13618</v>
      </c>
      <c r="AA57" s="8">
        <v>14659</v>
      </c>
      <c r="AB57" s="8">
        <v>14659</v>
      </c>
      <c r="AC57" s="6"/>
    </row>
    <row r="58" spans="2:29" x14ac:dyDescent="0.25">
      <c r="B58" s="10" t="s">
        <v>55</v>
      </c>
      <c r="L58" s="8">
        <v>-52.1</v>
      </c>
      <c r="M58" s="8">
        <v>-41.2</v>
      </c>
      <c r="N58" s="8">
        <v>-33.4</v>
      </c>
      <c r="O58" s="8">
        <v>-107.5</v>
      </c>
      <c r="P58" s="8">
        <v>-82.1</v>
      </c>
      <c r="Q58" s="8">
        <v>-54.6</v>
      </c>
      <c r="R58" s="8">
        <v>-235.2</v>
      </c>
      <c r="S58" s="8">
        <v>-339.5</v>
      </c>
      <c r="T58" s="8">
        <v>-364.9</v>
      </c>
      <c r="U58" s="8">
        <v>-172.2</v>
      </c>
      <c r="V58" s="8">
        <v>-426</v>
      </c>
      <c r="W58" s="8">
        <v>-439</v>
      </c>
      <c r="X58" s="8">
        <v>-432</v>
      </c>
      <c r="Y58" s="8">
        <v>-410</v>
      </c>
      <c r="Z58" s="8">
        <v>-643</v>
      </c>
      <c r="AA58" s="8">
        <v>-567</v>
      </c>
      <c r="AB58" s="8">
        <v>-567</v>
      </c>
      <c r="AC58" s="6"/>
    </row>
    <row r="59" spans="2:29" x14ac:dyDescent="0.25">
      <c r="B59" s="10" t="s">
        <v>56</v>
      </c>
      <c r="L59" s="8">
        <v>0</v>
      </c>
      <c r="M59" s="8">
        <v>0</v>
      </c>
      <c r="N59" s="8">
        <v>0</v>
      </c>
      <c r="O59" s="8">
        <v>0</v>
      </c>
      <c r="P59" s="8">
        <v>0</v>
      </c>
      <c r="Q59" s="8">
        <v>0</v>
      </c>
      <c r="R59" s="8">
        <v>-187.8</v>
      </c>
      <c r="S59" s="8">
        <v>-565</v>
      </c>
      <c r="T59" s="8">
        <v>-1225</v>
      </c>
      <c r="U59" s="8">
        <v>-327.7</v>
      </c>
      <c r="V59" s="8">
        <v>459</v>
      </c>
      <c r="W59" s="8">
        <v>612</v>
      </c>
      <c r="X59" s="8">
        <v>1569</v>
      </c>
      <c r="Y59" s="8">
        <v>2727</v>
      </c>
      <c r="Z59" s="8">
        <v>2519</v>
      </c>
      <c r="AA59" s="8">
        <v>3318</v>
      </c>
      <c r="AB59" s="8">
        <v>3318</v>
      </c>
      <c r="AC59" s="6"/>
    </row>
    <row r="60" spans="2:29" x14ac:dyDescent="0.25">
      <c r="B60" s="10" t="s">
        <v>57</v>
      </c>
      <c r="L60" s="8">
        <v>1773.4</v>
      </c>
      <c r="M60" s="8">
        <v>2003.3</v>
      </c>
      <c r="N60" s="8">
        <v>2540.3000000000002</v>
      </c>
      <c r="O60" s="8">
        <v>2876.1</v>
      </c>
      <c r="P60" s="8">
        <v>3960.9</v>
      </c>
      <c r="Q60" s="8">
        <v>4395.1000000000004</v>
      </c>
      <c r="R60" s="8">
        <v>4669</v>
      </c>
      <c r="S60" s="8">
        <v>5103</v>
      </c>
      <c r="T60" s="8">
        <v>5327.3</v>
      </c>
      <c r="U60" s="8">
        <v>8594.2000000000007</v>
      </c>
      <c r="V60" s="8">
        <v>9526</v>
      </c>
      <c r="W60" s="8">
        <v>10265</v>
      </c>
      <c r="X60" s="8">
        <v>12409</v>
      </c>
      <c r="Y60" s="8">
        <v>14680</v>
      </c>
      <c r="Z60" s="8">
        <v>14349</v>
      </c>
      <c r="AA60" s="8">
        <v>14622</v>
      </c>
      <c r="AB60" s="8">
        <v>14622</v>
      </c>
      <c r="AC60" s="6"/>
    </row>
    <row r="62" spans="2:29" x14ac:dyDescent="0.25">
      <c r="B62" s="3" t="s">
        <v>64</v>
      </c>
      <c r="L62" s="11">
        <f>+L14/(L38+L42)</f>
        <v>1.1944734876773713</v>
      </c>
      <c r="M62" s="11">
        <f t="shared" ref="M62:AC62" si="87">+M14/(M38+M42)</f>
        <v>0.72394633419162524</v>
      </c>
      <c r="N62" s="11">
        <f t="shared" si="87"/>
        <v>1.2501224289911852</v>
      </c>
      <c r="O62" s="11">
        <f t="shared" si="87"/>
        <v>0.71001714425667406</v>
      </c>
      <c r="P62" s="11">
        <f t="shared" si="87"/>
        <v>0.70750349876197638</v>
      </c>
      <c r="Q62" s="11">
        <f t="shared" si="87"/>
        <v>0.82783430979545691</v>
      </c>
      <c r="R62" s="11">
        <f t="shared" si="87"/>
        <v>1.5818945829907736</v>
      </c>
      <c r="S62" s="11">
        <f t="shared" si="87"/>
        <v>0.99386503067484666</v>
      </c>
      <c r="T62" s="11">
        <f t="shared" si="87"/>
        <v>0.87620539025797406</v>
      </c>
      <c r="U62" s="11">
        <f t="shared" si="87"/>
        <v>0.86823337634992837</v>
      </c>
      <c r="V62" s="11">
        <f t="shared" si="87"/>
        <v>0.73988799004355943</v>
      </c>
      <c r="W62" s="11">
        <f t="shared" si="87"/>
        <v>0.91700759789596731</v>
      </c>
      <c r="X62" s="11">
        <f t="shared" si="87"/>
        <v>0.99882903981264637</v>
      </c>
      <c r="Y62" s="11">
        <f t="shared" si="87"/>
        <v>0.99467827769714567</v>
      </c>
      <c r="Z62" s="11">
        <f t="shared" si="87"/>
        <v>1.1471680594243268</v>
      </c>
      <c r="AA62" s="11">
        <f t="shared" si="87"/>
        <v>0.80415561450044204</v>
      </c>
      <c r="AB62" s="11">
        <f t="shared" si="87"/>
        <v>0.91423519009725907</v>
      </c>
      <c r="AC62" s="11">
        <f t="shared" si="87"/>
        <v>1.054945054945055</v>
      </c>
    </row>
    <row r="64" spans="2:29" x14ac:dyDescent="0.25">
      <c r="B64" s="3" t="s">
        <v>186</v>
      </c>
      <c r="S64" s="11">
        <f t="shared" ref="S64:AC64" si="88">+S27/S6</f>
        <v>0.28311789581021501</v>
      </c>
      <c r="T64" s="11">
        <f t="shared" si="88"/>
        <v>0.31829530779164872</v>
      </c>
      <c r="U64" s="11">
        <f t="shared" si="88"/>
        <v>0.31740746906386996</v>
      </c>
      <c r="V64" s="11">
        <f t="shared" si="88"/>
        <v>0.15794481446241673</v>
      </c>
      <c r="W64" s="11">
        <f t="shared" si="88"/>
        <v>0.30835021381949135</v>
      </c>
      <c r="X64" s="11">
        <f t="shared" si="88"/>
        <v>0.33257403189066059</v>
      </c>
      <c r="Y64" s="11">
        <f t="shared" si="88"/>
        <v>0.38037609383727428</v>
      </c>
      <c r="Z64" s="11">
        <f t="shared" si="88"/>
        <v>0.30009649404953359</v>
      </c>
      <c r="AA64" s="11">
        <f t="shared" si="88"/>
        <v>0.21781272860277981</v>
      </c>
      <c r="AB64" s="11">
        <f t="shared" si="88"/>
        <v>0.3177822853279243</v>
      </c>
      <c r="AC64" s="11">
        <f>+AC27/AC6</f>
        <v>0.35567155756207675</v>
      </c>
    </row>
  </sheetData>
  <hyperlinks>
    <hyperlink ref="A1" location="main!A1" display="main" xr:uid="{B60489AF-2BFC-4705-A748-D618312C5A96}"/>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E3F9E-EDD1-4C63-B3EE-589291DF57CE}">
  <dimension ref="B2:E102"/>
  <sheetViews>
    <sheetView workbookViewId="0">
      <selection activeCell="E3" sqref="E3"/>
    </sheetView>
  </sheetViews>
  <sheetFormatPr defaultRowHeight="14.4" x14ac:dyDescent="0.3"/>
  <cols>
    <col min="2" max="2" width="59.6640625" bestFit="1" customWidth="1"/>
    <col min="3" max="3" width="19.5546875" customWidth="1"/>
    <col min="4" max="4" width="19.109375" bestFit="1" customWidth="1"/>
    <col min="5" max="5" width="12.33203125" bestFit="1" customWidth="1"/>
  </cols>
  <sheetData>
    <row r="2" spans="2:5" x14ac:dyDescent="0.3">
      <c r="B2" s="14" t="s">
        <v>74</v>
      </c>
      <c r="C2" s="14" t="s">
        <v>175</v>
      </c>
      <c r="D2" s="15" t="s">
        <v>176</v>
      </c>
      <c r="E2" s="15" t="s">
        <v>177</v>
      </c>
    </row>
    <row r="3" spans="2:5" x14ac:dyDescent="0.3">
      <c r="B3" s="10" t="s">
        <v>75</v>
      </c>
      <c r="C3" s="8">
        <v>24669778</v>
      </c>
      <c r="D3" s="1">
        <f ca="1">+(C3*main!$O$3)/1000000</f>
        <v>10529.0612504</v>
      </c>
      <c r="E3" s="13">
        <f>+(C3/1000000)/main!$O$4</f>
        <v>0.13705432222222222</v>
      </c>
    </row>
    <row r="4" spans="2:5" x14ac:dyDescent="0.3">
      <c r="B4" s="10" t="s">
        <v>76</v>
      </c>
      <c r="C4" s="8">
        <v>14696081</v>
      </c>
      <c r="D4" s="1">
        <f ca="1">+(C4*main!$O$3)/1000000</f>
        <v>6272.2873708000006</v>
      </c>
      <c r="E4" s="13">
        <f>+(C4/1000000)/main!$O$4</f>
        <v>8.1644894444444435E-2</v>
      </c>
    </row>
    <row r="5" spans="2:5" x14ac:dyDescent="0.3">
      <c r="B5" s="10" t="s">
        <v>77</v>
      </c>
      <c r="C5" s="8">
        <v>14265116</v>
      </c>
      <c r="D5" s="1">
        <f ca="1">+(C5*main!$O$3)/1000000</f>
        <v>6088.3515088000004</v>
      </c>
      <c r="E5" s="13">
        <f>+(C5/1000000)/main!$O$4</f>
        <v>7.9250644444444449E-2</v>
      </c>
    </row>
    <row r="6" spans="2:5" x14ac:dyDescent="0.3">
      <c r="B6" s="10" t="s">
        <v>78</v>
      </c>
      <c r="C6" s="8">
        <v>13246769</v>
      </c>
      <c r="D6" s="1">
        <f ca="1">+(C6*main!$O$3)/1000000</f>
        <v>5653.7210091999996</v>
      </c>
      <c r="E6" s="13">
        <f>+(C6/1000000)/main!$O$4</f>
        <v>7.3593161111111111E-2</v>
      </c>
    </row>
    <row r="7" spans="2:5" x14ac:dyDescent="0.3">
      <c r="B7" s="10" t="s">
        <v>79</v>
      </c>
      <c r="C7" s="8">
        <v>7205190</v>
      </c>
      <c r="D7" s="1">
        <f ca="1">+(C7*main!$O$3)/1000000</f>
        <v>3075.1750919999999</v>
      </c>
      <c r="E7" s="13">
        <f>+(C7/1000000)/main!$O$4</f>
        <v>4.0028833333333333E-2</v>
      </c>
    </row>
    <row r="8" spans="2:5" x14ac:dyDescent="0.3">
      <c r="B8" s="10" t="s">
        <v>80</v>
      </c>
      <c r="C8" s="8">
        <v>6102537</v>
      </c>
      <c r="D8" s="1">
        <f ca="1">+(C8*main!$O$3)/1000000</f>
        <v>2604.5627915999999</v>
      </c>
      <c r="E8" s="13">
        <f>+(C8/1000000)/main!$O$4</f>
        <v>3.3902983333333331E-2</v>
      </c>
    </row>
    <row r="9" spans="2:5" x14ac:dyDescent="0.3">
      <c r="B9" s="10" t="s">
        <v>81</v>
      </c>
      <c r="C9" s="8">
        <v>3680799</v>
      </c>
      <c r="D9" s="1">
        <f ca="1">+(C9*main!$O$3)/1000000</f>
        <v>1570.9650132000002</v>
      </c>
      <c r="E9" s="13">
        <f>+(C9/1000000)/main!$O$4</f>
        <v>2.0448883333333334E-2</v>
      </c>
    </row>
    <row r="10" spans="2:5" x14ac:dyDescent="0.3">
      <c r="B10" s="10" t="s">
        <v>82</v>
      </c>
      <c r="C10" s="8">
        <v>3078927</v>
      </c>
      <c r="D10" s="1">
        <f ca="1">+(C10*main!$O$3)/1000000</f>
        <v>1314.0860436</v>
      </c>
      <c r="E10" s="13">
        <f>+(C10/1000000)/main!$O$4</f>
        <v>1.710515E-2</v>
      </c>
    </row>
    <row r="11" spans="2:5" x14ac:dyDescent="0.3">
      <c r="B11" s="10" t="s">
        <v>83</v>
      </c>
      <c r="C11" s="8">
        <v>3038153</v>
      </c>
      <c r="D11" s="1">
        <f ca="1">+(C11*main!$O$3)/1000000</f>
        <v>1296.6837004000001</v>
      </c>
      <c r="E11" s="13">
        <f>+(C11/1000000)/main!$O$4</f>
        <v>1.6878627777777776E-2</v>
      </c>
    </row>
    <row r="12" spans="2:5" x14ac:dyDescent="0.3">
      <c r="B12" s="10" t="s">
        <v>84</v>
      </c>
      <c r="C12" s="8">
        <v>2813998</v>
      </c>
      <c r="D12" s="1">
        <f ca="1">+(C12*main!$O$3)/1000000</f>
        <v>1201.0143464</v>
      </c>
      <c r="E12" s="13">
        <f>+(C12/1000000)/main!$O$4</f>
        <v>1.5633322222222225E-2</v>
      </c>
    </row>
    <row r="13" spans="2:5" x14ac:dyDescent="0.3">
      <c r="B13" s="10" t="s">
        <v>85</v>
      </c>
      <c r="C13" s="8">
        <v>2262185</v>
      </c>
      <c r="D13" s="1">
        <f ca="1">+(C13*main!$O$3)/1000000</f>
        <v>965.50055799999996</v>
      </c>
      <c r="E13" s="13">
        <f>+(C13/1000000)/main!$O$4</f>
        <v>1.2567694444444446E-2</v>
      </c>
    </row>
    <row r="14" spans="2:5" x14ac:dyDescent="0.3">
      <c r="B14" s="10" t="s">
        <v>86</v>
      </c>
      <c r="C14" s="8">
        <v>2180977</v>
      </c>
      <c r="D14" s="1">
        <f ca="1">+(C14*main!$O$3)/1000000</f>
        <v>930.84098360000007</v>
      </c>
      <c r="E14" s="13">
        <f>+(C14/1000000)/main!$O$4</f>
        <v>1.2116538888888889E-2</v>
      </c>
    </row>
    <row r="15" spans="2:5" x14ac:dyDescent="0.3">
      <c r="B15" s="10" t="s">
        <v>87</v>
      </c>
      <c r="C15" s="8">
        <v>2088746</v>
      </c>
      <c r="D15" s="1">
        <f ca="1">+(C15*main!$O$3)/1000000</f>
        <v>891.47679280000011</v>
      </c>
      <c r="E15" s="13">
        <f>+(C15/1000000)/main!$O$4</f>
        <v>1.1604144444444445E-2</v>
      </c>
    </row>
    <row r="16" spans="2:5" x14ac:dyDescent="0.3">
      <c r="B16" s="10" t="s">
        <v>88</v>
      </c>
      <c r="C16" s="8">
        <v>1776729</v>
      </c>
      <c r="D16" s="1">
        <f ca="1">+(C16*main!$O$3)/1000000</f>
        <v>758.30793720000008</v>
      </c>
      <c r="E16" s="13">
        <f>+(C16/1000000)/main!$O$4</f>
        <v>9.8707166666666662E-3</v>
      </c>
    </row>
    <row r="17" spans="2:5" x14ac:dyDescent="0.3">
      <c r="B17" s="10" t="s">
        <v>89</v>
      </c>
      <c r="C17" s="8">
        <v>1590679</v>
      </c>
      <c r="D17" s="1">
        <f ca="1">+(C17*main!$O$3)/1000000</f>
        <v>678.90179720000003</v>
      </c>
      <c r="E17" s="13">
        <f>+(C17/1000000)/main!$O$4</f>
        <v>8.837105555555556E-3</v>
      </c>
    </row>
    <row r="18" spans="2:5" x14ac:dyDescent="0.3">
      <c r="B18" s="10" t="s">
        <v>90</v>
      </c>
      <c r="C18" s="8">
        <v>1537331</v>
      </c>
      <c r="D18" s="1">
        <f ca="1">+(C18*main!$O$3)/1000000</f>
        <v>656.13287080000009</v>
      </c>
      <c r="E18" s="13">
        <f>+(C18/1000000)/main!$O$4</f>
        <v>8.5407277777777776E-3</v>
      </c>
    </row>
    <row r="19" spans="2:5" x14ac:dyDescent="0.3">
      <c r="B19" s="10" t="s">
        <v>91</v>
      </c>
      <c r="C19" s="8">
        <v>1517725</v>
      </c>
      <c r="D19" s="1">
        <f ca="1">+(C19*main!$O$3)/1000000</f>
        <v>647.76503000000002</v>
      </c>
      <c r="E19" s="13">
        <f>+(C19/1000000)/main!$O$4</f>
        <v>8.4318055555555552E-3</v>
      </c>
    </row>
    <row r="20" spans="2:5" x14ac:dyDescent="0.3">
      <c r="B20" s="10" t="s">
        <v>92</v>
      </c>
      <c r="C20" s="8">
        <v>1446544</v>
      </c>
      <c r="D20" s="1">
        <f ca="1">+(C20*main!$O$3)/1000000</f>
        <v>617.38497920000009</v>
      </c>
      <c r="E20" s="13">
        <f>+(C20/1000000)/main!$O$4</f>
        <v>8.0363555555555567E-3</v>
      </c>
    </row>
    <row r="21" spans="2:5" x14ac:dyDescent="0.3">
      <c r="B21" s="10" t="s">
        <v>93</v>
      </c>
      <c r="C21" s="8">
        <v>1408904</v>
      </c>
      <c r="D21" s="1">
        <f ca="1">+(C21*main!$O$3)/1000000</f>
        <v>601.32022720000009</v>
      </c>
      <c r="E21" s="13">
        <f>+(C21/1000000)/main!$O$4</f>
        <v>7.8272444444444436E-3</v>
      </c>
    </row>
    <row r="22" spans="2:5" x14ac:dyDescent="0.3">
      <c r="B22" s="10" t="s">
        <v>94</v>
      </c>
      <c r="C22" s="8">
        <v>1339270</v>
      </c>
      <c r="D22" s="1">
        <f ca="1">+(C22*main!$O$3)/1000000</f>
        <v>571.60043599999995</v>
      </c>
      <c r="E22" s="13">
        <f>+(C22/1000000)/main!$O$4</f>
        <v>7.4403888888888887E-3</v>
      </c>
    </row>
    <row r="23" spans="2:5" x14ac:dyDescent="0.3">
      <c r="B23" s="10" t="s">
        <v>95</v>
      </c>
      <c r="C23" s="8">
        <v>1314144</v>
      </c>
      <c r="D23" s="1">
        <f ca="1">+(C23*main!$O$3)/1000000</f>
        <v>560.87665920000006</v>
      </c>
      <c r="E23" s="13">
        <f>+(C23/1000000)/main!$O$4</f>
        <v>7.3007999999999997E-3</v>
      </c>
    </row>
    <row r="24" spans="2:5" x14ac:dyDescent="0.3">
      <c r="B24" s="10" t="s">
        <v>96</v>
      </c>
      <c r="C24" s="8">
        <v>1271679</v>
      </c>
      <c r="D24" s="1">
        <f ca="1">+(C24*main!$O$3)/1000000</f>
        <v>542.75259720000008</v>
      </c>
      <c r="E24" s="13">
        <f>+(C24/1000000)/main!$O$4</f>
        <v>7.0648833333333333E-3</v>
      </c>
    </row>
    <row r="25" spans="2:5" x14ac:dyDescent="0.3">
      <c r="B25" s="10" t="s">
        <v>97</v>
      </c>
      <c r="C25" s="8">
        <v>1265193</v>
      </c>
      <c r="D25" s="1">
        <f ca="1">+(C25*main!$O$3)/1000000</f>
        <v>539.98437239999998</v>
      </c>
      <c r="E25" s="13">
        <f>+(C25/1000000)/main!$O$4</f>
        <v>7.0288499999999997E-3</v>
      </c>
    </row>
    <row r="26" spans="2:5" x14ac:dyDescent="0.3">
      <c r="B26" s="10" t="s">
        <v>98</v>
      </c>
      <c r="C26" s="8">
        <v>1131656</v>
      </c>
      <c r="D26" s="1">
        <f ca="1">+(C26*main!$O$3)/1000000</f>
        <v>482.99078080000004</v>
      </c>
      <c r="E26" s="13">
        <f>+(C26/1000000)/main!$O$4</f>
        <v>6.286977777777778E-3</v>
      </c>
    </row>
    <row r="27" spans="2:5" x14ac:dyDescent="0.3">
      <c r="B27" s="10" t="s">
        <v>99</v>
      </c>
      <c r="C27" s="8">
        <v>1083090</v>
      </c>
      <c r="D27" s="1">
        <f ca="1">+(C27*main!$O$3)/1000000</f>
        <v>462.262812</v>
      </c>
      <c r="E27" s="13">
        <f>+(C27/1000000)/main!$O$4</f>
        <v>6.0171666666666672E-3</v>
      </c>
    </row>
    <row r="28" spans="2:5" x14ac:dyDescent="0.3">
      <c r="B28" s="10" t="s">
        <v>100</v>
      </c>
      <c r="C28" s="8">
        <v>1029564</v>
      </c>
      <c r="D28" s="1">
        <f ca="1">+(C28*main!$O$3)/1000000</f>
        <v>439.41791519999998</v>
      </c>
      <c r="E28" s="13">
        <f>+(C28/1000000)/main!$O$4</f>
        <v>5.7197999999999997E-3</v>
      </c>
    </row>
    <row r="29" spans="2:5" x14ac:dyDescent="0.3">
      <c r="B29" s="10" t="s">
        <v>101</v>
      </c>
      <c r="C29" s="8">
        <v>1010595</v>
      </c>
      <c r="D29" s="1">
        <f ca="1">+(C29*main!$O$3)/1000000</f>
        <v>431.32194600000003</v>
      </c>
      <c r="E29" s="13">
        <f>+(C29/1000000)/main!$O$4</f>
        <v>5.614416666666666E-3</v>
      </c>
    </row>
    <row r="30" spans="2:5" x14ac:dyDescent="0.3">
      <c r="B30" s="10" t="s">
        <v>102</v>
      </c>
      <c r="C30" s="8">
        <v>1008844</v>
      </c>
      <c r="D30" s="1">
        <f ca="1">+(C30*main!$O$3)/1000000</f>
        <v>430.57461919999997</v>
      </c>
      <c r="E30" s="13">
        <f>+(C30/1000000)/main!$O$4</f>
        <v>5.6046888888888896E-3</v>
      </c>
    </row>
    <row r="31" spans="2:5" x14ac:dyDescent="0.3">
      <c r="B31" s="10" t="s">
        <v>103</v>
      </c>
      <c r="C31" s="8">
        <v>994384</v>
      </c>
      <c r="D31" s="1">
        <f ca="1">+(C31*main!$O$3)/1000000</f>
        <v>424.40309120000001</v>
      </c>
      <c r="E31" s="13">
        <f>+(C31/1000000)/main!$O$4</f>
        <v>5.5243555555555554E-3</v>
      </c>
    </row>
    <row r="32" spans="2:5" x14ac:dyDescent="0.3">
      <c r="B32" s="10" t="s">
        <v>104</v>
      </c>
      <c r="C32" s="8">
        <v>950905</v>
      </c>
      <c r="D32" s="1">
        <f ca="1">+(C32*main!$O$3)/1000000</f>
        <v>405.84625399999999</v>
      </c>
      <c r="E32" s="13">
        <f>+(C32/1000000)/main!$O$4</f>
        <v>5.2828055555555553E-3</v>
      </c>
    </row>
    <row r="33" spans="2:5" x14ac:dyDescent="0.3">
      <c r="B33" s="10" t="s">
        <v>105</v>
      </c>
      <c r="C33" s="8">
        <v>929016</v>
      </c>
      <c r="D33" s="1">
        <f ca="1">+(C33*main!$O$3)/1000000</f>
        <v>396.50402880000001</v>
      </c>
      <c r="E33" s="13">
        <f>+(C33/1000000)/main!$O$4</f>
        <v>5.1611999999999995E-3</v>
      </c>
    </row>
    <row r="34" spans="2:5" x14ac:dyDescent="0.3">
      <c r="B34" s="10" t="s">
        <v>106</v>
      </c>
      <c r="C34" s="8">
        <v>888161</v>
      </c>
      <c r="D34" s="1">
        <f ca="1">+(C34*main!$O$3)/1000000</f>
        <v>379.06711480000001</v>
      </c>
      <c r="E34" s="13">
        <f>+(C34/1000000)/main!$O$4</f>
        <v>4.9342277777777773E-3</v>
      </c>
    </row>
    <row r="35" spans="2:5" x14ac:dyDescent="0.3">
      <c r="B35" s="10" t="s">
        <v>107</v>
      </c>
      <c r="C35" s="8">
        <v>808968</v>
      </c>
      <c r="D35" s="1">
        <f ca="1">+(C35*main!$O$3)/1000000</f>
        <v>345.26754240000002</v>
      </c>
      <c r="E35" s="13">
        <f>+(C35/1000000)/main!$O$4</f>
        <v>4.4942666666666665E-3</v>
      </c>
    </row>
    <row r="36" spans="2:5" x14ac:dyDescent="0.3">
      <c r="B36" s="10" t="s">
        <v>108</v>
      </c>
      <c r="C36" s="8">
        <v>802850</v>
      </c>
      <c r="D36" s="1">
        <f ca="1">+(C36*main!$O$3)/1000000</f>
        <v>342.65638000000001</v>
      </c>
      <c r="E36" s="13">
        <f>+(C36/1000000)/main!$O$4</f>
        <v>4.4602777777777774E-3</v>
      </c>
    </row>
    <row r="37" spans="2:5" x14ac:dyDescent="0.3">
      <c r="B37" s="10" t="s">
        <v>109</v>
      </c>
      <c r="C37" s="8">
        <v>796119</v>
      </c>
      <c r="D37" s="1">
        <f ca="1">+(C37*main!$O$3)/1000000</f>
        <v>339.78358919999999</v>
      </c>
      <c r="E37" s="13">
        <f>+(C37/1000000)/main!$O$4</f>
        <v>4.4228833333333339E-3</v>
      </c>
    </row>
    <row r="38" spans="2:5" x14ac:dyDescent="0.3">
      <c r="B38" s="10" t="s">
        <v>110</v>
      </c>
      <c r="C38" s="8">
        <v>745992</v>
      </c>
      <c r="D38" s="1">
        <f ca="1">+(C38*main!$O$3)/1000000</f>
        <v>318.38938560000003</v>
      </c>
      <c r="E38" s="13">
        <f>+(C38/1000000)/main!$O$4</f>
        <v>4.1444000000000003E-3</v>
      </c>
    </row>
    <row r="39" spans="2:5" x14ac:dyDescent="0.3">
      <c r="B39" s="10" t="s">
        <v>111</v>
      </c>
      <c r="C39" s="8">
        <v>745295</v>
      </c>
      <c r="D39" s="1">
        <f ca="1">+(C39*main!$O$3)/1000000</f>
        <v>318.09190599999999</v>
      </c>
      <c r="E39" s="13">
        <f>+(C39/1000000)/main!$O$4</f>
        <v>4.1405277777777777E-3</v>
      </c>
    </row>
    <row r="40" spans="2:5" x14ac:dyDescent="0.3">
      <c r="B40" s="10" t="s">
        <v>112</v>
      </c>
      <c r="C40" s="8">
        <v>702606</v>
      </c>
      <c r="D40" s="1">
        <f ca="1">+(C40*main!$O$3)/1000000</f>
        <v>299.87224079999999</v>
      </c>
      <c r="E40" s="13">
        <f>+(C40/1000000)/main!$O$4</f>
        <v>3.9033666666666664E-3</v>
      </c>
    </row>
    <row r="41" spans="2:5" x14ac:dyDescent="0.3">
      <c r="B41" s="10" t="s">
        <v>113</v>
      </c>
      <c r="C41" s="8">
        <v>689305</v>
      </c>
      <c r="D41" s="1">
        <f ca="1">+(C41*main!$O$3)/1000000</f>
        <v>294.19537400000002</v>
      </c>
      <c r="E41" s="13">
        <f>+(C41/1000000)/main!$O$4</f>
        <v>3.829472222222222E-3</v>
      </c>
    </row>
    <row r="42" spans="2:5" x14ac:dyDescent="0.3">
      <c r="B42" s="10" t="s">
        <v>114</v>
      </c>
      <c r="C42" s="8">
        <v>679794</v>
      </c>
      <c r="D42" s="1">
        <f ca="1">+(C42*main!$O$3)/1000000</f>
        <v>290.13607919999998</v>
      </c>
      <c r="E42" s="13">
        <f>+(C42/1000000)/main!$O$4</f>
        <v>3.7766333333333333E-3</v>
      </c>
    </row>
    <row r="43" spans="2:5" x14ac:dyDescent="0.3">
      <c r="B43" s="10" t="s">
        <v>115</v>
      </c>
      <c r="C43" s="8">
        <v>660837</v>
      </c>
      <c r="D43" s="1">
        <f ca="1">+(C43*main!$O$3)/1000000</f>
        <v>282.04523160000002</v>
      </c>
      <c r="E43" s="13">
        <f>+(C43/1000000)/main!$O$4</f>
        <v>3.6713166666666667E-3</v>
      </c>
    </row>
    <row r="44" spans="2:5" x14ac:dyDescent="0.3">
      <c r="B44" s="10" t="s">
        <v>116</v>
      </c>
      <c r="C44" s="8">
        <v>653387</v>
      </c>
      <c r="D44" s="1">
        <f ca="1">+(C44*main!$O$3)/1000000</f>
        <v>278.86557160000001</v>
      </c>
      <c r="E44" s="13">
        <f>+(C44/1000000)/main!$O$4</f>
        <v>3.6299277777777782E-3</v>
      </c>
    </row>
    <row r="45" spans="2:5" x14ac:dyDescent="0.3">
      <c r="B45" s="10" t="s">
        <v>117</v>
      </c>
      <c r="C45" s="8">
        <v>634207</v>
      </c>
      <c r="D45" s="1">
        <f ca="1">+(C45*main!$O$3)/1000000</f>
        <v>270.67954760000003</v>
      </c>
      <c r="E45" s="13">
        <f>+(C45/1000000)/main!$O$4</f>
        <v>3.5233722222222218E-3</v>
      </c>
    </row>
    <row r="46" spans="2:5" x14ac:dyDescent="0.3">
      <c r="B46" s="10" t="s">
        <v>118</v>
      </c>
      <c r="C46" s="8">
        <v>606711</v>
      </c>
      <c r="D46" s="1">
        <f ca="1">+(C46*main!$O$3)/1000000</f>
        <v>258.94425480000001</v>
      </c>
      <c r="E46" s="13">
        <f>+(C46/1000000)/main!$O$4</f>
        <v>3.3706166666666666E-3</v>
      </c>
    </row>
    <row r="47" spans="2:5" x14ac:dyDescent="0.3">
      <c r="B47" s="10" t="s">
        <v>119</v>
      </c>
      <c r="C47" s="8">
        <v>591232</v>
      </c>
      <c r="D47" s="1">
        <f ca="1">+(C47*main!$O$3)/1000000</f>
        <v>252.33781759999999</v>
      </c>
      <c r="E47" s="13">
        <f>+(C47/1000000)/main!$O$4</f>
        <v>3.284622222222222E-3</v>
      </c>
    </row>
    <row r="48" spans="2:5" x14ac:dyDescent="0.3">
      <c r="B48" s="10" t="s">
        <v>120</v>
      </c>
      <c r="C48" s="8">
        <v>579248</v>
      </c>
      <c r="D48" s="1">
        <f ca="1">+(C48*main!$O$3)/1000000</f>
        <v>247.22304640000002</v>
      </c>
      <c r="E48" s="13">
        <f>+(C48/1000000)/main!$O$4</f>
        <v>3.2180444444444446E-3</v>
      </c>
    </row>
    <row r="49" spans="2:5" x14ac:dyDescent="0.3">
      <c r="B49" s="10" t="s">
        <v>121</v>
      </c>
      <c r="C49" s="8">
        <v>578384</v>
      </c>
      <c r="D49" s="1">
        <f ca="1">+(C49*main!$O$3)/1000000</f>
        <v>246.85429120000001</v>
      </c>
      <c r="E49" s="13">
        <f>+(C49/1000000)/main!$O$4</f>
        <v>3.2132444444444444E-3</v>
      </c>
    </row>
    <row r="50" spans="2:5" x14ac:dyDescent="0.3">
      <c r="B50" s="10" t="s">
        <v>122</v>
      </c>
      <c r="C50" s="8">
        <v>538108</v>
      </c>
      <c r="D50" s="1">
        <f ca="1">+(C50*main!$O$3)/1000000</f>
        <v>229.6644944</v>
      </c>
      <c r="E50" s="13">
        <f>+(C50/1000000)/main!$O$4</f>
        <v>2.9894888888888889E-3</v>
      </c>
    </row>
    <row r="51" spans="2:5" x14ac:dyDescent="0.3">
      <c r="B51" s="10" t="s">
        <v>123</v>
      </c>
      <c r="C51" s="8">
        <v>511120</v>
      </c>
      <c r="D51" s="1">
        <f ca="1">+(C51*main!$O$3)/1000000</f>
        <v>218.146016</v>
      </c>
      <c r="E51" s="13">
        <f>+(C51/1000000)/main!$O$4</f>
        <v>2.8395555555555557E-3</v>
      </c>
    </row>
    <row r="52" spans="2:5" x14ac:dyDescent="0.3">
      <c r="B52" s="10" t="s">
        <v>124</v>
      </c>
      <c r="C52" s="8">
        <v>506282</v>
      </c>
      <c r="D52" s="1">
        <f ca="1">+(C52*main!$O$3)/1000000</f>
        <v>216.08115759999998</v>
      </c>
      <c r="E52" s="13">
        <f>+(C52/1000000)/main!$O$4</f>
        <v>2.8126777777777779E-3</v>
      </c>
    </row>
    <row r="53" spans="2:5" x14ac:dyDescent="0.3">
      <c r="B53" s="10" t="s">
        <v>125</v>
      </c>
      <c r="C53" s="8">
        <v>488621</v>
      </c>
      <c r="D53" s="1">
        <f ca="1">+(C53*main!$O$3)/1000000</f>
        <v>208.54344280000001</v>
      </c>
      <c r="E53" s="13">
        <f>+(C53/1000000)/main!$O$4</f>
        <v>2.7145611111111111E-3</v>
      </c>
    </row>
    <row r="54" spans="2:5" x14ac:dyDescent="0.3">
      <c r="B54" s="10" t="s">
        <v>126</v>
      </c>
      <c r="C54" s="8">
        <v>474082</v>
      </c>
      <c r="D54" s="1">
        <f ca="1">+(C54*main!$O$3)/1000000</f>
        <v>202.3381976</v>
      </c>
      <c r="E54" s="13">
        <f>+(C54/1000000)/main!$O$4</f>
        <v>2.6337888888888889E-3</v>
      </c>
    </row>
    <row r="55" spans="2:5" x14ac:dyDescent="0.3">
      <c r="B55" s="10" t="s">
        <v>127</v>
      </c>
      <c r="C55" s="8">
        <v>471245</v>
      </c>
      <c r="D55" s="1">
        <f ca="1">+(C55*main!$O$3)/1000000</f>
        <v>201.12736599999999</v>
      </c>
      <c r="E55" s="13">
        <f>+(C55/1000000)/main!$O$4</f>
        <v>2.6180277777777777E-3</v>
      </c>
    </row>
    <row r="56" spans="2:5" x14ac:dyDescent="0.3">
      <c r="B56" s="10" t="s">
        <v>128</v>
      </c>
      <c r="C56" s="8">
        <v>460281</v>
      </c>
      <c r="D56" s="1">
        <f ca="1">+(C56*main!$O$3)/1000000</f>
        <v>196.44793080000002</v>
      </c>
      <c r="E56" s="13">
        <f>+(C56/1000000)/main!$O$4</f>
        <v>2.5571166666666667E-3</v>
      </c>
    </row>
    <row r="57" spans="2:5" x14ac:dyDescent="0.3">
      <c r="B57" s="10" t="s">
        <v>129</v>
      </c>
      <c r="C57" s="8">
        <v>451821</v>
      </c>
      <c r="D57" s="1">
        <f ca="1">+(C57*main!$O$3)/1000000</f>
        <v>192.8372028</v>
      </c>
      <c r="E57" s="13">
        <f>+(C57/1000000)/main!$O$4</f>
        <v>2.5101166666666665E-3</v>
      </c>
    </row>
    <row r="58" spans="2:5" x14ac:dyDescent="0.3">
      <c r="B58" s="10" t="s">
        <v>130</v>
      </c>
      <c r="C58" s="8">
        <v>447061</v>
      </c>
      <c r="D58" s="1">
        <f ca="1">+(C58*main!$O$3)/1000000</f>
        <v>190.80563480000001</v>
      </c>
      <c r="E58" s="13">
        <f>+(C58/1000000)/main!$O$4</f>
        <v>2.4836722222222221E-3</v>
      </c>
    </row>
    <row r="59" spans="2:5" x14ac:dyDescent="0.3">
      <c r="B59" s="10" t="s">
        <v>131</v>
      </c>
      <c r="C59" s="8">
        <v>440959</v>
      </c>
      <c r="D59" s="1">
        <f ca="1">+(C59*main!$O$3)/1000000</f>
        <v>188.20130120000002</v>
      </c>
      <c r="E59" s="13">
        <f>+(C59/1000000)/main!$O$4</f>
        <v>2.4497722222222222E-3</v>
      </c>
    </row>
    <row r="60" spans="2:5" x14ac:dyDescent="0.3">
      <c r="B60" s="10" t="s">
        <v>132</v>
      </c>
      <c r="C60" s="8">
        <v>427425</v>
      </c>
      <c r="D60" s="1">
        <f ca="1">+(C60*main!$O$3)/1000000</f>
        <v>182.42499000000001</v>
      </c>
      <c r="E60" s="13">
        <f>+(C60/1000000)/main!$O$4</f>
        <v>2.3745833333333331E-3</v>
      </c>
    </row>
    <row r="61" spans="2:5" x14ac:dyDescent="0.3">
      <c r="B61" s="10" t="s">
        <v>133</v>
      </c>
      <c r="C61" s="8">
        <v>422624</v>
      </c>
      <c r="D61" s="1">
        <f ca="1">+(C61*main!$O$3)/1000000</f>
        <v>180.37592320000002</v>
      </c>
      <c r="E61" s="13">
        <f>+(C61/1000000)/main!$O$4</f>
        <v>2.347911111111111E-3</v>
      </c>
    </row>
    <row r="62" spans="2:5" x14ac:dyDescent="0.3">
      <c r="B62" s="10" t="s">
        <v>134</v>
      </c>
      <c r="C62" s="8">
        <v>415275</v>
      </c>
      <c r="D62" s="1">
        <f ca="1">+(C62*main!$O$3)/1000000</f>
        <v>177.23937000000001</v>
      </c>
      <c r="E62" s="13">
        <f>+(C62/1000000)/main!$O$4</f>
        <v>2.3070833333333333E-3</v>
      </c>
    </row>
    <row r="63" spans="2:5" x14ac:dyDescent="0.3">
      <c r="B63" s="10" t="s">
        <v>135</v>
      </c>
      <c r="C63" s="8">
        <v>404334</v>
      </c>
      <c r="D63" s="1">
        <f ca="1">+(C63*main!$O$3)/1000000</f>
        <v>172.56975120000001</v>
      </c>
      <c r="E63" s="13">
        <f>+(C63/1000000)/main!$O$4</f>
        <v>2.2463000000000001E-3</v>
      </c>
    </row>
    <row r="64" spans="2:5" x14ac:dyDescent="0.3">
      <c r="B64" s="10" t="s">
        <v>136</v>
      </c>
      <c r="C64" s="8">
        <v>403287</v>
      </c>
      <c r="D64" s="1">
        <f ca="1">+(C64*main!$O$3)/1000000</f>
        <v>172.1228916</v>
      </c>
      <c r="E64" s="13">
        <f>+(C64/1000000)/main!$O$4</f>
        <v>2.2404833333333333E-3</v>
      </c>
    </row>
    <row r="65" spans="2:5" x14ac:dyDescent="0.3">
      <c r="B65" s="10" t="s">
        <v>137</v>
      </c>
      <c r="C65" s="8">
        <v>365161</v>
      </c>
      <c r="D65" s="1">
        <f ca="1">+(C65*main!$O$3)/1000000</f>
        <v>155.85071480000002</v>
      </c>
      <c r="E65" s="13">
        <f>+(C65/1000000)/main!$O$4</f>
        <v>2.0286722222222224E-3</v>
      </c>
    </row>
    <row r="66" spans="2:5" x14ac:dyDescent="0.3">
      <c r="B66" s="10" t="s">
        <v>138</v>
      </c>
      <c r="C66" s="8">
        <v>349754</v>
      </c>
      <c r="D66" s="1">
        <f ca="1">+(C66*main!$O$3)/1000000</f>
        <v>149.2750072</v>
      </c>
      <c r="E66" s="13">
        <f>+(C66/1000000)/main!$O$4</f>
        <v>1.9430777777777778E-3</v>
      </c>
    </row>
    <row r="67" spans="2:5" x14ac:dyDescent="0.3">
      <c r="B67" s="10" t="s">
        <v>139</v>
      </c>
      <c r="C67" s="8">
        <v>332616</v>
      </c>
      <c r="D67" s="1">
        <f ca="1">+(C67*main!$O$3)/1000000</f>
        <v>141.96050880000001</v>
      </c>
      <c r="E67" s="13">
        <f>+(C67/1000000)/main!$O$4</f>
        <v>1.8478666666666668E-3</v>
      </c>
    </row>
    <row r="68" spans="2:5" x14ac:dyDescent="0.3">
      <c r="B68" s="10" t="s">
        <v>140</v>
      </c>
      <c r="C68" s="8">
        <v>317671</v>
      </c>
      <c r="D68" s="1">
        <f ca="1">+(C68*main!$O$3)/1000000</f>
        <v>135.58198280000002</v>
      </c>
      <c r="E68" s="13">
        <f>+(C68/1000000)/main!$O$4</f>
        <v>1.7648388888888888E-3</v>
      </c>
    </row>
    <row r="69" spans="2:5" x14ac:dyDescent="0.3">
      <c r="B69" s="10" t="s">
        <v>141</v>
      </c>
      <c r="C69" s="8">
        <v>315024</v>
      </c>
      <c r="D69" s="1">
        <f ca="1">+(C69*main!$O$3)/1000000</f>
        <v>134.45224320000003</v>
      </c>
      <c r="E69" s="13">
        <f>+(C69/1000000)/main!$O$4</f>
        <v>1.7501333333333334E-3</v>
      </c>
    </row>
    <row r="70" spans="2:5" x14ac:dyDescent="0.3">
      <c r="B70" s="10" t="s">
        <v>142</v>
      </c>
      <c r="C70" s="8">
        <v>303834</v>
      </c>
      <c r="D70" s="1">
        <f ca="1">+(C70*main!$O$3)/1000000</f>
        <v>129.6763512</v>
      </c>
      <c r="E70" s="13">
        <f>+(C70/1000000)/main!$O$4</f>
        <v>1.6879666666666667E-3</v>
      </c>
    </row>
    <row r="71" spans="2:5" x14ac:dyDescent="0.3">
      <c r="B71" s="10" t="s">
        <v>143</v>
      </c>
      <c r="C71" s="8">
        <v>297064</v>
      </c>
      <c r="D71" s="1">
        <f ca="1">+(C71*main!$O$3)/1000000</f>
        <v>126.78691520000001</v>
      </c>
      <c r="E71" s="13">
        <f>+(C71/1000000)/main!$O$4</f>
        <v>1.6503555555555556E-3</v>
      </c>
    </row>
    <row r="72" spans="2:5" x14ac:dyDescent="0.3">
      <c r="B72" s="10" t="s">
        <v>144</v>
      </c>
      <c r="C72" s="8">
        <v>282022</v>
      </c>
      <c r="D72" s="1">
        <f ca="1">+(C72*main!$O$3)/1000000</f>
        <v>120.36698960000001</v>
      </c>
      <c r="E72" s="13">
        <f>+(C72/1000000)/main!$O$4</f>
        <v>1.5667888888888889E-3</v>
      </c>
    </row>
    <row r="73" spans="2:5" x14ac:dyDescent="0.3">
      <c r="B73" s="10" t="s">
        <v>145</v>
      </c>
      <c r="C73" s="8">
        <v>279106</v>
      </c>
      <c r="D73" s="1">
        <f ca="1">+(C73*main!$O$3)/1000000</f>
        <v>119.12244079999999</v>
      </c>
      <c r="E73" s="13">
        <f>+(C73/1000000)/main!$O$4</f>
        <v>1.550588888888889E-3</v>
      </c>
    </row>
    <row r="74" spans="2:5" x14ac:dyDescent="0.3">
      <c r="B74" s="10" t="s">
        <v>146</v>
      </c>
      <c r="C74" s="8">
        <v>277040</v>
      </c>
      <c r="D74" s="1">
        <f ca="1">+(C74*main!$O$3)/1000000</f>
        <v>118.240672</v>
      </c>
      <c r="E74" s="13">
        <f>+(C74/1000000)/main!$O$4</f>
        <v>1.5391111111111111E-3</v>
      </c>
    </row>
    <row r="75" spans="2:5" x14ac:dyDescent="0.3">
      <c r="B75" s="10" t="s">
        <v>147</v>
      </c>
      <c r="C75" s="8">
        <v>272459</v>
      </c>
      <c r="D75" s="1">
        <f ca="1">+(C75*main!$O$3)/1000000</f>
        <v>116.2855012</v>
      </c>
      <c r="E75" s="13">
        <f>+(C75/1000000)/main!$O$4</f>
        <v>1.5136611111111111E-3</v>
      </c>
    </row>
    <row r="76" spans="2:5" x14ac:dyDescent="0.3">
      <c r="B76" s="10" t="s">
        <v>148</v>
      </c>
      <c r="C76" s="8">
        <v>270788</v>
      </c>
      <c r="D76" s="1">
        <f ca="1">+(C76*main!$O$3)/1000000</f>
        <v>115.5723184</v>
      </c>
      <c r="E76" s="13">
        <f>+(C76/1000000)/main!$O$4</f>
        <v>1.5043777777777776E-3</v>
      </c>
    </row>
    <row r="77" spans="2:5" x14ac:dyDescent="0.3">
      <c r="B77" s="10" t="s">
        <v>149</v>
      </c>
      <c r="C77" s="8">
        <v>263147</v>
      </c>
      <c r="D77" s="1">
        <f ca="1">+(C77*main!$O$3)/1000000</f>
        <v>112.3111396</v>
      </c>
      <c r="E77" s="13">
        <f>+(C77/1000000)/main!$O$4</f>
        <v>1.461927777777778E-3</v>
      </c>
    </row>
    <row r="78" spans="2:5" x14ac:dyDescent="0.3">
      <c r="B78" s="10" t="s">
        <v>150</v>
      </c>
      <c r="C78" s="8">
        <v>254883</v>
      </c>
      <c r="D78" s="1">
        <f ca="1">+(C78*main!$O$3)/1000000</f>
        <v>108.78406440000001</v>
      </c>
      <c r="E78" s="13">
        <f>+(C78/1000000)/main!$O$4</f>
        <v>1.4160166666666667E-3</v>
      </c>
    </row>
    <row r="79" spans="2:5" x14ac:dyDescent="0.3">
      <c r="B79" s="10" t="s">
        <v>151</v>
      </c>
      <c r="C79" s="8">
        <v>253886</v>
      </c>
      <c r="D79" s="1">
        <f ca="1">+(C79*main!$O$3)/1000000</f>
        <v>108.35854479999999</v>
      </c>
      <c r="E79" s="13">
        <f>+(C79/1000000)/main!$O$4</f>
        <v>1.4104777777777778E-3</v>
      </c>
    </row>
    <row r="80" spans="2:5" x14ac:dyDescent="0.3">
      <c r="B80" s="10" t="s">
        <v>152</v>
      </c>
      <c r="C80" s="8">
        <v>245433</v>
      </c>
      <c r="D80" s="1">
        <f ca="1">+(C80*main!$O$3)/1000000</f>
        <v>104.75080440000001</v>
      </c>
      <c r="E80" s="13">
        <f>+(C80/1000000)/main!$O$4</f>
        <v>1.3635166666666667E-3</v>
      </c>
    </row>
    <row r="81" spans="2:5" x14ac:dyDescent="0.3">
      <c r="B81" s="10" t="s">
        <v>153</v>
      </c>
      <c r="C81" s="8">
        <v>230113</v>
      </c>
      <c r="D81" s="1">
        <f ca="1">+(C81*main!$O$3)/1000000</f>
        <v>98.212228400000001</v>
      </c>
      <c r="E81" s="13">
        <f>+(C81/1000000)/main!$O$4</f>
        <v>1.2784055555555556E-3</v>
      </c>
    </row>
    <row r="82" spans="2:5" x14ac:dyDescent="0.3">
      <c r="B82" s="10" t="s">
        <v>154</v>
      </c>
      <c r="C82" s="8">
        <v>229921</v>
      </c>
      <c r="D82" s="1">
        <f ca="1">+(C82*main!$O$3)/1000000</f>
        <v>98.130282800000003</v>
      </c>
      <c r="E82" s="13">
        <f>+(C82/1000000)/main!$O$4</f>
        <v>1.2773388888888888E-3</v>
      </c>
    </row>
    <row r="83" spans="2:5" x14ac:dyDescent="0.3">
      <c r="B83" s="10" t="s">
        <v>155</v>
      </c>
      <c r="C83" s="8">
        <v>229736</v>
      </c>
      <c r="D83" s="1">
        <f ca="1">+(C83*main!$O$3)/1000000</f>
        <v>98.051324800000003</v>
      </c>
      <c r="E83" s="13">
        <f>+(C83/1000000)/main!$O$4</f>
        <v>1.276311111111111E-3</v>
      </c>
    </row>
    <row r="84" spans="2:5" x14ac:dyDescent="0.3">
      <c r="B84" s="10" t="s">
        <v>156</v>
      </c>
      <c r="C84" s="8">
        <v>227228</v>
      </c>
      <c r="D84" s="1">
        <f ca="1">+(C84*main!$O$3)/1000000</f>
        <v>96.980910399999999</v>
      </c>
      <c r="E84" s="13">
        <f>+(C84/1000000)/main!$O$4</f>
        <v>1.2623777777777778E-3</v>
      </c>
    </row>
    <row r="85" spans="2:5" x14ac:dyDescent="0.3">
      <c r="B85" s="10" t="s">
        <v>157</v>
      </c>
      <c r="C85" s="8">
        <v>224928</v>
      </c>
      <c r="D85" s="1">
        <f ca="1">+(C85*main!$O$3)/1000000</f>
        <v>95.9992704</v>
      </c>
      <c r="E85" s="13">
        <f>+(C85/1000000)/main!$O$4</f>
        <v>1.2496E-3</v>
      </c>
    </row>
    <row r="86" spans="2:5" x14ac:dyDescent="0.3">
      <c r="B86" s="10" t="s">
        <v>158</v>
      </c>
      <c r="C86" s="8">
        <v>221437</v>
      </c>
      <c r="D86" s="1">
        <f ca="1">+(C86*main!$O$3)/1000000</f>
        <v>94.509311600000004</v>
      </c>
      <c r="E86" s="13">
        <f>+(C86/1000000)/main!$O$4</f>
        <v>1.2302055555555556E-3</v>
      </c>
    </row>
    <row r="87" spans="2:5" x14ac:dyDescent="0.3">
      <c r="B87" s="10" t="s">
        <v>159</v>
      </c>
      <c r="C87" s="8">
        <v>220279</v>
      </c>
      <c r="D87" s="1">
        <f ca="1">+(C87*main!$O$3)/1000000</f>
        <v>94.015077200000007</v>
      </c>
      <c r="E87" s="13">
        <f>+(C87/1000000)/main!$O$4</f>
        <v>1.2237722222222223E-3</v>
      </c>
    </row>
    <row r="88" spans="2:5" x14ac:dyDescent="0.3">
      <c r="B88" s="10" t="s">
        <v>160</v>
      </c>
      <c r="C88" s="8">
        <v>216349</v>
      </c>
      <c r="D88" s="1">
        <f ca="1">+(C88*main!$O$3)/1000000</f>
        <v>92.337753200000009</v>
      </c>
      <c r="E88" s="13">
        <f>+(C88/1000000)/main!$O$4</f>
        <v>1.201938888888889E-3</v>
      </c>
    </row>
    <row r="89" spans="2:5" x14ac:dyDescent="0.3">
      <c r="B89" s="10" t="s">
        <v>161</v>
      </c>
      <c r="C89" s="8">
        <v>213890</v>
      </c>
      <c r="D89" s="1">
        <f ca="1">+(C89*main!$O$3)/1000000</f>
        <v>91.288252</v>
      </c>
      <c r="E89" s="13">
        <f>+(C89/1000000)/main!$O$4</f>
        <v>1.1882777777777777E-3</v>
      </c>
    </row>
    <row r="90" spans="2:5" x14ac:dyDescent="0.3">
      <c r="B90" s="10" t="s">
        <v>162</v>
      </c>
      <c r="C90" s="8">
        <v>213023</v>
      </c>
      <c r="D90" s="1">
        <f ca="1">+(C90*main!$O$3)/1000000</f>
        <v>90.918216400000006</v>
      </c>
      <c r="E90" s="13">
        <f>+(C90/1000000)/main!$O$4</f>
        <v>1.183461111111111E-3</v>
      </c>
    </row>
    <row r="91" spans="2:5" x14ac:dyDescent="0.3">
      <c r="B91" s="10" t="s">
        <v>163</v>
      </c>
      <c r="C91" s="8">
        <v>207604</v>
      </c>
      <c r="D91" s="1">
        <f ca="1">+(C91*main!$O$3)/1000000</f>
        <v>88.60538720000001</v>
      </c>
      <c r="E91" s="13">
        <f>+(C91/1000000)/main!$O$4</f>
        <v>1.1533555555555556E-3</v>
      </c>
    </row>
    <row r="92" spans="2:5" x14ac:dyDescent="0.3">
      <c r="B92" s="10" t="s">
        <v>164</v>
      </c>
      <c r="C92" s="8">
        <v>201558</v>
      </c>
      <c r="D92" s="1">
        <f ca="1">+(C92*main!$O$3)/1000000</f>
        <v>86.024954400000013</v>
      </c>
      <c r="E92" s="13">
        <f>+(C92/1000000)/main!$O$4</f>
        <v>1.1197666666666667E-3</v>
      </c>
    </row>
    <row r="93" spans="2:5" x14ac:dyDescent="0.3">
      <c r="B93" s="10" t="s">
        <v>165</v>
      </c>
      <c r="C93" s="8">
        <v>196746</v>
      </c>
      <c r="D93" s="1">
        <f ca="1">+(C93*main!$O$3)/1000000</f>
        <v>83.971192799999997</v>
      </c>
      <c r="E93" s="13">
        <f>+(C93/1000000)/main!$O$4</f>
        <v>1.0930333333333334E-3</v>
      </c>
    </row>
    <row r="94" spans="2:5" x14ac:dyDescent="0.3">
      <c r="B94" s="10" t="s">
        <v>166</v>
      </c>
      <c r="C94" s="8">
        <v>191042</v>
      </c>
      <c r="D94" s="1">
        <f ca="1">+(C94*main!$O$3)/1000000</f>
        <v>81.536725600000011</v>
      </c>
      <c r="E94" s="13">
        <f>+(C94/1000000)/main!$O$4</f>
        <v>1.0613444444444444E-3</v>
      </c>
    </row>
    <row r="95" spans="2:5" x14ac:dyDescent="0.3">
      <c r="B95" s="10" t="s">
        <v>167</v>
      </c>
      <c r="C95" s="8">
        <v>182768</v>
      </c>
      <c r="D95" s="1">
        <f ca="1">+(C95*main!$O$3)/1000000</f>
        <v>78.005382400000002</v>
      </c>
      <c r="E95" s="13">
        <f>+(C95/1000000)/main!$O$4</f>
        <v>1.0153777777777778E-3</v>
      </c>
    </row>
    <row r="96" spans="2:5" x14ac:dyDescent="0.3">
      <c r="B96" s="10" t="s">
        <v>168</v>
      </c>
      <c r="C96" s="8">
        <v>182630</v>
      </c>
      <c r="D96" s="1">
        <f ca="1">+(C96*main!$O$3)/1000000</f>
        <v>77.946483999999998</v>
      </c>
      <c r="E96" s="13">
        <f>+(C96/1000000)/main!$O$4</f>
        <v>1.0146111111111111E-3</v>
      </c>
    </row>
    <row r="97" spans="2:5" x14ac:dyDescent="0.3">
      <c r="B97" s="10" t="s">
        <v>169</v>
      </c>
      <c r="C97" s="8">
        <v>182000</v>
      </c>
      <c r="D97" s="1">
        <f ca="1">+(C97*main!$O$3)/1000000</f>
        <v>77.677599999999998</v>
      </c>
      <c r="E97" s="13">
        <f>+(C97/1000000)/main!$O$4</f>
        <v>1.0111111111111111E-3</v>
      </c>
    </row>
    <row r="98" spans="2:5" x14ac:dyDescent="0.3">
      <c r="B98" s="10" t="s">
        <v>170</v>
      </c>
      <c r="C98" s="8">
        <v>181119</v>
      </c>
      <c r="D98" s="1">
        <f ca="1">+(C98*main!$O$3)/1000000</f>
        <v>77.301589200000009</v>
      </c>
      <c r="E98" s="13">
        <f>+(C98/1000000)/main!$O$4</f>
        <v>1.0062166666666666E-3</v>
      </c>
    </row>
    <row r="99" spans="2:5" x14ac:dyDescent="0.3">
      <c r="B99" s="10" t="s">
        <v>171</v>
      </c>
      <c r="C99" s="8">
        <v>180241</v>
      </c>
      <c r="D99" s="1">
        <f ca="1">+(C99*main!$O$3)/1000000</f>
        <v>76.926858799999991</v>
      </c>
      <c r="E99" s="13">
        <f>+(C99/1000000)/main!$O$4</f>
        <v>1.001338888888889E-3</v>
      </c>
    </row>
    <row r="100" spans="2:5" x14ac:dyDescent="0.3">
      <c r="B100" s="10" t="s">
        <v>172</v>
      </c>
      <c r="C100" s="8">
        <v>177152</v>
      </c>
      <c r="D100" s="1">
        <f ca="1">+(C100*main!$O$3)/1000000</f>
        <v>75.608473600000011</v>
      </c>
      <c r="E100" s="13">
        <f>+(C100/1000000)/main!$O$4</f>
        <v>9.8417777777777787E-4</v>
      </c>
    </row>
    <row r="101" spans="2:5" x14ac:dyDescent="0.3">
      <c r="B101" s="10" t="s">
        <v>173</v>
      </c>
      <c r="C101" s="8">
        <v>177078</v>
      </c>
      <c r="D101" s="1">
        <f ca="1">+(C101*main!$O$3)/1000000</f>
        <v>75.576890400000011</v>
      </c>
      <c r="E101" s="13">
        <f>+(C101/1000000)/main!$O$4</f>
        <v>9.8376666666666682E-4</v>
      </c>
    </row>
    <row r="102" spans="2:5" x14ac:dyDescent="0.3">
      <c r="B102" s="10" t="s">
        <v>174</v>
      </c>
      <c r="C102" s="8">
        <v>175728</v>
      </c>
      <c r="D102" s="1">
        <f ca="1">+(C102*main!$O$3)/1000000</f>
        <v>75.000710400000003</v>
      </c>
      <c r="E102" s="13">
        <f>+(C102/1000000)/main!$O$4</f>
        <v>9.7626666666666669E-4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Holders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2025-04-11T17:23:24Z</dcterms:created>
  <dcterms:modified xsi:type="dcterms:W3CDTF">2025-04-11T18:19:53Z</dcterms:modified>
</cp:coreProperties>
</file>