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3F95953C-F636-44D7-BC91-0BE467CF18A7}" xr6:coauthVersionLast="47" xr6:coauthVersionMax="47" xr10:uidLastSave="{00000000-0000-0000-0000-000000000000}"/>
  <bookViews>
    <workbookView xWindow="-38400" yWindow="500" windowWidth="38400" windowHeight="19980" firstSheet="1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K1170" i="1"/>
  <c r="G1170" i="1"/>
  <c r="C1170" i="1"/>
  <c r="H1170" i="1" s="1"/>
  <c r="K1169" i="1"/>
  <c r="G1169" i="1"/>
  <c r="C1169" i="1"/>
  <c r="K1168" i="1"/>
  <c r="G1168" i="1"/>
  <c r="C1168" i="1"/>
  <c r="K1167" i="1"/>
  <c r="G1167" i="1"/>
  <c r="C1167" i="1"/>
  <c r="K1166" i="1"/>
  <c r="G1166" i="1"/>
  <c r="C1166" i="1"/>
  <c r="K1165" i="1"/>
  <c r="G1165" i="1"/>
  <c r="C1165" i="1"/>
  <c r="K1164" i="1"/>
  <c r="G1164" i="1"/>
  <c r="C1164" i="1"/>
  <c r="K1163" i="1"/>
  <c r="G1163" i="1"/>
  <c r="C1163" i="1"/>
  <c r="K1162" i="1"/>
  <c r="G1162" i="1"/>
  <c r="C1162" i="1"/>
  <c r="K1161" i="1"/>
  <c r="G1161" i="1"/>
  <c r="C1161" i="1"/>
  <c r="K1160" i="1"/>
  <c r="G1160" i="1"/>
  <c r="C1160" i="1"/>
  <c r="K1159" i="1"/>
  <c r="G1159" i="1"/>
  <c r="C1159" i="1"/>
  <c r="K1158" i="1"/>
  <c r="G1158" i="1"/>
  <c r="C1158" i="1"/>
  <c r="K1157" i="1"/>
  <c r="G1157" i="1"/>
  <c r="C1157" i="1"/>
  <c r="K1156" i="1"/>
  <c r="G1156" i="1"/>
  <c r="C1156" i="1"/>
  <c r="K1155" i="1"/>
  <c r="G1155" i="1"/>
  <c r="C1155" i="1"/>
  <c r="K1154" i="1"/>
  <c r="J1154" i="1"/>
  <c r="J1155" i="1" s="1"/>
  <c r="G1154" i="1"/>
  <c r="C1154" i="1"/>
  <c r="H1155" i="1" s="1"/>
  <c r="I1155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H1132" i="1"/>
  <c r="G1132" i="1"/>
  <c r="C1132" i="1"/>
  <c r="K1131" i="1"/>
  <c r="H1131" i="1"/>
  <c r="G1131" i="1"/>
  <c r="C1131" i="1"/>
  <c r="K1130" i="1"/>
  <c r="H1130" i="1"/>
  <c r="G1130" i="1"/>
  <c r="C1130" i="1"/>
  <c r="K1129" i="1"/>
  <c r="H1129" i="1"/>
  <c r="G1129" i="1"/>
  <c r="C1129" i="1"/>
  <c r="K1128" i="1"/>
  <c r="H1128" i="1"/>
  <c r="G1128" i="1"/>
  <c r="C1128" i="1"/>
  <c r="K1127" i="1"/>
  <c r="H1127" i="1"/>
  <c r="G1127" i="1"/>
  <c r="C1127" i="1"/>
  <c r="K1126" i="1"/>
  <c r="H1126" i="1"/>
  <c r="G1126" i="1"/>
  <c r="C1126" i="1"/>
  <c r="K1125" i="1"/>
  <c r="H1125" i="1"/>
  <c r="G1125" i="1"/>
  <c r="C1125" i="1"/>
  <c r="K1124" i="1"/>
  <c r="H1124" i="1"/>
  <c r="G1124" i="1"/>
  <c r="C1124" i="1"/>
  <c r="K1123" i="1"/>
  <c r="H1123" i="1"/>
  <c r="G1123" i="1"/>
  <c r="C1123" i="1"/>
  <c r="K1122" i="1"/>
  <c r="H1122" i="1"/>
  <c r="G1122" i="1"/>
  <c r="C1122" i="1"/>
  <c r="K1121" i="1"/>
  <c r="H1121" i="1"/>
  <c r="G1121" i="1"/>
  <c r="C1121" i="1"/>
  <c r="K1120" i="1"/>
  <c r="H1120" i="1"/>
  <c r="G1120" i="1"/>
  <c r="C1120" i="1"/>
  <c r="K1119" i="1"/>
  <c r="I1119" i="1"/>
  <c r="H1119" i="1"/>
  <c r="G1119" i="1"/>
  <c r="C1119" i="1"/>
  <c r="K1118" i="1"/>
  <c r="G1118" i="1"/>
  <c r="C1118" i="1"/>
  <c r="K1117" i="1"/>
  <c r="G1117" i="1"/>
  <c r="C1117" i="1"/>
  <c r="H1118" i="1" s="1"/>
  <c r="I1118" i="1" s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K1095" i="1"/>
  <c r="G1095" i="1"/>
  <c r="C1095" i="1"/>
  <c r="K1094" i="1"/>
  <c r="G1094" i="1"/>
  <c r="C1094" i="1"/>
  <c r="H1094" i="1" s="1"/>
  <c r="K1093" i="1"/>
  <c r="G1093" i="1"/>
  <c r="C1093" i="1"/>
  <c r="K1092" i="1"/>
  <c r="G1092" i="1"/>
  <c r="C1092" i="1"/>
  <c r="K1091" i="1"/>
  <c r="G1091" i="1"/>
  <c r="C1091" i="1"/>
  <c r="K1090" i="1"/>
  <c r="G1090" i="1"/>
  <c r="C1090" i="1"/>
  <c r="K1089" i="1"/>
  <c r="G1089" i="1"/>
  <c r="C1089" i="1"/>
  <c r="K1088" i="1"/>
  <c r="G1088" i="1"/>
  <c r="C1088" i="1"/>
  <c r="H1088" i="1" s="1"/>
  <c r="K1087" i="1"/>
  <c r="G1087" i="1"/>
  <c r="C1087" i="1"/>
  <c r="K1086" i="1"/>
  <c r="G1086" i="1"/>
  <c r="C1086" i="1"/>
  <c r="H1086" i="1" s="1"/>
  <c r="K1085" i="1"/>
  <c r="G1085" i="1"/>
  <c r="C1085" i="1"/>
  <c r="K1084" i="1"/>
  <c r="G1084" i="1"/>
  <c r="C1084" i="1"/>
  <c r="K1083" i="1"/>
  <c r="G1083" i="1"/>
  <c r="C1083" i="1"/>
  <c r="K1082" i="1"/>
  <c r="G1082" i="1"/>
  <c r="C1082" i="1"/>
  <c r="H1082" i="1" s="1"/>
  <c r="K1081" i="1"/>
  <c r="G1081" i="1"/>
  <c r="C1081" i="1"/>
  <c r="K1080" i="1"/>
  <c r="J1080" i="1"/>
  <c r="G1080" i="1"/>
  <c r="C108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G1059" i="1"/>
  <c r="C1059" i="1"/>
  <c r="H1059" i="1" s="1"/>
  <c r="K1058" i="1"/>
  <c r="H1058" i="1"/>
  <c r="G1058" i="1"/>
  <c r="C1058" i="1"/>
  <c r="K1057" i="1"/>
  <c r="G1057" i="1"/>
  <c r="C1057" i="1"/>
  <c r="H1057" i="1" s="1"/>
  <c r="K1056" i="1"/>
  <c r="H1056" i="1"/>
  <c r="G1056" i="1"/>
  <c r="C1056" i="1"/>
  <c r="K1055" i="1"/>
  <c r="G1055" i="1"/>
  <c r="C1055" i="1"/>
  <c r="H1055" i="1" s="1"/>
  <c r="K1054" i="1"/>
  <c r="H1054" i="1"/>
  <c r="G1054" i="1"/>
  <c r="C1054" i="1"/>
  <c r="K1053" i="1"/>
  <c r="G1053" i="1"/>
  <c r="C1053" i="1"/>
  <c r="H1053" i="1" s="1"/>
  <c r="K1052" i="1"/>
  <c r="H1052" i="1"/>
  <c r="G1052" i="1"/>
  <c r="C1052" i="1"/>
  <c r="K1051" i="1"/>
  <c r="G1051" i="1"/>
  <c r="C1051" i="1"/>
  <c r="H1051" i="1" s="1"/>
  <c r="K1050" i="1"/>
  <c r="H1050" i="1"/>
  <c r="G1050" i="1"/>
  <c r="C1050" i="1"/>
  <c r="K1049" i="1"/>
  <c r="G1049" i="1"/>
  <c r="C1049" i="1"/>
  <c r="H1049" i="1" s="1"/>
  <c r="K1048" i="1"/>
  <c r="H1048" i="1"/>
  <c r="G1048" i="1"/>
  <c r="C1048" i="1"/>
  <c r="K1047" i="1"/>
  <c r="G1047" i="1"/>
  <c r="C1047" i="1"/>
  <c r="H1047" i="1" s="1"/>
  <c r="K1046" i="1"/>
  <c r="H1046" i="1"/>
  <c r="G1046" i="1"/>
  <c r="C1046" i="1"/>
  <c r="K1045" i="1"/>
  <c r="G1045" i="1"/>
  <c r="C1045" i="1"/>
  <c r="H1045" i="1" s="1"/>
  <c r="K1044" i="1"/>
  <c r="G1044" i="1"/>
  <c r="C1044" i="1"/>
  <c r="K1043" i="1"/>
  <c r="G1043" i="1"/>
  <c r="C1043" i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H1022" i="1"/>
  <c r="G1022" i="1"/>
  <c r="C1022" i="1"/>
  <c r="K1021" i="1"/>
  <c r="G1021" i="1"/>
  <c r="C1021" i="1"/>
  <c r="K1020" i="1"/>
  <c r="G1020" i="1"/>
  <c r="C1020" i="1"/>
  <c r="K1019" i="1"/>
  <c r="G1019" i="1"/>
  <c r="C1019" i="1"/>
  <c r="H1020" i="1" s="1"/>
  <c r="K1018" i="1"/>
  <c r="G1018" i="1"/>
  <c r="C1018" i="1"/>
  <c r="H1018" i="1" s="1"/>
  <c r="K1017" i="1"/>
  <c r="G1017" i="1"/>
  <c r="C1017" i="1"/>
  <c r="K1016" i="1"/>
  <c r="H1016" i="1"/>
  <c r="G1016" i="1"/>
  <c r="C1016" i="1"/>
  <c r="K1015" i="1"/>
  <c r="G1015" i="1"/>
  <c r="C1015" i="1"/>
  <c r="K1014" i="1"/>
  <c r="G1014" i="1"/>
  <c r="C1014" i="1"/>
  <c r="K1013" i="1"/>
  <c r="G1013" i="1"/>
  <c r="C1013" i="1"/>
  <c r="H1014" i="1" s="1"/>
  <c r="K1012" i="1"/>
  <c r="G1012" i="1"/>
  <c r="C1012" i="1"/>
  <c r="H1012" i="1" s="1"/>
  <c r="K1011" i="1"/>
  <c r="G1011" i="1"/>
  <c r="C1011" i="1"/>
  <c r="K1010" i="1"/>
  <c r="H1010" i="1"/>
  <c r="G1010" i="1"/>
  <c r="C1010" i="1"/>
  <c r="K1009" i="1"/>
  <c r="G1009" i="1"/>
  <c r="C1009" i="1"/>
  <c r="K1008" i="1"/>
  <c r="G1008" i="1"/>
  <c r="C1008" i="1"/>
  <c r="K1007" i="1"/>
  <c r="G1007" i="1"/>
  <c r="C1007" i="1"/>
  <c r="H1008" i="1" s="1"/>
  <c r="K1006" i="1"/>
  <c r="J1006" i="1"/>
  <c r="G1006" i="1"/>
  <c r="C100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H982" i="1" s="1"/>
  <c r="K981" i="1"/>
  <c r="G981" i="1"/>
  <c r="C981" i="1"/>
  <c r="K980" i="1"/>
  <c r="G980" i="1"/>
  <c r="C980" i="1"/>
  <c r="H980" i="1" s="1"/>
  <c r="K979" i="1"/>
  <c r="G979" i="1"/>
  <c r="C979" i="1"/>
  <c r="H979" i="1" s="1"/>
  <c r="K978" i="1"/>
  <c r="H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G973" i="1"/>
  <c r="C973" i="1"/>
  <c r="K972" i="1"/>
  <c r="G972" i="1"/>
  <c r="C972" i="1"/>
  <c r="K971" i="1"/>
  <c r="J971" i="1"/>
  <c r="G971" i="1"/>
  <c r="C971" i="1"/>
  <c r="K970" i="1"/>
  <c r="J970" i="1"/>
  <c r="G970" i="1"/>
  <c r="C970" i="1"/>
  <c r="H970" i="1" s="1"/>
  <c r="I970" i="1" s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G948" i="1"/>
  <c r="C948" i="1"/>
  <c r="K947" i="1"/>
  <c r="G947" i="1"/>
  <c r="C947" i="1"/>
  <c r="K946" i="1"/>
  <c r="G946" i="1"/>
  <c r="C946" i="1"/>
  <c r="K945" i="1"/>
  <c r="H945" i="1"/>
  <c r="G945" i="1"/>
  <c r="C945" i="1"/>
  <c r="K944" i="1"/>
  <c r="G944" i="1"/>
  <c r="C944" i="1"/>
  <c r="K943" i="1"/>
  <c r="H943" i="1"/>
  <c r="G943" i="1"/>
  <c r="C943" i="1"/>
  <c r="K942" i="1"/>
  <c r="G942" i="1"/>
  <c r="C942" i="1"/>
  <c r="K941" i="1"/>
  <c r="G941" i="1"/>
  <c r="C941" i="1"/>
  <c r="K940" i="1"/>
  <c r="G940" i="1"/>
  <c r="C940" i="1"/>
  <c r="K939" i="1"/>
  <c r="H939" i="1"/>
  <c r="G939" i="1"/>
  <c r="C939" i="1"/>
  <c r="K938" i="1"/>
  <c r="G938" i="1"/>
  <c r="C938" i="1"/>
  <c r="K937" i="1"/>
  <c r="H937" i="1"/>
  <c r="G937" i="1"/>
  <c r="C937" i="1"/>
  <c r="K936" i="1"/>
  <c r="G936" i="1"/>
  <c r="C936" i="1"/>
  <c r="K935" i="1"/>
  <c r="G935" i="1"/>
  <c r="C935" i="1"/>
  <c r="K934" i="1"/>
  <c r="G934" i="1"/>
  <c r="C934" i="1"/>
  <c r="K933" i="1"/>
  <c r="H933" i="1"/>
  <c r="I933" i="1" s="1"/>
  <c r="G933" i="1"/>
  <c r="C933" i="1"/>
  <c r="K932" i="1"/>
  <c r="G932" i="1"/>
  <c r="C932" i="1"/>
  <c r="J932" i="1" s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H910" i="1" s="1"/>
  <c r="K909" i="1"/>
  <c r="G909" i="1"/>
  <c r="C909" i="1"/>
  <c r="K908" i="1"/>
  <c r="G908" i="1"/>
  <c r="C908" i="1"/>
  <c r="H908" i="1" s="1"/>
  <c r="K907" i="1"/>
  <c r="G907" i="1"/>
  <c r="C907" i="1"/>
  <c r="K906" i="1"/>
  <c r="G906" i="1"/>
  <c r="C906" i="1"/>
  <c r="K905" i="1"/>
  <c r="G905" i="1"/>
  <c r="C905" i="1"/>
  <c r="K904" i="1"/>
  <c r="G904" i="1"/>
  <c r="C904" i="1"/>
  <c r="H904" i="1" s="1"/>
  <c r="K903" i="1"/>
  <c r="G903" i="1"/>
  <c r="C903" i="1"/>
  <c r="K902" i="1"/>
  <c r="G902" i="1"/>
  <c r="C902" i="1"/>
  <c r="K901" i="1"/>
  <c r="G901" i="1"/>
  <c r="C901" i="1"/>
  <c r="K900" i="1"/>
  <c r="G900" i="1"/>
  <c r="C900" i="1"/>
  <c r="K899" i="1"/>
  <c r="G899" i="1"/>
  <c r="C899" i="1"/>
  <c r="K898" i="1"/>
  <c r="G898" i="1"/>
  <c r="C898" i="1"/>
  <c r="H898" i="1" s="1"/>
  <c r="K897" i="1"/>
  <c r="G897" i="1"/>
  <c r="C897" i="1"/>
  <c r="K896" i="1"/>
  <c r="G896" i="1"/>
  <c r="C896" i="1"/>
  <c r="H896" i="1" s="1"/>
  <c r="I896" i="1" s="1"/>
  <c r="K895" i="1"/>
  <c r="G895" i="1"/>
  <c r="C895" i="1"/>
  <c r="J896" i="1" s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G874" i="1"/>
  <c r="C874" i="1"/>
  <c r="K873" i="1"/>
  <c r="G873" i="1"/>
  <c r="C873" i="1"/>
  <c r="K872" i="1"/>
  <c r="H872" i="1"/>
  <c r="G872" i="1"/>
  <c r="C872" i="1"/>
  <c r="K871" i="1"/>
  <c r="H871" i="1"/>
  <c r="G871" i="1"/>
  <c r="C871" i="1"/>
  <c r="K870" i="1"/>
  <c r="G870" i="1"/>
  <c r="C870" i="1"/>
  <c r="K869" i="1"/>
  <c r="G869" i="1"/>
  <c r="C869" i="1"/>
  <c r="K868" i="1"/>
  <c r="H868" i="1"/>
  <c r="G868" i="1"/>
  <c r="C868" i="1"/>
  <c r="K867" i="1"/>
  <c r="H867" i="1"/>
  <c r="G867" i="1"/>
  <c r="C867" i="1"/>
  <c r="K866" i="1"/>
  <c r="H866" i="1"/>
  <c r="G866" i="1"/>
  <c r="C866" i="1"/>
  <c r="K865" i="1"/>
  <c r="G865" i="1"/>
  <c r="C865" i="1"/>
  <c r="K864" i="1"/>
  <c r="G864" i="1"/>
  <c r="C864" i="1"/>
  <c r="K863" i="1"/>
  <c r="G863" i="1"/>
  <c r="C863" i="1"/>
  <c r="K862" i="1"/>
  <c r="H862" i="1"/>
  <c r="G862" i="1"/>
  <c r="C862" i="1"/>
  <c r="K861" i="1"/>
  <c r="H861" i="1"/>
  <c r="G861" i="1"/>
  <c r="C861" i="1"/>
  <c r="K860" i="1"/>
  <c r="H860" i="1"/>
  <c r="G860" i="1"/>
  <c r="C860" i="1"/>
  <c r="K859" i="1"/>
  <c r="G859" i="1"/>
  <c r="C859" i="1"/>
  <c r="K858" i="1"/>
  <c r="J858" i="1"/>
  <c r="G858" i="1"/>
  <c r="C85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H837" i="1"/>
  <c r="G837" i="1"/>
  <c r="C837" i="1"/>
  <c r="K836" i="1"/>
  <c r="G836" i="1"/>
  <c r="C836" i="1"/>
  <c r="H836" i="1" s="1"/>
  <c r="K835" i="1"/>
  <c r="G835" i="1"/>
  <c r="C835" i="1"/>
  <c r="K834" i="1"/>
  <c r="G834" i="1"/>
  <c r="C834" i="1"/>
  <c r="H834" i="1" s="1"/>
  <c r="K833" i="1"/>
  <c r="H833" i="1"/>
  <c r="G833" i="1"/>
  <c r="C833" i="1"/>
  <c r="K832" i="1"/>
  <c r="G832" i="1"/>
  <c r="C832" i="1"/>
  <c r="K831" i="1"/>
  <c r="G831" i="1"/>
  <c r="C831" i="1"/>
  <c r="H831" i="1" s="1"/>
  <c r="K830" i="1"/>
  <c r="G830" i="1"/>
  <c r="C830" i="1"/>
  <c r="K829" i="1"/>
  <c r="G829" i="1"/>
  <c r="C829" i="1"/>
  <c r="H829" i="1" s="1"/>
  <c r="K828" i="1"/>
  <c r="H828" i="1"/>
  <c r="G828" i="1"/>
  <c r="C828" i="1"/>
  <c r="K827" i="1"/>
  <c r="G827" i="1"/>
  <c r="C827" i="1"/>
  <c r="K826" i="1"/>
  <c r="H826" i="1"/>
  <c r="G826" i="1"/>
  <c r="C826" i="1"/>
  <c r="K825" i="1"/>
  <c r="G825" i="1"/>
  <c r="C825" i="1"/>
  <c r="K824" i="1"/>
  <c r="G824" i="1"/>
  <c r="C824" i="1"/>
  <c r="H824" i="1" s="1"/>
  <c r="K823" i="1"/>
  <c r="G823" i="1"/>
  <c r="C823" i="1"/>
  <c r="H823" i="1" s="1"/>
  <c r="K822" i="1"/>
  <c r="G822" i="1"/>
  <c r="C822" i="1"/>
  <c r="J822" i="1" s="1"/>
  <c r="K821" i="1"/>
  <c r="G821" i="1"/>
  <c r="C82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H800" i="1"/>
  <c r="G800" i="1"/>
  <c r="C800" i="1"/>
  <c r="K799" i="1"/>
  <c r="G799" i="1"/>
  <c r="C799" i="1"/>
  <c r="H799" i="1" s="1"/>
  <c r="K798" i="1"/>
  <c r="H798" i="1"/>
  <c r="G798" i="1"/>
  <c r="C798" i="1"/>
  <c r="K797" i="1"/>
  <c r="G797" i="1"/>
  <c r="C797" i="1"/>
  <c r="H797" i="1" s="1"/>
  <c r="K796" i="1"/>
  <c r="H796" i="1"/>
  <c r="G796" i="1"/>
  <c r="C796" i="1"/>
  <c r="K795" i="1"/>
  <c r="G795" i="1"/>
  <c r="C795" i="1"/>
  <c r="H795" i="1" s="1"/>
  <c r="K794" i="1"/>
  <c r="H794" i="1"/>
  <c r="G794" i="1"/>
  <c r="C794" i="1"/>
  <c r="K793" i="1"/>
  <c r="G793" i="1"/>
  <c r="C793" i="1"/>
  <c r="H793" i="1" s="1"/>
  <c r="K792" i="1"/>
  <c r="H792" i="1"/>
  <c r="G792" i="1"/>
  <c r="C792" i="1"/>
  <c r="K791" i="1"/>
  <c r="G791" i="1"/>
  <c r="C791" i="1"/>
  <c r="H791" i="1" s="1"/>
  <c r="K790" i="1"/>
  <c r="H790" i="1"/>
  <c r="G790" i="1"/>
  <c r="C790" i="1"/>
  <c r="K789" i="1"/>
  <c r="G789" i="1"/>
  <c r="C789" i="1"/>
  <c r="H789" i="1" s="1"/>
  <c r="K788" i="1"/>
  <c r="H788" i="1"/>
  <c r="G788" i="1"/>
  <c r="C788" i="1"/>
  <c r="K787" i="1"/>
  <c r="G787" i="1"/>
  <c r="C787" i="1"/>
  <c r="H787" i="1" s="1"/>
  <c r="K786" i="1"/>
  <c r="H786" i="1"/>
  <c r="G786" i="1"/>
  <c r="C786" i="1"/>
  <c r="K785" i="1"/>
  <c r="J785" i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G785" i="1"/>
  <c r="C785" i="1"/>
  <c r="K784" i="1"/>
  <c r="J784" i="1"/>
  <c r="G784" i="1"/>
  <c r="C78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H763" i="1"/>
  <c r="G763" i="1"/>
  <c r="C763" i="1"/>
  <c r="K762" i="1"/>
  <c r="H762" i="1"/>
  <c r="G762" i="1"/>
  <c r="C762" i="1"/>
  <c r="K761" i="1"/>
  <c r="G761" i="1"/>
  <c r="C761" i="1"/>
  <c r="K760" i="1"/>
  <c r="G760" i="1"/>
  <c r="C760" i="1"/>
  <c r="K759" i="1"/>
  <c r="H759" i="1"/>
  <c r="G759" i="1"/>
  <c r="C759" i="1"/>
  <c r="K758" i="1"/>
  <c r="H758" i="1"/>
  <c r="G758" i="1"/>
  <c r="C758" i="1"/>
  <c r="K757" i="1"/>
  <c r="G757" i="1"/>
  <c r="C757" i="1"/>
  <c r="K756" i="1"/>
  <c r="G756" i="1"/>
  <c r="C756" i="1"/>
  <c r="K755" i="1"/>
  <c r="H755" i="1"/>
  <c r="G755" i="1"/>
  <c r="C755" i="1"/>
  <c r="K754" i="1"/>
  <c r="H754" i="1"/>
  <c r="G754" i="1"/>
  <c r="C754" i="1"/>
  <c r="K753" i="1"/>
  <c r="G753" i="1"/>
  <c r="C753" i="1"/>
  <c r="K752" i="1"/>
  <c r="G752" i="1"/>
  <c r="C752" i="1"/>
  <c r="K751" i="1"/>
  <c r="H751" i="1"/>
  <c r="G751" i="1"/>
  <c r="C751" i="1"/>
  <c r="K750" i="1"/>
  <c r="H750" i="1"/>
  <c r="G750" i="1"/>
  <c r="C750" i="1"/>
  <c r="K749" i="1"/>
  <c r="G749" i="1"/>
  <c r="C749" i="1"/>
  <c r="K748" i="1"/>
  <c r="G748" i="1"/>
  <c r="C748" i="1"/>
  <c r="K747" i="1"/>
  <c r="G747" i="1"/>
  <c r="C74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H726" i="1"/>
  <c r="G726" i="1"/>
  <c r="C726" i="1"/>
  <c r="K725" i="1"/>
  <c r="H725" i="1"/>
  <c r="G725" i="1"/>
  <c r="C725" i="1"/>
  <c r="K724" i="1"/>
  <c r="G724" i="1"/>
  <c r="C724" i="1"/>
  <c r="K723" i="1"/>
  <c r="G723" i="1"/>
  <c r="C723" i="1"/>
  <c r="K722" i="1"/>
  <c r="H722" i="1"/>
  <c r="G722" i="1"/>
  <c r="C722" i="1"/>
  <c r="K721" i="1"/>
  <c r="H721" i="1"/>
  <c r="G721" i="1"/>
  <c r="C721" i="1"/>
  <c r="K720" i="1"/>
  <c r="G720" i="1"/>
  <c r="C720" i="1"/>
  <c r="K719" i="1"/>
  <c r="G719" i="1"/>
  <c r="C719" i="1"/>
  <c r="K718" i="1"/>
  <c r="H718" i="1"/>
  <c r="G718" i="1"/>
  <c r="C718" i="1"/>
  <c r="K717" i="1"/>
  <c r="H717" i="1"/>
  <c r="G717" i="1"/>
  <c r="C717" i="1"/>
  <c r="K716" i="1"/>
  <c r="G716" i="1"/>
  <c r="C716" i="1"/>
  <c r="K715" i="1"/>
  <c r="G715" i="1"/>
  <c r="C715" i="1"/>
  <c r="K714" i="1"/>
  <c r="H714" i="1"/>
  <c r="G714" i="1"/>
  <c r="C714" i="1"/>
  <c r="K713" i="1"/>
  <c r="H713" i="1"/>
  <c r="G713" i="1"/>
  <c r="C713" i="1"/>
  <c r="K712" i="1"/>
  <c r="G712" i="1"/>
  <c r="C712" i="1"/>
  <c r="K711" i="1"/>
  <c r="G711" i="1"/>
  <c r="C711" i="1"/>
  <c r="K710" i="1"/>
  <c r="J710" i="1"/>
  <c r="G710" i="1"/>
  <c r="C71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G689" i="1"/>
  <c r="C689" i="1"/>
  <c r="K688" i="1"/>
  <c r="G688" i="1"/>
  <c r="C688" i="1"/>
  <c r="K687" i="1"/>
  <c r="H687" i="1"/>
  <c r="G687" i="1"/>
  <c r="C687" i="1"/>
  <c r="K686" i="1"/>
  <c r="G686" i="1"/>
  <c r="C686" i="1"/>
  <c r="K685" i="1"/>
  <c r="G685" i="1"/>
  <c r="C685" i="1"/>
  <c r="K684" i="1"/>
  <c r="H684" i="1"/>
  <c r="G684" i="1"/>
  <c r="C684" i="1"/>
  <c r="K683" i="1"/>
  <c r="G683" i="1"/>
  <c r="C683" i="1"/>
  <c r="K682" i="1"/>
  <c r="H682" i="1"/>
  <c r="G682" i="1"/>
  <c r="C682" i="1"/>
  <c r="K681" i="1"/>
  <c r="H681" i="1"/>
  <c r="G681" i="1"/>
  <c r="C681" i="1"/>
  <c r="K680" i="1"/>
  <c r="G680" i="1"/>
  <c r="C680" i="1"/>
  <c r="H680" i="1" s="1"/>
  <c r="K679" i="1"/>
  <c r="H679" i="1"/>
  <c r="G679" i="1"/>
  <c r="C679" i="1"/>
  <c r="K678" i="1"/>
  <c r="G678" i="1"/>
  <c r="C678" i="1"/>
  <c r="K677" i="1"/>
  <c r="G677" i="1"/>
  <c r="C677" i="1"/>
  <c r="K676" i="1"/>
  <c r="G676" i="1"/>
  <c r="C676" i="1"/>
  <c r="H677" i="1" s="1"/>
  <c r="K675" i="1"/>
  <c r="H675" i="1"/>
  <c r="G675" i="1"/>
  <c r="C675" i="1"/>
  <c r="K674" i="1"/>
  <c r="G674" i="1"/>
  <c r="C674" i="1"/>
  <c r="K673" i="1"/>
  <c r="G673" i="1"/>
  <c r="C67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G652" i="1"/>
  <c r="C652" i="1"/>
  <c r="K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H646" i="1"/>
  <c r="G646" i="1"/>
  <c r="C646" i="1"/>
  <c r="K645" i="1"/>
  <c r="G645" i="1"/>
  <c r="C645" i="1"/>
  <c r="H645" i="1" s="1"/>
  <c r="K644" i="1"/>
  <c r="G644" i="1"/>
  <c r="C644" i="1"/>
  <c r="K643" i="1"/>
  <c r="G643" i="1"/>
  <c r="C643" i="1"/>
  <c r="K642" i="1"/>
  <c r="H642" i="1"/>
  <c r="G642" i="1"/>
  <c r="C642" i="1"/>
  <c r="K641" i="1"/>
  <c r="G641" i="1"/>
  <c r="C641" i="1"/>
  <c r="K640" i="1"/>
  <c r="G640" i="1"/>
  <c r="C640" i="1"/>
  <c r="K639" i="1"/>
  <c r="G639" i="1"/>
  <c r="C639" i="1"/>
  <c r="K638" i="1"/>
  <c r="H638" i="1"/>
  <c r="G638" i="1"/>
  <c r="C638" i="1"/>
  <c r="K637" i="1"/>
  <c r="J637" i="1"/>
  <c r="G637" i="1"/>
  <c r="C637" i="1"/>
  <c r="H637" i="1" s="1"/>
  <c r="I637" i="1" s="1"/>
  <c r="K636" i="1"/>
  <c r="G636" i="1"/>
  <c r="C636" i="1"/>
  <c r="J636" i="1" s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H615" i="1"/>
  <c r="G615" i="1"/>
  <c r="C615" i="1"/>
  <c r="K614" i="1"/>
  <c r="G614" i="1"/>
  <c r="C614" i="1"/>
  <c r="K613" i="1"/>
  <c r="H613" i="1"/>
  <c r="G613" i="1"/>
  <c r="C613" i="1"/>
  <c r="K612" i="1"/>
  <c r="G612" i="1"/>
  <c r="C612" i="1"/>
  <c r="K611" i="1"/>
  <c r="G611" i="1"/>
  <c r="C611" i="1"/>
  <c r="K610" i="1"/>
  <c r="G610" i="1"/>
  <c r="C610" i="1"/>
  <c r="K609" i="1"/>
  <c r="G609" i="1"/>
  <c r="C609" i="1"/>
  <c r="K608" i="1"/>
  <c r="G608" i="1"/>
  <c r="C608" i="1"/>
  <c r="K607" i="1"/>
  <c r="G607" i="1"/>
  <c r="C607" i="1"/>
  <c r="K606" i="1"/>
  <c r="G606" i="1"/>
  <c r="C606" i="1"/>
  <c r="K605" i="1"/>
  <c r="H605" i="1"/>
  <c r="G605" i="1"/>
  <c r="C605" i="1"/>
  <c r="K604" i="1"/>
  <c r="G604" i="1"/>
  <c r="C604" i="1"/>
  <c r="K603" i="1"/>
  <c r="H603" i="1"/>
  <c r="G603" i="1"/>
  <c r="C603" i="1"/>
  <c r="K602" i="1"/>
  <c r="G602" i="1"/>
  <c r="C602" i="1"/>
  <c r="K601" i="1"/>
  <c r="G601" i="1"/>
  <c r="C601" i="1"/>
  <c r="K600" i="1"/>
  <c r="G600" i="1"/>
  <c r="C600" i="1"/>
  <c r="K599" i="1"/>
  <c r="G599" i="1"/>
  <c r="C59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H578" i="1"/>
  <c r="K577" i="1"/>
  <c r="H577" i="1"/>
  <c r="G577" i="1"/>
  <c r="K576" i="1"/>
  <c r="H576" i="1"/>
  <c r="G576" i="1"/>
  <c r="K575" i="1"/>
  <c r="G575" i="1"/>
  <c r="K574" i="1"/>
  <c r="G574" i="1"/>
  <c r="K573" i="1"/>
  <c r="G573" i="1"/>
  <c r="K572" i="1"/>
  <c r="H572" i="1"/>
  <c r="G572" i="1"/>
  <c r="K571" i="1"/>
  <c r="G571" i="1"/>
  <c r="K570" i="1"/>
  <c r="H570" i="1"/>
  <c r="G570" i="1"/>
  <c r="K569" i="1"/>
  <c r="G569" i="1"/>
  <c r="K568" i="1"/>
  <c r="G568" i="1"/>
  <c r="C568" i="1"/>
  <c r="K567" i="1"/>
  <c r="H567" i="1"/>
  <c r="G567" i="1"/>
  <c r="C567" i="1"/>
  <c r="K566" i="1"/>
  <c r="G566" i="1"/>
  <c r="C566" i="1"/>
  <c r="K565" i="1"/>
  <c r="H565" i="1"/>
  <c r="G565" i="1"/>
  <c r="C565" i="1"/>
  <c r="K564" i="1"/>
  <c r="H564" i="1"/>
  <c r="I564" i="1" s="1"/>
  <c r="I565" i="1" s="1"/>
  <c r="G564" i="1"/>
  <c r="C564" i="1"/>
  <c r="K563" i="1"/>
  <c r="H563" i="1"/>
  <c r="I563" i="1" s="1"/>
  <c r="G563" i="1"/>
  <c r="C563" i="1"/>
  <c r="K562" i="1"/>
  <c r="J562" i="1"/>
  <c r="G562" i="1"/>
  <c r="C56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H541" i="1"/>
  <c r="G541" i="1"/>
  <c r="K540" i="1"/>
  <c r="G540" i="1"/>
  <c r="K539" i="1"/>
  <c r="H539" i="1"/>
  <c r="G539" i="1"/>
  <c r="K538" i="1"/>
  <c r="G538" i="1"/>
  <c r="K537" i="1"/>
  <c r="G537" i="1"/>
  <c r="K536" i="1"/>
  <c r="G536" i="1"/>
  <c r="K535" i="1"/>
  <c r="G535" i="1"/>
  <c r="K534" i="1"/>
  <c r="G534" i="1"/>
  <c r="K533" i="1"/>
  <c r="G533" i="1"/>
  <c r="K532" i="1"/>
  <c r="H532" i="1"/>
  <c r="G532" i="1"/>
  <c r="K531" i="1"/>
  <c r="G531" i="1"/>
  <c r="C531" i="1"/>
  <c r="H531" i="1" s="1"/>
  <c r="K530" i="1"/>
  <c r="H530" i="1"/>
  <c r="G530" i="1"/>
  <c r="C530" i="1"/>
  <c r="K529" i="1"/>
  <c r="G529" i="1"/>
  <c r="C529" i="1"/>
  <c r="K528" i="1"/>
  <c r="G528" i="1"/>
  <c r="C528" i="1"/>
  <c r="K527" i="1"/>
  <c r="G527" i="1"/>
  <c r="C527" i="1"/>
  <c r="K526" i="1"/>
  <c r="G526" i="1"/>
  <c r="C526" i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H498" i="1"/>
  <c r="G498" i="1"/>
  <c r="K497" i="1"/>
  <c r="G497" i="1"/>
  <c r="K496" i="1"/>
  <c r="H496" i="1"/>
  <c r="G496" i="1"/>
  <c r="K495" i="1"/>
  <c r="G495" i="1"/>
  <c r="K494" i="1"/>
  <c r="G494" i="1"/>
  <c r="C494" i="1"/>
  <c r="K493" i="1"/>
  <c r="G493" i="1"/>
  <c r="C493" i="1"/>
  <c r="K492" i="1"/>
  <c r="H492" i="1"/>
  <c r="G492" i="1"/>
  <c r="C492" i="1"/>
  <c r="K491" i="1"/>
  <c r="G491" i="1"/>
  <c r="C491" i="1"/>
  <c r="K490" i="1"/>
  <c r="H490" i="1"/>
  <c r="G490" i="1"/>
  <c r="C490" i="1"/>
  <c r="H491" i="1" s="1"/>
  <c r="K489" i="1"/>
  <c r="G489" i="1"/>
  <c r="C489" i="1"/>
  <c r="K488" i="1"/>
  <c r="G488" i="1"/>
  <c r="C488" i="1"/>
  <c r="J488" i="1" s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G467" i="1"/>
  <c r="K466" i="1"/>
  <c r="H466" i="1"/>
  <c r="G466" i="1"/>
  <c r="K465" i="1"/>
  <c r="G465" i="1"/>
  <c r="K464" i="1"/>
  <c r="G464" i="1"/>
  <c r="K463" i="1"/>
  <c r="G463" i="1"/>
  <c r="H463" i="1"/>
  <c r="K462" i="1"/>
  <c r="G462" i="1"/>
  <c r="K461" i="1"/>
  <c r="G461" i="1"/>
  <c r="K460" i="1"/>
  <c r="G460" i="1"/>
  <c r="K459" i="1"/>
  <c r="G459" i="1"/>
  <c r="H459" i="1"/>
  <c r="K458" i="1"/>
  <c r="G458" i="1"/>
  <c r="H458" i="1"/>
  <c r="K457" i="1"/>
  <c r="G457" i="1"/>
  <c r="C457" i="1"/>
  <c r="H457" i="1" s="1"/>
  <c r="K456" i="1"/>
  <c r="G456" i="1"/>
  <c r="C456" i="1"/>
  <c r="K455" i="1"/>
  <c r="G455" i="1"/>
  <c r="C455" i="1"/>
  <c r="K454" i="1"/>
  <c r="H454" i="1"/>
  <c r="G454" i="1"/>
  <c r="C454" i="1"/>
  <c r="K453" i="1"/>
  <c r="G453" i="1"/>
  <c r="C453" i="1"/>
  <c r="K452" i="1"/>
  <c r="J452" i="1"/>
  <c r="G452" i="1"/>
  <c r="C452" i="1"/>
  <c r="H452" i="1" s="1"/>
  <c r="I452" i="1" s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30" i="1"/>
  <c r="G430" i="1"/>
  <c r="K429" i="1"/>
  <c r="G429" i="1"/>
  <c r="K428" i="1"/>
  <c r="G428" i="1"/>
  <c r="K427" i="1"/>
  <c r="G427" i="1"/>
  <c r="K426" i="1"/>
  <c r="G426" i="1"/>
  <c r="K425" i="1"/>
  <c r="H425" i="1"/>
  <c r="G425" i="1"/>
  <c r="K424" i="1"/>
  <c r="G424" i="1"/>
  <c r="K423" i="1"/>
  <c r="H423" i="1"/>
  <c r="G423" i="1"/>
  <c r="K422" i="1"/>
  <c r="G422" i="1"/>
  <c r="K421" i="1"/>
  <c r="G421" i="1"/>
  <c r="K420" i="1"/>
  <c r="G420" i="1"/>
  <c r="C420" i="1"/>
  <c r="K419" i="1"/>
  <c r="G419" i="1"/>
  <c r="C419" i="1"/>
  <c r="K418" i="1"/>
  <c r="G418" i="1"/>
  <c r="C418" i="1"/>
  <c r="K417" i="1"/>
  <c r="H417" i="1"/>
  <c r="G417" i="1"/>
  <c r="C417" i="1"/>
  <c r="K416" i="1"/>
  <c r="G416" i="1"/>
  <c r="C416" i="1"/>
  <c r="K415" i="1"/>
  <c r="J415" i="1"/>
  <c r="I415" i="1"/>
  <c r="H415" i="1"/>
  <c r="G415" i="1"/>
  <c r="C415" i="1"/>
  <c r="K414" i="1"/>
  <c r="G414" i="1"/>
  <c r="C414" i="1"/>
  <c r="J414" i="1" s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93" i="1"/>
  <c r="G393" i="1"/>
  <c r="K392" i="1"/>
  <c r="G392" i="1"/>
  <c r="K391" i="1"/>
  <c r="G391" i="1"/>
  <c r="K390" i="1"/>
  <c r="G390" i="1"/>
  <c r="H390" i="1"/>
  <c r="K389" i="1"/>
  <c r="H389" i="1"/>
  <c r="G389" i="1"/>
  <c r="K388" i="1"/>
  <c r="G388" i="1"/>
  <c r="H388" i="1"/>
  <c r="K387" i="1"/>
  <c r="G387" i="1"/>
  <c r="H387" i="1"/>
  <c r="K386" i="1"/>
  <c r="G386" i="1"/>
  <c r="H386" i="1"/>
  <c r="K385" i="1"/>
  <c r="H385" i="1"/>
  <c r="G385" i="1"/>
  <c r="K384" i="1"/>
  <c r="G384" i="1"/>
  <c r="K383" i="1"/>
  <c r="G383" i="1"/>
  <c r="C383" i="1"/>
  <c r="K382" i="1"/>
  <c r="G382" i="1"/>
  <c r="C382" i="1"/>
  <c r="K381" i="1"/>
  <c r="G381" i="1"/>
  <c r="C381" i="1"/>
  <c r="K380" i="1"/>
  <c r="G380" i="1"/>
  <c r="C380" i="1"/>
  <c r="K379" i="1"/>
  <c r="G379" i="1"/>
  <c r="C379" i="1"/>
  <c r="K378" i="1"/>
  <c r="J378" i="1"/>
  <c r="G378" i="1"/>
  <c r="C378" i="1"/>
  <c r="H378" i="1" s="1"/>
  <c r="I378" i="1" s="1"/>
  <c r="K377" i="1"/>
  <c r="G377" i="1"/>
  <c r="C37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56" i="1"/>
  <c r="G356" i="1"/>
  <c r="K355" i="1"/>
  <c r="G355" i="1"/>
  <c r="K354" i="1"/>
  <c r="G354" i="1"/>
  <c r="H354" i="1"/>
  <c r="K353" i="1"/>
  <c r="G353" i="1"/>
  <c r="K352" i="1"/>
  <c r="G352" i="1"/>
  <c r="H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C346" i="1"/>
  <c r="K345" i="1"/>
  <c r="G345" i="1"/>
  <c r="C345" i="1"/>
  <c r="K344" i="1"/>
  <c r="G344" i="1"/>
  <c r="C344" i="1"/>
  <c r="H344" i="1" s="1"/>
  <c r="K343" i="1"/>
  <c r="G343" i="1"/>
  <c r="C343" i="1"/>
  <c r="K342" i="1"/>
  <c r="G342" i="1"/>
  <c r="C342" i="1"/>
  <c r="K341" i="1"/>
  <c r="J341" i="1"/>
  <c r="G341" i="1"/>
  <c r="C341" i="1"/>
  <c r="H341" i="1" s="1"/>
  <c r="I341" i="1" s="1"/>
  <c r="K340" i="1"/>
  <c r="J340" i="1"/>
  <c r="G340" i="1"/>
  <c r="C34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19" i="1"/>
  <c r="H319" i="1"/>
  <c r="G319" i="1"/>
  <c r="K318" i="1"/>
  <c r="H318" i="1"/>
  <c r="G318" i="1"/>
  <c r="K317" i="1"/>
  <c r="G317" i="1"/>
  <c r="H317" i="1"/>
  <c r="K316" i="1"/>
  <c r="G316" i="1"/>
  <c r="K315" i="1"/>
  <c r="H315" i="1"/>
  <c r="G315" i="1"/>
  <c r="K314" i="1"/>
  <c r="H314" i="1"/>
  <c r="G314" i="1"/>
  <c r="K313" i="1"/>
  <c r="H313" i="1"/>
  <c r="G313" i="1"/>
  <c r="K312" i="1"/>
  <c r="G312" i="1"/>
  <c r="K311" i="1"/>
  <c r="G311" i="1"/>
  <c r="K310" i="1"/>
  <c r="G310" i="1"/>
  <c r="K309" i="1"/>
  <c r="G309" i="1"/>
  <c r="C309" i="1"/>
  <c r="H310" i="1" s="1"/>
  <c r="K308" i="1"/>
  <c r="G308" i="1"/>
  <c r="C308" i="1"/>
  <c r="K307" i="1"/>
  <c r="G307" i="1"/>
  <c r="C307" i="1"/>
  <c r="K306" i="1"/>
  <c r="G306" i="1"/>
  <c r="C306" i="1"/>
  <c r="K305" i="1"/>
  <c r="G305" i="1"/>
  <c r="C305" i="1"/>
  <c r="K304" i="1"/>
  <c r="J304" i="1"/>
  <c r="I304" i="1"/>
  <c r="H304" i="1"/>
  <c r="G304" i="1"/>
  <c r="C304" i="1"/>
  <c r="K303" i="1"/>
  <c r="G303" i="1"/>
  <c r="C30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82" i="1"/>
  <c r="G282" i="1"/>
  <c r="K281" i="1"/>
  <c r="G281" i="1"/>
  <c r="K280" i="1"/>
  <c r="G280" i="1"/>
  <c r="K279" i="1"/>
  <c r="H279" i="1"/>
  <c r="G279" i="1"/>
  <c r="K278" i="1"/>
  <c r="H278" i="1"/>
  <c r="G278" i="1"/>
  <c r="K277" i="1"/>
  <c r="G277" i="1"/>
  <c r="K276" i="1"/>
  <c r="H276" i="1"/>
  <c r="G276" i="1"/>
  <c r="K275" i="1"/>
  <c r="G275" i="1"/>
  <c r="K274" i="1"/>
  <c r="H274" i="1"/>
  <c r="G274" i="1"/>
  <c r="K273" i="1"/>
  <c r="G273" i="1"/>
  <c r="K272" i="1"/>
  <c r="H272" i="1"/>
  <c r="G272" i="1"/>
  <c r="K271" i="1"/>
  <c r="H271" i="1"/>
  <c r="G271" i="1"/>
  <c r="C271" i="1"/>
  <c r="K270" i="1"/>
  <c r="G270" i="1"/>
  <c r="C270" i="1"/>
  <c r="K269" i="1"/>
  <c r="G269" i="1"/>
  <c r="C269" i="1"/>
  <c r="K268" i="1"/>
  <c r="H268" i="1"/>
  <c r="G268" i="1"/>
  <c r="C268" i="1"/>
  <c r="K267" i="1"/>
  <c r="G267" i="1"/>
  <c r="C267" i="1"/>
  <c r="K266" i="1"/>
  <c r="J266" i="1"/>
  <c r="G266" i="1"/>
  <c r="C26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45" i="1"/>
  <c r="G245" i="1"/>
  <c r="K244" i="1"/>
  <c r="G244" i="1"/>
  <c r="H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H236" i="1"/>
  <c r="K235" i="1"/>
  <c r="G235" i="1"/>
  <c r="K234" i="1"/>
  <c r="G234" i="1"/>
  <c r="C234" i="1"/>
  <c r="H234" i="1" s="1"/>
  <c r="K233" i="1"/>
  <c r="G233" i="1"/>
  <c r="C233" i="1"/>
  <c r="K232" i="1"/>
  <c r="G232" i="1"/>
  <c r="C232" i="1"/>
  <c r="K231" i="1"/>
  <c r="G231" i="1"/>
  <c r="C231" i="1"/>
  <c r="K230" i="1"/>
  <c r="G230" i="1"/>
  <c r="C230" i="1"/>
  <c r="J230" i="1" s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208" i="1"/>
  <c r="G208" i="1"/>
  <c r="H208" i="1"/>
  <c r="K207" i="1"/>
  <c r="G207" i="1"/>
  <c r="K206" i="1"/>
  <c r="H206" i="1"/>
  <c r="G206" i="1"/>
  <c r="H207" i="1"/>
  <c r="K205" i="1"/>
  <c r="G205" i="1"/>
  <c r="K204" i="1"/>
  <c r="G204" i="1"/>
  <c r="K203" i="1"/>
  <c r="G203" i="1"/>
  <c r="K202" i="1"/>
  <c r="H202" i="1"/>
  <c r="G202" i="1"/>
  <c r="H203" i="1"/>
  <c r="K201" i="1"/>
  <c r="G201" i="1"/>
  <c r="K200" i="1"/>
  <c r="G200" i="1"/>
  <c r="K199" i="1"/>
  <c r="G199" i="1"/>
  <c r="K198" i="1"/>
  <c r="G198" i="1"/>
  <c r="H199" i="1"/>
  <c r="K197" i="1"/>
  <c r="G197" i="1"/>
  <c r="C197" i="1"/>
  <c r="K196" i="1"/>
  <c r="G196" i="1"/>
  <c r="C196" i="1"/>
  <c r="H197" i="1" s="1"/>
  <c r="K195" i="1"/>
  <c r="G195" i="1"/>
  <c r="C195" i="1"/>
  <c r="K194" i="1"/>
  <c r="H194" i="1"/>
  <c r="G194" i="1"/>
  <c r="C194" i="1"/>
  <c r="H195" i="1" s="1"/>
  <c r="K193" i="1"/>
  <c r="G193" i="1"/>
  <c r="C193" i="1"/>
  <c r="K192" i="1"/>
  <c r="G192" i="1"/>
  <c r="C192" i="1"/>
  <c r="H193" i="1" s="1"/>
  <c r="I193" i="1" s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71" i="1"/>
  <c r="G171" i="1"/>
  <c r="K170" i="1"/>
  <c r="H170" i="1"/>
  <c r="G170" i="1"/>
  <c r="K169" i="1"/>
  <c r="G169" i="1"/>
  <c r="K168" i="1"/>
  <c r="G168" i="1"/>
  <c r="H168" i="1"/>
  <c r="K167" i="1"/>
  <c r="G167" i="1"/>
  <c r="K166" i="1"/>
  <c r="H166" i="1"/>
  <c r="G166" i="1"/>
  <c r="K165" i="1"/>
  <c r="G165" i="1"/>
  <c r="H165" i="1"/>
  <c r="K164" i="1"/>
  <c r="H164" i="1"/>
  <c r="G164" i="1"/>
  <c r="K163" i="1"/>
  <c r="G163" i="1"/>
  <c r="K162" i="1"/>
  <c r="G162" i="1"/>
  <c r="K161" i="1"/>
  <c r="G161" i="1"/>
  <c r="K160" i="1"/>
  <c r="G160" i="1"/>
  <c r="C160" i="1"/>
  <c r="H160" i="1" s="1"/>
  <c r="K159" i="1"/>
  <c r="G159" i="1"/>
  <c r="C159" i="1"/>
  <c r="K158" i="1"/>
  <c r="G158" i="1"/>
  <c r="C158" i="1"/>
  <c r="K157" i="1"/>
  <c r="G157" i="1"/>
  <c r="C157" i="1"/>
  <c r="K156" i="1"/>
  <c r="G156" i="1"/>
  <c r="C156" i="1"/>
  <c r="J156" i="1" s="1"/>
  <c r="K155" i="1"/>
  <c r="G155" i="1"/>
  <c r="C15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34" i="1"/>
  <c r="G134" i="1"/>
  <c r="K133" i="1"/>
  <c r="H133" i="1"/>
  <c r="G133" i="1"/>
  <c r="K132" i="1"/>
  <c r="G132" i="1"/>
  <c r="K131" i="1"/>
  <c r="G131" i="1"/>
  <c r="K130" i="1"/>
  <c r="G130" i="1"/>
  <c r="K129" i="1"/>
  <c r="G129" i="1"/>
  <c r="K128" i="1"/>
  <c r="G128" i="1"/>
  <c r="H128" i="1"/>
  <c r="K127" i="1"/>
  <c r="G127" i="1"/>
  <c r="K126" i="1"/>
  <c r="G126" i="1"/>
  <c r="K125" i="1"/>
  <c r="G125" i="1"/>
  <c r="K124" i="1"/>
  <c r="G124" i="1"/>
  <c r="H124" i="1"/>
  <c r="K123" i="1"/>
  <c r="G123" i="1"/>
  <c r="C123" i="1"/>
  <c r="K122" i="1"/>
  <c r="G122" i="1"/>
  <c r="C122" i="1"/>
  <c r="K121" i="1"/>
  <c r="G121" i="1"/>
  <c r="C121" i="1"/>
  <c r="K120" i="1"/>
  <c r="G120" i="1"/>
  <c r="C120" i="1"/>
  <c r="K119" i="1"/>
  <c r="J119" i="1"/>
  <c r="H119" i="1"/>
  <c r="I119" i="1" s="1"/>
  <c r="G119" i="1"/>
  <c r="C119" i="1"/>
  <c r="K118" i="1"/>
  <c r="J118" i="1"/>
  <c r="G118" i="1"/>
  <c r="C118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97" i="1"/>
  <c r="G97" i="1"/>
  <c r="K96" i="1"/>
  <c r="G96" i="1"/>
  <c r="K95" i="1"/>
  <c r="G95" i="1"/>
  <c r="K94" i="1"/>
  <c r="G94" i="1"/>
  <c r="K93" i="1"/>
  <c r="H93" i="1"/>
  <c r="G93" i="1"/>
  <c r="K92" i="1"/>
  <c r="G92" i="1"/>
  <c r="K91" i="1"/>
  <c r="G91" i="1"/>
  <c r="H91" i="1"/>
  <c r="K90" i="1"/>
  <c r="G90" i="1"/>
  <c r="K89" i="1"/>
  <c r="G89" i="1"/>
  <c r="K88" i="1"/>
  <c r="G88" i="1"/>
  <c r="K87" i="1"/>
  <c r="H87" i="1"/>
  <c r="G87" i="1"/>
  <c r="K86" i="1"/>
  <c r="G86" i="1"/>
  <c r="C86" i="1"/>
  <c r="K85" i="1"/>
  <c r="G85" i="1"/>
  <c r="C85" i="1"/>
  <c r="H85" i="1" s="1"/>
  <c r="K84" i="1"/>
  <c r="G84" i="1"/>
  <c r="C84" i="1"/>
  <c r="K83" i="1"/>
  <c r="G83" i="1"/>
  <c r="C83" i="1"/>
  <c r="K82" i="1"/>
  <c r="I82" i="1"/>
  <c r="G82" i="1"/>
  <c r="C82" i="1"/>
  <c r="J82" i="1" s="1"/>
  <c r="K81" i="1"/>
  <c r="G81" i="1"/>
  <c r="C81" i="1"/>
  <c r="H82" i="1" s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60" i="1"/>
  <c r="G60" i="1"/>
  <c r="K59" i="1"/>
  <c r="H59" i="1"/>
  <c r="G59" i="1"/>
  <c r="K58" i="1"/>
  <c r="G58" i="1"/>
  <c r="K57" i="1"/>
  <c r="G57" i="1"/>
  <c r="K56" i="1"/>
  <c r="G56" i="1"/>
  <c r="K55" i="1"/>
  <c r="G55" i="1"/>
  <c r="K54" i="1"/>
  <c r="G54" i="1"/>
  <c r="K53" i="1"/>
  <c r="H53" i="1"/>
  <c r="G53" i="1"/>
  <c r="K52" i="1"/>
  <c r="G52" i="1"/>
  <c r="K51" i="1"/>
  <c r="G51" i="1"/>
  <c r="K50" i="1"/>
  <c r="G50" i="1"/>
  <c r="K49" i="1"/>
  <c r="G49" i="1"/>
  <c r="C49" i="1"/>
  <c r="K48" i="1"/>
  <c r="G48" i="1"/>
  <c r="C48" i="1"/>
  <c r="H48" i="1" s="1"/>
  <c r="K47" i="1"/>
  <c r="G47" i="1"/>
  <c r="C47" i="1"/>
  <c r="K46" i="1"/>
  <c r="G46" i="1"/>
  <c r="C46" i="1"/>
  <c r="K45" i="1"/>
  <c r="H45" i="1"/>
  <c r="I45" i="1" s="1"/>
  <c r="G45" i="1"/>
  <c r="C45" i="1"/>
  <c r="K44" i="1"/>
  <c r="G44" i="1"/>
  <c r="C44" i="1"/>
  <c r="J44" i="1" s="1"/>
  <c r="J45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23" i="1"/>
  <c r="H23" i="1"/>
  <c r="G23" i="1"/>
  <c r="K22" i="1"/>
  <c r="G22" i="1"/>
  <c r="K21" i="1"/>
  <c r="G21" i="1"/>
  <c r="K20" i="1"/>
  <c r="G20" i="1"/>
  <c r="K19" i="1"/>
  <c r="H19" i="1"/>
  <c r="G19" i="1"/>
  <c r="K18" i="1"/>
  <c r="G18" i="1"/>
  <c r="K17" i="1"/>
  <c r="H17" i="1"/>
  <c r="G17" i="1"/>
  <c r="K16" i="1"/>
  <c r="G16" i="1"/>
  <c r="K15" i="1"/>
  <c r="H15" i="1"/>
  <c r="G15" i="1"/>
  <c r="K14" i="1"/>
  <c r="G14" i="1"/>
  <c r="K13" i="1"/>
  <c r="G13" i="1"/>
  <c r="K12" i="1"/>
  <c r="G12" i="1"/>
  <c r="C12" i="1"/>
  <c r="K11" i="1"/>
  <c r="H11" i="1"/>
  <c r="G11" i="1"/>
  <c r="C11" i="1"/>
  <c r="K10" i="1"/>
  <c r="G10" i="1"/>
  <c r="C10" i="1"/>
  <c r="K9" i="1"/>
  <c r="H9" i="1"/>
  <c r="G9" i="1"/>
  <c r="C9" i="1"/>
  <c r="K8" i="1"/>
  <c r="G8" i="1"/>
  <c r="C8" i="1"/>
  <c r="K7" i="1"/>
  <c r="G7" i="1"/>
  <c r="C7" i="1"/>
  <c r="H8" i="1" s="1"/>
  <c r="I8" i="1" s="1"/>
  <c r="I9" i="1" s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I992" i="1"/>
  <c r="M920" i="1"/>
  <c r="P1184" i="1"/>
  <c r="H882" i="1"/>
  <c r="N994" i="1"/>
  <c r="C997" i="1"/>
  <c r="N1179" i="1"/>
  <c r="M1108" i="1"/>
  <c r="N849" i="1"/>
  <c r="P1182" i="1"/>
  <c r="S886" i="1"/>
  <c r="C851" i="1"/>
  <c r="M918" i="1"/>
  <c r="S918" i="1"/>
  <c r="M849" i="1"/>
  <c r="S703" i="1"/>
  <c r="C1145" i="1"/>
  <c r="S1034" i="1"/>
  <c r="S735" i="1"/>
  <c r="S1142" i="1"/>
  <c r="N999" i="1"/>
  <c r="S1073" i="1"/>
  <c r="S511" i="1"/>
  <c r="H511" i="1"/>
  <c r="C776" i="1"/>
  <c r="S476" i="1"/>
  <c r="C512" i="1"/>
  <c r="M770" i="1"/>
  <c r="R590" i="1"/>
  <c r="N141" i="1"/>
  <c r="M585" i="1"/>
  <c r="S920" i="1"/>
  <c r="N296" i="1"/>
  <c r="M368" i="1"/>
  <c r="Q622" i="1"/>
  <c r="O511" i="1"/>
  <c r="O481" i="1"/>
  <c r="S178" i="1"/>
  <c r="N254" i="1"/>
  <c r="S143" i="1"/>
  <c r="N146" i="1"/>
  <c r="O370" i="1"/>
  <c r="R252" i="1"/>
  <c r="I251" i="1"/>
  <c r="C628" i="1"/>
  <c r="Q111" i="1"/>
  <c r="P296" i="1"/>
  <c r="M35" i="1"/>
  <c r="R72" i="1"/>
  <c r="Q37" i="1"/>
  <c r="N331" i="1"/>
  <c r="S74" i="1"/>
  <c r="O220" i="1"/>
  <c r="M1184" i="1"/>
  <c r="Q1108" i="1"/>
  <c r="S881" i="1"/>
  <c r="Q1073" i="1"/>
  <c r="N957" i="1"/>
  <c r="C886" i="1"/>
  <c r="C1035" i="1"/>
  <c r="O437" i="1"/>
  <c r="S516" i="1"/>
  <c r="Q624" i="1"/>
  <c r="C296" i="1"/>
  <c r="R407" i="1"/>
  <c r="H32" i="1"/>
  <c r="R220" i="1"/>
  <c r="S67" i="1"/>
  <c r="N439" i="1"/>
  <c r="N74" i="1"/>
  <c r="P69" i="1"/>
  <c r="R74" i="1"/>
  <c r="R109" i="1"/>
  <c r="S183" i="1"/>
  <c r="R555" i="1"/>
  <c r="R185" i="1"/>
  <c r="N30" i="1"/>
  <c r="C660" i="1"/>
  <c r="N1071" i="1"/>
  <c r="M32" i="1"/>
  <c r="I1103" i="1"/>
  <c r="H955" i="1"/>
  <c r="S1177" i="1"/>
  <c r="P851" i="1"/>
  <c r="P920" i="1"/>
  <c r="M992" i="1"/>
  <c r="C1147" i="1"/>
  <c r="R1103" i="1"/>
  <c r="M846" i="1"/>
  <c r="P1179" i="1"/>
  <c r="Q883" i="1"/>
  <c r="I807" i="1"/>
  <c r="N886" i="1"/>
  <c r="S888" i="1"/>
  <c r="H844" i="1"/>
  <c r="Q1147" i="1"/>
  <c r="N1110" i="1"/>
  <c r="R1029" i="1"/>
  <c r="C701" i="1"/>
  <c r="C925" i="1"/>
  <c r="Q994" i="1"/>
  <c r="M999" i="1"/>
  <c r="M474" i="1"/>
  <c r="I510" i="1"/>
  <c r="R701" i="1"/>
  <c r="R474" i="1"/>
  <c r="R479" i="1"/>
  <c r="R703" i="1"/>
  <c r="C587" i="1"/>
  <c r="C919" i="1"/>
  <c r="C548" i="1"/>
  <c r="P664" i="1"/>
  <c r="P254" i="1"/>
  <c r="R363" i="1"/>
  <c r="M592" i="1"/>
  <c r="Q481" i="1"/>
  <c r="R437" i="1"/>
  <c r="P146" i="1"/>
  <c r="P217" i="1"/>
  <c r="M659" i="1"/>
  <c r="N143" i="1"/>
  <c r="C365" i="1"/>
  <c r="C184" i="1"/>
  <c r="S111" i="1"/>
  <c r="P622" i="1"/>
  <c r="P37" i="1"/>
  <c r="P111" i="1"/>
  <c r="N257" i="1"/>
  <c r="O69" i="1"/>
  <c r="R809" i="1"/>
  <c r="Q326" i="1"/>
  <c r="I252" i="1"/>
  <c r="Q217" i="1"/>
  <c r="O74" i="1"/>
  <c r="I1068" i="1"/>
  <c r="I954" i="1"/>
  <c r="P1145" i="1"/>
  <c r="R844" i="1"/>
  <c r="O888" i="1"/>
  <c r="I955" i="1"/>
  <c r="S1103" i="1"/>
  <c r="R846" i="1"/>
  <c r="N1145" i="1"/>
  <c r="P846" i="1"/>
  <c r="H806" i="1"/>
  <c r="R849" i="1"/>
  <c r="I772" i="1"/>
  <c r="R1105" i="1"/>
  <c r="M1140" i="1"/>
  <c r="O883" i="1"/>
  <c r="O994" i="1"/>
  <c r="N437" i="1"/>
  <c r="M624" i="1"/>
  <c r="P474" i="1"/>
  <c r="C517" i="1"/>
  <c r="O772" i="1"/>
  <c r="R511" i="1"/>
  <c r="C252" i="1"/>
  <c r="C475" i="1"/>
  <c r="H400" i="1"/>
  <c r="H215" i="1"/>
  <c r="S550" i="1"/>
  <c r="C331" i="1"/>
  <c r="H180" i="1"/>
  <c r="R222" i="1"/>
  <c r="M180" i="1"/>
  <c r="S548" i="1"/>
  <c r="O259" i="1"/>
  <c r="M69" i="1"/>
  <c r="Q74" i="1"/>
  <c r="P333" i="1"/>
  <c r="P331" i="1"/>
  <c r="N405" i="1"/>
  <c r="M476" i="1"/>
  <c r="N333" i="1"/>
  <c r="R180" i="1"/>
  <c r="Q257" i="1"/>
  <c r="H991" i="1"/>
  <c r="M1179" i="1"/>
  <c r="R992" i="1"/>
  <c r="I290" i="1"/>
  <c r="Q548" i="1"/>
  <c r="O294" i="1"/>
  <c r="O629" i="1"/>
  <c r="O183" i="1"/>
  <c r="M400" i="1"/>
  <c r="S222" i="1"/>
  <c r="N72" i="1"/>
  <c r="H1030" i="1"/>
  <c r="H920" i="1"/>
  <c r="O1110" i="1"/>
  <c r="O1184" i="1"/>
  <c r="P886" i="1"/>
  <c r="H954" i="1"/>
  <c r="P1068" i="1"/>
  <c r="O1068" i="1"/>
  <c r="Q1182" i="1"/>
  <c r="S1108" i="1"/>
  <c r="H807" i="1"/>
  <c r="O775" i="1"/>
  <c r="C844" i="1"/>
  <c r="S1184" i="1"/>
  <c r="R1184" i="1"/>
  <c r="O1071" i="1"/>
  <c r="R957" i="1"/>
  <c r="Q920" i="1"/>
  <c r="O1036" i="1"/>
  <c r="Q851" i="1"/>
  <c r="P814" i="1"/>
  <c r="C703" i="1"/>
  <c r="O846" i="1"/>
  <c r="C1103" i="1"/>
  <c r="O550" i="1"/>
  <c r="C439" i="1"/>
  <c r="R405" i="1"/>
  <c r="Q511" i="1"/>
  <c r="C511" i="1"/>
  <c r="O738" i="1"/>
  <c r="M437" i="1"/>
  <c r="S585" i="1"/>
  <c r="H251" i="1"/>
  <c r="N294" i="1"/>
  <c r="Q442" i="1"/>
  <c r="R368" i="1"/>
  <c r="S400" i="1"/>
  <c r="C957" i="1"/>
  <c r="I214" i="1"/>
  <c r="S479" i="1"/>
  <c r="C1109" i="1"/>
  <c r="P328" i="1"/>
  <c r="H104" i="1"/>
  <c r="H252" i="1"/>
  <c r="C295" i="1"/>
  <c r="N183" i="1"/>
  <c r="C368" i="1"/>
  <c r="C661" i="1"/>
  <c r="O1140" i="1"/>
  <c r="R439" i="1"/>
  <c r="Q254" i="1"/>
  <c r="M1177" i="1"/>
  <c r="C955" i="1"/>
  <c r="O111" i="1"/>
  <c r="I1178" i="1"/>
  <c r="H992" i="1"/>
  <c r="H843" i="1"/>
  <c r="Q1105" i="1"/>
  <c r="R1177" i="1"/>
  <c r="S846" i="1"/>
  <c r="P923" i="1"/>
  <c r="R1066" i="1"/>
  <c r="Q1066" i="1"/>
  <c r="C1146" i="1"/>
  <c r="H1102" i="1"/>
  <c r="I806" i="1"/>
  <c r="C777" i="1"/>
  <c r="N777" i="1"/>
  <c r="O1179" i="1"/>
  <c r="R1145" i="1"/>
  <c r="P1066" i="1"/>
  <c r="R920" i="1"/>
  <c r="R888" i="1"/>
  <c r="C918" i="1"/>
  <c r="M844" i="1"/>
  <c r="S775" i="1"/>
  <c r="O703" i="1"/>
  <c r="Q775" i="1"/>
  <c r="P881" i="1"/>
  <c r="M513" i="1"/>
  <c r="M405" i="1"/>
  <c r="O368" i="1"/>
  <c r="H510" i="1"/>
  <c r="P479" i="1"/>
  <c r="O590" i="1"/>
  <c r="Q405" i="1"/>
  <c r="Q513" i="1"/>
  <c r="O222" i="1"/>
  <c r="M183" i="1"/>
  <c r="C437" i="1"/>
  <c r="R365" i="1"/>
  <c r="C364" i="1"/>
  <c r="R666" i="1"/>
  <c r="P185" i="1"/>
  <c r="Q476" i="1"/>
  <c r="Q733" i="1"/>
  <c r="R296" i="1"/>
  <c r="I103" i="1"/>
  <c r="N178" i="1"/>
  <c r="P550" i="1"/>
  <c r="Q220" i="1"/>
  <c r="O585" i="1"/>
  <c r="P30" i="1"/>
  <c r="M254" i="1"/>
  <c r="R886" i="1"/>
  <c r="O1182" i="1"/>
  <c r="P999" i="1"/>
  <c r="R923" i="1"/>
  <c r="O1147" i="1"/>
  <c r="H362" i="1"/>
  <c r="O363" i="1"/>
  <c r="O439" i="1"/>
  <c r="P294" i="1"/>
  <c r="Q1177" i="1"/>
  <c r="H67" i="1"/>
  <c r="S1145" i="1"/>
  <c r="I991" i="1"/>
  <c r="Q1184" i="1"/>
  <c r="C1067" i="1"/>
  <c r="N1182" i="1"/>
  <c r="M1182" i="1"/>
  <c r="O920" i="1"/>
  <c r="R997" i="1"/>
  <c r="Q1034" i="1"/>
  <c r="C1108" i="1"/>
  <c r="O1066" i="1"/>
  <c r="H772" i="1"/>
  <c r="C771" i="1"/>
  <c r="I696" i="1"/>
  <c r="S1147" i="1"/>
  <c r="M1142" i="1"/>
  <c r="P1036" i="1"/>
  <c r="N888" i="1"/>
  <c r="C849" i="1"/>
  <c r="P888" i="1"/>
  <c r="C775" i="1"/>
  <c r="H696" i="1"/>
  <c r="C702" i="1"/>
  <c r="H659" i="1"/>
  <c r="S844" i="1"/>
  <c r="S474" i="1"/>
  <c r="Q368" i="1"/>
  <c r="M363" i="1"/>
  <c r="I438" i="1"/>
  <c r="N476" i="1"/>
  <c r="I548" i="1"/>
  <c r="C369" i="1"/>
  <c r="R481" i="1"/>
  <c r="N696" i="1"/>
  <c r="P180" i="1"/>
  <c r="S405" i="1"/>
  <c r="R294" i="1"/>
  <c r="S328" i="1"/>
  <c r="H624" i="1"/>
  <c r="R178" i="1"/>
  <c r="Q370" i="1"/>
  <c r="N587" i="1"/>
  <c r="H290" i="1"/>
  <c r="M74" i="1"/>
  <c r="R592" i="1"/>
  <c r="H142" i="1"/>
  <c r="M72" i="1"/>
  <c r="C327" i="1"/>
  <c r="Q331" i="1"/>
  <c r="N326" i="1"/>
  <c r="R328" i="1"/>
  <c r="P72" i="1"/>
  <c r="P74" i="1"/>
  <c r="O148" i="1"/>
  <c r="Q35" i="1"/>
  <c r="I1140" i="1"/>
  <c r="S1105" i="1"/>
  <c r="C1177" i="1"/>
  <c r="O1034" i="1"/>
  <c r="S1179" i="1"/>
  <c r="R1179" i="1"/>
  <c r="O886" i="1"/>
  <c r="S957" i="1"/>
  <c r="Q997" i="1"/>
  <c r="Q1103" i="1"/>
  <c r="S1036" i="1"/>
  <c r="N1068" i="1"/>
  <c r="M1110" i="1"/>
  <c r="H658" i="1"/>
  <c r="R1110" i="1"/>
  <c r="Q1110" i="1"/>
  <c r="C1036" i="1"/>
  <c r="P883" i="1"/>
  <c r="O844" i="1"/>
  <c r="S814" i="1"/>
  <c r="C770" i="1"/>
  <c r="I695" i="1"/>
  <c r="H695" i="1"/>
  <c r="N518" i="1"/>
  <c r="O807" i="1"/>
  <c r="M439" i="1"/>
  <c r="S363" i="1"/>
  <c r="I328" i="1"/>
  <c r="S365" i="1"/>
  <c r="H438" i="1"/>
  <c r="H547" i="1"/>
  <c r="M365" i="1"/>
  <c r="N851" i="1"/>
  <c r="S664" i="1"/>
  <c r="I142" i="1"/>
  <c r="I400" i="1"/>
  <c r="C294" i="1"/>
  <c r="R326" i="1"/>
  <c r="P585" i="1"/>
  <c r="I32" i="1"/>
  <c r="Q328" i="1"/>
  <c r="R550" i="1"/>
  <c r="R513" i="1"/>
  <c r="O72" i="1"/>
  <c r="R442" i="1"/>
  <c r="H103" i="1"/>
  <c r="R69" i="1"/>
  <c r="O257" i="1"/>
  <c r="N259" i="1"/>
  <c r="N180" i="1"/>
  <c r="R254" i="1"/>
  <c r="N69" i="1"/>
  <c r="S851" i="1"/>
  <c r="O109" i="1"/>
  <c r="S69" i="1"/>
  <c r="P1110" i="1"/>
  <c r="N1066" i="1"/>
  <c r="I843" i="1"/>
  <c r="P955" i="1"/>
  <c r="Q992" i="1"/>
  <c r="Q1179" i="1"/>
  <c r="M587" i="1"/>
  <c r="C586" i="1"/>
  <c r="I734" i="1"/>
  <c r="S180" i="1"/>
  <c r="C738" i="1"/>
  <c r="S518" i="1"/>
  <c r="N701" i="1"/>
  <c r="P178" i="1"/>
  <c r="H363" i="1"/>
  <c r="C148" i="1"/>
  <c r="S185" i="1"/>
  <c r="R257" i="1"/>
  <c r="P106" i="1"/>
  <c r="P1034" i="1"/>
  <c r="I920" i="1"/>
  <c r="R1182" i="1"/>
  <c r="O923" i="1"/>
  <c r="S1031" i="1"/>
  <c r="N775" i="1"/>
  <c r="H399" i="1"/>
  <c r="S587" i="1"/>
  <c r="O365" i="1"/>
  <c r="N368" i="1"/>
  <c r="N148" i="1"/>
  <c r="P370" i="1"/>
  <c r="H214" i="1"/>
  <c r="Q289" i="1"/>
  <c r="Q252" i="1"/>
  <c r="N997" i="1"/>
  <c r="I882" i="1"/>
  <c r="C1073" i="1"/>
  <c r="R814" i="1"/>
  <c r="O661" i="1"/>
  <c r="C406" i="1"/>
  <c r="Q439" i="1"/>
  <c r="H1178" i="1"/>
  <c r="H1103" i="1"/>
  <c r="Q1145" i="1"/>
  <c r="C998" i="1"/>
  <c r="N1147" i="1"/>
  <c r="P1177" i="1"/>
  <c r="M851" i="1"/>
  <c r="R925" i="1"/>
  <c r="P992" i="1"/>
  <c r="P1071" i="1"/>
  <c r="O999" i="1"/>
  <c r="Q1036" i="1"/>
  <c r="C1104" i="1"/>
  <c r="I511" i="1"/>
  <c r="N1029" i="1"/>
  <c r="M1103" i="1"/>
  <c r="Q1029" i="1"/>
  <c r="N883" i="1"/>
  <c r="R775" i="1"/>
  <c r="R770" i="1"/>
  <c r="P703" i="1"/>
  <c r="H586" i="1"/>
  <c r="I659" i="1"/>
  <c r="C846" i="1"/>
  <c r="O777" i="1"/>
  <c r="H734" i="1"/>
  <c r="O881" i="1"/>
  <c r="C328" i="1"/>
  <c r="H328" i="1"/>
  <c r="C438" i="1"/>
  <c r="M775" i="1"/>
  <c r="I363" i="1"/>
  <c r="O479" i="1"/>
  <c r="S629" i="1"/>
  <c r="S701" i="1"/>
  <c r="I399" i="1"/>
  <c r="R183" i="1"/>
  <c r="Q294" i="1"/>
  <c r="N481" i="1"/>
  <c r="S252" i="1"/>
  <c r="P326" i="1"/>
  <c r="O518" i="1"/>
  <c r="O407" i="1"/>
  <c r="C73" i="1"/>
  <c r="I180" i="1"/>
  <c r="S37" i="1"/>
  <c r="C30" i="1"/>
  <c r="Q222" i="1"/>
  <c r="S254" i="1"/>
  <c r="Q296" i="1"/>
  <c r="M222" i="1"/>
  <c r="P442" i="1"/>
  <c r="R553" i="1"/>
  <c r="O35" i="1"/>
  <c r="O37" i="1"/>
  <c r="H1068" i="1"/>
  <c r="R918" i="1"/>
  <c r="M1068" i="1"/>
  <c r="R851" i="1"/>
  <c r="I547" i="1"/>
  <c r="M701" i="1"/>
  <c r="C733" i="1"/>
  <c r="C814" i="1"/>
  <c r="S326" i="1"/>
  <c r="C920" i="1"/>
  <c r="C254" i="1"/>
  <c r="C215" i="1"/>
  <c r="H66" i="1"/>
  <c r="C68" i="1"/>
  <c r="I67" i="1"/>
  <c r="R289" i="1"/>
  <c r="H1139" i="1"/>
  <c r="C1184" i="1"/>
  <c r="C887" i="1"/>
  <c r="C992" i="1"/>
  <c r="S770" i="1"/>
  <c r="S659" i="1"/>
  <c r="O587" i="1"/>
  <c r="R664" i="1"/>
  <c r="R476" i="1"/>
  <c r="S666" i="1"/>
  <c r="M148" i="1"/>
  <c r="C290" i="1"/>
  <c r="S72" i="1"/>
  <c r="P1147" i="1"/>
  <c r="C74" i="1"/>
  <c r="I1030" i="1"/>
  <c r="S883" i="1"/>
  <c r="S849" i="1"/>
  <c r="O516" i="1"/>
  <c r="N585" i="1"/>
  <c r="M590" i="1"/>
  <c r="M777" i="1"/>
  <c r="M146" i="1"/>
  <c r="N770" i="1"/>
  <c r="S148" i="1"/>
  <c r="M252" i="1"/>
  <c r="H1140" i="1"/>
  <c r="I1102" i="1"/>
  <c r="R1142" i="1"/>
  <c r="P994" i="1"/>
  <c r="N1105" i="1"/>
  <c r="M1147" i="1"/>
  <c r="I844" i="1"/>
  <c r="M888" i="1"/>
  <c r="O925" i="1"/>
  <c r="C1068" i="1"/>
  <c r="M957" i="1"/>
  <c r="C956" i="1"/>
  <c r="P1073" i="1"/>
  <c r="I476" i="1"/>
  <c r="P997" i="1"/>
  <c r="S1029" i="1"/>
  <c r="O992" i="1"/>
  <c r="N1184" i="1"/>
  <c r="C888" i="1"/>
  <c r="H548" i="1"/>
  <c r="I586" i="1"/>
  <c r="C518" i="1"/>
  <c r="I658" i="1"/>
  <c r="P772" i="1"/>
  <c r="O770" i="1"/>
  <c r="O701" i="1"/>
  <c r="P812" i="1"/>
  <c r="P252" i="1"/>
  <c r="C960" i="1"/>
  <c r="S407" i="1"/>
  <c r="M772" i="1"/>
  <c r="I362" i="1"/>
  <c r="Q444" i="1"/>
  <c r="Q553" i="1"/>
  <c r="P587" i="1"/>
  <c r="S294" i="1"/>
  <c r="M178" i="1"/>
  <c r="O252" i="1"/>
  <c r="Q437" i="1"/>
  <c r="N185" i="1"/>
  <c r="C253" i="1"/>
  <c r="C513" i="1"/>
  <c r="N370" i="1"/>
  <c r="C67" i="1"/>
  <c r="I104" i="1"/>
  <c r="M185" i="1"/>
  <c r="M407" i="1"/>
  <c r="C183" i="1"/>
  <c r="O215" i="1"/>
  <c r="R111" i="1"/>
  <c r="Q72" i="1"/>
  <c r="S402" i="1"/>
  <c r="S257" i="1"/>
  <c r="Q402" i="1"/>
  <c r="S35" i="1"/>
  <c r="I1139" i="1"/>
  <c r="S955" i="1"/>
  <c r="M1105" i="1"/>
  <c r="P849" i="1"/>
  <c r="C1034" i="1"/>
  <c r="P918" i="1"/>
  <c r="Q1068" i="1"/>
  <c r="S997" i="1"/>
  <c r="S812" i="1"/>
  <c r="H476" i="1"/>
  <c r="I624" i="1"/>
  <c r="M370" i="1"/>
  <c r="P439" i="1"/>
  <c r="N215" i="1"/>
  <c r="R370" i="1"/>
  <c r="P476" i="1"/>
  <c r="I66" i="1"/>
  <c r="C146" i="1"/>
  <c r="R30" i="1"/>
  <c r="C257" i="1"/>
  <c r="R994" i="1"/>
  <c r="M1034" i="1"/>
  <c r="N1103" i="1"/>
  <c r="M883" i="1"/>
  <c r="C999" i="1"/>
  <c r="R955" i="1"/>
  <c r="P925" i="1"/>
  <c r="C1105" i="1"/>
  <c r="N474" i="1"/>
  <c r="P661" i="1"/>
  <c r="N992" i="1"/>
  <c r="S296" i="1"/>
  <c r="Q777" i="1"/>
  <c r="I215" i="1"/>
  <c r="O405" i="1"/>
  <c r="R37" i="1"/>
  <c r="P220" i="1"/>
  <c r="M994" i="1"/>
  <c r="C1066" i="1"/>
  <c r="C923" i="1"/>
  <c r="Q923" i="1"/>
  <c r="R772" i="1"/>
  <c r="C516" i="1"/>
  <c r="M807" i="1"/>
  <c r="S622" i="1"/>
  <c r="M326" i="1"/>
  <c r="Q183" i="1"/>
  <c r="O296" i="1"/>
  <c r="Q67" i="1"/>
  <c r="N32" i="1"/>
  <c r="N31" i="1" l="1"/>
  <c r="Q258" i="1"/>
  <c r="M253" i="1"/>
  <c r="S258" i="1"/>
  <c r="M1178" i="1"/>
  <c r="Q253" i="1"/>
  <c r="R258" i="1"/>
  <c r="N332" i="1"/>
  <c r="R31" i="1"/>
  <c r="P332" i="1"/>
  <c r="S549" i="1"/>
  <c r="O216" i="1"/>
  <c r="Q332" i="1"/>
  <c r="N258" i="1"/>
  <c r="Q68" i="1"/>
  <c r="O258" i="1"/>
  <c r="N184" i="1"/>
  <c r="S184" i="1"/>
  <c r="N771" i="1"/>
  <c r="P31" i="1"/>
  <c r="S68" i="1"/>
  <c r="Q1178" i="1"/>
  <c r="R253" i="1"/>
  <c r="Q734" i="1"/>
  <c r="N147" i="1"/>
  <c r="O184" i="1"/>
  <c r="M147" i="1"/>
  <c r="S253" i="1"/>
  <c r="P295" i="1"/>
  <c r="Q438" i="1"/>
  <c r="P147" i="1"/>
  <c r="Q184" i="1"/>
  <c r="O253" i="1"/>
  <c r="Q295" i="1"/>
  <c r="R438" i="1"/>
  <c r="N702" i="1"/>
  <c r="R184" i="1"/>
  <c r="R295" i="1"/>
  <c r="R369" i="1"/>
  <c r="O512" i="1"/>
  <c r="N216" i="1"/>
  <c r="S295" i="1"/>
  <c r="S702" i="1"/>
  <c r="M184" i="1"/>
  <c r="N295" i="1"/>
  <c r="M369" i="1"/>
  <c r="N369" i="1"/>
  <c r="O295" i="1"/>
  <c r="M438" i="1"/>
  <c r="R512" i="1"/>
  <c r="M776" i="1"/>
  <c r="O739" i="1"/>
  <c r="S517" i="1"/>
  <c r="Q512" i="1"/>
  <c r="M771" i="1"/>
  <c r="N993" i="1"/>
  <c r="P253" i="1"/>
  <c r="O369" i="1"/>
  <c r="Q549" i="1"/>
  <c r="Q369" i="1"/>
  <c r="O438" i="1"/>
  <c r="O702" i="1"/>
  <c r="R702" i="1"/>
  <c r="O771" i="1"/>
  <c r="S845" i="1"/>
  <c r="N438" i="1"/>
  <c r="M702" i="1"/>
  <c r="Q776" i="1"/>
  <c r="S512" i="1"/>
  <c r="O517" i="1"/>
  <c r="S776" i="1"/>
  <c r="M845" i="1"/>
  <c r="R771" i="1"/>
  <c r="S771" i="1"/>
  <c r="R776" i="1"/>
  <c r="O845" i="1"/>
  <c r="S1035" i="1"/>
  <c r="N776" i="1"/>
  <c r="O993" i="1"/>
  <c r="P1067" i="1"/>
  <c r="S850" i="1"/>
  <c r="S998" i="1"/>
  <c r="M1104" i="1"/>
  <c r="R1146" i="1"/>
  <c r="M850" i="1"/>
  <c r="Q924" i="1"/>
  <c r="Q993" i="1"/>
  <c r="P998" i="1"/>
  <c r="R850" i="1"/>
  <c r="S919" i="1"/>
  <c r="R993" i="1"/>
  <c r="N887" i="1"/>
  <c r="M919" i="1"/>
  <c r="R924" i="1"/>
  <c r="R956" i="1"/>
  <c r="O776" i="1"/>
  <c r="P919" i="1"/>
  <c r="S887" i="1"/>
  <c r="O924" i="1"/>
  <c r="P956" i="1"/>
  <c r="O1067" i="1"/>
  <c r="S1109" i="1"/>
  <c r="N1146" i="1"/>
  <c r="Q1104" i="1"/>
  <c r="N850" i="1"/>
  <c r="R919" i="1"/>
  <c r="P993" i="1"/>
  <c r="Q998" i="1"/>
  <c r="Q1035" i="1"/>
  <c r="Q1067" i="1"/>
  <c r="S1104" i="1"/>
  <c r="R1104" i="1"/>
  <c r="M1109" i="1"/>
  <c r="P850" i="1"/>
  <c r="R998" i="1"/>
  <c r="R1067" i="1"/>
  <c r="Q1109" i="1"/>
  <c r="O887" i="1"/>
  <c r="P924" i="1"/>
  <c r="M993" i="1"/>
  <c r="N1104" i="1"/>
  <c r="P1178" i="1"/>
  <c r="P887" i="1"/>
  <c r="N998" i="1"/>
  <c r="M1035" i="1"/>
  <c r="N1067" i="1"/>
  <c r="R1178" i="1"/>
  <c r="R845" i="1"/>
  <c r="R887" i="1"/>
  <c r="S956" i="1"/>
  <c r="O1035" i="1"/>
  <c r="P1146" i="1"/>
  <c r="S1178" i="1"/>
  <c r="P1035" i="1"/>
  <c r="Q1146" i="1"/>
  <c r="S1146" i="1"/>
  <c r="I48" i="1"/>
  <c r="H54" i="1"/>
  <c r="H97" i="1"/>
  <c r="I268" i="1"/>
  <c r="H12" i="1"/>
  <c r="I12" i="1" s="1"/>
  <c r="H20" i="1"/>
  <c r="H51" i="1"/>
  <c r="H57" i="1"/>
  <c r="J192" i="1"/>
  <c r="H92" i="1"/>
  <c r="H122" i="1"/>
  <c r="H60" i="1"/>
  <c r="H241" i="1"/>
  <c r="H84" i="1"/>
  <c r="J83" i="1"/>
  <c r="H90" i="1"/>
  <c r="H96" i="1"/>
  <c r="H162" i="1"/>
  <c r="J231" i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H231" i="1"/>
  <c r="I231" i="1" s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H270" i="1"/>
  <c r="H308" i="1"/>
  <c r="H307" i="1"/>
  <c r="H342" i="1"/>
  <c r="I342" i="1" s="1"/>
  <c r="J342" i="1"/>
  <c r="H22" i="1"/>
  <c r="H123" i="1"/>
  <c r="H201" i="1"/>
  <c r="H200" i="1"/>
  <c r="H312" i="1"/>
  <c r="H311" i="1"/>
  <c r="H346" i="1"/>
  <c r="H349" i="1"/>
  <c r="H393" i="1"/>
  <c r="H381" i="1"/>
  <c r="J8" i="1"/>
  <c r="J9" i="1" s="1"/>
  <c r="J10" i="1" s="1"/>
  <c r="J11" i="1" s="1"/>
  <c r="J46" i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H46" i="1"/>
  <c r="I46" i="1" s="1"/>
  <c r="H10" i="1"/>
  <c r="I10" i="1" s="1"/>
  <c r="I11" i="1" s="1"/>
  <c r="I15" i="1" s="1"/>
  <c r="H18" i="1"/>
  <c r="H52" i="1"/>
  <c r="H58" i="1"/>
  <c r="H83" i="1"/>
  <c r="I83" i="1" s="1"/>
  <c r="H89" i="1"/>
  <c r="H95" i="1"/>
  <c r="H120" i="1"/>
  <c r="I120" i="1" s="1"/>
  <c r="J120" i="1"/>
  <c r="H129" i="1"/>
  <c r="H156" i="1"/>
  <c r="I156" i="1" s="1"/>
  <c r="H269" i="1"/>
  <c r="H280" i="1"/>
  <c r="J379" i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H379" i="1"/>
  <c r="I379" i="1" s="1"/>
  <c r="H281" i="1"/>
  <c r="H282" i="1"/>
  <c r="H55" i="1"/>
  <c r="H242" i="1"/>
  <c r="H49" i="1"/>
  <c r="J84" i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H88" i="1"/>
  <c r="H94" i="1"/>
  <c r="H157" i="1"/>
  <c r="I157" i="1" s="1"/>
  <c r="H158" i="1"/>
  <c r="I158" i="1" s="1"/>
  <c r="J157" i="1"/>
  <c r="H205" i="1"/>
  <c r="H204" i="1"/>
  <c r="H239" i="1"/>
  <c r="J748" i="1"/>
  <c r="H748" i="1"/>
  <c r="I748" i="1" s="1"/>
  <c r="H749" i="1"/>
  <c r="I749" i="1" s="1"/>
  <c r="J749" i="1"/>
  <c r="I751" i="1"/>
  <c r="H14" i="1"/>
  <c r="H86" i="1"/>
  <c r="H13" i="1"/>
  <c r="H16" i="1"/>
  <c r="J121" i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267" i="1"/>
  <c r="J268" i="1"/>
  <c r="H267" i="1"/>
  <c r="I267" i="1" s="1"/>
  <c r="H343" i="1"/>
  <c r="I343" i="1" s="1"/>
  <c r="I344" i="1" s="1"/>
  <c r="H131" i="1"/>
  <c r="H21" i="1"/>
  <c r="H47" i="1"/>
  <c r="I47" i="1" s="1"/>
  <c r="H50" i="1"/>
  <c r="H56" i="1"/>
  <c r="I194" i="1"/>
  <c r="I195" i="1" s="1"/>
  <c r="H233" i="1"/>
  <c r="J305" i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H305" i="1"/>
  <c r="I305" i="1" s="1"/>
  <c r="H306" i="1"/>
  <c r="H237" i="1"/>
  <c r="H245" i="1"/>
  <c r="H606" i="1"/>
  <c r="H607" i="1"/>
  <c r="H163" i="1"/>
  <c r="H171" i="1"/>
  <c r="H350" i="1"/>
  <c r="I417" i="1"/>
  <c r="H455" i="1"/>
  <c r="H456" i="1"/>
  <c r="H538" i="1"/>
  <c r="H537" i="1"/>
  <c r="H610" i="1"/>
  <c r="H611" i="1"/>
  <c r="H127" i="1"/>
  <c r="H198" i="1"/>
  <c r="H232" i="1"/>
  <c r="H240" i="1"/>
  <c r="H277" i="1"/>
  <c r="H347" i="1"/>
  <c r="H421" i="1"/>
  <c r="J160" i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93" i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H125" i="1"/>
  <c r="H134" i="1"/>
  <c r="J158" i="1"/>
  <c r="J159" i="1" s="1"/>
  <c r="H235" i="1"/>
  <c r="H243" i="1"/>
  <c r="H418" i="1"/>
  <c r="H534" i="1"/>
  <c r="H132" i="1"/>
  <c r="H161" i="1"/>
  <c r="H169" i="1"/>
  <c r="H196" i="1"/>
  <c r="H309" i="1"/>
  <c r="H316" i="1"/>
  <c r="J600" i="1"/>
  <c r="J601" i="1" s="1"/>
  <c r="H600" i="1"/>
  <c r="I600" i="1" s="1"/>
  <c r="H601" i="1"/>
  <c r="H652" i="1"/>
  <c r="H121" i="1"/>
  <c r="I121" i="1" s="1"/>
  <c r="H130" i="1"/>
  <c r="H230" i="1"/>
  <c r="I230" i="1" s="1"/>
  <c r="H238" i="1"/>
  <c r="H275" i="1"/>
  <c r="H383" i="1"/>
  <c r="H501" i="1"/>
  <c r="H502" i="1"/>
  <c r="H528" i="1"/>
  <c r="H126" i="1"/>
  <c r="H159" i="1"/>
  <c r="I159" i="1" s="1"/>
  <c r="I160" i="1" s="1"/>
  <c r="H167" i="1"/>
  <c r="H273" i="1"/>
  <c r="H429" i="1"/>
  <c r="H355" i="1"/>
  <c r="H426" i="1"/>
  <c r="H575" i="1"/>
  <c r="J416" i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H416" i="1"/>
  <c r="I416" i="1" s="1"/>
  <c r="H424" i="1"/>
  <c r="H464" i="1"/>
  <c r="H499" i="1"/>
  <c r="H569" i="1"/>
  <c r="H568" i="1"/>
  <c r="H640" i="1"/>
  <c r="H712" i="1"/>
  <c r="J711" i="1"/>
  <c r="J712" i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H711" i="1"/>
  <c r="I711" i="1" s="1"/>
  <c r="H984" i="1"/>
  <c r="H384" i="1"/>
  <c r="J526" i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H527" i="1"/>
  <c r="I527" i="1" s="1"/>
  <c r="H574" i="1"/>
  <c r="I750" i="1"/>
  <c r="H348" i="1"/>
  <c r="H356" i="1"/>
  <c r="H382" i="1"/>
  <c r="H391" i="1"/>
  <c r="H419" i="1"/>
  <c r="H427" i="1"/>
  <c r="H453" i="1"/>
  <c r="I453" i="1" s="1"/>
  <c r="I454" i="1" s="1"/>
  <c r="J453" i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H494" i="1"/>
  <c r="H529" i="1"/>
  <c r="H614" i="1"/>
  <c r="H644" i="1"/>
  <c r="J645" i="1"/>
  <c r="J646" i="1" s="1"/>
  <c r="J647" i="1" s="1"/>
  <c r="J648" i="1" s="1"/>
  <c r="J649" i="1" s="1"/>
  <c r="J650" i="1" s="1"/>
  <c r="J651" i="1" s="1"/>
  <c r="J652" i="1" s="1"/>
  <c r="H911" i="1"/>
  <c r="J343" i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H345" i="1"/>
  <c r="I345" i="1" s="1"/>
  <c r="H353" i="1"/>
  <c r="H380" i="1"/>
  <c r="H422" i="1"/>
  <c r="H430" i="1"/>
  <c r="H493" i="1"/>
  <c r="H500" i="1"/>
  <c r="H503" i="1"/>
  <c r="H526" i="1"/>
  <c r="I526" i="1" s="1"/>
  <c r="H535" i="1"/>
  <c r="H573" i="1"/>
  <c r="J608" i="1"/>
  <c r="H608" i="1"/>
  <c r="J609" i="1"/>
  <c r="J610" i="1" s="1"/>
  <c r="J611" i="1" s="1"/>
  <c r="J612" i="1" s="1"/>
  <c r="J613" i="1" s="1"/>
  <c r="J614" i="1" s="1"/>
  <c r="J615" i="1" s="1"/>
  <c r="H609" i="1"/>
  <c r="H650" i="1"/>
  <c r="H462" i="1"/>
  <c r="J602" i="1"/>
  <c r="H602" i="1"/>
  <c r="J603" i="1"/>
  <c r="J604" i="1" s="1"/>
  <c r="J605" i="1" s="1"/>
  <c r="J606" i="1" s="1"/>
  <c r="J607" i="1" s="1"/>
  <c r="H974" i="1"/>
  <c r="H351" i="1"/>
  <c r="H392" i="1"/>
  <c r="H420" i="1"/>
  <c r="H428" i="1"/>
  <c r="H540" i="1"/>
  <c r="H674" i="1"/>
  <c r="I674" i="1" s="1"/>
  <c r="I675" i="1" s="1"/>
  <c r="J674" i="1"/>
  <c r="J675" i="1" s="1"/>
  <c r="J676" i="1" s="1"/>
  <c r="H533" i="1"/>
  <c r="H571" i="1"/>
  <c r="H724" i="1"/>
  <c r="H723" i="1"/>
  <c r="H942" i="1"/>
  <c r="H941" i="1"/>
  <c r="H643" i="1"/>
  <c r="H651" i="1"/>
  <c r="H685" i="1"/>
  <c r="H688" i="1"/>
  <c r="H720" i="1"/>
  <c r="H753" i="1"/>
  <c r="H752" i="1"/>
  <c r="H648" i="1"/>
  <c r="H901" i="1"/>
  <c r="H1163" i="1"/>
  <c r="H1162" i="1"/>
  <c r="H460" i="1"/>
  <c r="H497" i="1"/>
  <c r="H504" i="1"/>
  <c r="H604" i="1"/>
  <c r="H612" i="1"/>
  <c r="J638" i="1"/>
  <c r="J639" i="1" s="1"/>
  <c r="J640" i="1" s="1"/>
  <c r="J641" i="1" s="1"/>
  <c r="J642" i="1" s="1"/>
  <c r="J643" i="1" s="1"/>
  <c r="J644" i="1" s="1"/>
  <c r="H715" i="1"/>
  <c r="H716" i="1"/>
  <c r="H1083" i="1"/>
  <c r="H1091" i="1"/>
  <c r="H1095" i="1"/>
  <c r="H467" i="1"/>
  <c r="H495" i="1"/>
  <c r="H566" i="1"/>
  <c r="I566" i="1" s="1"/>
  <c r="I567" i="1" s="1"/>
  <c r="H641" i="1"/>
  <c r="H649" i="1"/>
  <c r="H683" i="1"/>
  <c r="H686" i="1"/>
  <c r="H465" i="1"/>
  <c r="J489" i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638" i="1"/>
  <c r="H678" i="1"/>
  <c r="J679" i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H757" i="1"/>
  <c r="H756" i="1"/>
  <c r="H902" i="1"/>
  <c r="H461" i="1"/>
  <c r="H489" i="1"/>
  <c r="I489" i="1" s="1"/>
  <c r="I490" i="1" s="1"/>
  <c r="I491" i="1" s="1"/>
  <c r="I492" i="1" s="1"/>
  <c r="H536" i="1"/>
  <c r="J563" i="1"/>
  <c r="J564" i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H639" i="1"/>
  <c r="H647" i="1"/>
  <c r="H689" i="1"/>
  <c r="H676" i="1"/>
  <c r="J677" i="1"/>
  <c r="J678" i="1" s="1"/>
  <c r="H719" i="1"/>
  <c r="H760" i="1"/>
  <c r="H761" i="1"/>
  <c r="I1123" i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H870" i="1"/>
  <c r="H869" i="1"/>
  <c r="J972" i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H972" i="1"/>
  <c r="I972" i="1" s="1"/>
  <c r="J823" i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H905" i="1"/>
  <c r="H936" i="1"/>
  <c r="J935" i="1"/>
  <c r="H935" i="1"/>
  <c r="H985" i="1"/>
  <c r="H864" i="1"/>
  <c r="H899" i="1"/>
  <c r="H973" i="1"/>
  <c r="H1157" i="1"/>
  <c r="H1156" i="1"/>
  <c r="I1156" i="1" s="1"/>
  <c r="J1156" i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750" i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H827" i="1"/>
  <c r="H832" i="1"/>
  <c r="H835" i="1"/>
  <c r="J936" i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H976" i="1"/>
  <c r="H1092" i="1"/>
  <c r="H874" i="1"/>
  <c r="I1122" i="1"/>
  <c r="H1169" i="1"/>
  <c r="H1168" i="1"/>
  <c r="H785" i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H822" i="1"/>
  <c r="I822" i="1" s="1"/>
  <c r="I823" i="1" s="1"/>
  <c r="I824" i="1" s="1"/>
  <c r="H825" i="1"/>
  <c r="H830" i="1"/>
  <c r="H873" i="1"/>
  <c r="H907" i="1"/>
  <c r="H1085" i="1"/>
  <c r="H1089" i="1"/>
  <c r="H863" i="1"/>
  <c r="H948" i="1"/>
  <c r="H947" i="1"/>
  <c r="H938" i="1"/>
  <c r="H944" i="1"/>
  <c r="H977" i="1"/>
  <c r="J1118" i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I1120" i="1"/>
  <c r="I1121" i="1" s="1"/>
  <c r="H1159" i="1"/>
  <c r="H1158" i="1"/>
  <c r="H1165" i="1"/>
  <c r="H1164" i="1"/>
  <c r="H1011" i="1"/>
  <c r="H1017" i="1"/>
  <c r="H975" i="1"/>
  <c r="J1081" i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H1081" i="1"/>
  <c r="I1081" i="1" s="1"/>
  <c r="I1082" i="1" s="1"/>
  <c r="H1084" i="1"/>
  <c r="H1087" i="1"/>
  <c r="H1090" i="1"/>
  <c r="H1093" i="1"/>
  <c r="H1096" i="1"/>
  <c r="H865" i="1"/>
  <c r="J897" i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H897" i="1"/>
  <c r="I897" i="1" s="1"/>
  <c r="I898" i="1" s="1"/>
  <c r="H900" i="1"/>
  <c r="H903" i="1"/>
  <c r="H906" i="1"/>
  <c r="H909" i="1"/>
  <c r="H1009" i="1"/>
  <c r="H1015" i="1"/>
  <c r="H1021" i="1"/>
  <c r="J859" i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H971" i="1"/>
  <c r="I971" i="1" s="1"/>
  <c r="H983" i="1"/>
  <c r="H1044" i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H859" i="1"/>
  <c r="I859" i="1" s="1"/>
  <c r="I860" i="1" s="1"/>
  <c r="I861" i="1" s="1"/>
  <c r="I862" i="1" s="1"/>
  <c r="H934" i="1"/>
  <c r="I934" i="1" s="1"/>
  <c r="J933" i="1"/>
  <c r="J934" i="1" s="1"/>
  <c r="H940" i="1"/>
  <c r="H946" i="1"/>
  <c r="H981" i="1"/>
  <c r="H1161" i="1"/>
  <c r="H1160" i="1"/>
  <c r="H1167" i="1"/>
  <c r="H1166" i="1"/>
  <c r="J1007" i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H1007" i="1"/>
  <c r="I1007" i="1" s="1"/>
  <c r="I1008" i="1" s="1"/>
  <c r="H1013" i="1"/>
  <c r="H1019" i="1"/>
  <c r="N846" i="1"/>
  <c r="N220" i="1"/>
  <c r="C734" i="1"/>
  <c r="C72" i="1"/>
  <c r="C696" i="1"/>
  <c r="S590" i="1"/>
  <c r="R141" i="1"/>
  <c r="Q844" i="1"/>
  <c r="Q664" i="1"/>
  <c r="O624" i="1"/>
  <c r="M402" i="1"/>
  <c r="P701" i="1"/>
  <c r="P148" i="1"/>
  <c r="M141" i="1"/>
  <c r="C698" i="1"/>
  <c r="O513" i="1"/>
  <c r="M220" i="1"/>
  <c r="C555" i="1"/>
  <c r="R217" i="1"/>
  <c r="O331" i="1"/>
  <c r="P553" i="1"/>
  <c r="M294" i="1"/>
  <c r="N962" i="1"/>
  <c r="M481" i="1"/>
  <c r="M30" i="1"/>
  <c r="C1071" i="1"/>
  <c r="C1142" i="1"/>
  <c r="Q474" i="1"/>
  <c r="N703" i="1"/>
  <c r="S104" i="1"/>
  <c r="C111" i="1"/>
  <c r="C772" i="1"/>
  <c r="O664" i="1"/>
  <c r="M296" i="1"/>
  <c r="P437" i="1"/>
  <c r="O1177" i="1"/>
  <c r="O474" i="1"/>
  <c r="P1142" i="1"/>
  <c r="C36" i="1"/>
  <c r="Q770" i="1"/>
  <c r="R1140" i="1"/>
  <c r="O1145" i="1"/>
  <c r="S807" i="1"/>
  <c r="S809" i="1"/>
  <c r="M259" i="1"/>
  <c r="O254" i="1"/>
  <c r="N738" i="1"/>
  <c r="O104" i="1"/>
  <c r="Q846" i="1"/>
  <c r="P659" i="1"/>
  <c r="M555" i="1"/>
  <c r="C665" i="1"/>
  <c r="R1036" i="1"/>
  <c r="M291" i="1"/>
  <c r="P666" i="1"/>
  <c r="S777" i="1"/>
  <c r="N400" i="1"/>
  <c r="Q180" i="1"/>
  <c r="R518" i="1"/>
  <c r="M661" i="1"/>
  <c r="Q585" i="1"/>
  <c r="R661" i="1"/>
  <c r="P32" i="1"/>
  <c r="O333" i="1"/>
  <c r="O955" i="1"/>
  <c r="P35" i="1"/>
  <c r="P1031" i="1"/>
  <c r="C739" i="1"/>
  <c r="C332" i="1"/>
  <c r="M1036" i="1"/>
  <c r="C883" i="1"/>
  <c r="S370" i="1"/>
  <c r="R812" i="1"/>
  <c r="R1073" i="1"/>
  <c r="N35" i="1"/>
  <c r="N740" i="1"/>
  <c r="C740" i="1"/>
  <c r="P555" i="1"/>
  <c r="R738" i="1"/>
  <c r="C553" i="1"/>
  <c r="P629" i="1"/>
  <c r="N1177" i="1"/>
  <c r="Q143" i="1"/>
  <c r="N1034" i="1"/>
  <c r="C809" i="1"/>
  <c r="M215" i="1"/>
  <c r="Q807" i="1"/>
  <c r="C659" i="1"/>
  <c r="O67" i="1"/>
  <c r="Q106" i="1"/>
  <c r="S627" i="1"/>
  <c r="M809" i="1"/>
  <c r="R333" i="1"/>
  <c r="N37" i="1"/>
  <c r="R444" i="1"/>
  <c r="R400" i="1"/>
  <c r="N67" i="1"/>
  <c r="C994" i="1"/>
  <c r="Q659" i="1"/>
  <c r="P960" i="1"/>
  <c r="M955" i="1"/>
  <c r="C442" i="1"/>
  <c r="S962" i="1"/>
  <c r="O627" i="1"/>
  <c r="C222" i="1"/>
  <c r="M1071" i="1"/>
  <c r="Q888" i="1"/>
  <c r="Q814" i="1"/>
  <c r="S109" i="1"/>
  <c r="C622" i="1"/>
  <c r="C882" i="1"/>
  <c r="R106" i="1"/>
  <c r="Q735" i="1"/>
  <c r="M925" i="1"/>
  <c r="C104" i="1"/>
  <c r="Q960" i="1"/>
  <c r="S740" i="1"/>
  <c r="S368" i="1"/>
  <c r="Q518" i="1"/>
  <c r="M444" i="1"/>
  <c r="N1073" i="1"/>
  <c r="M516" i="1"/>
  <c r="M518" i="1"/>
  <c r="P407" i="1"/>
  <c r="N1140" i="1"/>
  <c r="Q886" i="1"/>
  <c r="R627" i="1"/>
  <c r="N1142" i="1"/>
  <c r="M881" i="1"/>
  <c r="Q696" i="1"/>
  <c r="S333" i="1"/>
  <c r="N104" i="1"/>
  <c r="M106" i="1"/>
  <c r="S217" i="1"/>
  <c r="N252" i="1"/>
  <c r="C35" i="1"/>
  <c r="Q400" i="1"/>
  <c r="Q555" i="1"/>
  <c r="M553" i="1"/>
  <c r="C363" i="1"/>
  <c r="R1034" i="1"/>
  <c r="P259" i="1"/>
  <c r="O548" i="1"/>
  <c r="N659" i="1"/>
  <c r="O326" i="1"/>
  <c r="N106" i="1"/>
  <c r="N622" i="1"/>
  <c r="M735" i="1"/>
  <c r="C143" i="1"/>
  <c r="C109" i="1"/>
  <c r="O809" i="1"/>
  <c r="Q812" i="1"/>
  <c r="S960" i="1"/>
  <c r="Q1140" i="1"/>
  <c r="N925" i="1"/>
  <c r="N960" i="1"/>
  <c r="Q109" i="1"/>
  <c r="O180" i="1"/>
  <c r="Q141" i="1"/>
  <c r="O444" i="1"/>
  <c r="Q809" i="1"/>
  <c r="S220" i="1"/>
  <c r="C666" i="1"/>
  <c r="M622" i="1"/>
  <c r="M67" i="1"/>
  <c r="C627" i="1"/>
  <c r="N698" i="1"/>
  <c r="Q365" i="1"/>
  <c r="M629" i="1"/>
  <c r="O291" i="1"/>
  <c r="M698" i="1"/>
  <c r="Q69" i="1"/>
  <c r="C590" i="1"/>
  <c r="C180" i="1"/>
  <c r="C444" i="1"/>
  <c r="C370" i="1"/>
  <c r="N407" i="1"/>
  <c r="S696" i="1"/>
  <c r="S925" i="1"/>
  <c r="M331" i="1"/>
  <c r="O918" i="1"/>
  <c r="M812" i="1"/>
  <c r="S439" i="1"/>
  <c r="M886" i="1"/>
  <c r="M442" i="1"/>
  <c r="P698" i="1"/>
  <c r="C1072" i="1"/>
  <c r="Q881" i="1"/>
  <c r="R259" i="1"/>
  <c r="Q1071" i="1"/>
  <c r="P770" i="1"/>
  <c r="M37" i="1"/>
  <c r="P807" i="1"/>
  <c r="R104" i="1"/>
  <c r="R740" i="1"/>
  <c r="R735" i="1"/>
  <c r="N365" i="1"/>
  <c r="C1140" i="1"/>
  <c r="C1141" i="1"/>
  <c r="N363" i="1"/>
  <c r="N920" i="1"/>
  <c r="O960" i="1"/>
  <c r="O555" i="1"/>
  <c r="O735" i="1"/>
  <c r="M1029" i="1"/>
  <c r="O402" i="1"/>
  <c r="N661" i="1"/>
  <c r="N592" i="1"/>
  <c r="O851" i="1"/>
  <c r="M548" i="1"/>
  <c r="Q148" i="1"/>
  <c r="Q407" i="1"/>
  <c r="S331" i="1"/>
  <c r="R291" i="1"/>
  <c r="P257" i="1"/>
  <c r="C31" i="1"/>
  <c r="N666" i="1"/>
  <c r="Q849" i="1"/>
  <c r="Q1031" i="1"/>
  <c r="Q30" i="1"/>
  <c r="C850" i="1"/>
  <c r="R999" i="1"/>
  <c r="S772" i="1"/>
  <c r="P957" i="1"/>
  <c r="N511" i="1"/>
  <c r="N328" i="1"/>
  <c r="C185" i="1"/>
  <c r="Q215" i="1"/>
  <c r="C924" i="1"/>
  <c r="C221" i="1"/>
  <c r="C217" i="1"/>
  <c r="P1140" i="1"/>
  <c r="Q999" i="1"/>
  <c r="P962" i="1"/>
  <c r="C326" i="1"/>
  <c r="Q1142" i="1"/>
  <c r="M664" i="1"/>
  <c r="C993" i="1"/>
  <c r="M104" i="1"/>
  <c r="C289" i="1"/>
  <c r="S733" i="1"/>
  <c r="Q550" i="1"/>
  <c r="Q629" i="1"/>
  <c r="O812" i="1"/>
  <c r="O32" i="1"/>
  <c r="M333" i="1"/>
  <c r="S994" i="1"/>
  <c r="S992" i="1"/>
  <c r="O178" i="1"/>
  <c r="C550" i="1"/>
  <c r="R696" i="1"/>
  <c r="N222" i="1"/>
  <c r="O1073" i="1"/>
  <c r="C1110" i="1"/>
  <c r="C881" i="1"/>
  <c r="R402" i="1"/>
  <c r="C402" i="1"/>
  <c r="O143" i="1"/>
  <c r="R143" i="1"/>
  <c r="Q363" i="1"/>
  <c r="Q703" i="1"/>
  <c r="C591" i="1"/>
  <c r="C554" i="1"/>
  <c r="C813" i="1"/>
  <c r="P735" i="1"/>
  <c r="C32" i="1"/>
  <c r="S555" i="1"/>
  <c r="S1071" i="1"/>
  <c r="P696" i="1"/>
  <c r="R1071" i="1"/>
  <c r="O1031" i="1"/>
  <c r="C480" i="1"/>
  <c r="S141" i="1"/>
  <c r="P143" i="1"/>
  <c r="O733" i="1"/>
  <c r="R624" i="1"/>
  <c r="R32" i="1"/>
  <c r="P513" i="1"/>
  <c r="C961" i="1"/>
  <c r="C179" i="1"/>
  <c r="R659" i="1"/>
  <c r="S30" i="1"/>
  <c r="Q957" i="1"/>
  <c r="O740" i="1"/>
  <c r="R807" i="1"/>
  <c r="M109" i="1"/>
  <c r="Q259" i="1"/>
  <c r="N733" i="1"/>
  <c r="P481" i="1"/>
  <c r="S923" i="1"/>
  <c r="S437" i="1"/>
  <c r="N955" i="1"/>
  <c r="N217" i="1"/>
  <c r="M814" i="1"/>
  <c r="S999" i="1"/>
  <c r="S1110" i="1"/>
  <c r="M703" i="1"/>
  <c r="C178" i="1"/>
  <c r="R67" i="1"/>
  <c r="C405" i="1"/>
  <c r="M960" i="1"/>
  <c r="S215" i="1"/>
  <c r="N1108" i="1"/>
  <c r="C69" i="1"/>
  <c r="Q185" i="1"/>
  <c r="P400" i="1"/>
  <c r="O698" i="1"/>
  <c r="P511" i="1"/>
  <c r="S513" i="1"/>
  <c r="N772" i="1"/>
  <c r="Q962" i="1"/>
  <c r="R548" i="1"/>
  <c r="C1178" i="1"/>
  <c r="N807" i="1"/>
  <c r="O476" i="1"/>
  <c r="C664" i="1"/>
  <c r="C259" i="1"/>
  <c r="C807" i="1"/>
  <c r="N735" i="1"/>
  <c r="M740" i="1"/>
  <c r="N553" i="1"/>
  <c r="P738" i="1"/>
  <c r="P733" i="1"/>
  <c r="P516" i="1"/>
  <c r="M1145" i="1"/>
  <c r="Q627" i="1"/>
  <c r="C592" i="1"/>
  <c r="P67" i="1"/>
  <c r="N550" i="1"/>
  <c r="P141" i="1"/>
  <c r="R622" i="1"/>
  <c r="S698" i="1"/>
  <c r="N479" i="1"/>
  <c r="N844" i="1"/>
  <c r="M627" i="1"/>
  <c r="O106" i="1"/>
  <c r="P104" i="1"/>
  <c r="M696" i="1"/>
  <c r="O659" i="1"/>
  <c r="P363" i="1"/>
  <c r="Q479" i="1"/>
  <c r="O849" i="1"/>
  <c r="C333" i="1"/>
  <c r="C735" i="1"/>
  <c r="O696" i="1"/>
  <c r="O185" i="1"/>
  <c r="M666" i="1"/>
  <c r="C105" i="1"/>
  <c r="N402" i="1"/>
  <c r="N555" i="1"/>
  <c r="P777" i="1"/>
  <c r="M143" i="1"/>
  <c r="Q698" i="1"/>
  <c r="S481" i="1"/>
  <c r="P109" i="1"/>
  <c r="S1068" i="1"/>
  <c r="R629" i="1"/>
  <c r="C443" i="1"/>
  <c r="C1179" i="1"/>
  <c r="R881" i="1"/>
  <c r="O442" i="1"/>
  <c r="C1029" i="1"/>
  <c r="P518" i="1"/>
  <c r="S289" i="1"/>
  <c r="R1068" i="1"/>
  <c r="M111" i="1"/>
  <c r="P444" i="1"/>
  <c r="R1031" i="1"/>
  <c r="O1029" i="1"/>
  <c r="C216" i="1"/>
  <c r="M1073" i="1"/>
  <c r="P405" i="1"/>
  <c r="Q925" i="1"/>
  <c r="O1108" i="1"/>
  <c r="N513" i="1"/>
  <c r="O1105" i="1"/>
  <c r="O1142" i="1"/>
  <c r="P215" i="1"/>
  <c r="C812" i="1"/>
  <c r="R1147" i="1"/>
  <c r="C220" i="1"/>
  <c r="O666" i="1"/>
  <c r="O962" i="1"/>
  <c r="Q104" i="1"/>
  <c r="C549" i="1"/>
  <c r="C585" i="1"/>
  <c r="M550" i="1"/>
  <c r="Q661" i="1"/>
  <c r="S291" i="1"/>
  <c r="P289" i="1"/>
  <c r="C808" i="1"/>
  <c r="R148" i="1"/>
  <c r="P775" i="1"/>
  <c r="C147" i="1"/>
  <c r="N664" i="1"/>
  <c r="R215" i="1"/>
  <c r="S738" i="1"/>
  <c r="P183" i="1"/>
  <c r="O553" i="1"/>
  <c r="N812" i="1"/>
  <c r="Q955" i="1"/>
  <c r="M479" i="1"/>
  <c r="P844" i="1"/>
  <c r="N1036" i="1"/>
  <c r="C400" i="1"/>
  <c r="R960" i="1"/>
  <c r="P402" i="1"/>
  <c r="R733" i="1"/>
  <c r="N814" i="1"/>
  <c r="C629" i="1"/>
  <c r="O289" i="1"/>
  <c r="P222" i="1"/>
  <c r="M289" i="1"/>
  <c r="C623" i="1"/>
  <c r="C476" i="1"/>
  <c r="Q590" i="1"/>
  <c r="N111" i="1"/>
  <c r="S1182" i="1"/>
  <c r="C845" i="1"/>
  <c r="P548" i="1"/>
  <c r="N1031" i="1"/>
  <c r="R1108" i="1"/>
  <c r="R35" i="1"/>
  <c r="O141" i="1"/>
  <c r="R698" i="1"/>
  <c r="N442" i="1"/>
  <c r="C258" i="1"/>
  <c r="P1105" i="1"/>
  <c r="M962" i="1"/>
  <c r="C1183" i="1"/>
  <c r="S444" i="1"/>
  <c r="N881" i="1"/>
  <c r="R883" i="1"/>
  <c r="S1140" i="1"/>
  <c r="M257" i="1"/>
  <c r="C141" i="1"/>
  <c r="S442" i="1"/>
  <c r="S592" i="1"/>
  <c r="C624" i="1"/>
  <c r="N291" i="1"/>
  <c r="S146" i="1"/>
  <c r="O217" i="1"/>
  <c r="P590" i="1"/>
  <c r="C37" i="1"/>
  <c r="S32" i="1"/>
  <c r="O997" i="1"/>
  <c r="M1031" i="1"/>
  <c r="C479" i="1"/>
  <c r="Q666" i="1"/>
  <c r="S259" i="1"/>
  <c r="N627" i="1"/>
  <c r="M923" i="1"/>
  <c r="P291" i="1"/>
  <c r="P592" i="1"/>
  <c r="Q146" i="1"/>
  <c r="O400" i="1"/>
  <c r="Q592" i="1"/>
  <c r="O622" i="1"/>
  <c r="S661" i="1"/>
  <c r="N289" i="1"/>
  <c r="P368" i="1"/>
  <c r="Q178" i="1"/>
  <c r="S1066" i="1"/>
  <c r="Q701" i="1"/>
  <c r="R331" i="1"/>
  <c r="N444" i="1"/>
  <c r="N516" i="1"/>
  <c r="S553" i="1"/>
  <c r="Q918" i="1"/>
  <c r="O30" i="1"/>
  <c r="P624" i="1"/>
  <c r="M1066" i="1"/>
  <c r="C106" i="1"/>
  <c r="N629" i="1"/>
  <c r="M997" i="1"/>
  <c r="M733" i="1"/>
  <c r="Q516" i="1"/>
  <c r="P1029" i="1"/>
  <c r="Q738" i="1"/>
  <c r="C697" i="1"/>
  <c r="S106" i="1"/>
  <c r="P740" i="1"/>
  <c r="O1103" i="1"/>
  <c r="C401" i="1"/>
  <c r="N923" i="1"/>
  <c r="C1030" i="1"/>
  <c r="N109" i="1"/>
  <c r="C407" i="1"/>
  <c r="Q740" i="1"/>
  <c r="C142" i="1"/>
  <c r="C291" i="1"/>
  <c r="P365" i="1"/>
  <c r="N548" i="1"/>
  <c r="N918" i="1"/>
  <c r="R587" i="1"/>
  <c r="N590" i="1"/>
  <c r="Q772" i="1"/>
  <c r="R585" i="1"/>
  <c r="N809" i="1"/>
  <c r="R146" i="1"/>
  <c r="N624" i="1"/>
  <c r="M738" i="1"/>
  <c r="Q291" i="1"/>
  <c r="P809" i="1"/>
  <c r="Q587" i="1"/>
  <c r="O814" i="1"/>
  <c r="C110" i="1"/>
  <c r="R516" i="1"/>
  <c r="C962" i="1"/>
  <c r="O146" i="1"/>
  <c r="C474" i="1"/>
  <c r="P1103" i="1"/>
  <c r="S624" i="1"/>
  <c r="C1182" i="1"/>
  <c r="P627" i="1"/>
  <c r="M511" i="1"/>
  <c r="R777" i="1"/>
  <c r="P1108" i="1"/>
  <c r="R962" i="1"/>
  <c r="Q333" i="1"/>
  <c r="O592" i="1"/>
  <c r="O328" i="1"/>
  <c r="O957" i="1"/>
  <c r="Q32" i="1"/>
  <c r="M217" i="1"/>
  <c r="M328" i="1"/>
  <c r="C1031" i="1"/>
  <c r="C481" i="1"/>
  <c r="P1141" i="1" l="1"/>
  <c r="O961" i="1"/>
  <c r="M660" i="1"/>
  <c r="S660" i="1"/>
  <c r="P68" i="1"/>
  <c r="O882" i="1"/>
  <c r="S882" i="1"/>
  <c r="P882" i="1"/>
  <c r="P813" i="1"/>
  <c r="S813" i="1"/>
  <c r="Q887" i="1"/>
  <c r="Q961" i="1"/>
  <c r="Q808" i="1"/>
  <c r="S808" i="1"/>
  <c r="P665" i="1"/>
  <c r="S665" i="1"/>
  <c r="R665" i="1"/>
  <c r="R68" i="1"/>
  <c r="P216" i="1"/>
  <c r="N512" i="1"/>
  <c r="N364" i="1"/>
  <c r="M216" i="1"/>
  <c r="O1146" i="1"/>
  <c r="M258" i="1"/>
  <c r="R1109" i="1"/>
  <c r="N110" i="1"/>
  <c r="N1141" i="1"/>
  <c r="R1141" i="1"/>
  <c r="N1109" i="1"/>
  <c r="Q1141" i="1"/>
  <c r="O1141" i="1"/>
  <c r="M1141" i="1"/>
  <c r="N1035" i="1"/>
  <c r="Q771" i="1"/>
  <c r="M665" i="1"/>
  <c r="N924" i="1"/>
  <c r="S1141" i="1"/>
  <c r="R734" i="1"/>
  <c r="N105" i="1"/>
  <c r="O1109" i="1"/>
  <c r="Q813" i="1"/>
  <c r="N1178" i="1"/>
  <c r="P1109" i="1"/>
  <c r="R1072" i="1"/>
  <c r="O1104" i="1"/>
  <c r="P845" i="1"/>
  <c r="Q623" i="1"/>
  <c r="S623" i="1"/>
  <c r="P623" i="1"/>
  <c r="O475" i="1"/>
  <c r="P697" i="1"/>
  <c r="S216" i="1"/>
  <c r="P179" i="1"/>
  <c r="R179" i="1"/>
  <c r="N179" i="1"/>
  <c r="M179" i="1"/>
  <c r="S179" i="1"/>
  <c r="P406" i="1"/>
  <c r="R105" i="1"/>
  <c r="S110" i="1"/>
  <c r="R554" i="1"/>
  <c r="Q554" i="1"/>
  <c r="O1178" i="1"/>
  <c r="N808" i="1"/>
  <c r="P808" i="1"/>
  <c r="R739" i="1"/>
  <c r="P438" i="1"/>
  <c r="M512" i="1"/>
  <c r="Q628" i="1"/>
  <c r="P549" i="1"/>
  <c r="N327" i="1"/>
  <c r="S327" i="1"/>
  <c r="M327" i="1"/>
  <c r="R327" i="1"/>
  <c r="P327" i="1"/>
  <c r="Q327" i="1"/>
  <c r="M517" i="1"/>
  <c r="R110" i="1"/>
  <c r="O110" i="1"/>
  <c r="S1072" i="1"/>
  <c r="R697" i="1"/>
  <c r="M961" i="1"/>
  <c r="Q739" i="1"/>
  <c r="M480" i="1"/>
  <c r="O1030" i="1"/>
  <c r="P771" i="1"/>
  <c r="O665" i="1"/>
  <c r="O998" i="1"/>
  <c r="N882" i="1"/>
  <c r="R961" i="1"/>
  <c r="P1030" i="1"/>
  <c r="Q1072" i="1"/>
  <c r="M1072" i="1"/>
  <c r="R808" i="1"/>
  <c r="N253" i="1"/>
  <c r="Q517" i="1"/>
  <c r="Q697" i="1"/>
  <c r="N36" i="1"/>
  <c r="M734" i="1"/>
  <c r="Q882" i="1"/>
  <c r="O628" i="1"/>
  <c r="S105" i="1"/>
  <c r="M1146" i="1"/>
  <c r="N961" i="1"/>
  <c r="S401" i="1"/>
  <c r="M401" i="1"/>
  <c r="M998" i="1"/>
  <c r="M882" i="1"/>
  <c r="R813" i="1"/>
  <c r="R549" i="1"/>
  <c r="R406" i="1"/>
  <c r="O406" i="1"/>
  <c r="Q406" i="1"/>
  <c r="N406" i="1"/>
  <c r="S406" i="1"/>
  <c r="M406" i="1"/>
  <c r="Q216" i="1"/>
  <c r="S290" i="1"/>
  <c r="P443" i="1"/>
  <c r="R443" i="1"/>
  <c r="Q443" i="1"/>
  <c r="Q475" i="1"/>
  <c r="O179" i="1"/>
  <c r="Q956" i="1"/>
  <c r="Q31" i="1"/>
  <c r="M443" i="1"/>
  <c r="M956" i="1"/>
  <c r="P517" i="1"/>
  <c r="S1183" i="1"/>
  <c r="M1067" i="1"/>
  <c r="S1030" i="1"/>
  <c r="R1030" i="1"/>
  <c r="Q1030" i="1"/>
  <c r="N1030" i="1"/>
  <c r="N956" i="1"/>
  <c r="M887" i="1"/>
  <c r="P961" i="1"/>
  <c r="P1072" i="1"/>
  <c r="N1072" i="1"/>
  <c r="O1072" i="1"/>
  <c r="M628" i="1"/>
  <c r="S993" i="1"/>
  <c r="O443" i="1"/>
  <c r="S369" i="1"/>
  <c r="M31" i="1"/>
  <c r="P628" i="1"/>
  <c r="O31" i="1"/>
  <c r="N813" i="1"/>
  <c r="R882" i="1"/>
  <c r="M813" i="1"/>
  <c r="Q660" i="1"/>
  <c r="S31" i="1"/>
  <c r="P1183" i="1"/>
  <c r="M1183" i="1"/>
  <c r="R1183" i="1"/>
  <c r="Q1183" i="1"/>
  <c r="N1183" i="1"/>
  <c r="O1183" i="1"/>
  <c r="Q919" i="1"/>
  <c r="Q850" i="1"/>
  <c r="O919" i="1"/>
  <c r="P591" i="1"/>
  <c r="P734" i="1"/>
  <c r="S554" i="1"/>
  <c r="O554" i="1"/>
  <c r="S438" i="1"/>
  <c r="M332" i="1"/>
  <c r="N68" i="1"/>
  <c r="P36" i="1"/>
  <c r="M295" i="1"/>
  <c r="N845" i="1"/>
  <c r="P1104" i="1"/>
  <c r="N517" i="1"/>
  <c r="S961" i="1"/>
  <c r="R401" i="1"/>
  <c r="O956" i="1"/>
  <c r="P554" i="1"/>
  <c r="R660" i="1"/>
  <c r="Q591" i="1"/>
  <c r="M475" i="1"/>
  <c r="P475" i="1"/>
  <c r="S475" i="1"/>
  <c r="N475" i="1"/>
  <c r="R475" i="1"/>
  <c r="P184" i="1"/>
  <c r="S697" i="1"/>
  <c r="O332" i="1"/>
  <c r="P739" i="1"/>
  <c r="O147" i="1"/>
  <c r="R332" i="1"/>
  <c r="P110" i="1"/>
  <c r="Q702" i="1"/>
  <c r="R628" i="1"/>
  <c r="S924" i="1"/>
  <c r="N480" i="1"/>
  <c r="R517" i="1"/>
  <c r="S1067" i="1"/>
  <c r="S739" i="1"/>
  <c r="P258" i="1"/>
  <c r="Q586" i="1"/>
  <c r="M221" i="1"/>
  <c r="S147" i="1"/>
  <c r="N554" i="1"/>
  <c r="Q179" i="1"/>
  <c r="R216" i="1"/>
  <c r="P369" i="1"/>
  <c r="N665" i="1"/>
  <c r="R591" i="1"/>
  <c r="O591" i="1"/>
  <c r="M591" i="1"/>
  <c r="S628" i="1"/>
  <c r="P512" i="1"/>
  <c r="N290" i="1"/>
  <c r="S332" i="1"/>
  <c r="M142" i="1"/>
  <c r="Q110" i="1"/>
  <c r="O813" i="1"/>
  <c r="P776" i="1"/>
  <c r="N623" i="1"/>
  <c r="N401" i="1"/>
  <c r="Q364" i="1"/>
  <c r="M290" i="1"/>
  <c r="O623" i="1"/>
  <c r="P702" i="1"/>
  <c r="M739" i="1"/>
  <c r="N734" i="1"/>
  <c r="O327" i="1"/>
  <c r="R623" i="1"/>
  <c r="N443" i="1"/>
  <c r="O401" i="1"/>
  <c r="P290" i="1"/>
  <c r="M549" i="1"/>
  <c r="O68" i="1"/>
  <c r="R147" i="1"/>
  <c r="Q147" i="1"/>
  <c r="O697" i="1"/>
  <c r="N660" i="1"/>
  <c r="Q665" i="1"/>
  <c r="O549" i="1"/>
  <c r="Q845" i="1"/>
  <c r="P401" i="1"/>
  <c r="R586" i="1"/>
  <c r="M68" i="1"/>
  <c r="R142" i="1"/>
  <c r="P142" i="1"/>
  <c r="O290" i="1"/>
  <c r="M924" i="1"/>
  <c r="S586" i="1"/>
  <c r="N586" i="1"/>
  <c r="O586" i="1"/>
  <c r="P586" i="1"/>
  <c r="M586" i="1"/>
  <c r="O850" i="1"/>
  <c r="M623" i="1"/>
  <c r="R1035" i="1"/>
  <c r="P660" i="1"/>
  <c r="S591" i="1"/>
  <c r="O734" i="1"/>
  <c r="M808" i="1"/>
  <c r="O808" i="1"/>
  <c r="S734" i="1"/>
  <c r="N591" i="1"/>
  <c r="N628" i="1"/>
  <c r="Q480" i="1"/>
  <c r="O364" i="1"/>
  <c r="R364" i="1"/>
  <c r="S364" i="1"/>
  <c r="M364" i="1"/>
  <c r="N697" i="1"/>
  <c r="S443" i="1"/>
  <c r="Q105" i="1"/>
  <c r="P364" i="1"/>
  <c r="M1030" i="1"/>
  <c r="S221" i="1"/>
  <c r="M554" i="1"/>
  <c r="O105" i="1"/>
  <c r="N73" i="1"/>
  <c r="O73" i="1"/>
  <c r="M73" i="1"/>
  <c r="R73" i="1"/>
  <c r="P73" i="1"/>
  <c r="Q73" i="1"/>
  <c r="S73" i="1"/>
  <c r="O142" i="1"/>
  <c r="Q290" i="1"/>
  <c r="R290" i="1"/>
  <c r="N919" i="1"/>
  <c r="O660" i="1"/>
  <c r="N739" i="1"/>
  <c r="N549" i="1"/>
  <c r="P480" i="1"/>
  <c r="R480" i="1"/>
  <c r="O480" i="1"/>
  <c r="S480" i="1"/>
  <c r="M697" i="1"/>
  <c r="Q401" i="1"/>
  <c r="N221" i="1"/>
  <c r="S142" i="1"/>
  <c r="P221" i="1"/>
  <c r="R221" i="1"/>
  <c r="Q221" i="1"/>
  <c r="O221" i="1"/>
  <c r="P105" i="1"/>
  <c r="M110" i="1"/>
  <c r="Q142" i="1"/>
  <c r="S36" i="1"/>
  <c r="Q36" i="1"/>
  <c r="O36" i="1"/>
  <c r="M36" i="1"/>
  <c r="N142" i="1"/>
  <c r="R36" i="1"/>
  <c r="M105" i="1"/>
  <c r="J15" i="1"/>
  <c r="J16" i="1" s="1"/>
  <c r="J17" i="1" s="1"/>
  <c r="J18" i="1" s="1"/>
  <c r="J19" i="1" s="1"/>
  <c r="J20" i="1" s="1"/>
  <c r="J21" i="1" s="1"/>
  <c r="J22" i="1" s="1"/>
  <c r="J23" i="1" s="1"/>
  <c r="J12" i="1"/>
  <c r="J13" i="1" s="1"/>
  <c r="J14" i="1" s="1"/>
  <c r="I1157" i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528" i="1"/>
  <c r="I1083" i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98" i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1009" i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973" i="1"/>
  <c r="I899" i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75" i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863" i="1"/>
  <c r="I864" i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494" i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455" i="1"/>
  <c r="I825" i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974" i="1"/>
  <c r="I712" i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418" i="1"/>
  <c r="I601" i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935" i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306" i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46" i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196" i="1"/>
  <c r="I197" i="1" s="1"/>
  <c r="I16" i="1"/>
  <c r="I17" i="1" s="1"/>
  <c r="I18" i="1" s="1"/>
  <c r="I19" i="1" s="1"/>
  <c r="I20" i="1" s="1"/>
  <c r="I21" i="1" s="1"/>
  <c r="I22" i="1" s="1"/>
  <c r="I23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269" i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381" i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676" i="1"/>
  <c r="I677" i="1" s="1"/>
  <c r="I678" i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752" i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13" i="1"/>
  <c r="I14" i="1" s="1"/>
  <c r="I639" i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493" i="1"/>
  <c r="I568" i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161" i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84" i="1"/>
  <c r="I85" i="1" s="1"/>
  <c r="I122" i="1"/>
  <c r="I380" i="1"/>
  <c r="I529" i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232" i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456" i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86" i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</calcChain>
</file>

<file path=xl/sharedStrings.xml><?xml version="1.0" encoding="utf-8"?>
<sst xmlns="http://schemas.openxmlformats.org/spreadsheetml/2006/main" count="2450" uniqueCount="123">
  <si>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</si>
  <si>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</si>
  <si>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</si>
  <si>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</si>
  <si>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</si>
  <si>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</si>
  <si>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</si>
  <si>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</si>
  <si>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</si>
  <si>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</si>
  <si>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</si>
  <si>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</si>
  <si>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</si>
  <si>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</si>
  <si>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</si>
  <si>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</si>
  <si>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</si>
  <si>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</si>
  <si>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</si>
  <si>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</si>
  <si>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</si>
  <si>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</si>
  <si>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</si>
  <si>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</si>
  <si>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</si>
  <si>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</si>
  <si>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</si>
  <si>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</si>
  <si>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</si>
  <si>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</si>
  <si>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A1.F2</t>
  </si>
  <si>
    <t>BOP1000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</si>
  <si>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</si>
  <si>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</si>
  <si>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</si>
  <si>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</si>
  <si>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</si>
  <si>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</si>
  <si>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</si>
  <si>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</si>
  <si>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</si>
  <si>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</si>
  <si>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</si>
  <si>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</si>
  <si>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</si>
  <si>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</si>
  <si>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</si>
  <si>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A2.F2</t>
  </si>
  <si>
    <t>ID # 3</t>
  </si>
  <si>
    <t>A3.F2</t>
  </si>
  <si>
    <t xml:space="preserve">A29 F119 I1 </t>
  </si>
  <si>
    <t>ID # 4</t>
  </si>
  <si>
    <t>A4.F2</t>
  </si>
  <si>
    <t>ID # 5</t>
  </si>
  <si>
    <t>A5.F2</t>
  </si>
  <si>
    <t xml:space="preserve">A25 F111 I1 </t>
  </si>
  <si>
    <t>ID # 6</t>
  </si>
  <si>
    <t>A6.F2</t>
  </si>
  <si>
    <t>ID # 7</t>
  </si>
  <si>
    <t>A7.F2</t>
  </si>
  <si>
    <t>A19 F91 I1</t>
  </si>
  <si>
    <t>ID # 8</t>
  </si>
  <si>
    <t>A8.F2</t>
  </si>
  <si>
    <t>ID # 9</t>
  </si>
  <si>
    <t>A9.F2</t>
  </si>
  <si>
    <t>A9 F77 I1</t>
  </si>
  <si>
    <t>ID # 10</t>
  </si>
  <si>
    <t>A10.F2</t>
  </si>
  <si>
    <t>ID # 11</t>
  </si>
  <si>
    <t>A11.F2</t>
  </si>
  <si>
    <t>A3 F76 I1</t>
  </si>
  <si>
    <t>ID # 12</t>
  </si>
  <si>
    <t>A12.F2</t>
  </si>
  <si>
    <t>ID # 13</t>
  </si>
  <si>
    <t>A13.F2</t>
  </si>
  <si>
    <t>A1 F112 I1</t>
  </si>
  <si>
    <t>ID # 14</t>
  </si>
  <si>
    <t>A14.F2</t>
  </si>
  <si>
    <t>ID # 15</t>
  </si>
  <si>
    <t>A15.F2</t>
  </si>
  <si>
    <t>A13 F87 I1</t>
  </si>
  <si>
    <t>ID # 16</t>
  </si>
  <si>
    <t>A16.F2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</si>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</sst>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31.09</c:v>
                </c:pt>
                <c:pt idx="2">
                  <c:v>27.53</c:v>
                </c:pt>
                <c:pt idx="3">
                  <c:v>9.11</c:v>
                </c:pt>
                <c:pt idx="4">
                  <c:v>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6-DB49-9FF9-71204E0C62B5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2.46</c:v>
                </c:pt>
                <c:pt idx="3">
                  <c:v>13.9</c:v>
                </c:pt>
                <c:pt idx="4">
                  <c:v>14.75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6-DB49-9FF9-71204E0C62B5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20.27</c:v>
                </c:pt>
                <c:pt idx="4">
                  <c:v>21.69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6-DB49-9FF9-71204E0C62B5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1.0833333333721384</c:v>
                </c:pt>
                <c:pt idx="1">
                  <c:v>2.4750000003841706</c:v>
                </c:pt>
                <c:pt idx="2">
                  <c:v>4.3300000002491288</c:v>
                </c:pt>
                <c:pt idx="3">
                  <c:v>4.409166666737292</c:v>
                </c:pt>
                <c:pt idx="4">
                  <c:v>10.5341666667955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C6-DB49-9FF9-71204E0C62B5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C6-DB49-9FF9-71204E0C62B5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C6-DB49-9FF9-71204E0C62B5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C6-DB49-9FF9-71204E0C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1.0833333333721384</c:v>
                </c:pt>
                <c:pt idx="2">
                  <c:v>2.4750000003841706</c:v>
                </c:pt>
                <c:pt idx="3">
                  <c:v>4.3300000002491288</c:v>
                </c:pt>
                <c:pt idx="4">
                  <c:v>4.409166666737292</c:v>
                </c:pt>
                <c:pt idx="5">
                  <c:v>10.5341666667955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1.2675000000000001E-2</c:v>
                </c:pt>
                <c:pt idx="1">
                  <c:v>4.1000000000000002E-2</c:v>
                </c:pt>
                <c:pt idx="2">
                  <c:v>0.191</c:v>
                </c:pt>
                <c:pt idx="3">
                  <c:v>0.65800000000000003</c:v>
                </c:pt>
                <c:pt idx="4">
                  <c:v>0.66300000000000003</c:v>
                </c:pt>
                <c:pt idx="5">
                  <c:v>0.73899999999999999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C6-DB49-9FF9-71204E0C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  <c:pt idx="1">
                  <c:v>28.46</c:v>
                </c:pt>
                <c:pt idx="2">
                  <c:v>24.44</c:v>
                </c:pt>
                <c:pt idx="3">
                  <c:v>16.07</c:v>
                </c:pt>
                <c:pt idx="4">
                  <c:v>2.12</c:v>
                </c:pt>
                <c:pt idx="5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4-D24C-B7B8-441DCB7151E5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  <c:pt idx="1">
                  <c:v>0</c:v>
                </c:pt>
                <c:pt idx="2">
                  <c:v>1.97</c:v>
                </c:pt>
                <c:pt idx="3">
                  <c:v>9.77</c:v>
                </c:pt>
                <c:pt idx="4">
                  <c:v>12.54</c:v>
                </c:pt>
                <c:pt idx="5">
                  <c:v>15.42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4-D24C-B7B8-441DCB7151E5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10.51</c:v>
                </c:pt>
                <c:pt idx="4">
                  <c:v>17.98</c:v>
                </c:pt>
                <c:pt idx="5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4-D24C-B7B8-441DCB7151E5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1.8691666665254161</c:v>
                </c:pt>
                <c:pt idx="1">
                  <c:v>3.2358333331067115</c:v>
                </c:pt>
                <c:pt idx="2">
                  <c:v>4.8363888887688518</c:v>
                </c:pt>
                <c:pt idx="3">
                  <c:v>6.2908333335653879</c:v>
                </c:pt>
                <c:pt idx="4">
                  <c:v>6.3688888888573274</c:v>
                </c:pt>
                <c:pt idx="5">
                  <c:v>8.7247222221340053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4-D24C-B7B8-441DCB7151E5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24-D24C-B7B8-441DCB7151E5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24-D24C-B7B8-441DCB7151E5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24-D24C-B7B8-441DCB71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1.8691666665254161</c:v>
                </c:pt>
                <c:pt idx="2">
                  <c:v>3.2358333331067115</c:v>
                </c:pt>
                <c:pt idx="3">
                  <c:v>4.8363888887688518</c:v>
                </c:pt>
                <c:pt idx="4">
                  <c:v>6.2908333335653879</c:v>
                </c:pt>
                <c:pt idx="5">
                  <c:v>6.3688888888573274</c:v>
                </c:pt>
                <c:pt idx="6">
                  <c:v>8.7247222221340053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  <c:pt idx="0">
                  <c:v>1.19063E-2</c:v>
                </c:pt>
                <c:pt idx="1">
                  <c:v>4.4999999999999998E-2</c:v>
                </c:pt>
                <c:pt idx="2">
                  <c:v>0.128</c:v>
                </c:pt>
                <c:pt idx="3">
                  <c:v>0.41399999999999998</c:v>
                </c:pt>
                <c:pt idx="4">
                  <c:v>0.65900000000000003</c:v>
                </c:pt>
                <c:pt idx="5">
                  <c:v>0.67300000000000004</c:v>
                </c:pt>
                <c:pt idx="6">
                  <c:v>0.68100000000000005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4-D24C-B7B8-441DCB71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1.7844444447546266</c:v>
                </c:pt>
                <c:pt idx="2">
                  <c:v>3.151111111335922</c:v>
                </c:pt>
                <c:pt idx="3">
                  <c:v>4.751944444666151</c:v>
                </c:pt>
                <c:pt idx="4">
                  <c:v>6.283333333558403</c:v>
                </c:pt>
                <c:pt idx="5">
                  <c:v>6.3619444445357658</c:v>
                </c:pt>
                <c:pt idx="6">
                  <c:v>15.970833333441988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  <c:pt idx="1">
                  <c:v>28.33</c:v>
                </c:pt>
                <c:pt idx="2">
                  <c:v>25.05</c:v>
                </c:pt>
                <c:pt idx="3">
                  <c:v>18.28</c:v>
                </c:pt>
                <c:pt idx="4">
                  <c:v>4.5</c:v>
                </c:pt>
                <c:pt idx="5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6-9341-B820-76163760A55C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1.7844444447546266</c:v>
                </c:pt>
                <c:pt idx="2">
                  <c:v>3.151111111335922</c:v>
                </c:pt>
                <c:pt idx="3">
                  <c:v>4.751944444666151</c:v>
                </c:pt>
                <c:pt idx="4">
                  <c:v>6.283333333558403</c:v>
                </c:pt>
                <c:pt idx="5">
                  <c:v>6.3619444445357658</c:v>
                </c:pt>
                <c:pt idx="6">
                  <c:v>15.970833333441988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  <c:pt idx="1">
                  <c:v>0</c:v>
                </c:pt>
                <c:pt idx="2">
                  <c:v>1.05</c:v>
                </c:pt>
                <c:pt idx="3">
                  <c:v>6.43</c:v>
                </c:pt>
                <c:pt idx="4">
                  <c:v>14.31</c:v>
                </c:pt>
                <c:pt idx="5">
                  <c:v>16.02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6-9341-B820-76163760A55C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1.7844444447546266</c:v>
                </c:pt>
                <c:pt idx="2">
                  <c:v>3.151111111335922</c:v>
                </c:pt>
                <c:pt idx="3">
                  <c:v>4.751944444666151</c:v>
                </c:pt>
                <c:pt idx="4">
                  <c:v>6.283333333558403</c:v>
                </c:pt>
                <c:pt idx="5">
                  <c:v>6.3619444445357658</c:v>
                </c:pt>
                <c:pt idx="6">
                  <c:v>15.970833333441988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5.92</c:v>
                </c:pt>
                <c:pt idx="4">
                  <c:v>19.510000000000002</c:v>
                </c:pt>
                <c:pt idx="5">
                  <c:v>21.53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6-9341-B820-76163760A55C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1.7844444447546266</c:v>
                </c:pt>
                <c:pt idx="1">
                  <c:v>3.151111111335922</c:v>
                </c:pt>
                <c:pt idx="2">
                  <c:v>4.751944444666151</c:v>
                </c:pt>
                <c:pt idx="3">
                  <c:v>6.283333333558403</c:v>
                </c:pt>
                <c:pt idx="4">
                  <c:v>6.3619444445357658</c:v>
                </c:pt>
                <c:pt idx="5">
                  <c:v>15.970833333441988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6-9341-B820-76163760A55C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4.751944444666151</c:v>
                </c:pt>
                <c:pt idx="1">
                  <c:v>6.283333333558403</c:v>
                </c:pt>
                <c:pt idx="2">
                  <c:v>6.3619444445357658</c:v>
                </c:pt>
                <c:pt idx="3">
                  <c:v>15.970833333441988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6-9341-B820-76163760A55C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3.151111111335922</c:v>
                </c:pt>
                <c:pt idx="1">
                  <c:v>4.751944444666151</c:v>
                </c:pt>
                <c:pt idx="2">
                  <c:v>6.283333333558403</c:v>
                </c:pt>
                <c:pt idx="3">
                  <c:v>6.3619444445357658</c:v>
                </c:pt>
                <c:pt idx="4">
                  <c:v>15.970833333441988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6-9341-B820-76163760A55C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1.7844444447546266</c:v>
                </c:pt>
                <c:pt idx="2">
                  <c:v>3.151111111335922</c:v>
                </c:pt>
                <c:pt idx="3">
                  <c:v>4.751944444666151</c:v>
                </c:pt>
                <c:pt idx="4">
                  <c:v>6.283333333558403</c:v>
                </c:pt>
                <c:pt idx="5">
                  <c:v>6.3619444445357658</c:v>
                </c:pt>
                <c:pt idx="6">
                  <c:v>15.970833333441988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56-9341-B820-7616376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1.7844444447546266</c:v>
                </c:pt>
                <c:pt idx="2">
                  <c:v>3.151111111335922</c:v>
                </c:pt>
                <c:pt idx="3">
                  <c:v>4.751944444666151</c:v>
                </c:pt>
                <c:pt idx="4">
                  <c:v>6.283333333558403</c:v>
                </c:pt>
                <c:pt idx="5">
                  <c:v>6.3619444445357658</c:v>
                </c:pt>
                <c:pt idx="6">
                  <c:v>15.970833333441988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  <c:pt idx="0">
                  <c:v>1.27688E-2</c:v>
                </c:pt>
                <c:pt idx="1">
                  <c:v>4.3999999999999997E-2</c:v>
                </c:pt>
                <c:pt idx="2">
                  <c:v>0.114</c:v>
                </c:pt>
                <c:pt idx="3">
                  <c:v>0.36499999999999999</c:v>
                </c:pt>
                <c:pt idx="4">
                  <c:v>0.68500000000000005</c:v>
                </c:pt>
                <c:pt idx="5">
                  <c:v>0.69199999999999995</c:v>
                </c:pt>
                <c:pt idx="6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56-9341-B820-7616376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3.066111111023929</c:v>
                </c:pt>
                <c:pt idx="3">
                  <c:v>4.6669444443541579</c:v>
                </c:pt>
                <c:pt idx="4">
                  <c:v>6.2772222220664844</c:v>
                </c:pt>
                <c:pt idx="5">
                  <c:v>6.3555555555503815</c:v>
                </c:pt>
                <c:pt idx="6">
                  <c:v>15.946944444382098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  <c:pt idx="1">
                  <c:v>26.17</c:v>
                </c:pt>
                <c:pt idx="2">
                  <c:v>24.55</c:v>
                </c:pt>
                <c:pt idx="3">
                  <c:v>18.61</c:v>
                </c:pt>
                <c:pt idx="4">
                  <c:v>5.1100000000000003</c:v>
                </c:pt>
                <c:pt idx="5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D-0941-9016-C0152C9DFCF8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3.066111111023929</c:v>
                </c:pt>
                <c:pt idx="3">
                  <c:v>4.6669444443541579</c:v>
                </c:pt>
                <c:pt idx="4">
                  <c:v>6.2772222220664844</c:v>
                </c:pt>
                <c:pt idx="5">
                  <c:v>6.3555555555503815</c:v>
                </c:pt>
                <c:pt idx="6">
                  <c:v>15.946944444382098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  <c:pt idx="1">
                  <c:v>0</c:v>
                </c:pt>
                <c:pt idx="2">
                  <c:v>0.98</c:v>
                </c:pt>
                <c:pt idx="3">
                  <c:v>6.81</c:v>
                </c:pt>
                <c:pt idx="4">
                  <c:v>15.1</c:v>
                </c:pt>
                <c:pt idx="5">
                  <c:v>15.46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D-0941-9016-C0152C9DFCF8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1.6994444444426335</c:v>
                </c:pt>
                <c:pt idx="2">
                  <c:v>3.066111111023929</c:v>
                </c:pt>
                <c:pt idx="3">
                  <c:v>4.6669444443541579</c:v>
                </c:pt>
                <c:pt idx="4">
                  <c:v>6.2772222220664844</c:v>
                </c:pt>
                <c:pt idx="5">
                  <c:v>6.3555555555503815</c:v>
                </c:pt>
                <c:pt idx="6">
                  <c:v>15.946944444382098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6.25</c:v>
                </c:pt>
                <c:pt idx="4">
                  <c:v>21.54</c:v>
                </c:pt>
                <c:pt idx="5">
                  <c:v>21.82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D-0941-9016-C0152C9DFCF8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1.6994444444426335</c:v>
                </c:pt>
                <c:pt idx="1">
                  <c:v>3.066111111023929</c:v>
                </c:pt>
                <c:pt idx="2">
                  <c:v>4.6669444443541579</c:v>
                </c:pt>
                <c:pt idx="3">
                  <c:v>6.2772222220664844</c:v>
                </c:pt>
                <c:pt idx="4">
                  <c:v>6.3555555555503815</c:v>
                </c:pt>
                <c:pt idx="5">
                  <c:v>15.946944444382098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5D-0941-9016-C0152C9DFCF8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4.6669444443541579</c:v>
                </c:pt>
                <c:pt idx="1">
                  <c:v>6.2772222220664844</c:v>
                </c:pt>
                <c:pt idx="2">
                  <c:v>6.3555555555503815</c:v>
                </c:pt>
                <c:pt idx="3">
                  <c:v>15.946944444382098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5D-0941-9016-C0152C9DFCF8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3.066111111023929</c:v>
                </c:pt>
                <c:pt idx="1">
                  <c:v>4.6669444443541579</c:v>
                </c:pt>
                <c:pt idx="2">
                  <c:v>6.2772222220664844</c:v>
                </c:pt>
                <c:pt idx="3">
                  <c:v>6.3555555555503815</c:v>
                </c:pt>
                <c:pt idx="4">
                  <c:v>15.946944444382098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5D-0941-9016-C0152C9DFCF8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1.6994444444426335</c:v>
                </c:pt>
                <c:pt idx="2">
                  <c:v>3.066111111023929</c:v>
                </c:pt>
                <c:pt idx="3">
                  <c:v>4.6669444443541579</c:v>
                </c:pt>
                <c:pt idx="4">
                  <c:v>6.2772222220664844</c:v>
                </c:pt>
                <c:pt idx="5">
                  <c:v>6.3555555555503815</c:v>
                </c:pt>
                <c:pt idx="6">
                  <c:v>15.946944444382098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5D-0941-9016-C0152C9D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3.066111111023929</c:v>
                </c:pt>
                <c:pt idx="3">
                  <c:v>4.6669444443541579</c:v>
                </c:pt>
                <c:pt idx="4">
                  <c:v>6.2772222220664844</c:v>
                </c:pt>
                <c:pt idx="5">
                  <c:v>6.3555555555503815</c:v>
                </c:pt>
                <c:pt idx="6">
                  <c:v>15.946944444382098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  <c:pt idx="0">
                  <c:v>1.20188E-2</c:v>
                </c:pt>
                <c:pt idx="1">
                  <c:v>3.9E-2</c:v>
                </c:pt>
                <c:pt idx="2">
                  <c:v>0.108</c:v>
                </c:pt>
                <c:pt idx="3">
                  <c:v>0.33900000000000002</c:v>
                </c:pt>
                <c:pt idx="4">
                  <c:v>0.67600000000000005</c:v>
                </c:pt>
                <c:pt idx="5">
                  <c:v>0.67100000000000004</c:v>
                </c:pt>
                <c:pt idx="6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5D-0941-9016-C0152C9D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  <c:pt idx="1">
                  <c:v>28</c:v>
                </c:pt>
                <c:pt idx="2">
                  <c:v>27.64</c:v>
                </c:pt>
                <c:pt idx="3">
                  <c:v>19.98</c:v>
                </c:pt>
                <c:pt idx="4">
                  <c:v>5.68</c:v>
                </c:pt>
                <c:pt idx="5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5-4349-B3EE-EE86E0FF6B76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5.64</c:v>
                </c:pt>
                <c:pt idx="4">
                  <c:v>16.84</c:v>
                </c:pt>
                <c:pt idx="5">
                  <c:v>13.71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65-4349-B3EE-EE86E0FF6B76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5.5</c:v>
                </c:pt>
                <c:pt idx="4">
                  <c:v>23.17</c:v>
                </c:pt>
                <c:pt idx="5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65-4349-B3EE-EE86E0FF6B76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1.6149999998160638</c:v>
                </c:pt>
                <c:pt idx="1">
                  <c:v>2.9816666665719822</c:v>
                </c:pt>
                <c:pt idx="2">
                  <c:v>4.5830555552383885</c:v>
                </c:pt>
                <c:pt idx="3">
                  <c:v>6.2716666664346121</c:v>
                </c:pt>
                <c:pt idx="4">
                  <c:v>6.3499999999185093</c:v>
                </c:pt>
                <c:pt idx="5">
                  <c:v>15.924166666518431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65-4349-B3EE-EE86E0FF6B76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65-4349-B3EE-EE86E0FF6B76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65-4349-B3EE-EE86E0FF6B76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65-4349-B3EE-EE86E0FF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1.6149999998160638</c:v>
                </c:pt>
                <c:pt idx="2">
                  <c:v>2.9816666665719822</c:v>
                </c:pt>
                <c:pt idx="3">
                  <c:v>4.5830555552383885</c:v>
                </c:pt>
                <c:pt idx="4">
                  <c:v>6.2716666664346121</c:v>
                </c:pt>
                <c:pt idx="5">
                  <c:v>6.3499999999185093</c:v>
                </c:pt>
                <c:pt idx="6">
                  <c:v>15.924166666518431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  <c:pt idx="0">
                  <c:v>1.22813E-2</c:v>
                </c:pt>
                <c:pt idx="1">
                  <c:v>3.7999999999999999E-2</c:v>
                </c:pt>
                <c:pt idx="2">
                  <c:v>9.9000000000000005E-2</c:v>
                </c:pt>
                <c:pt idx="3">
                  <c:v>0.313</c:v>
                </c:pt>
                <c:pt idx="4">
                  <c:v>0.61699999999999999</c:v>
                </c:pt>
                <c:pt idx="5">
                  <c:v>0.67300000000000004</c:v>
                </c:pt>
                <c:pt idx="6">
                  <c:v>0.68100000000000005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65-4349-B3EE-EE86E0FF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  <c:pt idx="1">
                  <c:v>25.47</c:v>
                </c:pt>
                <c:pt idx="2">
                  <c:v>24.78</c:v>
                </c:pt>
                <c:pt idx="3">
                  <c:v>19.39</c:v>
                </c:pt>
                <c:pt idx="4">
                  <c:v>5.14</c:v>
                </c:pt>
                <c:pt idx="5">
                  <c:v>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2-9C4B-98C6-BF2668BC65B2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  <c:pt idx="1">
                  <c:v>0.86</c:v>
                </c:pt>
                <c:pt idx="2">
                  <c:v>0</c:v>
                </c:pt>
                <c:pt idx="3">
                  <c:v>5.2</c:v>
                </c:pt>
                <c:pt idx="4">
                  <c:v>17.55</c:v>
                </c:pt>
                <c:pt idx="5">
                  <c:v>16.010000000000002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2-9C4B-98C6-BF2668BC65B2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4.7699999999999996</c:v>
                </c:pt>
                <c:pt idx="4">
                  <c:v>23.67</c:v>
                </c:pt>
                <c:pt idx="5">
                  <c:v>22.57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C2-9C4B-98C6-BF2668BC65B2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1.530555555364117</c:v>
                </c:pt>
                <c:pt idx="1">
                  <c:v>2.8974999997881241</c:v>
                </c:pt>
                <c:pt idx="2">
                  <c:v>4.4994444443145767</c:v>
                </c:pt>
                <c:pt idx="3">
                  <c:v>6.2661111109773628</c:v>
                </c:pt>
                <c:pt idx="4">
                  <c:v>6.3441666666185483</c:v>
                </c:pt>
                <c:pt idx="5">
                  <c:v>15.902222222008277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C2-9C4B-98C6-BF2668BC65B2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C2-9C4B-98C6-BF2668BC65B2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C2-9C4B-98C6-BF2668BC65B2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C2-9C4B-98C6-BF2668B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1.530555555364117</c:v>
                </c:pt>
                <c:pt idx="2">
                  <c:v>2.8974999997881241</c:v>
                </c:pt>
                <c:pt idx="3">
                  <c:v>4.4994444443145767</c:v>
                </c:pt>
                <c:pt idx="4">
                  <c:v>6.2661111109773628</c:v>
                </c:pt>
                <c:pt idx="5">
                  <c:v>6.3441666666185483</c:v>
                </c:pt>
                <c:pt idx="6">
                  <c:v>15.902222222008277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  <c:pt idx="0">
                  <c:v>1.1943799999999999E-2</c:v>
                </c:pt>
                <c:pt idx="1">
                  <c:v>3.6999999999999998E-2</c:v>
                </c:pt>
                <c:pt idx="2">
                  <c:v>9.6000000000000002E-2</c:v>
                </c:pt>
                <c:pt idx="3">
                  <c:v>0.29299999999999998</c:v>
                </c:pt>
                <c:pt idx="4">
                  <c:v>0.69099999999999995</c:v>
                </c:pt>
                <c:pt idx="5">
                  <c:v>0.67</c:v>
                </c:pt>
                <c:pt idx="6">
                  <c:v>0.67300000000000004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C2-9C4B-98C6-BF2668B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1.4466666664229706</c:v>
                </c:pt>
                <c:pt idx="2">
                  <c:v>2.813333333178889</c:v>
                </c:pt>
                <c:pt idx="3">
                  <c:v>4.4152777777053416</c:v>
                </c:pt>
                <c:pt idx="4">
                  <c:v>6.2597222219919786</c:v>
                </c:pt>
                <c:pt idx="5">
                  <c:v>6.3383333331439644</c:v>
                </c:pt>
                <c:pt idx="6">
                  <c:v>15.880833333358169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  <c:pt idx="1">
                  <c:v>27.08</c:v>
                </c:pt>
                <c:pt idx="2">
                  <c:v>25.29</c:v>
                </c:pt>
                <c:pt idx="3">
                  <c:v>17.78</c:v>
                </c:pt>
                <c:pt idx="4">
                  <c:v>1.86</c:v>
                </c:pt>
                <c:pt idx="5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5-984F-9373-1A2C3A45F41A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1.4466666664229706</c:v>
                </c:pt>
                <c:pt idx="2">
                  <c:v>2.813333333178889</c:v>
                </c:pt>
                <c:pt idx="3">
                  <c:v>4.4152777777053416</c:v>
                </c:pt>
                <c:pt idx="4">
                  <c:v>6.2597222219919786</c:v>
                </c:pt>
                <c:pt idx="5">
                  <c:v>6.3383333331439644</c:v>
                </c:pt>
                <c:pt idx="6">
                  <c:v>15.880833333358169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5.98</c:v>
                </c:pt>
                <c:pt idx="4">
                  <c:v>15.73</c:v>
                </c:pt>
                <c:pt idx="5">
                  <c:v>14.23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5-984F-9373-1A2C3A45F41A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1.4466666664229706</c:v>
                </c:pt>
                <c:pt idx="2">
                  <c:v>2.813333333178889</c:v>
                </c:pt>
                <c:pt idx="3">
                  <c:v>4.4152777777053416</c:v>
                </c:pt>
                <c:pt idx="4">
                  <c:v>6.2597222219919786</c:v>
                </c:pt>
                <c:pt idx="5">
                  <c:v>6.3383333331439644</c:v>
                </c:pt>
                <c:pt idx="6">
                  <c:v>15.880833333358169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9.58</c:v>
                </c:pt>
                <c:pt idx="4">
                  <c:v>30.78</c:v>
                </c:pt>
                <c:pt idx="5">
                  <c:v>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5-984F-9373-1A2C3A45F41A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1.4466666664229706</c:v>
                </c:pt>
                <c:pt idx="1">
                  <c:v>2.813333333178889</c:v>
                </c:pt>
                <c:pt idx="2">
                  <c:v>4.4152777777053416</c:v>
                </c:pt>
                <c:pt idx="3">
                  <c:v>6.2597222219919786</c:v>
                </c:pt>
                <c:pt idx="4">
                  <c:v>6.3383333331439644</c:v>
                </c:pt>
                <c:pt idx="5">
                  <c:v>15.880833333358169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5-984F-9373-1A2C3A45F41A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4.4152777777053416</c:v>
                </c:pt>
                <c:pt idx="1">
                  <c:v>6.2597222219919786</c:v>
                </c:pt>
                <c:pt idx="2">
                  <c:v>6.3383333331439644</c:v>
                </c:pt>
                <c:pt idx="3">
                  <c:v>15.880833333358169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5-984F-9373-1A2C3A45F41A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2.813333333178889</c:v>
                </c:pt>
                <c:pt idx="1">
                  <c:v>4.4152777777053416</c:v>
                </c:pt>
                <c:pt idx="2">
                  <c:v>6.2597222219919786</c:v>
                </c:pt>
                <c:pt idx="3">
                  <c:v>6.3383333331439644</c:v>
                </c:pt>
                <c:pt idx="4">
                  <c:v>15.880833333358169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45-984F-9373-1A2C3A45F41A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1.4466666664229706</c:v>
                </c:pt>
                <c:pt idx="2">
                  <c:v>2.813333333178889</c:v>
                </c:pt>
                <c:pt idx="3">
                  <c:v>4.4152777777053416</c:v>
                </c:pt>
                <c:pt idx="4">
                  <c:v>6.2597222219919786</c:v>
                </c:pt>
                <c:pt idx="5">
                  <c:v>6.3383333331439644</c:v>
                </c:pt>
                <c:pt idx="6">
                  <c:v>15.880833333358169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45-984F-9373-1A2C3A45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1.4466666664229706</c:v>
                </c:pt>
                <c:pt idx="2">
                  <c:v>2.813333333178889</c:v>
                </c:pt>
                <c:pt idx="3">
                  <c:v>4.4152777777053416</c:v>
                </c:pt>
                <c:pt idx="4">
                  <c:v>6.2597222219919786</c:v>
                </c:pt>
                <c:pt idx="5">
                  <c:v>6.3383333331439644</c:v>
                </c:pt>
                <c:pt idx="6">
                  <c:v>15.880833333358169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  <c:pt idx="0">
                  <c:v>1.3143699999999999E-2</c:v>
                </c:pt>
                <c:pt idx="1">
                  <c:v>4.3999999999999997E-2</c:v>
                </c:pt>
                <c:pt idx="2">
                  <c:v>0.14099999999999999</c:v>
                </c:pt>
                <c:pt idx="3">
                  <c:v>0.36699999999999999</c:v>
                </c:pt>
                <c:pt idx="4">
                  <c:v>0.61299999999999999</c:v>
                </c:pt>
                <c:pt idx="5">
                  <c:v>0.621</c:v>
                </c:pt>
                <c:pt idx="6">
                  <c:v>0.65900000000000003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45-984F-9373-1A2C3A45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1.3652777777169831</c:v>
                </c:pt>
                <c:pt idx="2">
                  <c:v>2.7294444444123656</c:v>
                </c:pt>
                <c:pt idx="3">
                  <c:v>4.3308333332533948</c:v>
                </c:pt>
                <c:pt idx="4">
                  <c:v>6.2538888888666406</c:v>
                </c:pt>
                <c:pt idx="5">
                  <c:v>6.3319444445078261</c:v>
                </c:pt>
                <c:pt idx="6">
                  <c:v>15.859166666690726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  <c:pt idx="1">
                  <c:v>27.12</c:v>
                </c:pt>
                <c:pt idx="2">
                  <c:v>25.45</c:v>
                </c:pt>
                <c:pt idx="3">
                  <c:v>18.78</c:v>
                </c:pt>
                <c:pt idx="4">
                  <c:v>1.75</c:v>
                </c:pt>
                <c:pt idx="5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F-7843-8F98-B32017062E0E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1.3652777777169831</c:v>
                </c:pt>
                <c:pt idx="2">
                  <c:v>2.7294444444123656</c:v>
                </c:pt>
                <c:pt idx="3">
                  <c:v>4.3308333332533948</c:v>
                </c:pt>
                <c:pt idx="4">
                  <c:v>6.2538888888666406</c:v>
                </c:pt>
                <c:pt idx="5">
                  <c:v>6.3319444445078261</c:v>
                </c:pt>
                <c:pt idx="6">
                  <c:v>15.859166666690726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  <c:pt idx="1">
                  <c:v>0</c:v>
                </c:pt>
                <c:pt idx="2">
                  <c:v>1.58</c:v>
                </c:pt>
                <c:pt idx="3">
                  <c:v>5.74</c:v>
                </c:pt>
                <c:pt idx="4">
                  <c:v>12.11</c:v>
                </c:pt>
                <c:pt idx="5">
                  <c:v>14.93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F-7843-8F98-B32017062E0E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1.3652777777169831</c:v>
                </c:pt>
                <c:pt idx="2">
                  <c:v>2.7294444444123656</c:v>
                </c:pt>
                <c:pt idx="3">
                  <c:v>4.3308333332533948</c:v>
                </c:pt>
                <c:pt idx="4">
                  <c:v>6.2538888888666406</c:v>
                </c:pt>
                <c:pt idx="5">
                  <c:v>6.3319444445078261</c:v>
                </c:pt>
                <c:pt idx="6">
                  <c:v>15.859166666690726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10.24</c:v>
                </c:pt>
                <c:pt idx="4">
                  <c:v>24.5</c:v>
                </c:pt>
                <c:pt idx="5">
                  <c:v>30.95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F-7843-8F98-B32017062E0E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1.3652777777169831</c:v>
                </c:pt>
                <c:pt idx="1">
                  <c:v>2.7294444444123656</c:v>
                </c:pt>
                <c:pt idx="2">
                  <c:v>4.3308333332533948</c:v>
                </c:pt>
                <c:pt idx="3">
                  <c:v>6.2538888888666406</c:v>
                </c:pt>
                <c:pt idx="4">
                  <c:v>6.3319444445078261</c:v>
                </c:pt>
                <c:pt idx="5">
                  <c:v>15.859166666690726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AF-7843-8F98-B32017062E0E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4.3308333332533948</c:v>
                </c:pt>
                <c:pt idx="1">
                  <c:v>6.2538888888666406</c:v>
                </c:pt>
                <c:pt idx="2">
                  <c:v>6.3319444445078261</c:v>
                </c:pt>
                <c:pt idx="3">
                  <c:v>15.859166666690726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AF-7843-8F98-B32017062E0E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2.7294444444123656</c:v>
                </c:pt>
                <c:pt idx="1">
                  <c:v>4.3308333332533948</c:v>
                </c:pt>
                <c:pt idx="2">
                  <c:v>6.2538888888666406</c:v>
                </c:pt>
                <c:pt idx="3">
                  <c:v>6.3319444445078261</c:v>
                </c:pt>
                <c:pt idx="4">
                  <c:v>15.859166666690726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AF-7843-8F98-B32017062E0E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1.3652777777169831</c:v>
                </c:pt>
                <c:pt idx="2">
                  <c:v>2.7294444444123656</c:v>
                </c:pt>
                <c:pt idx="3">
                  <c:v>4.3308333332533948</c:v>
                </c:pt>
                <c:pt idx="4">
                  <c:v>6.2538888888666406</c:v>
                </c:pt>
                <c:pt idx="5">
                  <c:v>6.3319444445078261</c:v>
                </c:pt>
                <c:pt idx="6">
                  <c:v>15.859166666690726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AF-7843-8F98-B3201706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1.3652777777169831</c:v>
                </c:pt>
                <c:pt idx="2">
                  <c:v>2.7294444444123656</c:v>
                </c:pt>
                <c:pt idx="3">
                  <c:v>4.3308333332533948</c:v>
                </c:pt>
                <c:pt idx="4">
                  <c:v>6.2538888888666406</c:v>
                </c:pt>
                <c:pt idx="5">
                  <c:v>6.3319444445078261</c:v>
                </c:pt>
                <c:pt idx="6">
                  <c:v>15.859166666690726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  <c:pt idx="0">
                  <c:v>1.2525E-2</c:v>
                </c:pt>
                <c:pt idx="1">
                  <c:v>3.7999999999999999E-2</c:v>
                </c:pt>
                <c:pt idx="2">
                  <c:v>0.123</c:v>
                </c:pt>
                <c:pt idx="3">
                  <c:v>0.35899999999999999</c:v>
                </c:pt>
                <c:pt idx="4">
                  <c:v>0.61199999999999999</c:v>
                </c:pt>
                <c:pt idx="5">
                  <c:v>0.63</c:v>
                </c:pt>
                <c:pt idx="6">
                  <c:v>0.67100000000000004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AF-7843-8F98-B3201706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6-494E-A060-6460277B522F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6-494E-A060-6460277B522F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6-494E-A060-6460277B522F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6-494E-A060-6460277B522F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6-494E-A060-6460277B522F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D6-494E-A060-6460277B522F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D6-494E-A060-6460277B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D6-494E-A060-6460277B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7-5647-91B2-8526175564DD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7-5647-91B2-8526175564DD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7-5647-91B2-8526175564DD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7-5647-91B2-8526175564DD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7-5647-91B2-8526175564DD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7-5647-91B2-8526175564DD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87-5647-91B2-85261755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87-5647-91B2-85261755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5-7F4A-99C0-60BA372151D5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5-7F4A-99C0-60BA372151D5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5-7F4A-99C0-60BA372151D5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5-7F4A-99C0-60BA372151D5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F5-7F4A-99C0-60BA372151D5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F5-7F4A-99C0-60BA372151D5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F5-7F4A-99C0-60BA3721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F5-7F4A-99C0-60BA3721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29.4</c:v>
                </c:pt>
                <c:pt idx="2">
                  <c:v>27.12</c:v>
                </c:pt>
                <c:pt idx="3">
                  <c:v>8.52</c:v>
                </c:pt>
                <c:pt idx="4">
                  <c:v>6.53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A-364B-840C-A86253235C38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2.3199999999999998</c:v>
                </c:pt>
                <c:pt idx="3">
                  <c:v>14.35</c:v>
                </c:pt>
                <c:pt idx="4">
                  <c:v>13.02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A-364B-840C-A86253235C38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21.01</c:v>
                </c:pt>
                <c:pt idx="4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A-364B-840C-A86253235C38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1.032499999855645</c:v>
                </c:pt>
                <c:pt idx="1">
                  <c:v>2.3599999998696148</c:v>
                </c:pt>
                <c:pt idx="2">
                  <c:v>4.2938888889038935</c:v>
                </c:pt>
                <c:pt idx="3">
                  <c:v>4.372777777723968</c:v>
                </c:pt>
                <c:pt idx="4">
                  <c:v>10.483333333104383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A-364B-840C-A86253235C38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9A-364B-840C-A86253235C38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9A-364B-840C-A86253235C38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9A-364B-840C-A8625323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1.032499999855645</c:v>
                </c:pt>
                <c:pt idx="2">
                  <c:v>2.3599999998696148</c:v>
                </c:pt>
                <c:pt idx="3">
                  <c:v>4.2938888889038935</c:v>
                </c:pt>
                <c:pt idx="4">
                  <c:v>4.372777777723968</c:v>
                </c:pt>
                <c:pt idx="5">
                  <c:v>10.483333333104383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1.26E-2</c:v>
                </c:pt>
                <c:pt idx="1">
                  <c:v>4.2000000000000003E-2</c:v>
                </c:pt>
                <c:pt idx="2">
                  <c:v>0.17499999999999999</c:v>
                </c:pt>
                <c:pt idx="3">
                  <c:v>0.68100000000000005</c:v>
                </c:pt>
                <c:pt idx="4">
                  <c:v>0.69399999999999995</c:v>
                </c:pt>
                <c:pt idx="5">
                  <c:v>0.747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9A-364B-840C-A8625323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4-D244-AACA-C7A8E4646A40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4-D244-AACA-C7A8E4646A40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4-D244-AACA-C7A8E4646A40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D4-D244-AACA-C7A8E4646A40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D4-D244-AACA-C7A8E4646A40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4-D244-AACA-C7A8E4646A40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D4-D244-AACA-C7A8E464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D4-D244-AACA-C7A8E464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D-614F-8341-6B42841228C7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D-614F-8341-6B42841228C7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D-614F-8341-6B42841228C7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D-614F-8341-6B42841228C7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D-614F-8341-6B42841228C7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D-614F-8341-6B42841228C7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D-614F-8341-6B428412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D-614F-8341-6B428412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F-C245-B241-8D3AA7BE939B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4F-C245-B241-8D3AA7BE939B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4F-C245-B241-8D3AA7BE939B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4F-C245-B241-8D3AA7BE939B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4F-C245-B241-8D3AA7BE939B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4F-C245-B241-8D3AA7BE939B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4F-C245-B241-8D3AA7BE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4F-C245-B241-8D3AA7BE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F-5C4A-9246-E8D6F6C6001B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F-5C4A-9246-E8D6F6C6001B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F-5C4A-9246-E8D6F6C6001B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F-5C4A-9246-E8D6F6C6001B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DF-5C4A-9246-E8D6F6C6001B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DF-5C4A-9246-E8D6F6C6001B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DF-5C4A-9246-E8D6F6C6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DF-5C4A-9246-E8D6F6C6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0-1246-B230-5134E49B10B5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0-1246-B230-5134E49B10B5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0-1246-B230-5134E49B10B5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0-1246-B230-5134E49B10B5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40-1246-B230-5134E49B10B5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40-1246-B230-5134E49B10B5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40-1246-B230-5134E49B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40-1246-B230-5134E49B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E-0D4C-AE3E-6A7C59F4CEF9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E-0D4C-AE3E-6A7C59F4CEF9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E-0D4C-AE3E-6A7C59F4CEF9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E-0D4C-AE3E-6A7C59F4CEF9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E-0D4C-AE3E-6A7C59F4CEF9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9E-0D4C-AE3E-6A7C59F4CEF9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9E-0D4C-AE3E-6A7C59F4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9E-0D4C-AE3E-6A7C59F4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F-0844-886A-2E614A715E08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F-0844-886A-2E614A715E08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BF-0844-886A-2E614A715E08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BF-0844-886A-2E614A715E08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BF-0844-886A-2E614A715E08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BF-0844-886A-2E614A715E08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BF-0844-886A-2E614A71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BF-0844-886A-2E614A71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9-DC4F-99F4-C631476B87C2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9-DC4F-99F4-C631476B87C2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9-DC4F-99F4-C631476B87C2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9-DC4F-99F4-C631476B87C2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69-DC4F-99F4-C631476B87C2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69-DC4F-99F4-C631476B87C2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69-DC4F-99F4-C631476B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69-DC4F-99F4-C631476B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A-A548-B886-B20447A2064C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A-A548-B886-B20447A2064C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A-A548-B886-B20447A2064C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A-A548-B886-B20447A2064C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A-A548-B886-B20447A2064C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A-A548-B886-B20447A2064C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A-A548-B886-B20447A2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5A-A548-B886-B20447A2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3-BA4B-BC6B-C088DBDAFA0D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3-BA4B-BC6B-C088DBDAFA0D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3-BA4B-BC6B-C088DBDAFA0D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53-BA4B-BC6B-C088DBDAFA0D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53-BA4B-BC6B-C088DBDAFA0D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53-BA4B-BC6B-C088DBDAFA0D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53-BA4B-BC6B-C088DBDA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53-BA4B-BC6B-C088DBDA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2.3025000003981404</c:v>
                </c:pt>
                <c:pt idx="2">
                  <c:v>3.7133333336678334</c:v>
                </c:pt>
                <c:pt idx="3">
                  <c:v>5.0780555558740161</c:v>
                </c:pt>
                <c:pt idx="4">
                  <c:v>5.157500000204891</c:v>
                </c:pt>
                <c:pt idx="5">
                  <c:v>9.0277777779847383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1">
                  <c:v>28.18</c:v>
                </c:pt>
                <c:pt idx="2">
                  <c:v>22.87</c:v>
                </c:pt>
                <c:pt idx="3">
                  <c:v>15.78</c:v>
                </c:pt>
                <c:pt idx="4">
                  <c:v>14.57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A-0847-8EFD-15A9FE16A6DE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2.3025000003981404</c:v>
                </c:pt>
                <c:pt idx="2">
                  <c:v>3.7133333336678334</c:v>
                </c:pt>
                <c:pt idx="3">
                  <c:v>5.0780555558740161</c:v>
                </c:pt>
                <c:pt idx="4">
                  <c:v>5.157500000204891</c:v>
                </c:pt>
                <c:pt idx="5">
                  <c:v>9.0277777779847383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1">
                  <c:v>0</c:v>
                </c:pt>
                <c:pt idx="2">
                  <c:v>1.55</c:v>
                </c:pt>
                <c:pt idx="3">
                  <c:v>9.67</c:v>
                </c:pt>
                <c:pt idx="4">
                  <c:v>9.8699999999999992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A-0847-8EFD-15A9FE16A6DE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2.3025000003981404</c:v>
                </c:pt>
                <c:pt idx="2">
                  <c:v>3.7133333336678334</c:v>
                </c:pt>
                <c:pt idx="3">
                  <c:v>5.0780555558740161</c:v>
                </c:pt>
                <c:pt idx="4">
                  <c:v>5.157500000204891</c:v>
                </c:pt>
                <c:pt idx="5">
                  <c:v>9.0277777779847383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15.09</c:v>
                </c:pt>
                <c:pt idx="4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A-0847-8EFD-15A9FE16A6DE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2.3025000003981404</c:v>
                </c:pt>
                <c:pt idx="1">
                  <c:v>3.7133333336678334</c:v>
                </c:pt>
                <c:pt idx="2">
                  <c:v>5.0780555558740161</c:v>
                </c:pt>
                <c:pt idx="3">
                  <c:v>5.157500000204891</c:v>
                </c:pt>
                <c:pt idx="4">
                  <c:v>9.0277777779847383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1A-0847-8EFD-15A9FE16A6DE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5.0780555558740161</c:v>
                </c:pt>
                <c:pt idx="1">
                  <c:v>5.157500000204891</c:v>
                </c:pt>
                <c:pt idx="2">
                  <c:v>9.0277777779847383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1A-0847-8EFD-15A9FE16A6DE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3.7133333336678334</c:v>
                </c:pt>
                <c:pt idx="1">
                  <c:v>5.0780555558740161</c:v>
                </c:pt>
                <c:pt idx="2">
                  <c:v>5.157500000204891</c:v>
                </c:pt>
                <c:pt idx="3">
                  <c:v>9.0277777779847383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1A-0847-8EFD-15A9FE16A6DE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2.3025000003981404</c:v>
                </c:pt>
                <c:pt idx="2">
                  <c:v>3.7133333336678334</c:v>
                </c:pt>
                <c:pt idx="3">
                  <c:v>5.0780555558740161</c:v>
                </c:pt>
                <c:pt idx="4">
                  <c:v>5.157500000204891</c:v>
                </c:pt>
                <c:pt idx="5">
                  <c:v>9.0277777779847383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1A-0847-8EFD-15A9FE16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2.3025000003981404</c:v>
                </c:pt>
                <c:pt idx="2">
                  <c:v>3.7133333336678334</c:v>
                </c:pt>
                <c:pt idx="3">
                  <c:v>5.0780555558740161</c:v>
                </c:pt>
                <c:pt idx="4">
                  <c:v>5.157500000204891</c:v>
                </c:pt>
                <c:pt idx="5">
                  <c:v>9.0277777779847383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9.5250000000000005E-3</c:v>
                </c:pt>
                <c:pt idx="1">
                  <c:v>6.9000000000000006E-2</c:v>
                </c:pt>
                <c:pt idx="2">
                  <c:v>0.215</c:v>
                </c:pt>
                <c:pt idx="3">
                  <c:v>0.46</c:v>
                </c:pt>
                <c:pt idx="4">
                  <c:v>0.47799999999999998</c:v>
                </c:pt>
                <c:pt idx="5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1A-0847-8EFD-15A9FE16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E-B24F-8EB8-1E4462E0DDFB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DE-B24F-8EB8-1E4462E0DDFB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DE-B24F-8EB8-1E4462E0DDFB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DE-B24F-8EB8-1E4462E0DDFB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DE-B24F-8EB8-1E4462E0DDFB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DE-B24F-8EB8-1E4462E0DDFB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E-B24F-8EB8-1E4462E0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DE-B24F-8EB8-1E4462E0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6-E540-86F9-16D560BAF573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6-E540-86F9-16D560BAF573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06-E540-86F9-16D560BAF573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06-E540-86F9-16D560BAF573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06-E540-86F9-16D560BAF573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06-E540-86F9-16D560BAF573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06-E540-86F9-16D560BA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06-E540-86F9-16D560BA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C-0B44-B7D6-C99B98234503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C-0B44-B7D6-C99B98234503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C-0B44-B7D6-C99B98234503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C-0B44-B7D6-C99B98234503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9C-0B44-B7D6-C99B98234503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9C-0B44-B7D6-C99B98234503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9C-0B44-B7D6-C99B9823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9C-0B44-B7D6-C99B9823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2.217777777928859</c:v>
                </c:pt>
                <c:pt idx="2">
                  <c:v>3.6286111113731749</c:v>
                </c:pt>
                <c:pt idx="3">
                  <c:v>5.0727777780848555</c:v>
                </c:pt>
                <c:pt idx="4">
                  <c:v>5.1519444447476417</c:v>
                </c:pt>
                <c:pt idx="5">
                  <c:v>9.0063888891600072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28.25</c:v>
                </c:pt>
                <c:pt idx="2">
                  <c:v>23.9</c:v>
                </c:pt>
                <c:pt idx="3">
                  <c:v>14.59</c:v>
                </c:pt>
                <c:pt idx="4">
                  <c:v>13.62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2-5F46-BFFB-B316DA988D32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2.217777777928859</c:v>
                </c:pt>
                <c:pt idx="2">
                  <c:v>3.6286111113731749</c:v>
                </c:pt>
                <c:pt idx="3">
                  <c:v>5.0727777780848555</c:v>
                </c:pt>
                <c:pt idx="4">
                  <c:v>5.1519444447476417</c:v>
                </c:pt>
                <c:pt idx="5">
                  <c:v>9.0063888891600072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1.5</c:v>
                </c:pt>
                <c:pt idx="3">
                  <c:v>9.24</c:v>
                </c:pt>
                <c:pt idx="4">
                  <c:v>9.6199999999999992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2-5F46-BFFB-B316DA988D32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2.217777777928859</c:v>
                </c:pt>
                <c:pt idx="2">
                  <c:v>3.6286111113731749</c:v>
                </c:pt>
                <c:pt idx="3">
                  <c:v>5.0727777780848555</c:v>
                </c:pt>
                <c:pt idx="4">
                  <c:v>5.1519444447476417</c:v>
                </c:pt>
                <c:pt idx="5">
                  <c:v>9.0063888891600072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15.33</c:v>
                </c:pt>
                <c:pt idx="4">
                  <c:v>15.79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2-5F46-BFFB-B316DA988D32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2.217777777928859</c:v>
                </c:pt>
                <c:pt idx="1">
                  <c:v>3.6286111113731749</c:v>
                </c:pt>
                <c:pt idx="2">
                  <c:v>5.0727777780848555</c:v>
                </c:pt>
                <c:pt idx="3">
                  <c:v>5.1519444447476417</c:v>
                </c:pt>
                <c:pt idx="4">
                  <c:v>9.0063888891600072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2-5F46-BFFB-B316DA988D32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5.0727777780848555</c:v>
                </c:pt>
                <c:pt idx="1">
                  <c:v>5.1519444447476417</c:v>
                </c:pt>
                <c:pt idx="2">
                  <c:v>9.0063888891600072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42-5F46-BFFB-B316DA988D32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3.6286111113731749</c:v>
                </c:pt>
                <c:pt idx="1">
                  <c:v>5.0727777780848555</c:v>
                </c:pt>
                <c:pt idx="2">
                  <c:v>5.1519444447476417</c:v>
                </c:pt>
                <c:pt idx="3">
                  <c:v>9.0063888891600072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42-5F46-BFFB-B316DA988D32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2.217777777928859</c:v>
                </c:pt>
                <c:pt idx="2">
                  <c:v>3.6286111113731749</c:v>
                </c:pt>
                <c:pt idx="3">
                  <c:v>5.0727777780848555</c:v>
                </c:pt>
                <c:pt idx="4">
                  <c:v>5.1519444447476417</c:v>
                </c:pt>
                <c:pt idx="5">
                  <c:v>9.0063888891600072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42-5F46-BFFB-B316DA98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2.217777777928859</c:v>
                </c:pt>
                <c:pt idx="2">
                  <c:v>3.6286111113731749</c:v>
                </c:pt>
                <c:pt idx="3">
                  <c:v>5.0727777780848555</c:v>
                </c:pt>
                <c:pt idx="4">
                  <c:v>5.1519444447476417</c:v>
                </c:pt>
                <c:pt idx="5">
                  <c:v>9.0063888891600072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9.9749999999999995E-3</c:v>
                </c:pt>
                <c:pt idx="1">
                  <c:v>6.6000000000000003E-2</c:v>
                </c:pt>
                <c:pt idx="2">
                  <c:v>0.19</c:v>
                </c:pt>
                <c:pt idx="3">
                  <c:v>0.48399999999999999</c:v>
                </c:pt>
                <c:pt idx="4">
                  <c:v>0.45400000000000001</c:v>
                </c:pt>
                <c:pt idx="5">
                  <c:v>0.56299999999999994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42-5F46-BFFB-B316DA98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  <c:pt idx="1">
                  <c:v>28.18</c:v>
                </c:pt>
                <c:pt idx="2">
                  <c:v>24.33</c:v>
                </c:pt>
                <c:pt idx="3">
                  <c:v>12.84</c:v>
                </c:pt>
                <c:pt idx="4">
                  <c:v>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F-614B-A629-4719B175E453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  <c:pt idx="1">
                  <c:v>0</c:v>
                </c:pt>
                <c:pt idx="2">
                  <c:v>1.79</c:v>
                </c:pt>
                <c:pt idx="3">
                  <c:v>11.38</c:v>
                </c:pt>
                <c:pt idx="4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F-614B-A629-4719B175E453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20.23</c:v>
                </c:pt>
                <c:pt idx="4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4F-614B-A629-4719B175E453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2.1338888893369585</c:v>
                </c:pt>
                <c:pt idx="1">
                  <c:v>3.5450000002747402</c:v>
                </c:pt>
                <c:pt idx="2">
                  <c:v>5.0677777779637836</c:v>
                </c:pt>
                <c:pt idx="3">
                  <c:v>5.1461111112730578</c:v>
                </c:pt>
                <c:pt idx="4">
                  <c:v>8.9861111111822538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4F-614B-A629-4719B175E453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4F-614B-A629-4719B175E453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4F-614B-A629-4719B175E453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4F-614B-A629-4719B175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2.1338888893369585</c:v>
                </c:pt>
                <c:pt idx="2">
                  <c:v>3.5450000002747402</c:v>
                </c:pt>
                <c:pt idx="3">
                  <c:v>5.0677777779637836</c:v>
                </c:pt>
                <c:pt idx="4">
                  <c:v>5.1461111112730578</c:v>
                </c:pt>
                <c:pt idx="5">
                  <c:v>8.9861111111822538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  <c:pt idx="0">
                  <c:v>1.08375E-2</c:v>
                </c:pt>
                <c:pt idx="1">
                  <c:v>6.9000000000000006E-2</c:v>
                </c:pt>
                <c:pt idx="2">
                  <c:v>0.217</c:v>
                </c:pt>
                <c:pt idx="3">
                  <c:v>0.52800000000000002</c:v>
                </c:pt>
                <c:pt idx="4">
                  <c:v>0.53</c:v>
                </c:pt>
                <c:pt idx="5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4F-614B-A629-4719B175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  <c:pt idx="1">
                  <c:v>26.11</c:v>
                </c:pt>
                <c:pt idx="2">
                  <c:v>21.26</c:v>
                </c:pt>
                <c:pt idx="3">
                  <c:v>11.84</c:v>
                </c:pt>
                <c:pt idx="4">
                  <c:v>11.56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2-3048-BAAF-4F36757C2D7C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  <c:pt idx="1">
                  <c:v>0</c:v>
                </c:pt>
                <c:pt idx="2">
                  <c:v>1.44</c:v>
                </c:pt>
                <c:pt idx="3">
                  <c:v>11.06</c:v>
                </c:pt>
                <c:pt idx="4">
                  <c:v>11.21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2-3048-BAAF-4F36757C2D7C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19.37</c:v>
                </c:pt>
                <c:pt idx="4">
                  <c:v>20.16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02-3048-BAAF-4F36757C2D7C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2.3649999999906868</c:v>
                </c:pt>
                <c:pt idx="1">
                  <c:v>3.7305555557250045</c:v>
                </c:pt>
                <c:pt idx="2">
                  <c:v>5.096388888603542</c:v>
                </c:pt>
                <c:pt idx="3">
                  <c:v>5.1749999999301508</c:v>
                </c:pt>
                <c:pt idx="4">
                  <c:v>8.9655555557110347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02-3048-BAAF-4F36757C2D7C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02-3048-BAAF-4F36757C2D7C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02-3048-BAAF-4F36757C2D7C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02-3048-BAAF-4F36757C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2.3649999999906868</c:v>
                </c:pt>
                <c:pt idx="2">
                  <c:v>3.7305555557250045</c:v>
                </c:pt>
                <c:pt idx="3">
                  <c:v>5.096388888603542</c:v>
                </c:pt>
                <c:pt idx="4">
                  <c:v>5.1749999999301508</c:v>
                </c:pt>
                <c:pt idx="5">
                  <c:v>8.9655555557110347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  <c:pt idx="0">
                  <c:v>1.0181300000000001E-2</c:v>
                </c:pt>
                <c:pt idx="1">
                  <c:v>8.1000000000000003E-2</c:v>
                </c:pt>
                <c:pt idx="2">
                  <c:v>0.25900000000000001</c:v>
                </c:pt>
                <c:pt idx="3">
                  <c:v>0.501</c:v>
                </c:pt>
                <c:pt idx="4">
                  <c:v>0.53100000000000003</c:v>
                </c:pt>
                <c:pt idx="5">
                  <c:v>0.54900000000000004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02-3048-BAAF-4F36757C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2.281388888892252</c:v>
                </c:pt>
                <c:pt idx="2">
                  <c:v>3.6472222221200354</c:v>
                </c:pt>
                <c:pt idx="3">
                  <c:v>5.0916666666744277</c:v>
                </c:pt>
                <c:pt idx="4">
                  <c:v>5.1702777778264135</c:v>
                </c:pt>
                <c:pt idx="5">
                  <c:v>8.9452777775586583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  <c:pt idx="1">
                  <c:v>25.8</c:v>
                </c:pt>
                <c:pt idx="2">
                  <c:v>21.26</c:v>
                </c:pt>
                <c:pt idx="3">
                  <c:v>9.7100000000000009</c:v>
                </c:pt>
                <c:pt idx="4">
                  <c:v>9.0500000000000007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1-BC4A-B3F8-FD8549124573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2.281388888892252</c:v>
                </c:pt>
                <c:pt idx="2">
                  <c:v>3.6472222221200354</c:v>
                </c:pt>
                <c:pt idx="3">
                  <c:v>5.0916666666744277</c:v>
                </c:pt>
                <c:pt idx="4">
                  <c:v>5.1702777778264135</c:v>
                </c:pt>
                <c:pt idx="5">
                  <c:v>8.9452777775586583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  <c:pt idx="1">
                  <c:v>0</c:v>
                </c:pt>
                <c:pt idx="2">
                  <c:v>3.24</c:v>
                </c:pt>
                <c:pt idx="3">
                  <c:v>12.83</c:v>
                </c:pt>
                <c:pt idx="4">
                  <c:v>14.23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1-BC4A-B3F8-FD8549124573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2.281388888892252</c:v>
                </c:pt>
                <c:pt idx="2">
                  <c:v>3.6472222221200354</c:v>
                </c:pt>
                <c:pt idx="3">
                  <c:v>5.0916666666744277</c:v>
                </c:pt>
                <c:pt idx="4">
                  <c:v>5.1702777778264135</c:v>
                </c:pt>
                <c:pt idx="5">
                  <c:v>8.9452777775586583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25.98</c:v>
                </c:pt>
                <c:pt idx="4">
                  <c:v>28.19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1-BC4A-B3F8-FD8549124573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2.281388888892252</c:v>
                </c:pt>
                <c:pt idx="1">
                  <c:v>3.6472222221200354</c:v>
                </c:pt>
                <c:pt idx="2">
                  <c:v>5.0916666666744277</c:v>
                </c:pt>
                <c:pt idx="3">
                  <c:v>5.1702777778264135</c:v>
                </c:pt>
                <c:pt idx="4">
                  <c:v>8.9452777775586583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41-BC4A-B3F8-FD8549124573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5.0916666666744277</c:v>
                </c:pt>
                <c:pt idx="1">
                  <c:v>5.1702777778264135</c:v>
                </c:pt>
                <c:pt idx="2">
                  <c:v>8.9452777775586583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41-BC4A-B3F8-FD8549124573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3.6472222221200354</c:v>
                </c:pt>
                <c:pt idx="1">
                  <c:v>5.0916666666744277</c:v>
                </c:pt>
                <c:pt idx="2">
                  <c:v>5.1702777778264135</c:v>
                </c:pt>
                <c:pt idx="3">
                  <c:v>8.9452777775586583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41-BC4A-B3F8-FD8549124573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2.281388888892252</c:v>
                </c:pt>
                <c:pt idx="2">
                  <c:v>3.6472222221200354</c:v>
                </c:pt>
                <c:pt idx="3">
                  <c:v>5.0916666666744277</c:v>
                </c:pt>
                <c:pt idx="4">
                  <c:v>5.1702777778264135</c:v>
                </c:pt>
                <c:pt idx="5">
                  <c:v>8.9452777775586583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41-BC4A-B3F8-FD854912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2.281388888892252</c:v>
                </c:pt>
                <c:pt idx="2">
                  <c:v>3.6472222221200354</c:v>
                </c:pt>
                <c:pt idx="3">
                  <c:v>5.0916666666744277</c:v>
                </c:pt>
                <c:pt idx="4">
                  <c:v>5.1702777778264135</c:v>
                </c:pt>
                <c:pt idx="5">
                  <c:v>8.9452777775586583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  <c:pt idx="0">
                  <c:v>1.4250000000000001E-2</c:v>
                </c:pt>
                <c:pt idx="1">
                  <c:v>0.106</c:v>
                </c:pt>
                <c:pt idx="2">
                  <c:v>0.30599999999999999</c:v>
                </c:pt>
                <c:pt idx="3">
                  <c:v>0.58799999999999997</c:v>
                </c:pt>
                <c:pt idx="4">
                  <c:v>0.61799999999999999</c:v>
                </c:pt>
                <c:pt idx="5">
                  <c:v>0.70099999999999996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41-BC4A-B3F8-FD854912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2.0388888891320676</c:v>
                </c:pt>
                <c:pt idx="2">
                  <c:v>3.4052777780452743</c:v>
                </c:pt>
                <c:pt idx="3">
                  <c:v>4.9283333335770294</c:v>
                </c:pt>
                <c:pt idx="4">
                  <c:v>5.0058333333581686</c:v>
                </c:pt>
                <c:pt idx="5">
                  <c:v>8.7663888891111128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  <c:pt idx="1">
                  <c:v>26.57</c:v>
                </c:pt>
                <c:pt idx="2">
                  <c:v>21.69</c:v>
                </c:pt>
                <c:pt idx="3">
                  <c:v>10.79</c:v>
                </c:pt>
                <c:pt idx="4">
                  <c:v>10.31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D-0B4A-B0FD-CBBA16EAF17F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2.0388888891320676</c:v>
                </c:pt>
                <c:pt idx="2">
                  <c:v>3.4052777780452743</c:v>
                </c:pt>
                <c:pt idx="3">
                  <c:v>4.9283333335770294</c:v>
                </c:pt>
                <c:pt idx="4">
                  <c:v>5.0058333333581686</c:v>
                </c:pt>
                <c:pt idx="5">
                  <c:v>8.7663888891111128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  <c:pt idx="1">
                  <c:v>0</c:v>
                </c:pt>
                <c:pt idx="2">
                  <c:v>2.38</c:v>
                </c:pt>
                <c:pt idx="3">
                  <c:v>11.77</c:v>
                </c:pt>
                <c:pt idx="4">
                  <c:v>12.87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6D-0B4A-B0FD-CBBA16EAF17F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2.0388888891320676</c:v>
                </c:pt>
                <c:pt idx="2">
                  <c:v>3.4052777780452743</c:v>
                </c:pt>
                <c:pt idx="3">
                  <c:v>4.9283333335770294</c:v>
                </c:pt>
                <c:pt idx="4">
                  <c:v>5.0058333333581686</c:v>
                </c:pt>
                <c:pt idx="5">
                  <c:v>8.7663888891111128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24.59</c:v>
                </c:pt>
                <c:pt idx="4">
                  <c:v>24.96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D-0B4A-B0FD-CBBA16EAF17F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2.0388888891320676</c:v>
                </c:pt>
                <c:pt idx="1">
                  <c:v>3.4052777780452743</c:v>
                </c:pt>
                <c:pt idx="2">
                  <c:v>4.9283333335770294</c:v>
                </c:pt>
                <c:pt idx="3">
                  <c:v>5.0058333333581686</c:v>
                </c:pt>
                <c:pt idx="4">
                  <c:v>8.7663888891111128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6D-0B4A-B0FD-CBBA16EAF17F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4.9283333335770294</c:v>
                </c:pt>
                <c:pt idx="1">
                  <c:v>5.0058333333581686</c:v>
                </c:pt>
                <c:pt idx="2">
                  <c:v>8.7663888891111128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6D-0B4A-B0FD-CBBA16EAF17F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3.4052777780452743</c:v>
                </c:pt>
                <c:pt idx="1">
                  <c:v>4.9283333335770294</c:v>
                </c:pt>
                <c:pt idx="2">
                  <c:v>5.0058333333581686</c:v>
                </c:pt>
                <c:pt idx="3">
                  <c:v>8.7663888891111128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6D-0B4A-B0FD-CBBA16EAF17F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2.0388888891320676</c:v>
                </c:pt>
                <c:pt idx="2">
                  <c:v>3.4052777780452743</c:v>
                </c:pt>
                <c:pt idx="3">
                  <c:v>4.9283333335770294</c:v>
                </c:pt>
                <c:pt idx="4">
                  <c:v>5.0058333333581686</c:v>
                </c:pt>
                <c:pt idx="5">
                  <c:v>8.7663888891111128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6D-0B4A-B0FD-CBBA16E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2.0388888891320676</c:v>
                </c:pt>
                <c:pt idx="2">
                  <c:v>3.4052777780452743</c:v>
                </c:pt>
                <c:pt idx="3">
                  <c:v>4.9283333335770294</c:v>
                </c:pt>
                <c:pt idx="4">
                  <c:v>5.0058333333581686</c:v>
                </c:pt>
                <c:pt idx="5">
                  <c:v>8.7663888891111128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  <c:pt idx="0">
                  <c:v>1.35938E-2</c:v>
                </c:pt>
                <c:pt idx="1">
                  <c:v>8.5999999999999993E-2</c:v>
                </c:pt>
                <c:pt idx="2">
                  <c:v>0.23599999999999999</c:v>
                </c:pt>
                <c:pt idx="3">
                  <c:v>0.56100000000000005</c:v>
                </c:pt>
                <c:pt idx="4">
                  <c:v>0.52600000000000002</c:v>
                </c:pt>
                <c:pt idx="5">
                  <c:v>0.67800000000000005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6D-0B4A-B0FD-CBBA16E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  <c:pt idx="1">
                  <c:v>27.43</c:v>
                </c:pt>
                <c:pt idx="2">
                  <c:v>24.19</c:v>
                </c:pt>
                <c:pt idx="3">
                  <c:v>17.14</c:v>
                </c:pt>
                <c:pt idx="4">
                  <c:v>3.2</c:v>
                </c:pt>
                <c:pt idx="5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2-6A43-93E9-96E4ACDC3A16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  <c:pt idx="1">
                  <c:v>0</c:v>
                </c:pt>
                <c:pt idx="2">
                  <c:v>1.73</c:v>
                </c:pt>
                <c:pt idx="3">
                  <c:v>9.0500000000000007</c:v>
                </c:pt>
                <c:pt idx="4">
                  <c:v>15.99</c:v>
                </c:pt>
                <c:pt idx="5">
                  <c:v>17.52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2-6A43-93E9-96E4ACDC3A16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11.83</c:v>
                </c:pt>
                <c:pt idx="4">
                  <c:v>26.02</c:v>
                </c:pt>
                <c:pt idx="5">
                  <c:v>25.93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2-6A43-93E9-96E4ACDC3A16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1.9544444445054978</c:v>
                </c:pt>
                <c:pt idx="1">
                  <c:v>3.3213888889295049</c:v>
                </c:pt>
                <c:pt idx="2">
                  <c:v>4.9213888889062218</c:v>
                </c:pt>
                <c:pt idx="3">
                  <c:v>6.2975000000442378</c:v>
                </c:pt>
                <c:pt idx="4">
                  <c:v>6.3752777778427117</c:v>
                </c:pt>
                <c:pt idx="5">
                  <c:v>8.745555555622559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62-6A43-93E9-96E4ACDC3A16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62-6A43-93E9-96E4ACDC3A16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62-6A43-93E9-96E4ACDC3A16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62-6A43-93E9-96E4ACD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1.9544444445054978</c:v>
                </c:pt>
                <c:pt idx="2">
                  <c:v>3.3213888889295049</c:v>
                </c:pt>
                <c:pt idx="3">
                  <c:v>4.9213888889062218</c:v>
                </c:pt>
                <c:pt idx="4">
                  <c:v>6.2975000000442378</c:v>
                </c:pt>
                <c:pt idx="5">
                  <c:v>6.3752777778427117</c:v>
                </c:pt>
                <c:pt idx="6">
                  <c:v>8.745555555622559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  <c:pt idx="0">
                  <c:v>1.3256199999999999E-2</c:v>
                </c:pt>
                <c:pt idx="1">
                  <c:v>5.1999999999999998E-2</c:v>
                </c:pt>
                <c:pt idx="2">
                  <c:v>0.14299999999999999</c:v>
                </c:pt>
                <c:pt idx="3">
                  <c:v>0.42599999999999999</c:v>
                </c:pt>
                <c:pt idx="4">
                  <c:v>0.59899999999999998</c:v>
                </c:pt>
                <c:pt idx="5">
                  <c:v>0.63800000000000001</c:v>
                </c:pt>
                <c:pt idx="6">
                  <c:v>0.622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62-6A43-93E9-96E4ACD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12</xdr:row>
      <xdr:rowOff>47625</xdr:rowOff>
    </xdr:from>
    <xdr:to>
      <xdr:col>19</xdr:col>
      <xdr:colOff>171450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49</xdr:row>
      <xdr:rowOff>9525</xdr:rowOff>
    </xdr:from>
    <xdr:to>
      <xdr:col>18</xdr:col>
      <xdr:colOff>485775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86</xdr:row>
      <xdr:rowOff>47625</xdr:rowOff>
    </xdr:from>
    <xdr:to>
      <xdr:col>18</xdr:col>
      <xdr:colOff>476250</xdr:colOff>
      <xdr:row>101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123</xdr:row>
      <xdr:rowOff>0</xdr:rowOff>
    </xdr:from>
    <xdr:to>
      <xdr:col>18</xdr:col>
      <xdr:colOff>485775</xdr:colOff>
      <xdr:row>138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160</xdr:row>
      <xdr:rowOff>9525</xdr:rowOff>
    </xdr:from>
    <xdr:to>
      <xdr:col>18</xdr:col>
      <xdr:colOff>485775</xdr:colOff>
      <xdr:row>175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197</xdr:row>
      <xdr:rowOff>9525</xdr:rowOff>
    </xdr:from>
    <xdr:to>
      <xdr:col>18</xdr:col>
      <xdr:colOff>466725</xdr:colOff>
      <xdr:row>212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234</xdr:row>
      <xdr:rowOff>28575</xdr:rowOff>
    </xdr:from>
    <xdr:to>
      <xdr:col>19</xdr:col>
      <xdr:colOff>114300</xdr:colOff>
      <xdr:row>249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609600</xdr:colOff>
      <xdr:row>270</xdr:row>
      <xdr:rowOff>161925</xdr:rowOff>
    </xdr:from>
    <xdr:to>
      <xdr:col>18</xdr:col>
      <xdr:colOff>495300</xdr:colOff>
      <xdr:row>286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609600</xdr:colOff>
      <xdr:row>309</xdr:row>
      <xdr:rowOff>0</xdr:rowOff>
    </xdr:from>
    <xdr:to>
      <xdr:col>19</xdr:col>
      <xdr:colOff>76200</xdr:colOff>
      <xdr:row>323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628650</xdr:colOff>
      <xdr:row>345</xdr:row>
      <xdr:rowOff>152400</xdr:rowOff>
    </xdr:from>
    <xdr:to>
      <xdr:col>18</xdr:col>
      <xdr:colOff>514350</xdr:colOff>
      <xdr:row>360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628650</xdr:colOff>
      <xdr:row>383</xdr:row>
      <xdr:rowOff>9525</xdr:rowOff>
    </xdr:from>
    <xdr:to>
      <xdr:col>19</xdr:col>
      <xdr:colOff>161925</xdr:colOff>
      <xdr:row>397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420</xdr:row>
      <xdr:rowOff>9525</xdr:rowOff>
    </xdr:from>
    <xdr:to>
      <xdr:col>19</xdr:col>
      <xdr:colOff>142875</xdr:colOff>
      <xdr:row>434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457</xdr:row>
      <xdr:rowOff>38100</xdr:rowOff>
    </xdr:from>
    <xdr:to>
      <xdr:col>19</xdr:col>
      <xdr:colOff>200025</xdr:colOff>
      <xdr:row>471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600075</xdr:colOff>
      <xdr:row>493</xdr:row>
      <xdr:rowOff>161925</xdr:rowOff>
    </xdr:from>
    <xdr:to>
      <xdr:col>19</xdr:col>
      <xdr:colOff>85725</xdr:colOff>
      <xdr:row>508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  <a:ext uri="{147F2762-F138-4A5C-976F-8EAC2B608ADB}">
              <a16:predDERef xmlns:a16="http://schemas.microsoft.com/office/drawing/2014/main" pre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628650</xdr:colOff>
      <xdr:row>531</xdr:row>
      <xdr:rowOff>9525</xdr:rowOff>
    </xdr:from>
    <xdr:to>
      <xdr:col>19</xdr:col>
      <xdr:colOff>47625</xdr:colOff>
      <xdr:row>547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638175</xdr:colOff>
      <xdr:row>568</xdr:row>
      <xdr:rowOff>19050</xdr:rowOff>
    </xdr:from>
    <xdr:to>
      <xdr:col>19</xdr:col>
      <xdr:colOff>190500</xdr:colOff>
      <xdr:row>582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147F2762-F138-4A5C-976F-8EAC2B608ADB}">
              <a16:predDERef xmlns:a16="http://schemas.microsoft.com/office/drawing/2014/main" pre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Normal="100" zoomScalePageLayoutView="70" workbookViewId="0">
      <pane xSplit="1" ySplit="2" topLeftCell="B571" activePane="bottomRight" state="frozen"/>
      <selection pane="bottomRight" activeCell="G588" sqref="G588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44727.560752314806</v>
      </c>
      <c r="C7">
        <f t="shared" ref="C7:C12" si="2">(B7-$B$7)*24</f>
        <v>0</v>
      </c>
      <c r="D7" s="34"/>
      <c r="E7" s="42"/>
      <c r="F7" s="33">
        <v>100</v>
      </c>
      <c r="G7" s="33">
        <f t="shared" ref="G7:G23" si="3">E7/(F7/100)</f>
        <v>0</v>
      </c>
      <c r="H7" s="34"/>
      <c r="I7" s="32">
        <v>0</v>
      </c>
      <c r="J7" s="32">
        <v>0</v>
      </c>
      <c r="K7" s="43">
        <f>L7*Assumptions!$J$13</f>
        <v>1.7821050000000001E-2</v>
      </c>
      <c r="L7">
        <v>1.2675000000000001E-2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44727.605891203697</v>
      </c>
      <c r="C8">
        <f t="shared" si="2"/>
        <v>1.0833333333721384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5.764600000000001E-2</v>
      </c>
      <c r="L8">
        <v>4.1000000000000002E-2</v>
      </c>
      <c r="M8" s="60">
        <v>31.09</v>
      </c>
      <c r="N8" s="61">
        <v>0</v>
      </c>
      <c r="O8" s="37">
        <v>0</v>
      </c>
      <c r="P8" s="37"/>
      <c r="Q8" s="37"/>
      <c r="R8" s="37">
        <v>0</v>
      </c>
      <c r="S8" s="37">
        <v>0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44727.663877314822</v>
      </c>
      <c r="C9">
        <f t="shared" si="2"/>
        <v>2.4750000003841706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0.26854600000000001</v>
      </c>
      <c r="L9">
        <v>0.191</v>
      </c>
      <c r="M9" s="60">
        <v>27.53</v>
      </c>
      <c r="N9" s="61">
        <v>2.46</v>
      </c>
      <c r="O9" s="37">
        <v>0</v>
      </c>
      <c r="P9" s="37"/>
      <c r="Q9" s="37"/>
      <c r="R9" s="37">
        <v>0</v>
      </c>
      <c r="S9" s="37">
        <v>0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44727.741168981483</v>
      </c>
      <c r="C10">
        <f t="shared" si="2"/>
        <v>4.3300000002491288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0.92514800000000008</v>
      </c>
      <c r="L10">
        <v>0.65800000000000003</v>
      </c>
      <c r="M10" s="60">
        <v>9.11</v>
      </c>
      <c r="N10" s="61">
        <v>13.9</v>
      </c>
      <c r="O10" s="37">
        <v>20.27</v>
      </c>
      <c r="P10" s="37"/>
      <c r="Q10" s="37"/>
      <c r="R10" s="37">
        <v>0</v>
      </c>
      <c r="S10" s="37">
        <v>0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44727.744467592587</v>
      </c>
      <c r="C11">
        <f t="shared" si="2"/>
        <v>4.409166666737292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0.93217800000000017</v>
      </c>
      <c r="L11">
        <v>0.66300000000000003</v>
      </c>
      <c r="M11" s="60">
        <v>7.89</v>
      </c>
      <c r="N11" s="61">
        <v>14.75</v>
      </c>
      <c r="O11" s="37">
        <v>21.69</v>
      </c>
      <c r="P11" s="37"/>
      <c r="Q11" s="37"/>
      <c r="R11" s="37">
        <v>0</v>
      </c>
      <c r="S11" s="37">
        <v>0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44727.999675925923</v>
      </c>
      <c r="C12">
        <f t="shared" si="2"/>
        <v>10.5341666667955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1.039034</v>
      </c>
      <c r="L12">
        <v>0.73899999999999999</v>
      </c>
      <c r="M12" s="60"/>
      <c r="N12" s="61"/>
      <c r="O12" s="37"/>
      <c r="P12" s="37"/>
      <c r="Q12" s="37"/>
      <c r="R12" s="37"/>
      <c r="S12" s="37"/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/>
      <c r="C13"/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0</v>
      </c>
      <c r="M13" s="60"/>
      <c r="N13" s="61"/>
      <c r="O13" s="37"/>
      <c r="P13" s="37"/>
      <c r="Q13" s="37"/>
      <c r="R13" s="37"/>
      <c r="S13" s="37"/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/>
      <c r="C14"/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0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>
        <v>100</v>
      </c>
      <c r="G15" s="27">
        <f t="shared" si="3"/>
        <v>0</v>
      </c>
      <c r="H15" s="28" t="e">
        <f>LN(E15/E11)/(C15-C11)</f>
        <v>#DIV/0!</v>
      </c>
      <c r="I15" s="29" t="e">
        <f>((E15-E11)/H15)+I11</f>
        <v>#DIV/0!</v>
      </c>
      <c r="J15" s="29">
        <f>(0.5*(C15-C11)*(E15+E11))+J11</f>
        <v>0</v>
      </c>
      <c r="K15" s="45">
        <f>L15*Assumptions!$J$13</f>
        <v>0</v>
      </c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>
        <v>100</v>
      </c>
      <c r="G16" s="27">
        <f t="shared" si="3"/>
        <v>0</v>
      </c>
      <c r="H16" s="28" t="e">
        <f t="shared" ref="H16:H23" si="7">LN(E16/E15)/(C16-C15)</f>
        <v>#DIV/0!</v>
      </c>
      <c r="I16" s="29" t="e">
        <f t="shared" ref="I16:I23" si="8">((E16-E15)/H16)+I15</f>
        <v>#DIV/0!</v>
      </c>
      <c r="J16" s="29">
        <f t="shared" ref="J16:J23" si="9">(0.5*(C16-C15)*(E16+E15))+J15</f>
        <v>0</v>
      </c>
      <c r="K16" s="45">
        <f>L16*Assumptions!$J$13</f>
        <v>0</v>
      </c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>
        <v>100</v>
      </c>
      <c r="G17" s="27">
        <f t="shared" si="3"/>
        <v>0</v>
      </c>
      <c r="H17" s="28" t="e">
        <f t="shared" si="7"/>
        <v>#DIV/0!</v>
      </c>
      <c r="I17" s="29" t="e">
        <f t="shared" si="8"/>
        <v>#DIV/0!</v>
      </c>
      <c r="J17" s="29">
        <f t="shared" si="9"/>
        <v>0</v>
      </c>
      <c r="K17" s="45">
        <f>L17*Assumptions!$J$13</f>
        <v>0</v>
      </c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>
        <v>100</v>
      </c>
      <c r="G18" s="27">
        <f t="shared" si="3"/>
        <v>0</v>
      </c>
      <c r="H18" s="28" t="e">
        <f t="shared" si="7"/>
        <v>#DIV/0!</v>
      </c>
      <c r="I18" s="29" t="e">
        <f t="shared" si="8"/>
        <v>#DIV/0!</v>
      </c>
      <c r="J18" s="29">
        <f t="shared" si="9"/>
        <v>0</v>
      </c>
      <c r="K18" s="45">
        <f>L18*Assumptions!$J$13</f>
        <v>0</v>
      </c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>
        <v>100</v>
      </c>
      <c r="G19" s="27">
        <f t="shared" si="3"/>
        <v>0</v>
      </c>
      <c r="H19" s="28" t="e">
        <f t="shared" si="7"/>
        <v>#DIV/0!</v>
      </c>
      <c r="I19" s="29" t="e">
        <f t="shared" si="8"/>
        <v>#DIV/0!</v>
      </c>
      <c r="J19" s="29">
        <f t="shared" si="9"/>
        <v>0</v>
      </c>
      <c r="K19" s="45">
        <f>L19*Assumptions!$J$13</f>
        <v>0</v>
      </c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>
        <v>100</v>
      </c>
      <c r="G20" s="27">
        <f t="shared" si="3"/>
        <v>0</v>
      </c>
      <c r="H20" s="28" t="e">
        <f t="shared" si="7"/>
        <v>#DIV/0!</v>
      </c>
      <c r="I20" s="29" t="e">
        <f t="shared" si="8"/>
        <v>#DIV/0!</v>
      </c>
      <c r="J20" s="29">
        <f t="shared" si="9"/>
        <v>0</v>
      </c>
      <c r="K20" s="45">
        <f>L20*Assumptions!$J$13</f>
        <v>0</v>
      </c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>
        <v>100</v>
      </c>
      <c r="G21" s="27">
        <f t="shared" si="3"/>
        <v>0</v>
      </c>
      <c r="H21" s="28" t="e">
        <f t="shared" si="7"/>
        <v>#DIV/0!</v>
      </c>
      <c r="I21" s="29" t="e">
        <f t="shared" si="8"/>
        <v>#DIV/0!</v>
      </c>
      <c r="J21" s="29">
        <f t="shared" si="9"/>
        <v>0</v>
      </c>
      <c r="K21" s="45">
        <f>L21*Assumptions!$J$13</f>
        <v>0</v>
      </c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>
        <v>100</v>
      </c>
      <c r="G22" s="27">
        <f t="shared" si="3"/>
        <v>0</v>
      </c>
      <c r="H22" s="28" t="e">
        <f t="shared" si="7"/>
        <v>#DIV/0!</v>
      </c>
      <c r="I22" s="29" t="e">
        <f t="shared" si="8"/>
        <v>#DIV/0!</v>
      </c>
      <c r="J22" s="29">
        <f t="shared" si="9"/>
        <v>0</v>
      </c>
      <c r="K22" s="45">
        <f>L22*Assumptions!$J$13</f>
        <v>0</v>
      </c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>
        <v>100</v>
      </c>
      <c r="G23" s="27">
        <f t="shared" si="3"/>
        <v>0</v>
      </c>
      <c r="H23" s="28" t="e">
        <f t="shared" si="7"/>
        <v>#DIV/0!</v>
      </c>
      <c r="I23" s="29" t="e">
        <f t="shared" si="8"/>
        <v>#DIV/0!</v>
      </c>
      <c r="J23" s="29">
        <f t="shared" si="9"/>
        <v>0</v>
      </c>
      <c r="K23" s="45">
        <f>L23*Assumptions!$J$13</f>
        <v>0</v>
      </c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10">""&amp;ADDRESS($G31+ROW($A7),COLUMN())&amp;":"&amp;ADDRESS($G32+ROW($A7),COLUMN())</f>
        <v>$C$7:$C$9</v>
      </c>
      <c r="D29" s="26" t="str">
        <f t="shared" si="10"/>
        <v>$D$7:$D$9</v>
      </c>
      <c r="E29" s="26" t="str">
        <f t="shared" si="10"/>
        <v>$E$7:$E$9</v>
      </c>
      <c r="F29" s="26" t="str">
        <f t="shared" si="10"/>
        <v>$F$7:$F$9</v>
      </c>
      <c r="G29" s="26" t="str">
        <f t="shared" si="10"/>
        <v>$G$7:$G$9</v>
      </c>
      <c r="H29" s="26" t="str">
        <f t="shared" si="10"/>
        <v>$H$7:$H$9</v>
      </c>
      <c r="I29" s="26" t="str">
        <f t="shared" si="10"/>
        <v>$I$7:$I$9</v>
      </c>
      <c r="J29" s="37" t="str">
        <f t="shared" si="10"/>
        <v>$J$7:$J$9</v>
      </c>
      <c r="K29" s="26" t="str">
        <f t="shared" si="10"/>
        <v>$K$7:$K$9</v>
      </c>
      <c r="L29" s="26" t="str">
        <f t="shared" si="10"/>
        <v>$L$7:$L$9</v>
      </c>
      <c r="M29" s="26" t="str">
        <f t="shared" si="10"/>
        <v>$M$7:$M$9</v>
      </c>
      <c r="N29" s="26" t="str">
        <f t="shared" si="10"/>
        <v>$N$7:$N$9</v>
      </c>
      <c r="O29" s="26" t="str">
        <f t="shared" si="10"/>
        <v>$O$7:$O$9</v>
      </c>
      <c r="P29" s="26" t="str">
        <f t="shared" si="10"/>
        <v>$P$7:$P$9</v>
      </c>
      <c r="Q29" s="26" t="str">
        <f t="shared" si="10"/>
        <v>$Q$7:$Q$9</v>
      </c>
      <c r="R29" s="26" t="str">
        <f t="shared" si="10"/>
        <v>$R$7:$R$9</v>
      </c>
      <c r="S29" s="26" t="str">
        <f t="shared" si="10"/>
        <v>$S$7:$S$9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1.0964646376565037</v>
      </c>
      <c r="D30" s="18" t="s">
        <v>33</v>
      </c>
      <c r="E30">
        <v>1.1056536728208299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11">SLOPE(INDIRECT(M29),INDIRECT($K29))</f>
        <v>-16.880037932669506</v>
      </c>
      <c r="N30" s="18">
        <f t="shared" ca="1" si="11"/>
        <v>11.664295874822191</v>
      </c>
      <c r="O30" s="18">
        <f t="shared" ca="1" si="11"/>
        <v>0</v>
      </c>
      <c r="P30" s="18" t="e">
        <f t="shared" ca="1" si="11"/>
        <v>#DIV/0!</v>
      </c>
      <c r="Q30" s="18" t="e">
        <f t="shared" ca="1" si="11"/>
        <v>#DIV/0!</v>
      </c>
      <c r="R30" s="18">
        <f t="shared" ca="1" si="11"/>
        <v>0</v>
      </c>
      <c r="S30" s="18">
        <f t="shared" ca="1" si="11"/>
        <v>0</v>
      </c>
    </row>
    <row r="31" spans="1:42" ht="14.25" customHeight="1">
      <c r="B31" s="35" t="s">
        <v>37</v>
      </c>
      <c r="C31" s="52">
        <f ca="1">EXP(INTERCEPT(LN(INDIRECT(K29)),INDIRECT(C29)))</f>
        <v>1.7732141881906732E-2</v>
      </c>
      <c r="D31" s="18" t="s">
        <v>38</v>
      </c>
      <c r="F31" s="18" t="s">
        <v>38</v>
      </c>
      <c r="G31" s="25">
        <v>0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12">M30*$C30</f>
        <v>-18.508364675472507</v>
      </c>
      <c r="N31" s="18">
        <f t="shared" ca="1" si="12"/>
        <v>12.789487949905164</v>
      </c>
      <c r="O31" s="18">
        <f t="shared" ca="1" si="12"/>
        <v>0</v>
      </c>
      <c r="P31" s="18" t="e">
        <f t="shared" ca="1" si="12"/>
        <v>#DIV/0!</v>
      </c>
      <c r="Q31" s="18" t="e">
        <f t="shared" ca="1" si="12"/>
        <v>#DIV/0!</v>
      </c>
      <c r="R31" s="18">
        <f t="shared" ca="1" si="12"/>
        <v>0</v>
      </c>
      <c r="S31" s="18">
        <f t="shared" ca="1" si="12"/>
        <v>0</v>
      </c>
    </row>
    <row r="32" spans="1:42" ht="14.25" customHeight="1">
      <c r="B32" s="35" t="s">
        <v>42</v>
      </c>
      <c r="C32" s="52">
        <f ca="1">RSQ(LN(INDIRECT(K29)),INDIRECT(C29))</f>
        <v>0.99996777187852226</v>
      </c>
      <c r="D32" s="18" t="s">
        <v>43</v>
      </c>
      <c r="F32" s="18" t="s">
        <v>43</v>
      </c>
      <c r="G32" s="25">
        <v>2</v>
      </c>
      <c r="H32" s="19">
        <f ca="1">INDIRECT(ADDRESS($G$32+ROW($A$7),COLUMN(($L$7))))</f>
        <v>0.191</v>
      </c>
      <c r="I32" s="7">
        <f ca="1">INDIRECT(ADDRESS($G$32+ROW($A$7),COLUMN(($M$7))))</f>
        <v>27.53</v>
      </c>
      <c r="L32" s="3" t="s">
        <v>44</v>
      </c>
      <c r="M32" s="18">
        <f t="shared" ref="M32:S32" ca="1" si="13">RSQ(INDIRECT(M29),INDIRECT($K29))</f>
        <v>1.0000000000000004</v>
      </c>
      <c r="N32" s="18">
        <f t="shared" ca="1" si="13"/>
        <v>1</v>
      </c>
      <c r="O32" s="18" t="e">
        <f t="shared" ca="1" si="13"/>
        <v>#DIV/0!</v>
      </c>
      <c r="P32" s="18" t="e">
        <f t="shared" ca="1" si="13"/>
        <v>#DIV/0!</v>
      </c>
      <c r="Q32" s="18" t="e">
        <f t="shared" ca="1" si="13"/>
        <v>#DIV/0!</v>
      </c>
      <c r="R32" s="18" t="e">
        <f t="shared" ca="1" si="13"/>
        <v>#DIV/0!</v>
      </c>
      <c r="S32" s="18" t="e">
        <f t="shared" ca="1" si="13"/>
        <v>#DIV/0!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4">""&amp;ADDRESS($G36+ROW($A7),COLUMN())&amp;":"&amp;ADDRESS($G37+ROW($A7),COLUMN())</f>
        <v>$C$9:$C$10</v>
      </c>
      <c r="D34" s="26" t="str">
        <f t="shared" si="14"/>
        <v>$D$9:$D$10</v>
      </c>
      <c r="E34" s="26" t="str">
        <f t="shared" si="14"/>
        <v>$E$9:$E$10</v>
      </c>
      <c r="F34" s="26" t="str">
        <f t="shared" si="14"/>
        <v>$F$9:$F$10</v>
      </c>
      <c r="G34" s="26" t="str">
        <f t="shared" si="14"/>
        <v>$G$9:$G$10</v>
      </c>
      <c r="H34" s="26" t="str">
        <f t="shared" si="14"/>
        <v>$H$9:$H$10</v>
      </c>
      <c r="I34" s="26" t="str">
        <f t="shared" si="14"/>
        <v>$I$9:$I$10</v>
      </c>
      <c r="J34" s="26" t="str">
        <f t="shared" si="14"/>
        <v>$J$9:$J$10</v>
      </c>
      <c r="K34" s="26" t="str">
        <f t="shared" si="14"/>
        <v>$K$9:$K$10</v>
      </c>
      <c r="L34" s="26" t="str">
        <f t="shared" si="14"/>
        <v>$L$9:$L$10</v>
      </c>
      <c r="M34" s="26" t="str">
        <f t="shared" si="14"/>
        <v>$M$9:$M$10</v>
      </c>
      <c r="N34" s="26" t="str">
        <f t="shared" si="14"/>
        <v>$N$9:$N$10</v>
      </c>
      <c r="O34" s="26" t="str">
        <f t="shared" si="14"/>
        <v>$O$9:$O$10</v>
      </c>
      <c r="P34" s="26" t="str">
        <f t="shared" si="14"/>
        <v>$P$9:$P$10</v>
      </c>
      <c r="Q34" s="26" t="str">
        <f t="shared" si="14"/>
        <v>$Q$9:$Q$10</v>
      </c>
      <c r="R34" s="26" t="str">
        <f t="shared" si="14"/>
        <v>$R$9:$R$10</v>
      </c>
      <c r="S34" s="26" t="str">
        <f t="shared" si="14"/>
        <v>$S$9:$S$10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0.66680943577829355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5">SLOPE(INDIRECT(M34),INDIRECT($K34))</f>
        <v>-28.053524052622439</v>
      </c>
      <c r="N35" s="35">
        <f t="shared" ca="1" si="15"/>
        <v>17.423035567969634</v>
      </c>
      <c r="O35" s="35">
        <f t="shared" ca="1" si="15"/>
        <v>30.871060398841298</v>
      </c>
      <c r="P35" s="35" t="e">
        <f t="shared" ca="1" si="15"/>
        <v>#DIV/0!</v>
      </c>
      <c r="Q35" s="35" t="e">
        <f t="shared" ca="1" si="15"/>
        <v>#DIV/0!</v>
      </c>
      <c r="R35" s="35">
        <f t="shared" ca="1" si="15"/>
        <v>0</v>
      </c>
      <c r="S35" s="35">
        <f t="shared" ca="1" si="15"/>
        <v>0</v>
      </c>
    </row>
    <row r="36" spans="1:45" ht="14.25" customHeight="1">
      <c r="B36" s="35" t="s">
        <v>37</v>
      </c>
      <c r="C36" s="52">
        <f ca="1">EXP(INTERCEPT(LN(INDIRECT(K34)),INDIRECT(C34)))</f>
        <v>5.1556014027622617E-2</v>
      </c>
      <c r="F36" s="18" t="s">
        <v>38</v>
      </c>
      <c r="G36" s="25">
        <v>2</v>
      </c>
      <c r="H36" s="19"/>
      <c r="L36" s="3" t="s">
        <v>41</v>
      </c>
      <c r="M36" s="35">
        <f t="shared" ref="M36:S36" ca="1" si="16">M35*$C35</f>
        <v>-18.706354545121954</v>
      </c>
      <c r="N36" s="35">
        <f t="shared" ca="1" si="16"/>
        <v>11.617844516622972</v>
      </c>
      <c r="O36" s="35">
        <f t="shared" ca="1" si="16"/>
        <v>20.585114366428986</v>
      </c>
      <c r="P36" s="35" t="e">
        <f t="shared" ca="1" si="16"/>
        <v>#DIV/0!</v>
      </c>
      <c r="Q36" s="35" t="e">
        <f t="shared" ca="1" si="16"/>
        <v>#DIV/0!</v>
      </c>
      <c r="R36" s="35">
        <f t="shared" ca="1" si="16"/>
        <v>0</v>
      </c>
      <c r="S36" s="35">
        <f t="shared" ca="1" si="16"/>
        <v>0</v>
      </c>
    </row>
    <row r="37" spans="1:45" ht="14.25" customHeight="1">
      <c r="B37" s="35" t="s">
        <v>42</v>
      </c>
      <c r="C37" s="52">
        <f ca="1">RSQ(LN(INDIRECT(K34)),INDIRECT(C34))</f>
        <v>1</v>
      </c>
      <c r="F37" s="18" t="s">
        <v>43</v>
      </c>
      <c r="G37" s="25">
        <v>3</v>
      </c>
      <c r="H37" s="19"/>
      <c r="L37" s="3" t="s">
        <v>44</v>
      </c>
      <c r="M37" s="35">
        <f t="shared" ref="M37:S37" ca="1" si="17">RSQ(INDIRECT(M34),INDIRECT($K34))</f>
        <v>1</v>
      </c>
      <c r="N37" s="35">
        <f t="shared" ca="1" si="17"/>
        <v>0.99999999999999978</v>
      </c>
      <c r="O37" s="35">
        <f t="shared" ca="1" si="17"/>
        <v>0.99999999999999978</v>
      </c>
      <c r="P37" s="35" t="e">
        <f t="shared" ca="1" si="17"/>
        <v>#DIV/0!</v>
      </c>
      <c r="Q37" s="35" t="e">
        <f t="shared" ca="1" si="17"/>
        <v>#DIV/0!</v>
      </c>
      <c r="R37" s="35" t="e">
        <f t="shared" ca="1" si="17"/>
        <v>#DIV/0!</v>
      </c>
      <c r="S37" s="35" t="e">
        <f t="shared" ca="1" si="17"/>
        <v>#DIV/0!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8">B$1</f>
        <v>Time and Date</v>
      </c>
      <c r="C41" s="20" t="str">
        <f t="shared" si="18"/>
        <v>Time</v>
      </c>
      <c r="D41" s="20" t="str">
        <f t="shared" si="18"/>
        <v>Volume</v>
      </c>
      <c r="E41" s="20" t="str">
        <f t="shared" si="18"/>
        <v>VCD</v>
      </c>
      <c r="F41" s="20" t="str">
        <f t="shared" si="18"/>
        <v>Viability</v>
      </c>
      <c r="G41" s="20" t="str">
        <f t="shared" si="18"/>
        <v>TCD</v>
      </c>
      <c r="H41" s="20" t="str">
        <f t="shared" si="18"/>
        <v>sp.Net µ</v>
      </c>
      <c r="I41" s="20" t="str">
        <f t="shared" si="18"/>
        <v>CCD</v>
      </c>
      <c r="J41" s="20" t="str">
        <f t="shared" si="18"/>
        <v>IVCC</v>
      </c>
      <c r="K41" s="20" t="str">
        <f t="shared" si="18"/>
        <v>DCW</v>
      </c>
      <c r="L41" s="20" t="str">
        <f t="shared" si="18"/>
        <v>OD600</v>
      </c>
      <c r="M41" s="10" t="str">
        <f t="shared" si="18"/>
        <v>Glucose</v>
      </c>
      <c r="N41" s="10" t="str">
        <f t="shared" si="18"/>
        <v>Acetate</v>
      </c>
      <c r="O41" s="10" t="str">
        <f t="shared" si="18"/>
        <v>Formate</v>
      </c>
      <c r="P41" s="10" t="str">
        <f t="shared" si="18"/>
        <v>Ethanol</v>
      </c>
      <c r="Q41" s="10" t="str">
        <f t="shared" si="18"/>
        <v>Lactate</v>
      </c>
      <c r="R41" s="10" t="str">
        <f t="shared" si="18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31</v>
      </c>
      <c r="B42" s="20"/>
      <c r="C42" s="20" t="str">
        <f t="shared" ref="C42:R42" si="19">C$2</f>
        <v>hr</v>
      </c>
      <c r="D42" s="20" t="str">
        <f t="shared" si="19"/>
        <v>mL</v>
      </c>
      <c r="E42" s="20" t="str">
        <f t="shared" si="19"/>
        <v>M cells/mL</v>
      </c>
      <c r="F42" s="20" t="str">
        <f t="shared" si="19"/>
        <v>%</v>
      </c>
      <c r="G42" s="20" t="str">
        <f t="shared" si="19"/>
        <v>M cells/mL</v>
      </c>
      <c r="H42" s="20" t="str">
        <f t="shared" si="19"/>
        <v>1/hr</v>
      </c>
      <c r="I42" s="20" t="str">
        <f t="shared" si="19"/>
        <v>E6 cell*hr/mL</v>
      </c>
      <c r="J42" s="20" t="str">
        <f t="shared" si="19"/>
        <v>E6 cell*hr/mL</v>
      </c>
      <c r="K42" s="20" t="str">
        <f t="shared" si="19"/>
        <v>g/L</v>
      </c>
      <c r="L42" s="20" t="str">
        <f t="shared" si="19"/>
        <v>Au</v>
      </c>
      <c r="M42" s="20" t="str">
        <f t="shared" si="19"/>
        <v>mM</v>
      </c>
      <c r="N42" s="20" t="str">
        <f t="shared" si="19"/>
        <v>mM</v>
      </c>
      <c r="O42" s="20" t="str">
        <f t="shared" si="19"/>
        <v>mM</v>
      </c>
      <c r="P42" s="20" t="str">
        <f t="shared" si="19"/>
        <v>mM</v>
      </c>
      <c r="Q42" s="20" t="str">
        <f t="shared" si="19"/>
        <v>mM</v>
      </c>
      <c r="R42" s="20" t="str">
        <f t="shared" si="19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44727.568831018521</v>
      </c>
      <c r="C44">
        <f t="shared" ref="C44:C49" si="20">(B44-$B$44)*24</f>
        <v>0</v>
      </c>
      <c r="D44" s="34"/>
      <c r="E44" s="42"/>
      <c r="F44" s="33">
        <v>100</v>
      </c>
      <c r="G44" s="33">
        <f t="shared" ref="G44:G60" si="21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1.7715600000000001E-2</v>
      </c>
      <c r="L44">
        <v>1.26E-2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44727.611851851849</v>
      </c>
      <c r="C45">
        <f t="shared" si="20"/>
        <v>1.032499999855645</v>
      </c>
      <c r="D45" s="28"/>
      <c r="E45" s="44"/>
      <c r="F45" s="27">
        <v>100</v>
      </c>
      <c r="G45" s="27">
        <f t="shared" si="21"/>
        <v>0</v>
      </c>
      <c r="H45" s="28" t="e">
        <f t="shared" ref="H45:H60" si="22">LN(E45/E44)/(C45-C44)</f>
        <v>#DIV/0!</v>
      </c>
      <c r="I45" s="29" t="e">
        <f t="shared" ref="I45:I60" si="23">((E45-E44)/H45)+I44</f>
        <v>#DIV/0!</v>
      </c>
      <c r="J45" s="29">
        <f t="shared" ref="J45:J60" si="24">(0.5*(C45-C44)*(E45+E44))+J44</f>
        <v>0</v>
      </c>
      <c r="K45" s="45">
        <f>L45*Assumptions!$J$13</f>
        <v>5.9052000000000007E-2</v>
      </c>
      <c r="L45">
        <v>4.2000000000000003E-2</v>
      </c>
      <c r="M45" s="37">
        <v>29.4</v>
      </c>
      <c r="N45" s="37">
        <v>0</v>
      </c>
      <c r="O45" s="37">
        <v>0</v>
      </c>
      <c r="P45" s="37"/>
      <c r="Q45" s="37"/>
      <c r="R45" s="37">
        <v>0</v>
      </c>
      <c r="S45" s="37">
        <v>0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44727.667164351849</v>
      </c>
      <c r="C46">
        <f t="shared" si="20"/>
        <v>2.3599999998696148</v>
      </c>
      <c r="D46" s="28"/>
      <c r="E46" s="44"/>
      <c r="F46" s="27">
        <v>100</v>
      </c>
      <c r="G46" s="27">
        <f t="shared" si="21"/>
        <v>0</v>
      </c>
      <c r="H46" s="28" t="e">
        <f t="shared" si="22"/>
        <v>#DIV/0!</v>
      </c>
      <c r="I46" s="29" t="e">
        <f t="shared" si="23"/>
        <v>#DIV/0!</v>
      </c>
      <c r="J46" s="29">
        <f t="shared" si="24"/>
        <v>0</v>
      </c>
      <c r="K46" s="45">
        <f>L46*Assumptions!$J$13</f>
        <v>0.24605000000000002</v>
      </c>
      <c r="L46">
        <v>0.17499999999999999</v>
      </c>
      <c r="M46" s="61">
        <v>27.12</v>
      </c>
      <c r="N46" s="61">
        <v>2.3199999999999998</v>
      </c>
      <c r="O46" s="37">
        <v>0</v>
      </c>
      <c r="P46" s="37"/>
      <c r="Q46" s="37"/>
      <c r="R46" s="37">
        <v>0</v>
      </c>
      <c r="S46" s="37">
        <v>0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44727.747743055559</v>
      </c>
      <c r="C47">
        <f t="shared" si="20"/>
        <v>4.2938888889038935</v>
      </c>
      <c r="D47" s="28"/>
      <c r="E47" s="44"/>
      <c r="F47" s="27">
        <v>100</v>
      </c>
      <c r="G47" s="27">
        <f t="shared" si="21"/>
        <v>0</v>
      </c>
      <c r="H47" s="28" t="e">
        <f t="shared" si="22"/>
        <v>#DIV/0!</v>
      </c>
      <c r="I47" s="29" t="e">
        <f t="shared" si="23"/>
        <v>#DIV/0!</v>
      </c>
      <c r="J47" s="29">
        <f t="shared" si="24"/>
        <v>0</v>
      </c>
      <c r="K47" s="45">
        <f>L47*Assumptions!$J$13</f>
        <v>0.95748600000000017</v>
      </c>
      <c r="L47">
        <v>0.68100000000000005</v>
      </c>
      <c r="M47" s="61">
        <v>8.52</v>
      </c>
      <c r="N47" s="61">
        <v>14.35</v>
      </c>
      <c r="O47" s="37">
        <v>21.01</v>
      </c>
      <c r="P47" s="37"/>
      <c r="Q47" s="37"/>
      <c r="R47" s="37">
        <v>0</v>
      </c>
      <c r="S47" s="37">
        <v>0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44727.751030092593</v>
      </c>
      <c r="C48">
        <f t="shared" si="20"/>
        <v>4.372777777723968</v>
      </c>
      <c r="D48" s="28"/>
      <c r="E48" s="44"/>
      <c r="F48" s="27">
        <v>100</v>
      </c>
      <c r="G48" s="27">
        <f t="shared" si="21"/>
        <v>0</v>
      </c>
      <c r="H48" s="28" t="e">
        <f t="shared" si="22"/>
        <v>#DIV/0!</v>
      </c>
      <c r="I48" s="29" t="e">
        <f t="shared" si="23"/>
        <v>#DIV/0!</v>
      </c>
      <c r="J48" s="29">
        <f t="shared" si="24"/>
        <v>0</v>
      </c>
      <c r="K48" s="45">
        <f>L48*Assumptions!$J$13</f>
        <v>0.97576400000000008</v>
      </c>
      <c r="L48">
        <v>0.69399999999999995</v>
      </c>
      <c r="M48" s="61">
        <v>6.53</v>
      </c>
      <c r="N48" s="61">
        <v>13.02</v>
      </c>
      <c r="O48" s="37">
        <v>19.899999999999999</v>
      </c>
      <c r="P48" s="37"/>
      <c r="Q48" s="37"/>
      <c r="R48" s="37">
        <v>0</v>
      </c>
      <c r="S48" s="37">
        <v>0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44728.005636574067</v>
      </c>
      <c r="C49">
        <f t="shared" si="20"/>
        <v>10.483333333104383</v>
      </c>
      <c r="D49" s="28"/>
      <c r="E49" s="44"/>
      <c r="F49" s="27">
        <v>100</v>
      </c>
      <c r="G49" s="27">
        <f t="shared" si="21"/>
        <v>0</v>
      </c>
      <c r="H49" s="28" t="e">
        <f t="shared" si="22"/>
        <v>#DIV/0!</v>
      </c>
      <c r="I49" s="29" t="e">
        <f t="shared" si="23"/>
        <v>#DIV/0!</v>
      </c>
      <c r="J49" s="29">
        <f t="shared" si="24"/>
        <v>0</v>
      </c>
      <c r="K49" s="45">
        <f>L49*Assumptions!$J$13</f>
        <v>1.0502820000000002</v>
      </c>
      <c r="L49">
        <v>0.747</v>
      </c>
      <c r="M49" s="61"/>
      <c r="N49" s="61"/>
      <c r="O49" s="37"/>
      <c r="P49" s="37"/>
      <c r="Q49" s="37"/>
      <c r="R49" s="37"/>
      <c r="S49" s="37"/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/>
      <c r="C50"/>
      <c r="D50" s="28"/>
      <c r="E50" s="44"/>
      <c r="F50" s="27">
        <v>100</v>
      </c>
      <c r="G50" s="27">
        <f t="shared" si="21"/>
        <v>0</v>
      </c>
      <c r="H50" s="28" t="e">
        <f t="shared" si="22"/>
        <v>#DIV/0!</v>
      </c>
      <c r="I50" s="29" t="e">
        <f t="shared" si="23"/>
        <v>#DIV/0!</v>
      </c>
      <c r="J50" s="29">
        <f t="shared" si="24"/>
        <v>0</v>
      </c>
      <c r="K50" s="45">
        <f>L50*Assumptions!$J$13</f>
        <v>0</v>
      </c>
      <c r="M50" s="61"/>
      <c r="N50" s="61"/>
      <c r="O50" s="37"/>
      <c r="Q50" s="37"/>
      <c r="S50" s="37"/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/>
      <c r="C51"/>
      <c r="D51" s="28"/>
      <c r="E51" s="44"/>
      <c r="F51" s="27">
        <v>100</v>
      </c>
      <c r="G51" s="27">
        <f t="shared" si="21"/>
        <v>0</v>
      </c>
      <c r="H51" s="28" t="e">
        <f t="shared" si="22"/>
        <v>#DIV/0!</v>
      </c>
      <c r="I51" s="29" t="e">
        <f t="shared" si="23"/>
        <v>#DIV/0!</v>
      </c>
      <c r="J51" s="29">
        <f t="shared" si="24"/>
        <v>0</v>
      </c>
      <c r="K51" s="45">
        <f>L51*Assumptions!$J$13</f>
        <v>0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>
        <v>100</v>
      </c>
      <c r="G52" s="27">
        <f t="shared" si="21"/>
        <v>0</v>
      </c>
      <c r="H52" s="28" t="e">
        <f t="shared" si="22"/>
        <v>#DIV/0!</v>
      </c>
      <c r="I52" s="29" t="e">
        <f t="shared" si="23"/>
        <v>#DIV/0!</v>
      </c>
      <c r="J52" s="29">
        <f t="shared" si="24"/>
        <v>0</v>
      </c>
      <c r="K52" s="45">
        <f>L52*Assumptions!$J$13</f>
        <v>0</v>
      </c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>
        <v>100</v>
      </c>
      <c r="G53" s="27">
        <f t="shared" si="21"/>
        <v>0</v>
      </c>
      <c r="H53" s="28" t="e">
        <f t="shared" si="22"/>
        <v>#DIV/0!</v>
      </c>
      <c r="I53" s="29" t="e">
        <f t="shared" si="23"/>
        <v>#DIV/0!</v>
      </c>
      <c r="J53" s="29">
        <f t="shared" si="24"/>
        <v>0</v>
      </c>
      <c r="K53" s="45">
        <f>L53*Assumptions!$J$13</f>
        <v>0</v>
      </c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>
        <v>100</v>
      </c>
      <c r="G54" s="27">
        <f t="shared" si="21"/>
        <v>0</v>
      </c>
      <c r="H54" s="28" t="e">
        <f t="shared" si="22"/>
        <v>#DIV/0!</v>
      </c>
      <c r="I54" s="29" t="e">
        <f t="shared" si="23"/>
        <v>#DIV/0!</v>
      </c>
      <c r="J54" s="29">
        <f t="shared" si="24"/>
        <v>0</v>
      </c>
      <c r="K54" s="45">
        <f>L54*Assumptions!$J$13</f>
        <v>0</v>
      </c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>
        <v>100</v>
      </c>
      <c r="G55" s="27">
        <f t="shared" si="21"/>
        <v>0</v>
      </c>
      <c r="H55" s="28" t="e">
        <f t="shared" si="22"/>
        <v>#DIV/0!</v>
      </c>
      <c r="I55" s="29" t="e">
        <f t="shared" si="23"/>
        <v>#DIV/0!</v>
      </c>
      <c r="J55" s="29">
        <f t="shared" si="24"/>
        <v>0</v>
      </c>
      <c r="K55" s="45">
        <f>L55*Assumptions!$J$13</f>
        <v>0</v>
      </c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>
        <v>100</v>
      </c>
      <c r="G56" s="27">
        <f t="shared" si="21"/>
        <v>0</v>
      </c>
      <c r="H56" s="28" t="e">
        <f t="shared" si="22"/>
        <v>#DIV/0!</v>
      </c>
      <c r="I56" s="29" t="e">
        <f t="shared" si="23"/>
        <v>#DIV/0!</v>
      </c>
      <c r="J56" s="29">
        <f t="shared" si="24"/>
        <v>0</v>
      </c>
      <c r="K56" s="45">
        <f>L56*Assumptions!$J$13</f>
        <v>0</v>
      </c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>
        <v>100</v>
      </c>
      <c r="G57" s="27">
        <f t="shared" si="21"/>
        <v>0</v>
      </c>
      <c r="H57" s="28" t="e">
        <f t="shared" si="22"/>
        <v>#DIV/0!</v>
      </c>
      <c r="I57" s="29" t="e">
        <f t="shared" si="23"/>
        <v>#DIV/0!</v>
      </c>
      <c r="J57" s="29">
        <f t="shared" si="24"/>
        <v>0</v>
      </c>
      <c r="K57" s="45">
        <f>L57*Assumptions!$J$13</f>
        <v>0</v>
      </c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>
        <v>100</v>
      </c>
      <c r="G58" s="27">
        <f t="shared" si="21"/>
        <v>0</v>
      </c>
      <c r="H58" s="28" t="e">
        <f t="shared" si="22"/>
        <v>#DIV/0!</v>
      </c>
      <c r="I58" s="29" t="e">
        <f t="shared" si="23"/>
        <v>#DIV/0!</v>
      </c>
      <c r="J58" s="29">
        <f t="shared" si="24"/>
        <v>0</v>
      </c>
      <c r="K58" s="45">
        <f>L58*Assumptions!$J$13</f>
        <v>0</v>
      </c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>
        <v>100</v>
      </c>
      <c r="G59" s="27">
        <f t="shared" si="21"/>
        <v>0</v>
      </c>
      <c r="H59" s="28" t="e">
        <f t="shared" si="22"/>
        <v>#DIV/0!</v>
      </c>
      <c r="I59" s="29" t="e">
        <f t="shared" si="23"/>
        <v>#DIV/0!</v>
      </c>
      <c r="J59" s="29">
        <f t="shared" si="24"/>
        <v>0</v>
      </c>
      <c r="K59" s="45">
        <f>L59*Assumptions!$J$13</f>
        <v>0</v>
      </c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>
        <v>100</v>
      </c>
      <c r="G60" s="27">
        <f t="shared" si="21"/>
        <v>0</v>
      </c>
      <c r="H60" s="28" t="e">
        <f t="shared" si="22"/>
        <v>#DIV/0!</v>
      </c>
      <c r="I60" s="29" t="e">
        <f t="shared" si="23"/>
        <v>#DIV/0!</v>
      </c>
      <c r="J60" s="29">
        <f t="shared" si="24"/>
        <v>0</v>
      </c>
      <c r="K60" s="45">
        <f>L60*Assumptions!$J$13</f>
        <v>0</v>
      </c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$C$44:$C$46</v>
      </c>
      <c r="D66" s="26" t="str">
        <f>""&amp;ADDRESS($G68+ROW($A44),COLUMN())&amp;":"&amp;ADDRESS($G69+ROW($A44),COLUMN())</f>
        <v>$D$44:$D$46</v>
      </c>
      <c r="E66" s="26" t="str">
        <f>""&amp;ADDRESS($G68+ROW($A44),COLUMN())&amp;":"&amp;ADDRESS($G69+ROW($A44),COLUMN())</f>
        <v>$E$44:$E$46</v>
      </c>
      <c r="F66" s="26" t="str">
        <f>""&amp;ADDRESS($G68+ROW($A44),COLUMN())&amp;":"&amp;ADDRESS($G69+ROW($A44),COLUMN())</f>
        <v>$F$44:$F$46</v>
      </c>
      <c r="G66" s="26" t="str">
        <f>""&amp;ADDRESS($G68+ROW($A44),COLUMN())&amp;":"&amp;ADDRESS($G69+ROW($A44),COLUMN())</f>
        <v>$G$44:$G$46</v>
      </c>
      <c r="H66" s="19">
        <f ca="1">INDIRECT(ADDRESS($G$32+ROW($A$7),COLUMN(($L$7))))</f>
        <v>0.191</v>
      </c>
      <c r="I66" s="7">
        <f ca="1">INDIRECT(ADDRESS($G$32+ROW($A$7),COLUMN(($M$7))))</f>
        <v>27.53</v>
      </c>
      <c r="J66" s="26" t="str">
        <f t="shared" ref="J66:S66" si="25">""&amp;ADDRESS($G68+ROW($A44),COLUMN())&amp;":"&amp;ADDRESS($G69+ROW($A44),COLUMN())</f>
        <v>$J$44:$J$46</v>
      </c>
      <c r="K66" s="26" t="str">
        <f t="shared" si="25"/>
        <v>$K$44:$K$46</v>
      </c>
      <c r="L66" s="26" t="str">
        <f t="shared" si="25"/>
        <v>$L$44:$L$46</v>
      </c>
      <c r="M66" s="26" t="str">
        <f t="shared" si="25"/>
        <v>$M$44:$M$46</v>
      </c>
      <c r="N66" s="26" t="str">
        <f t="shared" si="25"/>
        <v>$N$44:$N$46</v>
      </c>
      <c r="O66" s="26" t="str">
        <f t="shared" si="25"/>
        <v>$O$44:$O$46</v>
      </c>
      <c r="P66" s="26" t="str">
        <f t="shared" si="25"/>
        <v>$P$44:$P$46</v>
      </c>
      <c r="Q66" s="26" t="str">
        <f t="shared" si="25"/>
        <v>$Q$44:$Q$46</v>
      </c>
      <c r="R66" s="26" t="str">
        <f t="shared" si="25"/>
        <v>$R$44:$R$46</v>
      </c>
      <c r="S66" s="26" t="str">
        <f t="shared" si="25"/>
        <v>$S$44:$S$46</v>
      </c>
    </row>
    <row r="67" spans="1:45" s="35" customFormat="1" ht="14.25" customHeight="1">
      <c r="B67" s="35" t="s">
        <v>34</v>
      </c>
      <c r="C67" s="18">
        <f ca="1">SLOPE(LN(INDIRECT(K66)),INDIRECT(C66))</f>
        <v>1.1130110370377548</v>
      </c>
      <c r="D67" s="35" t="s">
        <v>33</v>
      </c>
      <c r="E67">
        <v>1.075040569220449</v>
      </c>
      <c r="F67" s="19" t="s">
        <v>35</v>
      </c>
      <c r="G67" s="19"/>
      <c r="H67" s="19">
        <f ca="1">INDIRECT(ADDRESS($G$69+ROW($A$44),COLUMN(($L$7))))</f>
        <v>0.17499999999999999</v>
      </c>
      <c r="I67" s="7">
        <f ca="1">INDIRECT(ADDRESS($G$69+ROW($A$44),COLUMN(($M$7))))</f>
        <v>27.12</v>
      </c>
      <c r="J67" s="32"/>
      <c r="L67" s="12" t="s">
        <v>36</v>
      </c>
      <c r="M67" s="18">
        <f t="shared" ref="M67:S67" ca="1" si="26">SLOPE(INDIRECT(M66),INDIRECT($K66))</f>
        <v>-12.192643771591127</v>
      </c>
      <c r="N67" s="18">
        <f t="shared" ca="1" si="26"/>
        <v>12.406549802671686</v>
      </c>
      <c r="O67" s="18">
        <f t="shared" ca="1" si="26"/>
        <v>0</v>
      </c>
      <c r="P67" s="18" t="e">
        <f t="shared" ca="1" si="26"/>
        <v>#DIV/0!</v>
      </c>
      <c r="Q67" s="18" t="e">
        <f t="shared" ca="1" si="26"/>
        <v>#DIV/0!</v>
      </c>
      <c r="R67" s="18">
        <f t="shared" ca="1" si="26"/>
        <v>0</v>
      </c>
      <c r="S67" s="18">
        <f t="shared" ca="1" si="26"/>
        <v>0</v>
      </c>
    </row>
    <row r="68" spans="1:45" s="35" customFormat="1" ht="14.25" customHeight="1">
      <c r="B68" s="35" t="s">
        <v>37</v>
      </c>
      <c r="C68" s="52">
        <f ca="1">EXP(INTERCEPT(LN(INDIRECT(K66)),INDIRECT(C66)))</f>
        <v>1.806849139670514E-2</v>
      </c>
      <c r="D68" s="35" t="s">
        <v>38</v>
      </c>
      <c r="F68" s="18" t="s">
        <v>38</v>
      </c>
      <c r="G68" s="25">
        <v>0</v>
      </c>
      <c r="H68" s="21"/>
      <c r="I68" s="11"/>
      <c r="J68" s="11"/>
      <c r="L68" s="12" t="s">
        <v>41</v>
      </c>
      <c r="M68" s="18">
        <f t="shared" ref="M68:S68" ca="1" si="27">M67*$C67</f>
        <v>-13.570547088450564</v>
      </c>
      <c r="N68" s="18">
        <f t="shared" ca="1" si="27"/>
        <v>13.808626861932165</v>
      </c>
      <c r="O68" s="18">
        <f t="shared" ca="1" si="27"/>
        <v>0</v>
      </c>
      <c r="P68" s="18" t="e">
        <f t="shared" ca="1" si="27"/>
        <v>#DIV/0!</v>
      </c>
      <c r="Q68" s="18" t="e">
        <f t="shared" ca="1" si="27"/>
        <v>#DIV/0!</v>
      </c>
      <c r="R68" s="18">
        <f t="shared" ca="1" si="27"/>
        <v>0</v>
      </c>
      <c r="S68" s="18">
        <f t="shared" ca="1" si="27"/>
        <v>0</v>
      </c>
    </row>
    <row r="69" spans="1:45" s="35" customFormat="1" ht="14.25" customHeight="1">
      <c r="B69" s="35" t="s">
        <v>42</v>
      </c>
      <c r="C69" s="52">
        <f ca="1">RSQ(LN(INDIRECT(K66)),INDIRECT(C66))</f>
        <v>0.99946566768963907</v>
      </c>
      <c r="D69" s="35" t="s">
        <v>43</v>
      </c>
      <c r="F69" s="18" t="s">
        <v>43</v>
      </c>
      <c r="G69" s="25">
        <v>2</v>
      </c>
      <c r="H69" s="21"/>
      <c r="I69" s="11"/>
      <c r="J69" s="11"/>
      <c r="L69" s="12" t="s">
        <v>44</v>
      </c>
      <c r="M69" s="18">
        <f t="shared" ref="M69:S69" ca="1" si="28">RSQ(INDIRECT(M66),INDIRECT($K66))</f>
        <v>1</v>
      </c>
      <c r="N69" s="18">
        <f t="shared" ca="1" si="28"/>
        <v>1</v>
      </c>
      <c r="O69" s="18" t="e">
        <f t="shared" ca="1" si="28"/>
        <v>#DIV/0!</v>
      </c>
      <c r="P69" s="18" t="e">
        <f t="shared" ca="1" si="28"/>
        <v>#DIV/0!</v>
      </c>
      <c r="Q69" s="18" t="e">
        <f t="shared" ca="1" si="28"/>
        <v>#DIV/0!</v>
      </c>
      <c r="R69" s="18" t="e">
        <f t="shared" ca="1" si="28"/>
        <v>#DIV/0!</v>
      </c>
      <c r="S69" s="18" t="e">
        <f t="shared" ca="1" si="28"/>
        <v>#DIV/0!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9">""&amp;ADDRESS($G73+ROW($A44),COLUMN())&amp;":"&amp;ADDRESS($G74+ROW($A44),COLUMN())</f>
        <v>$C$45:$C$48</v>
      </c>
      <c r="D71" s="26" t="str">
        <f t="shared" si="29"/>
        <v>$D$45:$D$48</v>
      </c>
      <c r="E71" s="26" t="str">
        <f t="shared" si="29"/>
        <v>$E$45:$E$48</v>
      </c>
      <c r="F71" s="26" t="str">
        <f t="shared" si="29"/>
        <v>$F$45:$F$48</v>
      </c>
      <c r="G71" s="26" t="str">
        <f t="shared" si="29"/>
        <v>$G$45:$G$48</v>
      </c>
      <c r="H71" s="26" t="str">
        <f t="shared" si="29"/>
        <v>$H$45:$H$48</v>
      </c>
      <c r="I71" s="26" t="str">
        <f t="shared" si="29"/>
        <v>$I$45:$I$48</v>
      </c>
      <c r="J71" s="26" t="str">
        <f t="shared" si="29"/>
        <v>$J$45:$J$48</v>
      </c>
      <c r="K71" s="26" t="str">
        <f t="shared" si="29"/>
        <v>$K$45:$K$48</v>
      </c>
      <c r="L71" s="26" t="str">
        <f t="shared" si="29"/>
        <v>$L$45:$L$48</v>
      </c>
      <c r="M71" s="26" t="str">
        <f t="shared" si="29"/>
        <v>$M$45:$M$48</v>
      </c>
      <c r="N71" s="26" t="str">
        <f t="shared" si="29"/>
        <v>$N$45:$N$48</v>
      </c>
      <c r="O71" s="26" t="str">
        <f t="shared" si="29"/>
        <v>$O$45:$O$48</v>
      </c>
      <c r="P71" s="26" t="str">
        <f t="shared" si="29"/>
        <v>$P$45:$P$48</v>
      </c>
      <c r="Q71" s="26" t="str">
        <f t="shared" si="29"/>
        <v>$Q$45:$Q$48</v>
      </c>
      <c r="R71" s="26" t="str">
        <f t="shared" si="29"/>
        <v>$R$45:$R$48</v>
      </c>
      <c r="S71" s="26" t="str">
        <f t="shared" si="29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0.82131641752979978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30">SLOPE(INDIRECT(M71),INDIRECT($K71))</f>
        <v>-25.149915369406042</v>
      </c>
      <c r="N72" s="35">
        <f t="shared" ca="1" si="30"/>
        <v>15.287381343476634</v>
      </c>
      <c r="O72" s="35">
        <f t="shared" ca="1" si="30"/>
        <v>24.459921742170572</v>
      </c>
      <c r="P72" s="35" t="e">
        <f t="shared" ca="1" si="30"/>
        <v>#DIV/0!</v>
      </c>
      <c r="Q72" s="35" t="e">
        <f t="shared" ca="1" si="30"/>
        <v>#DIV/0!</v>
      </c>
      <c r="R72" s="35">
        <f t="shared" ca="1" si="30"/>
        <v>0</v>
      </c>
      <c r="S72" s="35">
        <f t="shared" ca="1" si="30"/>
        <v>0</v>
      </c>
    </row>
    <row r="73" spans="1:45" s="35" customFormat="1" ht="14.25" customHeight="1">
      <c r="B73" s="35" t="s">
        <v>37</v>
      </c>
      <c r="C73" s="52">
        <f ca="1">EXP(INTERCEPT(LN(INDIRECT(K71)),INDIRECT(C71)))</f>
        <v>2.869644842652103E-2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31">M72*$C72</f>
        <v>-20.656038392378221</v>
      </c>
      <c r="N73" s="35">
        <f t="shared" ca="1" si="31"/>
        <v>12.555777278436127</v>
      </c>
      <c r="O73" s="35">
        <f t="shared" ca="1" si="31"/>
        <v>20.089335298338792</v>
      </c>
      <c r="P73" s="35" t="e">
        <f t="shared" ca="1" si="31"/>
        <v>#DIV/0!</v>
      </c>
      <c r="Q73" s="35" t="e">
        <f t="shared" ca="1" si="31"/>
        <v>#DIV/0!</v>
      </c>
      <c r="R73" s="35">
        <f t="shared" ca="1" si="31"/>
        <v>0</v>
      </c>
      <c r="S73" s="35">
        <f t="shared" ca="1" si="31"/>
        <v>0</v>
      </c>
    </row>
    <row r="74" spans="1:45" s="35" customFormat="1" ht="14.25" customHeight="1">
      <c r="B74" s="35" t="s">
        <v>42</v>
      </c>
      <c r="C74" s="52">
        <f ca="1">RSQ(LN(INDIRECT(K71)),INDIRECT(C71))</f>
        <v>0.98788434580109974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32">RSQ(INDIRECT(M71),INDIRECT($K71))</f>
        <v>0.99039277394398773</v>
      </c>
      <c r="N74" s="35">
        <f t="shared" ca="1" si="32"/>
        <v>0.99098408318066999</v>
      </c>
      <c r="O74" s="35">
        <f t="shared" ca="1" si="32"/>
        <v>0.97143968238121048</v>
      </c>
      <c r="P74" s="35" t="e">
        <f t="shared" ca="1" si="32"/>
        <v>#DIV/0!</v>
      </c>
      <c r="Q74" s="35" t="e">
        <f t="shared" ca="1" si="32"/>
        <v>#DIV/0!</v>
      </c>
      <c r="R74" s="35" t="e">
        <f t="shared" ca="1" si="32"/>
        <v>#DIV/0!</v>
      </c>
      <c r="S74" s="35" t="e">
        <f t="shared" ca="1" si="32"/>
        <v>#DIV/0!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48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49</v>
      </c>
      <c r="B78" s="20" t="str">
        <f t="shared" ref="B78:L78" si="33">B$1</f>
        <v>Time and Date</v>
      </c>
      <c r="C78" s="20" t="str">
        <f t="shared" si="33"/>
        <v>Time</v>
      </c>
      <c r="D78" s="20" t="str">
        <f t="shared" si="33"/>
        <v>Volume</v>
      </c>
      <c r="E78" s="20" t="str">
        <f t="shared" si="33"/>
        <v>VCD</v>
      </c>
      <c r="F78" s="20" t="str">
        <f t="shared" si="33"/>
        <v>Viability</v>
      </c>
      <c r="G78" s="20" t="str">
        <f t="shared" si="33"/>
        <v>TCD</v>
      </c>
      <c r="H78" s="20" t="str">
        <f t="shared" si="33"/>
        <v>sp.Net µ</v>
      </c>
      <c r="I78" s="20" t="str">
        <f t="shared" si="33"/>
        <v>CCD</v>
      </c>
      <c r="J78" s="20" t="str">
        <f t="shared" si="33"/>
        <v>IVCC</v>
      </c>
      <c r="K78" s="20" t="str">
        <f t="shared" si="33"/>
        <v>DCW</v>
      </c>
      <c r="L78" s="20" t="str">
        <f t="shared" si="33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50</v>
      </c>
      <c r="B79" s="20"/>
      <c r="C79" s="20" t="str">
        <f t="shared" ref="C79:R79" si="34">C$2</f>
        <v>hr</v>
      </c>
      <c r="D79" s="20" t="str">
        <f t="shared" si="34"/>
        <v>mL</v>
      </c>
      <c r="E79" s="20" t="str">
        <f t="shared" si="34"/>
        <v>M cells/mL</v>
      </c>
      <c r="F79" s="20" t="str">
        <f t="shared" si="34"/>
        <v>%</v>
      </c>
      <c r="G79" s="20" t="str">
        <f t="shared" si="34"/>
        <v>M cells/mL</v>
      </c>
      <c r="H79" s="20" t="str">
        <f t="shared" si="34"/>
        <v>1/hr</v>
      </c>
      <c r="I79" s="20" t="str">
        <f t="shared" si="34"/>
        <v>E6 cell*hr/mL</v>
      </c>
      <c r="J79" s="20" t="str">
        <f t="shared" si="34"/>
        <v>E6 cell*hr/mL</v>
      </c>
      <c r="K79" s="20" t="str">
        <f t="shared" si="34"/>
        <v>g/L</v>
      </c>
      <c r="L79" s="20" t="str">
        <f t="shared" si="34"/>
        <v>Au</v>
      </c>
      <c r="M79" s="20" t="str">
        <f t="shared" si="34"/>
        <v>mM</v>
      </c>
      <c r="N79" s="20" t="str">
        <f t="shared" si="34"/>
        <v>mM</v>
      </c>
      <c r="O79" s="20" t="str">
        <f t="shared" si="34"/>
        <v>mM</v>
      </c>
      <c r="P79" s="20" t="str">
        <f t="shared" si="34"/>
        <v>mM</v>
      </c>
      <c r="Q79" s="20" t="str">
        <f t="shared" si="34"/>
        <v>mM</v>
      </c>
      <c r="R79" s="20" t="str">
        <f t="shared" si="34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44727.635416666657</v>
      </c>
      <c r="C81">
        <f t="shared" ref="C81:C86" si="35">(B81-$B$81)*24</f>
        <v>0</v>
      </c>
      <c r="D81" s="34"/>
      <c r="E81" s="42"/>
      <c r="F81" s="33">
        <v>100</v>
      </c>
      <c r="G81" s="33">
        <f t="shared" ref="G81:G97" si="36">E81/(F81/100)</f>
        <v>0</v>
      </c>
      <c r="H81" s="34"/>
      <c r="I81" s="32">
        <v>0</v>
      </c>
      <c r="J81" s="32">
        <v>0</v>
      </c>
      <c r="K81" s="43">
        <f>L81*Assumptions!$J$13</f>
        <v>1.3392150000000002E-2</v>
      </c>
      <c r="L81" s="57">
        <v>9.5250000000000005E-3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44727.731354166674</v>
      </c>
      <c r="C82">
        <f t="shared" si="35"/>
        <v>2.3025000003981404</v>
      </c>
      <c r="D82" s="28"/>
      <c r="E82" s="44"/>
      <c r="F82" s="27">
        <v>100</v>
      </c>
      <c r="G82" s="27">
        <f t="shared" si="36"/>
        <v>0</v>
      </c>
      <c r="H82" s="28" t="e">
        <f t="shared" ref="H82:H97" si="37">LN(E82/E81)/(C82-C81)</f>
        <v>#DIV/0!</v>
      </c>
      <c r="I82" s="29" t="e">
        <f t="shared" ref="I82:I97" si="38">((E82-E81)/H82)+I81</f>
        <v>#DIV/0!</v>
      </c>
      <c r="J82" s="29">
        <f t="shared" ref="J82:J97" si="39">(0.5*(C82-C81)*(E82+E81))+J81</f>
        <v>0</v>
      </c>
      <c r="K82" s="45">
        <f>L82*Assumptions!$J$13</f>
        <v>9.7014000000000017E-2</v>
      </c>
      <c r="L82" s="57">
        <v>6.9000000000000006E-2</v>
      </c>
      <c r="M82" s="37">
        <v>28.18</v>
      </c>
      <c r="N82" s="37">
        <v>0</v>
      </c>
      <c r="O82" s="37">
        <v>0</v>
      </c>
      <c r="P82" s="37"/>
      <c r="Q82" s="37"/>
      <c r="R82" s="37">
        <v>0</v>
      </c>
      <c r="S82" s="37">
        <v>0</v>
      </c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44727.790138888893</v>
      </c>
      <c r="C83">
        <f t="shared" si="35"/>
        <v>3.7133333336678334</v>
      </c>
      <c r="D83" s="28"/>
      <c r="E83" s="44"/>
      <c r="F83" s="33">
        <v>100</v>
      </c>
      <c r="G83" s="27">
        <f t="shared" si="36"/>
        <v>0</v>
      </c>
      <c r="H83" s="28" t="e">
        <f t="shared" si="37"/>
        <v>#DIV/0!</v>
      </c>
      <c r="I83" s="29" t="e">
        <f t="shared" si="38"/>
        <v>#DIV/0!</v>
      </c>
      <c r="J83" s="29">
        <f t="shared" si="39"/>
        <v>0</v>
      </c>
      <c r="K83" s="45">
        <f>L83*Assumptions!$J$13</f>
        <v>0.30229</v>
      </c>
      <c r="L83" s="57">
        <v>0.215</v>
      </c>
      <c r="M83" s="37">
        <v>22.87</v>
      </c>
      <c r="N83" s="37">
        <v>1.55</v>
      </c>
      <c r="O83" s="37">
        <v>0</v>
      </c>
      <c r="P83" s="37"/>
      <c r="Q83" s="37"/>
      <c r="R83" s="37">
        <v>0</v>
      </c>
      <c r="S83" s="37">
        <v>0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44727.847002314818</v>
      </c>
      <c r="C84">
        <f t="shared" si="35"/>
        <v>5.0780555558740161</v>
      </c>
      <c r="D84" s="28"/>
      <c r="E84" s="44"/>
      <c r="F84" s="27">
        <v>100</v>
      </c>
      <c r="G84" s="27">
        <f t="shared" si="36"/>
        <v>0</v>
      </c>
      <c r="H84" s="28" t="e">
        <f t="shared" si="37"/>
        <v>#DIV/0!</v>
      </c>
      <c r="I84" s="29" t="e">
        <f t="shared" si="38"/>
        <v>#DIV/0!</v>
      </c>
      <c r="J84" s="29">
        <f t="shared" si="39"/>
        <v>0</v>
      </c>
      <c r="K84" s="45">
        <f>L84*Assumptions!$J$13</f>
        <v>0.64676000000000011</v>
      </c>
      <c r="L84" s="57">
        <v>0.46</v>
      </c>
      <c r="M84" s="37">
        <v>15.78</v>
      </c>
      <c r="N84" s="37">
        <v>9.67</v>
      </c>
      <c r="O84" s="37">
        <v>15.09</v>
      </c>
      <c r="P84" s="37"/>
      <c r="Q84" s="37"/>
      <c r="R84" s="37">
        <v>0</v>
      </c>
      <c r="S84" s="37">
        <v>0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44727.850312499999</v>
      </c>
      <c r="C85">
        <f t="shared" si="35"/>
        <v>5.157500000204891</v>
      </c>
      <c r="D85" s="28"/>
      <c r="E85" s="44"/>
      <c r="F85" s="33">
        <v>100</v>
      </c>
      <c r="G85" s="27">
        <f t="shared" si="36"/>
        <v>0</v>
      </c>
      <c r="H85" s="28" t="e">
        <f t="shared" si="37"/>
        <v>#DIV/0!</v>
      </c>
      <c r="I85" s="29" t="e">
        <f t="shared" si="38"/>
        <v>#DIV/0!</v>
      </c>
      <c r="J85" s="29">
        <f t="shared" si="39"/>
        <v>0</v>
      </c>
      <c r="K85" s="45">
        <f>L85*Assumptions!$J$13</f>
        <v>0.672068</v>
      </c>
      <c r="L85" s="57">
        <v>0.47799999999999998</v>
      </c>
      <c r="M85" s="37">
        <v>14.57</v>
      </c>
      <c r="N85" s="37">
        <v>9.8699999999999992</v>
      </c>
      <c r="O85" s="37">
        <v>15.85</v>
      </c>
      <c r="P85" s="37"/>
      <c r="Q85" s="37"/>
      <c r="R85" s="37">
        <v>0</v>
      </c>
      <c r="S85" s="37">
        <v>0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44728.011574074073</v>
      </c>
      <c r="C86">
        <f t="shared" si="35"/>
        <v>9.0277777779847383</v>
      </c>
      <c r="D86" s="28"/>
      <c r="E86" s="44"/>
      <c r="F86" s="27">
        <v>100</v>
      </c>
      <c r="G86" s="27">
        <f t="shared" si="36"/>
        <v>0</v>
      </c>
      <c r="H86" s="28" t="e">
        <f t="shared" si="37"/>
        <v>#DIV/0!</v>
      </c>
      <c r="I86" s="29" t="e">
        <f t="shared" si="38"/>
        <v>#DIV/0!</v>
      </c>
      <c r="J86" s="29">
        <f t="shared" si="39"/>
        <v>0</v>
      </c>
      <c r="K86" s="45">
        <f>L86*Assumptions!$J$13</f>
        <v>0.82251000000000007</v>
      </c>
      <c r="L86" s="57">
        <v>0.58499999999999996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/>
      <c r="C87"/>
      <c r="D87" s="28"/>
      <c r="E87" s="44"/>
      <c r="F87" s="27">
        <v>100</v>
      </c>
      <c r="G87" s="27">
        <f t="shared" si="36"/>
        <v>0</v>
      </c>
      <c r="H87" s="28" t="e">
        <f t="shared" si="37"/>
        <v>#DIV/0!</v>
      </c>
      <c r="I87" s="29" t="e">
        <f t="shared" si="38"/>
        <v>#DIV/0!</v>
      </c>
      <c r="J87" s="29">
        <f t="shared" si="39"/>
        <v>0</v>
      </c>
      <c r="K87" s="45">
        <f>L87*Assumptions!$J$13</f>
        <v>0</v>
      </c>
      <c r="L87" s="57"/>
      <c r="M87" s="40"/>
      <c r="N87" s="37"/>
      <c r="O87" s="37"/>
      <c r="P87" s="40"/>
      <c r="Q87" s="37"/>
      <c r="R87" s="40"/>
      <c r="S87" s="37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/>
      <c r="C88"/>
      <c r="D88" s="28"/>
      <c r="E88" s="44"/>
      <c r="F88" s="27">
        <v>100</v>
      </c>
      <c r="G88" s="27">
        <f t="shared" si="36"/>
        <v>0</v>
      </c>
      <c r="H88" s="28" t="e">
        <f t="shared" si="37"/>
        <v>#DIV/0!</v>
      </c>
      <c r="I88" s="29" t="e">
        <f t="shared" si="38"/>
        <v>#DIV/0!</v>
      </c>
      <c r="J88" s="29">
        <f t="shared" si="39"/>
        <v>0</v>
      </c>
      <c r="K88" s="45">
        <f>L88*Assumptions!$J$13</f>
        <v>0</v>
      </c>
      <c r="L88" s="37"/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>
        <v>100</v>
      </c>
      <c r="G89" s="27">
        <f t="shared" si="36"/>
        <v>0</v>
      </c>
      <c r="H89" s="28" t="e">
        <f t="shared" si="37"/>
        <v>#DIV/0!</v>
      </c>
      <c r="I89" s="29" t="e">
        <f t="shared" si="38"/>
        <v>#DIV/0!</v>
      </c>
      <c r="J89" s="29">
        <f t="shared" si="39"/>
        <v>0</v>
      </c>
      <c r="K89" s="45">
        <f>L89*Assumptions!$J$13</f>
        <v>0</v>
      </c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>
        <v>100</v>
      </c>
      <c r="G90" s="27">
        <f t="shared" si="36"/>
        <v>0</v>
      </c>
      <c r="H90" s="28" t="e">
        <f t="shared" si="37"/>
        <v>#DIV/0!</v>
      </c>
      <c r="I90" s="29" t="e">
        <f t="shared" si="38"/>
        <v>#DIV/0!</v>
      </c>
      <c r="J90" s="29">
        <f t="shared" si="39"/>
        <v>0</v>
      </c>
      <c r="K90" s="45">
        <f>L90*Assumptions!$J$13</f>
        <v>0</v>
      </c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>
        <v>100</v>
      </c>
      <c r="G91" s="27">
        <f t="shared" si="36"/>
        <v>0</v>
      </c>
      <c r="H91" s="28" t="e">
        <f t="shared" si="37"/>
        <v>#DIV/0!</v>
      </c>
      <c r="I91" s="29" t="e">
        <f t="shared" si="38"/>
        <v>#DIV/0!</v>
      </c>
      <c r="J91" s="29">
        <f t="shared" si="39"/>
        <v>0</v>
      </c>
      <c r="K91" s="45">
        <f>L91*Assumptions!$J$13</f>
        <v>0</v>
      </c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>
        <v>100</v>
      </c>
      <c r="G92" s="27">
        <f t="shared" si="36"/>
        <v>0</v>
      </c>
      <c r="H92" s="28" t="e">
        <f t="shared" si="37"/>
        <v>#DIV/0!</v>
      </c>
      <c r="I92" s="29" t="e">
        <f t="shared" si="38"/>
        <v>#DIV/0!</v>
      </c>
      <c r="J92" s="29">
        <f t="shared" si="39"/>
        <v>0</v>
      </c>
      <c r="K92" s="45">
        <f>L92*Assumptions!$J$13</f>
        <v>0</v>
      </c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>
        <v>100</v>
      </c>
      <c r="G93" s="27">
        <f t="shared" si="36"/>
        <v>0</v>
      </c>
      <c r="H93" s="28" t="e">
        <f t="shared" si="37"/>
        <v>#DIV/0!</v>
      </c>
      <c r="I93" s="29" t="e">
        <f t="shared" si="38"/>
        <v>#DIV/0!</v>
      </c>
      <c r="J93" s="29">
        <f t="shared" si="39"/>
        <v>0</v>
      </c>
      <c r="K93" s="45">
        <f>L93*Assumptions!$J$13</f>
        <v>0</v>
      </c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>
        <v>100</v>
      </c>
      <c r="G94" s="27">
        <f t="shared" si="36"/>
        <v>0</v>
      </c>
      <c r="H94" s="28" t="e">
        <f t="shared" si="37"/>
        <v>#DIV/0!</v>
      </c>
      <c r="I94" s="29" t="e">
        <f t="shared" si="38"/>
        <v>#DIV/0!</v>
      </c>
      <c r="J94" s="29">
        <f t="shared" si="39"/>
        <v>0</v>
      </c>
      <c r="K94" s="45">
        <f>L94*Assumptions!$J$13</f>
        <v>0</v>
      </c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>
        <v>100</v>
      </c>
      <c r="G95" s="27">
        <f t="shared" si="36"/>
        <v>0</v>
      </c>
      <c r="H95" s="28" t="e">
        <f t="shared" si="37"/>
        <v>#DIV/0!</v>
      </c>
      <c r="I95" s="29" t="e">
        <f t="shared" si="38"/>
        <v>#DIV/0!</v>
      </c>
      <c r="J95" s="29">
        <f t="shared" si="39"/>
        <v>0</v>
      </c>
      <c r="K95" s="45">
        <f>L95*Assumptions!$J$13</f>
        <v>0</v>
      </c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>
        <v>100</v>
      </c>
      <c r="G96" s="27">
        <f t="shared" si="36"/>
        <v>0</v>
      </c>
      <c r="H96" s="28" t="e">
        <f t="shared" si="37"/>
        <v>#DIV/0!</v>
      </c>
      <c r="I96" s="29" t="e">
        <f t="shared" si="38"/>
        <v>#DIV/0!</v>
      </c>
      <c r="J96" s="29">
        <f t="shared" si="39"/>
        <v>0</v>
      </c>
      <c r="K96" s="45">
        <f>L96*Assumptions!$J$13</f>
        <v>0</v>
      </c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>
        <v>100</v>
      </c>
      <c r="G97" s="27">
        <f t="shared" si="36"/>
        <v>0</v>
      </c>
      <c r="H97" s="28" t="e">
        <f t="shared" si="37"/>
        <v>#DIV/0!</v>
      </c>
      <c r="I97" s="29" t="e">
        <f t="shared" si="38"/>
        <v>#DIV/0!</v>
      </c>
      <c r="J97" s="29">
        <f t="shared" si="39"/>
        <v>0</v>
      </c>
      <c r="K97" s="45">
        <f>L97*Assumptions!$J$13</f>
        <v>0</v>
      </c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$C$81:$C$83</v>
      </c>
      <c r="D103" s="26" t="str">
        <f>""&amp;ADDRESS($G105+ROW($A81),COLUMN())&amp;":"&amp;ADDRESS($G106+ROW($A81),COLUMN())</f>
        <v>$D$81:$D$83</v>
      </c>
      <c r="E103" s="26" t="str">
        <f>""&amp;ADDRESS($G105+ROW($A81),COLUMN())&amp;":"&amp;ADDRESS($G106+ROW($A81),COLUMN())</f>
        <v>$E$81:$E$83</v>
      </c>
      <c r="F103" s="26" t="str">
        <f>""&amp;ADDRESS($G105+ROW($A81),COLUMN())&amp;":"&amp;ADDRESS($G106+ROW($A81),COLUMN())</f>
        <v>$F$81:$F$83</v>
      </c>
      <c r="G103" s="26" t="str">
        <f>""&amp;ADDRESS($G105+ROW($A81),COLUMN())&amp;":"&amp;ADDRESS($G106+ROW($A81),COLUMN())</f>
        <v>$G$81:$G$83</v>
      </c>
      <c r="H103" s="19">
        <f ca="1">INDIRECT(ADDRESS($G$32+ROW($A$7),COLUMN(($L$7))))</f>
        <v>0.191</v>
      </c>
      <c r="I103" s="7">
        <f ca="1">INDIRECT(ADDRESS($G$32+ROW($A$7),COLUMN(($M$7))))</f>
        <v>27.53</v>
      </c>
      <c r="J103" s="37" t="str">
        <f t="shared" ref="J103:S103" si="40">""&amp;ADDRESS($G105+ROW($A81),COLUMN())&amp;":"&amp;ADDRESS($G106+ROW($A81),COLUMN())</f>
        <v>$J$81:$J$83</v>
      </c>
      <c r="K103" s="26" t="str">
        <f t="shared" si="40"/>
        <v>$K$81:$K$83</v>
      </c>
      <c r="L103" s="26" t="str">
        <f t="shared" si="40"/>
        <v>$L$81:$L$83</v>
      </c>
      <c r="M103" s="26" t="str">
        <f t="shared" si="40"/>
        <v>$M$81:$M$83</v>
      </c>
      <c r="N103" s="26" t="str">
        <f t="shared" si="40"/>
        <v>$N$81:$N$83</v>
      </c>
      <c r="O103" s="26" t="str">
        <f t="shared" si="40"/>
        <v>$O$81:$O$83</v>
      </c>
      <c r="P103" s="26" t="str">
        <f t="shared" si="40"/>
        <v>$P$81:$P$83</v>
      </c>
      <c r="Q103" s="26" t="str">
        <f t="shared" si="40"/>
        <v>$Q$81:$Q$83</v>
      </c>
      <c r="R103" s="26" t="str">
        <f t="shared" si="40"/>
        <v>$R$81:$R$83</v>
      </c>
      <c r="S103" s="26" t="str">
        <f t="shared" si="40"/>
        <v>$S$81:$S$83</v>
      </c>
    </row>
    <row r="104" spans="1:45" ht="14.25" customHeight="1">
      <c r="B104" s="35" t="s">
        <v>34</v>
      </c>
      <c r="C104" s="18">
        <f ca="1">SLOPE(LN(INDIRECT(K103)),INDIRECT(C103))</f>
        <v>0.84134607007221096</v>
      </c>
      <c r="D104" s="18" t="s">
        <v>33</v>
      </c>
      <c r="E104">
        <v>0.80557461797784047</v>
      </c>
      <c r="F104" s="19" t="s">
        <v>35</v>
      </c>
      <c r="G104" s="19"/>
      <c r="H104" s="19">
        <f ca="1">INDIRECT(ADDRESS($G$106+ROW($A$81),COLUMN(($L$7))))</f>
        <v>0.215</v>
      </c>
      <c r="I104" s="7">
        <f ca="1">INDIRECT(ADDRESS($G$106+ROW($A$81),COLUMN(($M$7))))</f>
        <v>22.87</v>
      </c>
      <c r="J104" s="37"/>
      <c r="L104" s="3" t="s">
        <v>36</v>
      </c>
      <c r="M104" s="18">
        <f t="shared" ref="M104:S104" ca="1" si="41">SLOPE(INDIRECT(M103),INDIRECT($K103))</f>
        <v>-25.867612385276402</v>
      </c>
      <c r="N104" s="18">
        <f t="shared" ca="1" si="41"/>
        <v>7.5508096416531885</v>
      </c>
      <c r="O104" s="18">
        <f t="shared" ca="1" si="41"/>
        <v>0</v>
      </c>
      <c r="P104" s="18" t="e">
        <f t="shared" ca="1" si="41"/>
        <v>#DIV/0!</v>
      </c>
      <c r="Q104" s="18" t="e">
        <f t="shared" ca="1" si="41"/>
        <v>#DIV/0!</v>
      </c>
      <c r="R104" s="18">
        <f t="shared" ca="1" si="41"/>
        <v>0</v>
      </c>
      <c r="S104" s="18">
        <f t="shared" ca="1" si="41"/>
        <v>0</v>
      </c>
    </row>
    <row r="105" spans="1:45" ht="14.25" customHeight="1">
      <c r="B105" s="35" t="s">
        <v>37</v>
      </c>
      <c r="C105" s="52">
        <f ca="1">EXP(INTERCEPT(LN(INDIRECT(K103)),INDIRECT(C103)))</f>
        <v>1.3551596546469277E-2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42">M104*$C104</f>
        <v>-21.763614022503553</v>
      </c>
      <c r="N105" s="18">
        <f t="shared" ca="1" si="42"/>
        <v>6.3528440178682697</v>
      </c>
      <c r="O105" s="18">
        <f t="shared" ca="1" si="42"/>
        <v>0</v>
      </c>
      <c r="P105" s="18" t="e">
        <f t="shared" ca="1" si="42"/>
        <v>#DIV/0!</v>
      </c>
      <c r="Q105" s="18" t="e">
        <f t="shared" ca="1" si="42"/>
        <v>#DIV/0!</v>
      </c>
      <c r="R105" s="18">
        <f t="shared" ca="1" si="42"/>
        <v>0</v>
      </c>
      <c r="S105" s="18">
        <f t="shared" ca="1" si="42"/>
        <v>0</v>
      </c>
    </row>
    <row r="106" spans="1:45" ht="14.25" customHeight="1">
      <c r="B106" s="35" t="s">
        <v>42</v>
      </c>
      <c r="C106" s="52">
        <f ca="1">RSQ(LN(INDIRECT(K103)),INDIRECT(C103))</f>
        <v>0.99970182215666792</v>
      </c>
      <c r="D106" s="18" t="s">
        <v>43</v>
      </c>
      <c r="F106" s="18" t="s">
        <v>43</v>
      </c>
      <c r="G106" s="25">
        <v>2</v>
      </c>
      <c r="H106" s="19"/>
      <c r="L106" s="3" t="s">
        <v>44</v>
      </c>
      <c r="M106" s="18">
        <f t="shared" ref="M106:S106" ca="1" si="43">RSQ(INDIRECT(M103),INDIRECT($K103))</f>
        <v>1</v>
      </c>
      <c r="N106" s="18">
        <f t="shared" ca="1" si="43"/>
        <v>0.99999999999999956</v>
      </c>
      <c r="O106" s="18" t="e">
        <f t="shared" ca="1" si="43"/>
        <v>#DIV/0!</v>
      </c>
      <c r="P106" s="18" t="e">
        <f t="shared" ca="1" si="43"/>
        <v>#DIV/0!</v>
      </c>
      <c r="Q106" s="18" t="e">
        <f t="shared" ca="1" si="43"/>
        <v>#DIV/0!</v>
      </c>
      <c r="R106" s="18" t="e">
        <f t="shared" ca="1" si="43"/>
        <v>#DIV/0!</v>
      </c>
      <c r="S106" s="18" t="e">
        <f t="shared" ca="1" si="43"/>
        <v>#DIV/0!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4">""&amp;ADDRESS($G110+ROW($A81),COLUMN())&amp;":"&amp;ADDRESS($G111+ROW($A81),COLUMN())</f>
        <v>$C$81:$C$86</v>
      </c>
      <c r="D108" s="26" t="str">
        <f t="shared" si="44"/>
        <v>$D$81:$D$86</v>
      </c>
      <c r="E108" s="26" t="str">
        <f t="shared" si="44"/>
        <v>$E$81:$E$86</v>
      </c>
      <c r="F108" s="26" t="str">
        <f t="shared" si="44"/>
        <v>$F$81:$F$86</v>
      </c>
      <c r="G108" s="26" t="str">
        <f t="shared" si="44"/>
        <v>$G$81:$G$86</v>
      </c>
      <c r="H108" s="26" t="str">
        <f t="shared" si="44"/>
        <v>$H$81:$H$86</v>
      </c>
      <c r="I108" s="26" t="str">
        <f t="shared" si="44"/>
        <v>$I$81:$I$86</v>
      </c>
      <c r="J108" s="26" t="str">
        <f t="shared" si="44"/>
        <v>$J$81:$J$86</v>
      </c>
      <c r="K108" s="26" t="str">
        <f t="shared" si="44"/>
        <v>$K$81:$K$86</v>
      </c>
      <c r="L108" s="26" t="str">
        <f t="shared" si="44"/>
        <v>$L$81:$L$86</v>
      </c>
      <c r="M108" s="26" t="str">
        <f t="shared" si="44"/>
        <v>$M$81:$M$86</v>
      </c>
      <c r="N108" s="26" t="str">
        <f t="shared" si="44"/>
        <v>$N$81:$N$86</v>
      </c>
      <c r="O108" s="26" t="str">
        <f t="shared" si="44"/>
        <v>$O$81:$O$86</v>
      </c>
      <c r="P108" s="26" t="str">
        <f t="shared" si="44"/>
        <v>$P$81:$P$86</v>
      </c>
      <c r="Q108" s="26" t="str">
        <f t="shared" si="44"/>
        <v>$Q$81:$Q$86</v>
      </c>
      <c r="R108" s="26" t="str">
        <f t="shared" si="44"/>
        <v>$R$81:$R$86</v>
      </c>
      <c r="S108" s="26" t="str">
        <f t="shared" si="44"/>
        <v>$S$81:$S$86</v>
      </c>
    </row>
    <row r="109" spans="1:45" ht="14.25" customHeight="1">
      <c r="B109" s="35" t="s">
        <v>45</v>
      </c>
      <c r="C109" s="18">
        <f ca="1">SLOPE(LN(INDIRECT(K108)),INDIRECT(C108))</f>
        <v>0.46339021907504224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5">SLOPE(INDIRECT(M108),INDIRECT($K108))</f>
        <v>-22.850218066983793</v>
      </c>
      <c r="N109" s="35">
        <f t="shared" ca="1" si="45"/>
        <v>18.461014555070104</v>
      </c>
      <c r="O109" s="35">
        <f t="shared" ca="1" si="45"/>
        <v>30.597246376484193</v>
      </c>
      <c r="P109" s="35" t="e">
        <f t="shared" ca="1" si="45"/>
        <v>#DIV/0!</v>
      </c>
      <c r="Q109" s="35" t="e">
        <f t="shared" ca="1" si="45"/>
        <v>#DIV/0!</v>
      </c>
      <c r="R109" s="35">
        <f t="shared" ca="1" si="45"/>
        <v>0</v>
      </c>
      <c r="S109" s="35">
        <f t="shared" ca="1" si="45"/>
        <v>0</v>
      </c>
    </row>
    <row r="110" spans="1:45" ht="14.25" customHeight="1">
      <c r="B110" s="35" t="s">
        <v>37</v>
      </c>
      <c r="C110" s="52">
        <f ca="1">EXP(INTERCEPT(LN(INDIRECT(K108)),INDIRECT(C108)))</f>
        <v>3.2359725748836159E-2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6">M109*$C109</f>
        <v>-10.588567555972109</v>
      </c>
      <c r="N110" s="35">
        <f t="shared" ca="1" si="46"/>
        <v>8.5546535790214797</v>
      </c>
      <c r="O110" s="35">
        <f t="shared" ca="1" si="46"/>
        <v>14.178464701492052</v>
      </c>
      <c r="P110" s="35" t="e">
        <f t="shared" ca="1" si="46"/>
        <v>#DIV/0!</v>
      </c>
      <c r="Q110" s="35" t="e">
        <f t="shared" ca="1" si="46"/>
        <v>#DIV/0!</v>
      </c>
      <c r="R110" s="35">
        <f t="shared" ca="1" si="46"/>
        <v>0</v>
      </c>
      <c r="S110" s="35">
        <f t="shared" ca="1" si="46"/>
        <v>0</v>
      </c>
    </row>
    <row r="111" spans="1:45" ht="14.25" customHeight="1">
      <c r="B111" s="35" t="s">
        <v>42</v>
      </c>
      <c r="C111" s="52">
        <f ca="1">RSQ(LN(INDIRECT(K108)),INDIRECT(C108))</f>
        <v>0.78284630014189671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7">RSQ(INDIRECT(M108),INDIRECT($K108))</f>
        <v>0.99659224447732919</v>
      </c>
      <c r="N111" s="35">
        <f t="shared" ca="1" si="47"/>
        <v>0.96589614655355094</v>
      </c>
      <c r="O111" s="35">
        <f t="shared" ca="1" si="47"/>
        <v>0.90946954496869525</v>
      </c>
      <c r="P111" s="35" t="e">
        <f t="shared" ca="1" si="47"/>
        <v>#DIV/0!</v>
      </c>
      <c r="Q111" s="35" t="e">
        <f t="shared" ca="1" si="47"/>
        <v>#DIV/0!</v>
      </c>
      <c r="R111" s="35" t="e">
        <f t="shared" ca="1" si="47"/>
        <v>#DIV/0!</v>
      </c>
      <c r="S111" s="35" t="e">
        <f t="shared" ca="1" si="47"/>
        <v>#DIV/0!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8">B$1</f>
        <v>Time and Date</v>
      </c>
      <c r="C115" s="20" t="str">
        <f t="shared" si="48"/>
        <v>Time</v>
      </c>
      <c r="D115" s="20" t="str">
        <f t="shared" si="48"/>
        <v>Volume</v>
      </c>
      <c r="E115" s="20" t="str">
        <f t="shared" si="48"/>
        <v>VCD</v>
      </c>
      <c r="F115" s="20" t="str">
        <f t="shared" si="48"/>
        <v>Viability</v>
      </c>
      <c r="G115" s="20" t="str">
        <f t="shared" si="48"/>
        <v>TCD</v>
      </c>
      <c r="H115" s="20" t="str">
        <f t="shared" si="48"/>
        <v>sp.Net µ</v>
      </c>
      <c r="I115" s="20" t="str">
        <f t="shared" si="48"/>
        <v>CCD</v>
      </c>
      <c r="J115" s="20" t="str">
        <f t="shared" si="48"/>
        <v>IVCC</v>
      </c>
      <c r="K115" s="20" t="str">
        <f t="shared" si="48"/>
        <v>DCW</v>
      </c>
      <c r="L115" s="20" t="str">
        <f t="shared" si="48"/>
        <v>OD600</v>
      </c>
      <c r="M115" s="10" t="str">
        <f t="shared" si="48"/>
        <v>Glucose</v>
      </c>
      <c r="N115" s="10" t="str">
        <f t="shared" si="48"/>
        <v>Acetate</v>
      </c>
      <c r="O115" s="10" t="str">
        <f t="shared" si="48"/>
        <v>Formate</v>
      </c>
      <c r="P115" s="10" t="str">
        <f t="shared" si="48"/>
        <v>Ethanol</v>
      </c>
      <c r="Q115" s="10" t="str">
        <f t="shared" si="48"/>
        <v>Lactate</v>
      </c>
      <c r="R115" s="10" t="str">
        <f t="shared" si="48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50</v>
      </c>
      <c r="B116" s="20"/>
      <c r="C116" s="20" t="str">
        <f t="shared" ref="C116:R116" si="49">C$2</f>
        <v>hr</v>
      </c>
      <c r="D116" s="20" t="str">
        <f t="shared" si="49"/>
        <v>mL</v>
      </c>
      <c r="E116" s="20" t="str">
        <f t="shared" si="49"/>
        <v>M cells/mL</v>
      </c>
      <c r="F116" s="20" t="str">
        <f t="shared" si="49"/>
        <v>%</v>
      </c>
      <c r="G116" s="20" t="str">
        <f t="shared" si="49"/>
        <v>M cells/mL</v>
      </c>
      <c r="H116" s="20" t="str">
        <f t="shared" si="49"/>
        <v>1/hr</v>
      </c>
      <c r="I116" s="20" t="str">
        <f t="shared" si="49"/>
        <v>E6 cell*hr/mL</v>
      </c>
      <c r="J116" s="20" t="str">
        <f t="shared" si="49"/>
        <v>E6 cell*hr/mL</v>
      </c>
      <c r="K116" s="20" t="str">
        <f t="shared" si="49"/>
        <v>g/L</v>
      </c>
      <c r="L116" s="20" t="str">
        <f t="shared" si="49"/>
        <v>Au</v>
      </c>
      <c r="M116" s="20" t="str">
        <f t="shared" si="49"/>
        <v>mM</v>
      </c>
      <c r="N116" s="20" t="str">
        <f t="shared" si="49"/>
        <v>mM</v>
      </c>
      <c r="O116" s="20" t="str">
        <f t="shared" si="49"/>
        <v>mM</v>
      </c>
      <c r="P116" s="20" t="str">
        <f t="shared" si="49"/>
        <v>mM</v>
      </c>
      <c r="Q116" s="20" t="str">
        <f t="shared" si="49"/>
        <v>mM</v>
      </c>
      <c r="R116" s="20" t="str">
        <f t="shared" si="49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44727.642233796287</v>
      </c>
      <c r="C118">
        <f t="shared" ref="C118:C123" si="50">(B118-$B$118)*24</f>
        <v>0</v>
      </c>
      <c r="D118" s="34"/>
      <c r="E118" s="42"/>
      <c r="F118" s="33">
        <v>100</v>
      </c>
      <c r="G118" s="33">
        <f t="shared" ref="G118:G134" si="51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1.402485E-2</v>
      </c>
      <c r="L118" s="57">
        <v>9.9749999999999995E-3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44727.7346412037</v>
      </c>
      <c r="C119">
        <f t="shared" si="50"/>
        <v>2.217777777928859</v>
      </c>
      <c r="D119" s="28"/>
      <c r="E119" s="44"/>
      <c r="F119" s="27">
        <v>100</v>
      </c>
      <c r="G119" s="27">
        <f t="shared" si="51"/>
        <v>0</v>
      </c>
      <c r="H119" s="28" t="e">
        <f t="shared" ref="H119:H134" si="52">LN(E119/E118)/(C119-C118)</f>
        <v>#DIV/0!</v>
      </c>
      <c r="I119" s="29" t="e">
        <f t="shared" ref="I119:I134" si="53">((E119-E118)/H119)+I118</f>
        <v>#DIV/0!</v>
      </c>
      <c r="J119" s="29">
        <f t="shared" ref="J119:J134" si="54">(0.5*(C119-C118)*(E119+E118))+J118</f>
        <v>0</v>
      </c>
      <c r="K119" s="45">
        <f>L119*Assumptions!$J$13</f>
        <v>9.2796000000000017E-2</v>
      </c>
      <c r="L119" s="57">
        <v>6.6000000000000003E-2</v>
      </c>
      <c r="M119" s="37">
        <v>28.25</v>
      </c>
      <c r="N119" s="37">
        <v>0</v>
      </c>
      <c r="O119" s="37">
        <v>0</v>
      </c>
      <c r="P119" s="37"/>
      <c r="Q119" s="37"/>
      <c r="R119" s="37">
        <v>0</v>
      </c>
      <c r="S119" s="37">
        <v>0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44727.793425925927</v>
      </c>
      <c r="C120">
        <f t="shared" si="50"/>
        <v>3.6286111113731749</v>
      </c>
      <c r="D120" s="28"/>
      <c r="E120" s="44"/>
      <c r="F120" s="27">
        <v>100</v>
      </c>
      <c r="G120" s="27">
        <f t="shared" si="51"/>
        <v>0</v>
      </c>
      <c r="H120" s="28" t="e">
        <f t="shared" si="52"/>
        <v>#DIV/0!</v>
      </c>
      <c r="I120" s="29" t="e">
        <f t="shared" si="53"/>
        <v>#DIV/0!</v>
      </c>
      <c r="J120" s="29">
        <f t="shared" si="54"/>
        <v>0</v>
      </c>
      <c r="K120" s="45">
        <f>L120*Assumptions!$J$13</f>
        <v>0.26714000000000004</v>
      </c>
      <c r="L120" s="57">
        <v>0.19</v>
      </c>
      <c r="M120" s="37">
        <v>23.9</v>
      </c>
      <c r="N120" s="37">
        <v>1.5</v>
      </c>
      <c r="O120" s="37">
        <v>0</v>
      </c>
      <c r="P120" s="37"/>
      <c r="Q120" s="37"/>
      <c r="R120" s="37">
        <v>0</v>
      </c>
      <c r="S120" s="37">
        <v>0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44727.85359953704</v>
      </c>
      <c r="C121">
        <f t="shared" si="50"/>
        <v>5.0727777780848555</v>
      </c>
      <c r="D121" s="28"/>
      <c r="E121" s="44"/>
      <c r="F121" s="27">
        <v>100</v>
      </c>
      <c r="G121" s="27">
        <f t="shared" si="51"/>
        <v>0</v>
      </c>
      <c r="H121" s="28" t="e">
        <f t="shared" si="52"/>
        <v>#DIV/0!</v>
      </c>
      <c r="I121" s="29" t="e">
        <f t="shared" si="53"/>
        <v>#DIV/0!</v>
      </c>
      <c r="J121" s="29">
        <f t="shared" si="54"/>
        <v>0</v>
      </c>
      <c r="K121" s="45">
        <f>L121*Assumptions!$J$13</f>
        <v>0.680504</v>
      </c>
      <c r="L121" s="57">
        <v>0.48399999999999999</v>
      </c>
      <c r="M121" s="37">
        <v>14.59</v>
      </c>
      <c r="N121" s="37">
        <v>9.24</v>
      </c>
      <c r="O121" s="37">
        <v>15.33</v>
      </c>
      <c r="P121" s="37"/>
      <c r="Q121" s="37"/>
      <c r="R121" s="37">
        <v>0</v>
      </c>
      <c r="S121" s="37">
        <v>0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44727.856898148151</v>
      </c>
      <c r="C122">
        <f t="shared" si="50"/>
        <v>5.1519444447476417</v>
      </c>
      <c r="D122" s="28"/>
      <c r="E122" s="44"/>
      <c r="F122" s="27">
        <v>100</v>
      </c>
      <c r="G122" s="27">
        <f t="shared" si="51"/>
        <v>0</v>
      </c>
      <c r="H122" s="28" t="e">
        <f t="shared" si="52"/>
        <v>#DIV/0!</v>
      </c>
      <c r="I122" s="29" t="e">
        <f t="shared" si="53"/>
        <v>#DIV/0!</v>
      </c>
      <c r="J122" s="29">
        <f t="shared" si="54"/>
        <v>0</v>
      </c>
      <c r="K122" s="45">
        <f>L122*Assumptions!$J$13</f>
        <v>0.63832400000000011</v>
      </c>
      <c r="L122" s="57">
        <v>0.45400000000000001</v>
      </c>
      <c r="M122" s="37">
        <v>13.62</v>
      </c>
      <c r="N122" s="37">
        <v>9.6199999999999992</v>
      </c>
      <c r="O122" s="37">
        <v>15.79</v>
      </c>
      <c r="P122" s="37"/>
      <c r="Q122" s="37"/>
      <c r="R122" s="37">
        <v>0</v>
      </c>
      <c r="S122" s="37">
        <v>0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44728.017500000002</v>
      </c>
      <c r="C123">
        <f t="shared" si="50"/>
        <v>9.0063888891600072</v>
      </c>
      <c r="D123" s="28"/>
      <c r="E123" s="44"/>
      <c r="F123" s="27">
        <v>100</v>
      </c>
      <c r="G123" s="27">
        <f t="shared" si="51"/>
        <v>0</v>
      </c>
      <c r="H123" s="28" t="e">
        <f t="shared" si="52"/>
        <v>#DIV/0!</v>
      </c>
      <c r="I123" s="29" t="e">
        <f t="shared" si="53"/>
        <v>#DIV/0!</v>
      </c>
      <c r="J123" s="29">
        <f t="shared" si="54"/>
        <v>0</v>
      </c>
      <c r="K123" s="45">
        <f>L123*Assumptions!$J$13</f>
        <v>0.791578</v>
      </c>
      <c r="L123" s="57">
        <v>0.56299999999999994</v>
      </c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/>
      <c r="C124"/>
      <c r="D124" s="28"/>
      <c r="E124" s="44"/>
      <c r="F124" s="27">
        <v>100</v>
      </c>
      <c r="G124" s="27">
        <f t="shared" si="51"/>
        <v>0</v>
      </c>
      <c r="H124" s="28" t="e">
        <f t="shared" si="52"/>
        <v>#DIV/0!</v>
      </c>
      <c r="I124" s="29" t="e">
        <f t="shared" si="53"/>
        <v>#DIV/0!</v>
      </c>
      <c r="J124" s="29">
        <f t="shared" si="54"/>
        <v>0</v>
      </c>
      <c r="K124" s="45">
        <f>L124*Assumptions!$J$13</f>
        <v>0</v>
      </c>
      <c r="L124" s="57"/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>
        <v>100</v>
      </c>
      <c r="G125" s="27">
        <f t="shared" si="51"/>
        <v>0</v>
      </c>
      <c r="H125" s="28" t="e">
        <f t="shared" si="52"/>
        <v>#DIV/0!</v>
      </c>
      <c r="I125" s="29" t="e">
        <f t="shared" si="53"/>
        <v>#DIV/0!</v>
      </c>
      <c r="J125" s="29">
        <f t="shared" si="54"/>
        <v>0</v>
      </c>
      <c r="K125" s="45">
        <f>L125*Assumptions!$J$13</f>
        <v>0</v>
      </c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>
        <v>100</v>
      </c>
      <c r="G126" s="27">
        <f t="shared" si="51"/>
        <v>0</v>
      </c>
      <c r="H126" s="28" t="e">
        <f t="shared" si="52"/>
        <v>#DIV/0!</v>
      </c>
      <c r="I126" s="29" t="e">
        <f t="shared" si="53"/>
        <v>#DIV/0!</v>
      </c>
      <c r="J126" s="29">
        <f t="shared" si="54"/>
        <v>0</v>
      </c>
      <c r="K126" s="45">
        <f>L126*Assumptions!$J$13</f>
        <v>0</v>
      </c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>
        <v>100</v>
      </c>
      <c r="G127" s="27">
        <f t="shared" si="51"/>
        <v>0</v>
      </c>
      <c r="H127" s="28" t="e">
        <f t="shared" si="52"/>
        <v>#DIV/0!</v>
      </c>
      <c r="I127" s="29" t="e">
        <f t="shared" si="53"/>
        <v>#DIV/0!</v>
      </c>
      <c r="J127" s="29">
        <f t="shared" si="54"/>
        <v>0</v>
      </c>
      <c r="K127" s="45">
        <f>L127*Assumptions!$J$13</f>
        <v>0</v>
      </c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>
        <v>100</v>
      </c>
      <c r="G128" s="27">
        <f t="shared" si="51"/>
        <v>0</v>
      </c>
      <c r="H128" s="28" t="e">
        <f t="shared" si="52"/>
        <v>#DIV/0!</v>
      </c>
      <c r="I128" s="29" t="e">
        <f t="shared" si="53"/>
        <v>#DIV/0!</v>
      </c>
      <c r="J128" s="29">
        <f t="shared" si="54"/>
        <v>0</v>
      </c>
      <c r="K128" s="45">
        <f>L128*Assumptions!$J$13</f>
        <v>0</v>
      </c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>
        <v>100</v>
      </c>
      <c r="G129" s="27">
        <f t="shared" si="51"/>
        <v>0</v>
      </c>
      <c r="H129" s="28" t="e">
        <f t="shared" si="52"/>
        <v>#DIV/0!</v>
      </c>
      <c r="I129" s="29" t="e">
        <f t="shared" si="53"/>
        <v>#DIV/0!</v>
      </c>
      <c r="J129" s="29">
        <f t="shared" si="54"/>
        <v>0</v>
      </c>
      <c r="K129" s="45">
        <f>L129*Assumptions!$J$13</f>
        <v>0</v>
      </c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>
        <v>100</v>
      </c>
      <c r="G130" s="27">
        <f t="shared" si="51"/>
        <v>0</v>
      </c>
      <c r="H130" s="28" t="e">
        <f t="shared" si="52"/>
        <v>#DIV/0!</v>
      </c>
      <c r="I130" s="29" t="e">
        <f t="shared" si="53"/>
        <v>#DIV/0!</v>
      </c>
      <c r="J130" s="29">
        <f t="shared" si="54"/>
        <v>0</v>
      </c>
      <c r="K130" s="45">
        <f>L130*Assumptions!$J$13</f>
        <v>0</v>
      </c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>
        <v>100</v>
      </c>
      <c r="G131" s="27">
        <f t="shared" si="51"/>
        <v>0</v>
      </c>
      <c r="H131" s="28" t="e">
        <f t="shared" si="52"/>
        <v>#DIV/0!</v>
      </c>
      <c r="I131" s="29" t="e">
        <f t="shared" si="53"/>
        <v>#DIV/0!</v>
      </c>
      <c r="J131" s="29">
        <f t="shared" si="54"/>
        <v>0</v>
      </c>
      <c r="K131" s="45">
        <f>L131*Assumptions!$J$13</f>
        <v>0</v>
      </c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>
        <v>100</v>
      </c>
      <c r="G132" s="27">
        <f t="shared" si="51"/>
        <v>0</v>
      </c>
      <c r="H132" s="28" t="e">
        <f t="shared" si="52"/>
        <v>#DIV/0!</v>
      </c>
      <c r="I132" s="29" t="e">
        <f t="shared" si="53"/>
        <v>#DIV/0!</v>
      </c>
      <c r="J132" s="29">
        <f t="shared" si="54"/>
        <v>0</v>
      </c>
      <c r="K132" s="45">
        <f>L132*Assumptions!$J$13</f>
        <v>0</v>
      </c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>
        <v>100</v>
      </c>
      <c r="G133" s="27">
        <f t="shared" si="51"/>
        <v>0</v>
      </c>
      <c r="H133" s="28" t="e">
        <f t="shared" si="52"/>
        <v>#DIV/0!</v>
      </c>
      <c r="I133" s="29" t="e">
        <f t="shared" si="53"/>
        <v>#DIV/0!</v>
      </c>
      <c r="J133" s="29">
        <f t="shared" si="54"/>
        <v>0</v>
      </c>
      <c r="K133" s="45">
        <f>L133*Assumptions!$J$13</f>
        <v>0</v>
      </c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>
        <v>100</v>
      </c>
      <c r="G134" s="27">
        <f t="shared" si="51"/>
        <v>0</v>
      </c>
      <c r="H134" s="28" t="e">
        <f t="shared" si="52"/>
        <v>#DIV/0!</v>
      </c>
      <c r="I134" s="29" t="e">
        <f t="shared" si="53"/>
        <v>#DIV/0!</v>
      </c>
      <c r="J134" s="29">
        <f t="shared" si="54"/>
        <v>0</v>
      </c>
      <c r="K134" s="45">
        <f>L134*Assumptions!$J$13</f>
        <v>0</v>
      </c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5">""&amp;ADDRESS($G142+ROW($A118),COLUMN())&amp;":"&amp;ADDRESS($G143+ROW($A118),COLUMN())</f>
        <v>$C$118:$C$120</v>
      </c>
      <c r="D140" s="26" t="str">
        <f t="shared" si="55"/>
        <v>$D$118:$D$120</v>
      </c>
      <c r="E140" s="26" t="str">
        <f t="shared" si="55"/>
        <v>$E$118:$E$120</v>
      </c>
      <c r="F140" s="26" t="str">
        <f t="shared" si="55"/>
        <v>$F$118:$F$120</v>
      </c>
      <c r="G140" s="26" t="str">
        <f t="shared" si="55"/>
        <v>$G$118:$G$120</v>
      </c>
      <c r="H140" s="26" t="str">
        <f t="shared" si="55"/>
        <v>$H$118:$H$120</v>
      </c>
      <c r="I140" s="26" t="str">
        <f t="shared" si="55"/>
        <v>$I$118:$I$120</v>
      </c>
      <c r="J140" s="26" t="str">
        <f t="shared" si="55"/>
        <v>$J$118:$J$120</v>
      </c>
      <c r="K140" s="26" t="str">
        <f t="shared" si="55"/>
        <v>$K$118:$K$120</v>
      </c>
      <c r="L140" s="26" t="str">
        <f t="shared" si="55"/>
        <v>$L$118:$L$120</v>
      </c>
      <c r="M140" s="26" t="str">
        <f t="shared" si="55"/>
        <v>$M$118:$M$120</v>
      </c>
      <c r="N140" s="26" t="str">
        <f t="shared" si="55"/>
        <v>$N$118:$N$120</v>
      </c>
      <c r="O140" s="26" t="str">
        <f t="shared" si="55"/>
        <v>$O$118:$O$120</v>
      </c>
      <c r="P140" s="26" t="str">
        <f t="shared" si="55"/>
        <v>$P$118:$P$120</v>
      </c>
      <c r="Q140" s="26" t="str">
        <f t="shared" si="55"/>
        <v>$Q$118:$Q$120</v>
      </c>
      <c r="R140" s="26" t="str">
        <f t="shared" si="55"/>
        <v>$R$118:$R$120</v>
      </c>
      <c r="S140" s="26" t="str">
        <f t="shared" si="55"/>
        <v>$S$118:$S$120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0.81569477323874728</v>
      </c>
      <c r="D141" s="18" t="s">
        <v>33</v>
      </c>
      <c r="E141" s="35">
        <v>0.74946438048486275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6">SLOPE(INDIRECT(M140),INDIRECT($K140))</f>
        <v>-24.950672234203644</v>
      </c>
      <c r="N141" s="18">
        <f t="shared" ca="1" si="56"/>
        <v>8.6036800807598741</v>
      </c>
      <c r="O141" s="18">
        <f t="shared" ca="1" si="56"/>
        <v>0</v>
      </c>
      <c r="P141" s="18" t="e">
        <f t="shared" ca="1" si="56"/>
        <v>#DIV/0!</v>
      </c>
      <c r="Q141" s="18" t="e">
        <f t="shared" ca="1" si="56"/>
        <v>#DIV/0!</v>
      </c>
      <c r="R141" s="18">
        <f t="shared" ca="1" si="56"/>
        <v>0</v>
      </c>
      <c r="S141" s="18">
        <f t="shared" ca="1" si="56"/>
        <v>0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1.4344684172019447E-2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0.19</v>
      </c>
      <c r="I142" s="7">
        <f ca="1">INDIRECT(ADDRESS($G$143+ROW($A$118),COLUMN(($M$7))))</f>
        <v>23.9</v>
      </c>
      <c r="J142" s="11"/>
      <c r="K142" s="35"/>
      <c r="L142" s="12" t="s">
        <v>41</v>
      </c>
      <c r="M142" s="18">
        <f t="shared" ref="M142:S142" ca="1" si="57">M141*$C141</f>
        <v>-20.352132930233051</v>
      </c>
      <c r="N142" s="18">
        <f t="shared" ca="1" si="57"/>
        <v>7.0179768724941525</v>
      </c>
      <c r="O142" s="18">
        <f t="shared" ca="1" si="57"/>
        <v>0</v>
      </c>
      <c r="P142" s="18" t="e">
        <f t="shared" ca="1" si="57"/>
        <v>#DIV/0!</v>
      </c>
      <c r="Q142" s="18" t="e">
        <f t="shared" ca="1" si="57"/>
        <v>#DIV/0!</v>
      </c>
      <c r="R142" s="18">
        <f t="shared" ca="1" si="57"/>
        <v>0</v>
      </c>
      <c r="S142" s="18">
        <f t="shared" ca="1" si="57"/>
        <v>0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0.99884957934096064</v>
      </c>
      <c r="D143" s="35" t="s">
        <v>43</v>
      </c>
      <c r="E143" s="35"/>
      <c r="F143" s="18" t="s">
        <v>43</v>
      </c>
      <c r="G143" s="25">
        <v>2</v>
      </c>
      <c r="H143" s="19"/>
      <c r="J143" s="11"/>
      <c r="K143" s="35"/>
      <c r="L143" s="12" t="s">
        <v>44</v>
      </c>
      <c r="M143" s="18">
        <f t="shared" ref="M143:S143" ca="1" si="58">RSQ(INDIRECT(M140),INDIRECT($K140))</f>
        <v>0.99999999999999978</v>
      </c>
      <c r="N143" s="18">
        <f t="shared" ca="1" si="58"/>
        <v>1</v>
      </c>
      <c r="O143" s="18" t="e">
        <f t="shared" ca="1" si="58"/>
        <v>#DIV/0!</v>
      </c>
      <c r="P143" s="18" t="e">
        <f t="shared" ca="1" si="58"/>
        <v>#DIV/0!</v>
      </c>
      <c r="Q143" s="18" t="e">
        <f t="shared" ca="1" si="58"/>
        <v>#DIV/0!</v>
      </c>
      <c r="R143" s="18" t="e">
        <f t="shared" ca="1" si="58"/>
        <v>#DIV/0!</v>
      </c>
      <c r="S143" s="18" t="e">
        <f t="shared" ca="1" si="58"/>
        <v>#DIV/0!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9">""&amp;ADDRESS($G147+ROW($A118),COLUMN())&amp;":"&amp;ADDRESS($G148+ROW($A118),COLUMN())</f>
        <v>$C$119:$C$122</v>
      </c>
      <c r="D145" s="26" t="str">
        <f t="shared" si="59"/>
        <v>$D$119:$D$122</v>
      </c>
      <c r="E145" s="26" t="str">
        <f t="shared" si="59"/>
        <v>$E$119:$E$122</v>
      </c>
      <c r="F145" s="26" t="str">
        <f t="shared" si="59"/>
        <v>$F$119:$F$122</v>
      </c>
      <c r="G145" s="26" t="str">
        <f t="shared" si="59"/>
        <v>$G$119:$G$122</v>
      </c>
      <c r="H145" s="26" t="str">
        <f t="shared" si="59"/>
        <v>$H$119:$H$122</v>
      </c>
      <c r="I145" s="26" t="str">
        <f t="shared" si="59"/>
        <v>$I$119:$I$122</v>
      </c>
      <c r="J145" s="26" t="str">
        <f t="shared" si="59"/>
        <v>$J$119:$J$122</v>
      </c>
      <c r="K145" s="26" t="str">
        <f t="shared" si="59"/>
        <v>$K$119:$K$122</v>
      </c>
      <c r="L145" s="26" t="str">
        <f t="shared" si="59"/>
        <v>$L$119:$L$122</v>
      </c>
      <c r="M145" s="26" t="str">
        <f t="shared" si="59"/>
        <v>$M$119:$M$122</v>
      </c>
      <c r="N145" s="26" t="str">
        <f t="shared" si="59"/>
        <v>$N$119:$N$122</v>
      </c>
      <c r="O145" s="26" t="str">
        <f t="shared" si="59"/>
        <v>$O$119:$O$122</v>
      </c>
      <c r="P145" s="26" t="str">
        <f t="shared" si="59"/>
        <v>$P$119:$P$122</v>
      </c>
      <c r="Q145" s="26" t="str">
        <f t="shared" si="59"/>
        <v>$Q$119:$Q$122</v>
      </c>
      <c r="R145" s="26" t="str">
        <f t="shared" si="59"/>
        <v>$R$119:$R$122</v>
      </c>
      <c r="S145" s="26" t="str">
        <f t="shared" si="59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0.66962933753925602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60">SLOPE(INDIRECT(M145),INDIRECT($K145))</f>
        <v>-24.791875596520846</v>
      </c>
      <c r="N146" s="35">
        <f t="shared" ca="1" si="60"/>
        <v>17.419114828082229</v>
      </c>
      <c r="O146" s="35">
        <f t="shared" ca="1" si="60"/>
        <v>30.291920602293732</v>
      </c>
      <c r="P146" s="35" t="e">
        <f t="shared" ca="1" si="60"/>
        <v>#DIV/0!</v>
      </c>
      <c r="Q146" s="35" t="e">
        <f t="shared" ca="1" si="60"/>
        <v>#DIV/0!</v>
      </c>
      <c r="R146" s="35">
        <f t="shared" ca="1" si="60"/>
        <v>0</v>
      </c>
      <c r="S146" s="35">
        <f t="shared" ca="1" si="60"/>
        <v>0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2.1857457141138695E-2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61">M146*$C146</f>
        <v>-16.601367232053903</v>
      </c>
      <c r="N147" s="35">
        <f t="shared" ca="1" si="61"/>
        <v>11.664350322848934</v>
      </c>
      <c r="O147" s="35">
        <f t="shared" ca="1" si="61"/>
        <v>20.284358725705694</v>
      </c>
      <c r="P147" s="35" t="e">
        <f t="shared" ca="1" si="61"/>
        <v>#DIV/0!</v>
      </c>
      <c r="Q147" s="35" t="e">
        <f t="shared" ca="1" si="61"/>
        <v>#DIV/0!</v>
      </c>
      <c r="R147" s="35">
        <f t="shared" ca="1" si="61"/>
        <v>0</v>
      </c>
      <c r="S147" s="35">
        <f t="shared" ca="1" si="61"/>
        <v>0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0.99450171622411032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62">RSQ(INDIRECT(M145),INDIRECT($K145))</f>
        <v>0.98669205955359329</v>
      </c>
      <c r="N148" s="35">
        <f t="shared" ca="1" si="62"/>
        <v>0.97504200074864333</v>
      </c>
      <c r="O148" s="35">
        <f t="shared" ca="1" si="62"/>
        <v>0.93175566833303858</v>
      </c>
      <c r="P148" s="35" t="e">
        <f t="shared" ca="1" si="62"/>
        <v>#DIV/0!</v>
      </c>
      <c r="Q148" s="35" t="e">
        <f t="shared" ca="1" si="62"/>
        <v>#DIV/0!</v>
      </c>
      <c r="R148" s="35" t="e">
        <f t="shared" ca="1" si="62"/>
        <v>#DIV/0!</v>
      </c>
      <c r="S148" s="35" t="e">
        <f t="shared" ca="1" si="62"/>
        <v>#DIV/0!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53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 t="s">
        <v>54</v>
      </c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 t="s">
        <v>55</v>
      </c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>
        <v>44727.648993055547</v>
      </c>
      <c r="C155">
        <f t="shared" ref="C155:C160" si="63">(B155-$B$155)*24</f>
        <v>0</v>
      </c>
      <c r="D155" s="34"/>
      <c r="E155" s="42"/>
      <c r="F155" s="33">
        <v>100</v>
      </c>
      <c r="G155" s="33">
        <f t="shared" ref="G155:G171" si="64">E155/(F155/100)</f>
        <v>0</v>
      </c>
      <c r="H155" s="34"/>
      <c r="I155" s="32">
        <v>0</v>
      </c>
      <c r="J155" s="32">
        <v>0</v>
      </c>
      <c r="K155" s="43">
        <f>L155*Assumptions!$J$13</f>
        <v>1.5237525000000002E-2</v>
      </c>
      <c r="L155">
        <v>1.08375E-2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>
        <v>44727.737905092603</v>
      </c>
      <c r="C156">
        <f t="shared" si="63"/>
        <v>2.1338888893369585</v>
      </c>
      <c r="D156" s="28"/>
      <c r="E156" s="44"/>
      <c r="F156" s="27">
        <v>100</v>
      </c>
      <c r="G156" s="27">
        <f t="shared" si="64"/>
        <v>0</v>
      </c>
      <c r="H156" s="28" t="e">
        <f t="shared" ref="H156:H171" si="65">LN(E156/E155)/(C156-C155)</f>
        <v>#DIV/0!</v>
      </c>
      <c r="I156" s="29" t="e">
        <f t="shared" ref="I156:I171" si="66">((E156-E155)/H156)+I155</f>
        <v>#DIV/0!</v>
      </c>
      <c r="J156" s="29">
        <f t="shared" ref="J156:J171" si="67">(0.5*(C156-C155)*(E156+E155))+J155</f>
        <v>0</v>
      </c>
      <c r="K156" s="45">
        <f>L156*Assumptions!$J$13</f>
        <v>9.7014000000000017E-2</v>
      </c>
      <c r="L156">
        <v>6.9000000000000006E-2</v>
      </c>
      <c r="M156" s="60">
        <v>28.18</v>
      </c>
      <c r="N156" s="61">
        <v>0</v>
      </c>
      <c r="O156" s="37">
        <v>0</v>
      </c>
      <c r="P156" s="37"/>
      <c r="Q156" s="37"/>
      <c r="R156" s="37">
        <v>0</v>
      </c>
      <c r="S156" s="37">
        <v>0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>
        <v>44727.796701388892</v>
      </c>
      <c r="C157">
        <f t="shared" si="63"/>
        <v>3.5450000002747402</v>
      </c>
      <c r="D157" s="28"/>
      <c r="E157" s="44"/>
      <c r="F157" s="33">
        <v>100</v>
      </c>
      <c r="G157" s="27">
        <f t="shared" si="64"/>
        <v>0</v>
      </c>
      <c r="H157" s="28" t="e">
        <f t="shared" si="65"/>
        <v>#DIV/0!</v>
      </c>
      <c r="I157" s="29" t="e">
        <f t="shared" si="66"/>
        <v>#DIV/0!</v>
      </c>
      <c r="J157" s="29">
        <f t="shared" si="67"/>
        <v>0</v>
      </c>
      <c r="K157" s="45">
        <f>L157*Assumptions!$J$13</f>
        <v>0.30510200000000004</v>
      </c>
      <c r="L157">
        <v>0.217</v>
      </c>
      <c r="M157" s="60">
        <v>24.33</v>
      </c>
      <c r="N157" s="61">
        <v>1.79</v>
      </c>
      <c r="O157" s="37">
        <v>0</v>
      </c>
      <c r="P157" s="37"/>
      <c r="Q157" s="37"/>
      <c r="R157" s="37">
        <v>0</v>
      </c>
      <c r="S157" s="37">
        <v>0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>
        <v>44727.860150462962</v>
      </c>
      <c r="C158">
        <f t="shared" si="63"/>
        <v>5.0677777779637836</v>
      </c>
      <c r="D158" s="28"/>
      <c r="E158" s="44"/>
      <c r="F158" s="27">
        <v>100</v>
      </c>
      <c r="G158" s="27">
        <f t="shared" si="64"/>
        <v>0</v>
      </c>
      <c r="H158" s="28" t="e">
        <f t="shared" si="65"/>
        <v>#DIV/0!</v>
      </c>
      <c r="I158" s="29" t="e">
        <f t="shared" si="66"/>
        <v>#DIV/0!</v>
      </c>
      <c r="J158" s="29">
        <f t="shared" si="67"/>
        <v>0</v>
      </c>
      <c r="K158" s="45">
        <f>L158*Assumptions!$J$13</f>
        <v>0.74236800000000014</v>
      </c>
      <c r="L158">
        <v>0.52800000000000002</v>
      </c>
      <c r="M158" s="60">
        <v>12.84</v>
      </c>
      <c r="N158" s="61">
        <v>11.38</v>
      </c>
      <c r="O158" s="37">
        <v>20.23</v>
      </c>
      <c r="P158" s="37"/>
      <c r="Q158" s="37"/>
      <c r="R158" s="37">
        <v>0</v>
      </c>
      <c r="S158" s="37">
        <v>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>
        <v>44727.86341435185</v>
      </c>
      <c r="C159">
        <f t="shared" si="63"/>
        <v>5.1461111112730578</v>
      </c>
      <c r="D159" s="28"/>
      <c r="E159" s="44"/>
      <c r="F159" s="33">
        <v>100</v>
      </c>
      <c r="G159" s="27">
        <f t="shared" si="64"/>
        <v>0</v>
      </c>
      <c r="H159" s="28" t="e">
        <f t="shared" si="65"/>
        <v>#DIV/0!</v>
      </c>
      <c r="I159" s="29" t="e">
        <f t="shared" si="66"/>
        <v>#DIV/0!</v>
      </c>
      <c r="J159" s="29">
        <f t="shared" si="67"/>
        <v>0</v>
      </c>
      <c r="K159" s="45">
        <f>L159*Assumptions!$J$13</f>
        <v>0.74518000000000006</v>
      </c>
      <c r="L159">
        <v>0.53</v>
      </c>
      <c r="M159" s="60">
        <v>9.58</v>
      </c>
      <c r="N159" s="61">
        <v>9.4</v>
      </c>
      <c r="O159" s="37">
        <v>16.7</v>
      </c>
      <c r="P159" s="37"/>
      <c r="Q159" s="37"/>
      <c r="R159" s="37">
        <v>0</v>
      </c>
      <c r="S159" s="37">
        <v>0</v>
      </c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>
        <v>44728.023414351846</v>
      </c>
      <c r="C160">
        <f t="shared" si="63"/>
        <v>8.9861111111822538</v>
      </c>
      <c r="D160" s="28"/>
      <c r="E160" s="44"/>
      <c r="F160" s="27">
        <v>100</v>
      </c>
      <c r="G160" s="27">
        <f t="shared" si="64"/>
        <v>0</v>
      </c>
      <c r="H160" s="28" t="e">
        <f t="shared" si="65"/>
        <v>#DIV/0!</v>
      </c>
      <c r="I160" s="29" t="e">
        <f t="shared" si="66"/>
        <v>#DIV/0!</v>
      </c>
      <c r="J160" s="29">
        <f t="shared" si="67"/>
        <v>0</v>
      </c>
      <c r="K160" s="45">
        <f>L160*Assumptions!$J$13</f>
        <v>0.83657000000000004</v>
      </c>
      <c r="L160">
        <v>0.59499999999999997</v>
      </c>
      <c r="M160" s="60"/>
      <c r="N160" s="61"/>
      <c r="O160" s="37"/>
      <c r="P160" s="37"/>
      <c r="Q160" s="37"/>
      <c r="R160" s="37"/>
      <c r="S160" s="37"/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/>
      <c r="C161"/>
      <c r="D161" s="28"/>
      <c r="E161" s="44"/>
      <c r="F161" s="27">
        <v>100</v>
      </c>
      <c r="G161" s="27">
        <f t="shared" si="64"/>
        <v>0</v>
      </c>
      <c r="H161" s="28" t="e">
        <f t="shared" si="65"/>
        <v>#DIV/0!</v>
      </c>
      <c r="I161" s="29" t="e">
        <f t="shared" si="66"/>
        <v>#DIV/0!</v>
      </c>
      <c r="J161" s="29">
        <f t="shared" si="67"/>
        <v>0</v>
      </c>
      <c r="K161" s="45">
        <f>L161*Assumptions!$J$13</f>
        <v>0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/>
      <c r="C162"/>
      <c r="D162" s="28"/>
      <c r="E162" s="44"/>
      <c r="F162" s="27">
        <v>100</v>
      </c>
      <c r="G162" s="27">
        <f t="shared" si="64"/>
        <v>0</v>
      </c>
      <c r="H162" s="28" t="e">
        <f t="shared" si="65"/>
        <v>#DIV/0!</v>
      </c>
      <c r="I162" s="29" t="e">
        <f t="shared" si="66"/>
        <v>#DIV/0!</v>
      </c>
      <c r="J162" s="29">
        <f t="shared" si="67"/>
        <v>0</v>
      </c>
      <c r="K162" s="45">
        <f>L162*Assumptions!$J$13</f>
        <v>0</v>
      </c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/>
      <c r="D163" s="28"/>
      <c r="E163" s="44"/>
      <c r="F163" s="27">
        <v>100</v>
      </c>
      <c r="G163" s="27">
        <f t="shared" si="64"/>
        <v>0</v>
      </c>
      <c r="H163" s="28" t="e">
        <f t="shared" si="65"/>
        <v>#DIV/0!</v>
      </c>
      <c r="I163" s="29" t="e">
        <f t="shared" si="66"/>
        <v>#DIV/0!</v>
      </c>
      <c r="J163" s="29">
        <f t="shared" si="67"/>
        <v>0</v>
      </c>
      <c r="K163" s="45">
        <f>L163*Assumptions!$J$13</f>
        <v>0</v>
      </c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/>
      <c r="D164" s="28"/>
      <c r="E164" s="44"/>
      <c r="F164" s="27">
        <v>100</v>
      </c>
      <c r="G164" s="27">
        <f t="shared" si="64"/>
        <v>0</v>
      </c>
      <c r="H164" s="28" t="e">
        <f t="shared" si="65"/>
        <v>#DIV/0!</v>
      </c>
      <c r="I164" s="29" t="e">
        <f t="shared" si="66"/>
        <v>#DIV/0!</v>
      </c>
      <c r="J164" s="29">
        <f t="shared" si="67"/>
        <v>0</v>
      </c>
      <c r="K164" s="45">
        <f>L164*Assumptions!$J$13</f>
        <v>0</v>
      </c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/>
      <c r="D165" s="28"/>
      <c r="E165" s="44"/>
      <c r="F165" s="27">
        <v>100</v>
      </c>
      <c r="G165" s="27">
        <f t="shared" si="64"/>
        <v>0</v>
      </c>
      <c r="H165" s="28" t="e">
        <f t="shared" si="65"/>
        <v>#DIV/0!</v>
      </c>
      <c r="I165" s="29" t="e">
        <f t="shared" si="66"/>
        <v>#DIV/0!</v>
      </c>
      <c r="J165" s="29">
        <f t="shared" si="67"/>
        <v>0</v>
      </c>
      <c r="K165" s="45">
        <f>L165*Assumptions!$J$13</f>
        <v>0</v>
      </c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/>
      <c r="D166" s="28"/>
      <c r="E166" s="44"/>
      <c r="F166" s="27">
        <v>100</v>
      </c>
      <c r="G166" s="27">
        <f t="shared" si="64"/>
        <v>0</v>
      </c>
      <c r="H166" s="28" t="e">
        <f t="shared" si="65"/>
        <v>#DIV/0!</v>
      </c>
      <c r="I166" s="29" t="e">
        <f t="shared" si="66"/>
        <v>#DIV/0!</v>
      </c>
      <c r="J166" s="29">
        <f t="shared" si="67"/>
        <v>0</v>
      </c>
      <c r="K166" s="45">
        <f>L166*Assumptions!$J$13</f>
        <v>0</v>
      </c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/>
      <c r="D167" s="28"/>
      <c r="E167" s="44"/>
      <c r="F167" s="27">
        <v>100</v>
      </c>
      <c r="G167" s="27">
        <f t="shared" si="64"/>
        <v>0</v>
      </c>
      <c r="H167" s="28" t="e">
        <f t="shared" si="65"/>
        <v>#DIV/0!</v>
      </c>
      <c r="I167" s="29" t="e">
        <f t="shared" si="66"/>
        <v>#DIV/0!</v>
      </c>
      <c r="J167" s="29">
        <f t="shared" si="67"/>
        <v>0</v>
      </c>
      <c r="K167" s="45">
        <f>L167*Assumptions!$J$13</f>
        <v>0</v>
      </c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/>
      <c r="D168" s="28"/>
      <c r="E168" s="44"/>
      <c r="F168" s="27">
        <v>100</v>
      </c>
      <c r="G168" s="27">
        <f t="shared" si="64"/>
        <v>0</v>
      </c>
      <c r="H168" s="28" t="e">
        <f t="shared" si="65"/>
        <v>#DIV/0!</v>
      </c>
      <c r="I168" s="29" t="e">
        <f t="shared" si="66"/>
        <v>#DIV/0!</v>
      </c>
      <c r="J168" s="29">
        <f t="shared" si="67"/>
        <v>0</v>
      </c>
      <c r="K168" s="45">
        <f>L168*Assumptions!$J$13</f>
        <v>0</v>
      </c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/>
      <c r="D169" s="28"/>
      <c r="E169" s="44"/>
      <c r="F169" s="27">
        <v>100</v>
      </c>
      <c r="G169" s="27">
        <f t="shared" si="64"/>
        <v>0</v>
      </c>
      <c r="H169" s="28" t="e">
        <f t="shared" si="65"/>
        <v>#DIV/0!</v>
      </c>
      <c r="I169" s="29" t="e">
        <f t="shared" si="66"/>
        <v>#DIV/0!</v>
      </c>
      <c r="J169" s="29">
        <f t="shared" si="67"/>
        <v>0</v>
      </c>
      <c r="K169" s="45">
        <f>L169*Assumptions!$J$13</f>
        <v>0</v>
      </c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/>
      <c r="D170" s="28"/>
      <c r="E170" s="44"/>
      <c r="F170" s="27">
        <v>100</v>
      </c>
      <c r="G170" s="27">
        <f t="shared" si="64"/>
        <v>0</v>
      </c>
      <c r="H170" s="28" t="e">
        <f t="shared" si="65"/>
        <v>#DIV/0!</v>
      </c>
      <c r="I170" s="29" t="e">
        <f t="shared" si="66"/>
        <v>#DIV/0!</v>
      </c>
      <c r="J170" s="29">
        <f t="shared" si="67"/>
        <v>0</v>
      </c>
      <c r="K170" s="45">
        <f>L170*Assumptions!$J$13</f>
        <v>0</v>
      </c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/>
      <c r="D171" s="28"/>
      <c r="E171" s="44"/>
      <c r="F171" s="27">
        <v>100</v>
      </c>
      <c r="G171" s="27">
        <f t="shared" si="64"/>
        <v>0</v>
      </c>
      <c r="H171" s="28" t="e">
        <f t="shared" si="65"/>
        <v>#DIV/0!</v>
      </c>
      <c r="I171" s="29" t="e">
        <f t="shared" si="66"/>
        <v>#DIV/0!</v>
      </c>
      <c r="J171" s="29">
        <f t="shared" si="67"/>
        <v>0</v>
      </c>
      <c r="K171" s="45">
        <f>L171*Assumptions!$J$13</f>
        <v>0</v>
      </c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8">""&amp;ADDRESS($G179+ROW($A155),COLUMN())&amp;":"&amp;ADDRESS($G180+ROW($A155),COLUMN())</f>
        <v>$C$155:$C$157</v>
      </c>
      <c r="D177" s="26" t="str">
        <f t="shared" si="68"/>
        <v>$D$155:$D$157</v>
      </c>
      <c r="E177" s="26" t="str">
        <f t="shared" si="68"/>
        <v>$E$155:$E$157</v>
      </c>
      <c r="F177" s="26" t="str">
        <f t="shared" si="68"/>
        <v>$F$155:$F$157</v>
      </c>
      <c r="G177" s="26" t="str">
        <f t="shared" si="68"/>
        <v>$G$155:$G$157</v>
      </c>
      <c r="H177" s="26" t="str">
        <f t="shared" si="68"/>
        <v>$H$155:$H$157</v>
      </c>
      <c r="I177" s="26" t="str">
        <f t="shared" si="68"/>
        <v>$I$155:$I$157</v>
      </c>
      <c r="J177" s="37" t="str">
        <f t="shared" si="68"/>
        <v>$J$155:$J$157</v>
      </c>
      <c r="K177" s="26" t="str">
        <f t="shared" si="68"/>
        <v>$K$155:$K$157</v>
      </c>
      <c r="L177" s="26" t="str">
        <f t="shared" si="68"/>
        <v>$L$155:$L$157</v>
      </c>
      <c r="M177" s="26" t="str">
        <f t="shared" si="68"/>
        <v>$M$155:$M$157</v>
      </c>
      <c r="N177" s="26" t="str">
        <f t="shared" si="68"/>
        <v>$N$155:$N$157</v>
      </c>
      <c r="O177" s="26" t="str">
        <f t="shared" si="68"/>
        <v>$O$155:$O$157</v>
      </c>
      <c r="P177" s="26" t="str">
        <f t="shared" si="68"/>
        <v>$P$155:$P$157</v>
      </c>
      <c r="Q177" s="26" t="str">
        <f t="shared" si="68"/>
        <v>$Q$155:$Q$157</v>
      </c>
      <c r="R177" s="26" t="str">
        <f t="shared" si="68"/>
        <v>$R$155:$R$157</v>
      </c>
      <c r="S177" s="26" t="str">
        <f t="shared" si="68"/>
        <v>$S$155:$S$157</v>
      </c>
    </row>
    <row r="178" spans="1:45" ht="14.25" customHeight="1">
      <c r="B178" s="35" t="s">
        <v>34</v>
      </c>
      <c r="C178" s="18">
        <f ca="1">SLOPE(LN(INDIRECT(K177)),INDIRECT(C177))</f>
        <v>0.84716638449650838</v>
      </c>
      <c r="D178" s="18" t="s">
        <v>33</v>
      </c>
      <c r="E178">
        <v>0.81197776696762214</v>
      </c>
      <c r="F178" s="19" t="s">
        <v>35</v>
      </c>
      <c r="G178" s="19"/>
      <c r="H178" s="19"/>
      <c r="I178" s="9"/>
      <c r="J178" s="37"/>
      <c r="L178" s="3" t="s">
        <v>36</v>
      </c>
      <c r="M178" s="18">
        <f t="shared" ref="M178:S178" ca="1" si="69">SLOPE(INDIRECT(M177),INDIRECT($K177))</f>
        <v>-18.501787705201647</v>
      </c>
      <c r="N178" s="18">
        <f t="shared" ca="1" si="69"/>
        <v>8.6021298681327121</v>
      </c>
      <c r="O178" s="18">
        <f t="shared" ca="1" si="69"/>
        <v>0</v>
      </c>
      <c r="P178" s="18" t="e">
        <f t="shared" ca="1" si="69"/>
        <v>#DIV/0!</v>
      </c>
      <c r="Q178" s="18" t="e">
        <f t="shared" ca="1" si="69"/>
        <v>#DIV/0!</v>
      </c>
      <c r="R178" s="18">
        <f t="shared" ca="1" si="69"/>
        <v>0</v>
      </c>
      <c r="S178" s="18">
        <f t="shared" ca="1" si="69"/>
        <v>0</v>
      </c>
    </row>
    <row r="179" spans="1:45" ht="14.25" customHeight="1">
      <c r="B179" s="35" t="s">
        <v>37</v>
      </c>
      <c r="C179" s="52">
        <f ca="1">EXP(INTERCEPT(LN(INDIRECT(K177)),INDIRECT(C177)))</f>
        <v>1.5426697370227158E-2</v>
      </c>
      <c r="D179" s="18" t="s">
        <v>38</v>
      </c>
      <c r="F179" s="18" t="s">
        <v>38</v>
      </c>
      <c r="G179" s="25">
        <v>0</v>
      </c>
      <c r="H179" s="19" t="s">
        <v>39</v>
      </c>
      <c r="I179" s="7" t="s">
        <v>40</v>
      </c>
      <c r="J179" s="37"/>
      <c r="L179" s="3" t="s">
        <v>41</v>
      </c>
      <c r="M179" s="18">
        <f t="shared" ref="M179:S179" ca="1" si="70">M178*$C178</f>
        <v>-15.67409259693763</v>
      </c>
      <c r="N179" s="18">
        <f t="shared" ca="1" si="70"/>
        <v>7.2874352593554157</v>
      </c>
      <c r="O179" s="18">
        <f t="shared" ca="1" si="70"/>
        <v>0</v>
      </c>
      <c r="P179" s="18" t="e">
        <f t="shared" ca="1" si="70"/>
        <v>#DIV/0!</v>
      </c>
      <c r="Q179" s="18" t="e">
        <f t="shared" ca="1" si="70"/>
        <v>#DIV/0!</v>
      </c>
      <c r="R179" s="18">
        <f t="shared" ca="1" si="70"/>
        <v>0</v>
      </c>
      <c r="S179" s="18">
        <f t="shared" ca="1" si="70"/>
        <v>0</v>
      </c>
    </row>
    <row r="180" spans="1:45" ht="14.25" customHeight="1">
      <c r="B180" s="35" t="s">
        <v>42</v>
      </c>
      <c r="C180" s="52">
        <f ca="1">RSQ(LN(INDIRECT(K177)),INDIRECT(C177))</f>
        <v>0.99968051892185561</v>
      </c>
      <c r="D180" s="18" t="s">
        <v>43</v>
      </c>
      <c r="F180" s="18" t="s">
        <v>43</v>
      </c>
      <c r="G180" s="25">
        <v>2</v>
      </c>
      <c r="H180" s="19">
        <f ca="1">INDIRECT(ADDRESS($G$180+ROW($A$155),COLUMN(($L$155))))</f>
        <v>0.217</v>
      </c>
      <c r="I180" s="7">
        <f ca="1">INDIRECT(ADDRESS($G$180+ROW($A$155),COLUMN(($M$155))))</f>
        <v>24.33</v>
      </c>
      <c r="L180" s="3" t="s">
        <v>44</v>
      </c>
      <c r="M180" s="18">
        <f t="shared" ref="M180:S180" ca="1" si="71">RSQ(INDIRECT(M177),INDIRECT($K177))</f>
        <v>1</v>
      </c>
      <c r="N180" s="18">
        <f t="shared" ca="1" si="71"/>
        <v>1</v>
      </c>
      <c r="O180" s="18" t="e">
        <f t="shared" ca="1" si="71"/>
        <v>#DIV/0!</v>
      </c>
      <c r="P180" s="18" t="e">
        <f t="shared" ca="1" si="71"/>
        <v>#DIV/0!</v>
      </c>
      <c r="Q180" s="18" t="e">
        <f t="shared" ca="1" si="71"/>
        <v>#DIV/0!</v>
      </c>
      <c r="R180" s="18" t="e">
        <f t="shared" ca="1" si="71"/>
        <v>#DIV/0!</v>
      </c>
      <c r="S180" s="18" t="e">
        <f t="shared" ca="1" si="71"/>
        <v>#DIV/0!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72">""&amp;ADDRESS($G184+ROW($A155),COLUMN())&amp;":"&amp;ADDRESS($G185+ROW($A155),COLUMN())</f>
        <v>$C$155:$C$160</v>
      </c>
      <c r="D182" s="26" t="str">
        <f t="shared" si="72"/>
        <v>$D$155:$D$160</v>
      </c>
      <c r="E182" s="26" t="str">
        <f t="shared" si="72"/>
        <v>$E$155:$E$160</v>
      </c>
      <c r="F182" s="26" t="str">
        <f t="shared" si="72"/>
        <v>$F$155:$F$160</v>
      </c>
      <c r="G182" s="26" t="str">
        <f t="shared" si="72"/>
        <v>$G$155:$G$160</v>
      </c>
      <c r="H182" s="26" t="str">
        <f t="shared" si="72"/>
        <v>$H$155:$H$160</v>
      </c>
      <c r="I182" s="26" t="str">
        <f t="shared" si="72"/>
        <v>$I$155:$I$160</v>
      </c>
      <c r="J182" s="26" t="str">
        <f t="shared" si="72"/>
        <v>$J$155:$J$160</v>
      </c>
      <c r="K182" s="26" t="str">
        <f t="shared" si="72"/>
        <v>$K$155:$K$160</v>
      </c>
      <c r="L182" s="26" t="str">
        <f t="shared" si="72"/>
        <v>$L$155:$L$160</v>
      </c>
      <c r="M182" s="26" t="str">
        <f t="shared" si="72"/>
        <v>$M$155:$M$160</v>
      </c>
      <c r="N182" s="26" t="str">
        <f t="shared" si="72"/>
        <v>$N$155:$N$160</v>
      </c>
      <c r="O182" s="26" t="str">
        <f t="shared" si="72"/>
        <v>$O$155:$O$160</v>
      </c>
      <c r="P182" s="26" t="str">
        <f t="shared" si="72"/>
        <v>$P$155:$P$160</v>
      </c>
      <c r="Q182" s="26" t="str">
        <f t="shared" si="72"/>
        <v>$Q$155:$Q$160</v>
      </c>
      <c r="R182" s="26" t="str">
        <f t="shared" si="72"/>
        <v>$R$155:$R$160</v>
      </c>
      <c r="S182" s="26" t="str">
        <f t="shared" si="72"/>
        <v>$S$155:$S$160</v>
      </c>
    </row>
    <row r="183" spans="1:45" ht="14.25" customHeight="1">
      <c r="B183" s="35" t="s">
        <v>45</v>
      </c>
      <c r="C183" s="18">
        <f ca="1">SLOPE(LN(INDIRECT(K182)),INDIRECT(C182))</f>
        <v>0.45494729791576699</v>
      </c>
      <c r="F183" s="19" t="s">
        <v>35</v>
      </c>
      <c r="G183" s="19"/>
      <c r="H183" s="19"/>
      <c r="I183" s="9"/>
      <c r="J183" s="9"/>
      <c r="L183" s="3" t="s">
        <v>36</v>
      </c>
      <c r="M183" s="35">
        <f t="shared" ref="M183:S183" ca="1" si="73">SLOPE(INDIRECT(M182),INDIRECT($K182))</f>
        <v>-27.104531688200925</v>
      </c>
      <c r="N183" s="35">
        <f t="shared" ca="1" si="73"/>
        <v>16.877384780183355</v>
      </c>
      <c r="O183" s="35">
        <f t="shared" ca="1" si="73"/>
        <v>31.677573494917734</v>
      </c>
      <c r="P183" s="35" t="e">
        <f t="shared" ca="1" si="73"/>
        <v>#DIV/0!</v>
      </c>
      <c r="Q183" s="35" t="e">
        <f t="shared" ca="1" si="73"/>
        <v>#DIV/0!</v>
      </c>
      <c r="R183" s="35">
        <f t="shared" ca="1" si="73"/>
        <v>0</v>
      </c>
      <c r="S183" s="35">
        <f t="shared" ca="1" si="73"/>
        <v>0</v>
      </c>
    </row>
    <row r="184" spans="1:45" ht="14.25" customHeight="1">
      <c r="B184" s="35" t="s">
        <v>37</v>
      </c>
      <c r="C184" s="52">
        <f ca="1">EXP(INTERCEPT(LN(INDIRECT(K182)),INDIRECT(C182)))</f>
        <v>3.6925784111946587E-2</v>
      </c>
      <c r="F184" s="18" t="s">
        <v>38</v>
      </c>
      <c r="G184" s="25">
        <v>0</v>
      </c>
      <c r="H184" s="19"/>
      <c r="L184" s="3" t="s">
        <v>41</v>
      </c>
      <c r="M184" s="35">
        <f t="shared" ref="M184:S184" ca="1" si="74">M183*$C183</f>
        <v>-12.331133452819293</v>
      </c>
      <c r="N184" s="35">
        <f t="shared" ca="1" si="74"/>
        <v>7.6783206016291086</v>
      </c>
      <c r="O184" s="35">
        <f t="shared" ca="1" si="74"/>
        <v>14.411626466040943</v>
      </c>
      <c r="P184" s="35" t="e">
        <f t="shared" ca="1" si="74"/>
        <v>#DIV/0!</v>
      </c>
      <c r="Q184" s="35" t="e">
        <f t="shared" ca="1" si="74"/>
        <v>#DIV/0!</v>
      </c>
      <c r="R184" s="35">
        <f t="shared" ca="1" si="74"/>
        <v>0</v>
      </c>
      <c r="S184" s="35">
        <f t="shared" ca="1" si="74"/>
        <v>0</v>
      </c>
    </row>
    <row r="185" spans="1:45" ht="14.25" customHeight="1">
      <c r="B185" s="35" t="s">
        <v>42</v>
      </c>
      <c r="C185" s="52">
        <f ca="1">RSQ(LN(INDIRECT(K182)),INDIRECT(C182))</f>
        <v>0.77031634404717864</v>
      </c>
      <c r="F185" s="18" t="s">
        <v>43</v>
      </c>
      <c r="G185" s="25">
        <v>5</v>
      </c>
      <c r="H185" s="19"/>
      <c r="L185" s="3" t="s">
        <v>44</v>
      </c>
      <c r="M185" s="35">
        <f t="shared" ref="M185:S185" ca="1" si="75">RSQ(INDIRECT(M182),INDIRECT($K182))</f>
        <v>0.9716296695288722</v>
      </c>
      <c r="N185" s="35">
        <f t="shared" ca="1" si="75"/>
        <v>0.96104901332448534</v>
      </c>
      <c r="O185" s="35">
        <f t="shared" ca="1" si="75"/>
        <v>0.91389363276584512</v>
      </c>
      <c r="P185" s="35" t="e">
        <f t="shared" ca="1" si="75"/>
        <v>#DIV/0!</v>
      </c>
      <c r="Q185" s="35" t="e">
        <f t="shared" ca="1" si="75"/>
        <v>#DIV/0!</v>
      </c>
      <c r="R185" s="35" t="e">
        <f t="shared" ca="1" si="75"/>
        <v>#DIV/0!</v>
      </c>
      <c r="S185" s="35" t="e">
        <f t="shared" ca="1" si="75"/>
        <v>#DIV/0!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56</v>
      </c>
      <c r="AM188" s="18" t="s">
        <v>29</v>
      </c>
    </row>
    <row r="189" spans="1:45" ht="14.25" customHeight="1">
      <c r="A189" s="39" t="s">
        <v>57</v>
      </c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 t="s">
        <v>55</v>
      </c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>
        <v>44727.655763888892</v>
      </c>
      <c r="C192">
        <f t="shared" ref="C192:C197" si="76">(B192-$B$192)*24</f>
        <v>0</v>
      </c>
      <c r="D192" s="34"/>
      <c r="E192" s="42"/>
      <c r="F192" s="33">
        <v>100</v>
      </c>
      <c r="G192" s="33">
        <f t="shared" ref="G192:G208" si="77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1.4314907800000002E-2</v>
      </c>
      <c r="L192">
        <v>1.0181300000000001E-2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>
        <v>44727.754305555558</v>
      </c>
      <c r="C193">
        <f t="shared" si="76"/>
        <v>2.3649999999906868</v>
      </c>
      <c r="D193" s="28"/>
      <c r="E193" s="44"/>
      <c r="F193" s="27">
        <v>100</v>
      </c>
      <c r="G193" s="27">
        <f t="shared" si="77"/>
        <v>0</v>
      </c>
      <c r="H193" s="28" t="e">
        <f t="shared" ref="H193:H208" si="78">LN(E193/E192)/(C193-C192)</f>
        <v>#DIV/0!</v>
      </c>
      <c r="I193" s="29" t="e">
        <f t="shared" ref="I193:I208" si="79">((E193-E192)/H193)+I192</f>
        <v>#DIV/0!</v>
      </c>
      <c r="J193" s="29">
        <f t="shared" ref="J193:J208" si="80">(0.5*(C193-C192)*(E193+E192))+J192</f>
        <v>0</v>
      </c>
      <c r="K193" s="45">
        <f>L193*Assumptions!$J$13</f>
        <v>0.11388600000000001</v>
      </c>
      <c r="L193">
        <v>8.1000000000000003E-2</v>
      </c>
      <c r="M193" s="37">
        <v>26.11</v>
      </c>
      <c r="N193" s="37">
        <v>0</v>
      </c>
      <c r="O193" s="37">
        <v>0</v>
      </c>
      <c r="P193" s="37"/>
      <c r="Q193" s="37"/>
      <c r="R193" s="37">
        <v>0</v>
      </c>
      <c r="S193" s="37">
        <v>0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>
        <v>44727.811203703714</v>
      </c>
      <c r="C194">
        <f t="shared" si="76"/>
        <v>3.7305555557250045</v>
      </c>
      <c r="D194" s="28"/>
      <c r="E194" s="44"/>
      <c r="F194" s="27">
        <v>100</v>
      </c>
      <c r="G194" s="27">
        <f t="shared" si="77"/>
        <v>0</v>
      </c>
      <c r="H194" s="28" t="e">
        <f t="shared" si="78"/>
        <v>#DIV/0!</v>
      </c>
      <c r="I194" s="29" t="e">
        <f t="shared" si="79"/>
        <v>#DIV/0!</v>
      </c>
      <c r="J194" s="29">
        <f t="shared" si="80"/>
        <v>0</v>
      </c>
      <c r="K194" s="45">
        <f>L194*Assumptions!$J$13</f>
        <v>0.36415400000000003</v>
      </c>
      <c r="L194">
        <v>0.25900000000000001</v>
      </c>
      <c r="M194" s="61">
        <v>21.26</v>
      </c>
      <c r="N194" s="61">
        <v>1.44</v>
      </c>
      <c r="O194" s="37">
        <v>0</v>
      </c>
      <c r="P194" s="37"/>
      <c r="Q194" s="37"/>
      <c r="R194" s="37">
        <v>0</v>
      </c>
      <c r="S194" s="37">
        <v>0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>
        <v>44727.868113425917</v>
      </c>
      <c r="C195">
        <f t="shared" si="76"/>
        <v>5.096388888603542</v>
      </c>
      <c r="D195" s="28"/>
      <c r="E195" s="44"/>
      <c r="F195" s="27">
        <v>100</v>
      </c>
      <c r="G195" s="27">
        <f t="shared" si="77"/>
        <v>0</v>
      </c>
      <c r="H195" s="28" t="e">
        <f t="shared" si="78"/>
        <v>#DIV/0!</v>
      </c>
      <c r="I195" s="29" t="e">
        <f t="shared" si="79"/>
        <v>#DIV/0!</v>
      </c>
      <c r="J195" s="29">
        <f t="shared" si="80"/>
        <v>0</v>
      </c>
      <c r="K195" s="45">
        <f>L195*Assumptions!$J$13</f>
        <v>0.70440600000000009</v>
      </c>
      <c r="L195">
        <v>0.501</v>
      </c>
      <c r="M195" s="61">
        <v>11.84</v>
      </c>
      <c r="N195" s="61">
        <v>11.06</v>
      </c>
      <c r="O195" s="37">
        <v>19.37</v>
      </c>
      <c r="P195" s="37"/>
      <c r="Q195" s="37"/>
      <c r="R195" s="37">
        <v>0</v>
      </c>
      <c r="S195" s="37">
        <v>0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>
        <v>44727.871388888889</v>
      </c>
      <c r="C196">
        <f t="shared" si="76"/>
        <v>5.1749999999301508</v>
      </c>
      <c r="D196" s="28"/>
      <c r="E196" s="44"/>
      <c r="F196" s="27">
        <v>100</v>
      </c>
      <c r="G196" s="27">
        <f t="shared" si="77"/>
        <v>0</v>
      </c>
      <c r="H196" s="28" t="e">
        <f t="shared" si="78"/>
        <v>#DIV/0!</v>
      </c>
      <c r="I196" s="29" t="e">
        <f t="shared" si="79"/>
        <v>#DIV/0!</v>
      </c>
      <c r="J196" s="29">
        <f t="shared" si="80"/>
        <v>0</v>
      </c>
      <c r="K196" s="45">
        <f>L196*Assumptions!$J$13</f>
        <v>0.74658600000000008</v>
      </c>
      <c r="L196">
        <v>0.53100000000000003</v>
      </c>
      <c r="M196" s="61">
        <v>11.56</v>
      </c>
      <c r="N196" s="61">
        <v>11.21</v>
      </c>
      <c r="O196" s="37">
        <v>20.16</v>
      </c>
      <c r="P196" s="37"/>
      <c r="Q196" s="37"/>
      <c r="R196" s="37">
        <v>0</v>
      </c>
      <c r="S196" s="37">
        <v>0</v>
      </c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>
        <v>44728.029328703713</v>
      </c>
      <c r="C197">
        <f t="shared" si="76"/>
        <v>8.9655555557110347</v>
      </c>
      <c r="D197" s="28"/>
      <c r="E197" s="44"/>
      <c r="F197" s="27">
        <v>100</v>
      </c>
      <c r="G197" s="27">
        <f t="shared" si="77"/>
        <v>0</v>
      </c>
      <c r="H197" s="28" t="e">
        <f t="shared" si="78"/>
        <v>#DIV/0!</v>
      </c>
      <c r="I197" s="29" t="e">
        <f t="shared" si="79"/>
        <v>#DIV/0!</v>
      </c>
      <c r="J197" s="29">
        <f t="shared" si="80"/>
        <v>0</v>
      </c>
      <c r="K197" s="45">
        <f>L197*Assumptions!$J$13</f>
        <v>0.77189400000000019</v>
      </c>
      <c r="L197">
        <v>0.54900000000000004</v>
      </c>
      <c r="M197" s="61"/>
      <c r="N197" s="61"/>
      <c r="O197" s="37"/>
      <c r="P197" s="37"/>
      <c r="Q197" s="37"/>
      <c r="R197" s="37"/>
      <c r="S197" s="37"/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/>
      <c r="C198"/>
      <c r="D198" s="28"/>
      <c r="E198" s="44"/>
      <c r="F198" s="27">
        <v>100</v>
      </c>
      <c r="G198" s="27">
        <f t="shared" si="77"/>
        <v>0</v>
      </c>
      <c r="H198" s="28" t="e">
        <f t="shared" si="78"/>
        <v>#DIV/0!</v>
      </c>
      <c r="I198" s="29" t="e">
        <f t="shared" si="79"/>
        <v>#DIV/0!</v>
      </c>
      <c r="J198" s="29">
        <f t="shared" si="80"/>
        <v>0</v>
      </c>
      <c r="K198" s="45">
        <f>L198*Assumptions!$J$13</f>
        <v>0</v>
      </c>
      <c r="M198" s="61"/>
      <c r="N198" s="61"/>
      <c r="O198" s="37"/>
      <c r="Q198" s="37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/>
      <c r="C199"/>
      <c r="D199" s="28"/>
      <c r="E199" s="44"/>
      <c r="F199" s="27">
        <v>100</v>
      </c>
      <c r="G199" s="27">
        <f t="shared" si="77"/>
        <v>0</v>
      </c>
      <c r="H199" s="28" t="e">
        <f t="shared" si="78"/>
        <v>#DIV/0!</v>
      </c>
      <c r="I199" s="29" t="e">
        <f t="shared" si="79"/>
        <v>#DIV/0!</v>
      </c>
      <c r="J199" s="29">
        <f t="shared" si="80"/>
        <v>0</v>
      </c>
      <c r="K199" s="45">
        <f>L199*Assumptions!$J$13</f>
        <v>0</v>
      </c>
      <c r="M199" s="37"/>
      <c r="N199" s="61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/>
      <c r="C200"/>
      <c r="D200" s="28"/>
      <c r="E200" s="44"/>
      <c r="F200" s="27">
        <v>100</v>
      </c>
      <c r="G200" s="27">
        <f t="shared" si="77"/>
        <v>0</v>
      </c>
      <c r="H200" s="28" t="e">
        <f t="shared" si="78"/>
        <v>#DIV/0!</v>
      </c>
      <c r="I200" s="29" t="e">
        <f t="shared" si="79"/>
        <v>#DIV/0!</v>
      </c>
      <c r="J200" s="29">
        <f t="shared" si="80"/>
        <v>0</v>
      </c>
      <c r="K200" s="45">
        <f>L200*Assumptions!$J$13</f>
        <v>0</v>
      </c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/>
      <c r="D201" s="28"/>
      <c r="E201" s="44"/>
      <c r="F201" s="27">
        <v>100</v>
      </c>
      <c r="G201" s="27">
        <f t="shared" si="77"/>
        <v>0</v>
      </c>
      <c r="H201" s="28" t="e">
        <f t="shared" si="78"/>
        <v>#DIV/0!</v>
      </c>
      <c r="I201" s="29" t="e">
        <f t="shared" si="79"/>
        <v>#DIV/0!</v>
      </c>
      <c r="J201" s="29">
        <f t="shared" si="80"/>
        <v>0</v>
      </c>
      <c r="K201" s="45">
        <f>L201*Assumptions!$J$13</f>
        <v>0</v>
      </c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/>
      <c r="D202" s="28"/>
      <c r="E202" s="44"/>
      <c r="F202" s="27">
        <v>100</v>
      </c>
      <c r="G202" s="27">
        <f t="shared" si="77"/>
        <v>0</v>
      </c>
      <c r="H202" s="28" t="e">
        <f t="shared" si="78"/>
        <v>#DIV/0!</v>
      </c>
      <c r="I202" s="29" t="e">
        <f t="shared" si="79"/>
        <v>#DIV/0!</v>
      </c>
      <c r="J202" s="29">
        <f t="shared" si="80"/>
        <v>0</v>
      </c>
      <c r="K202" s="45">
        <f>L202*Assumptions!$J$13</f>
        <v>0</v>
      </c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/>
      <c r="D203" s="28"/>
      <c r="E203" s="44"/>
      <c r="F203" s="27">
        <v>100</v>
      </c>
      <c r="G203" s="27">
        <f t="shared" si="77"/>
        <v>0</v>
      </c>
      <c r="H203" s="28" t="e">
        <f t="shared" si="78"/>
        <v>#DIV/0!</v>
      </c>
      <c r="I203" s="29" t="e">
        <f t="shared" si="79"/>
        <v>#DIV/0!</v>
      </c>
      <c r="J203" s="29">
        <f t="shared" si="80"/>
        <v>0</v>
      </c>
      <c r="K203" s="45">
        <f>L203*Assumptions!$J$13</f>
        <v>0</v>
      </c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/>
      <c r="D204" s="28"/>
      <c r="E204" s="44"/>
      <c r="F204" s="27">
        <v>100</v>
      </c>
      <c r="G204" s="27">
        <f t="shared" si="77"/>
        <v>0</v>
      </c>
      <c r="H204" s="28" t="e">
        <f t="shared" si="78"/>
        <v>#DIV/0!</v>
      </c>
      <c r="I204" s="29" t="e">
        <f t="shared" si="79"/>
        <v>#DIV/0!</v>
      </c>
      <c r="J204" s="29">
        <f t="shared" si="80"/>
        <v>0</v>
      </c>
      <c r="K204" s="45">
        <f>L204*Assumptions!$J$13</f>
        <v>0</v>
      </c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/>
      <c r="D205" s="28"/>
      <c r="E205" s="44"/>
      <c r="F205" s="27">
        <v>100</v>
      </c>
      <c r="G205" s="27">
        <f t="shared" si="77"/>
        <v>0</v>
      </c>
      <c r="H205" s="28" t="e">
        <f t="shared" si="78"/>
        <v>#DIV/0!</v>
      </c>
      <c r="I205" s="29" t="e">
        <f t="shared" si="79"/>
        <v>#DIV/0!</v>
      </c>
      <c r="J205" s="29">
        <f t="shared" si="80"/>
        <v>0</v>
      </c>
      <c r="K205" s="45">
        <f>L205*Assumptions!$J$13</f>
        <v>0</v>
      </c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/>
      <c r="D206" s="28"/>
      <c r="E206" s="44"/>
      <c r="F206" s="27">
        <v>100</v>
      </c>
      <c r="G206" s="27">
        <f t="shared" si="77"/>
        <v>0</v>
      </c>
      <c r="H206" s="28" t="e">
        <f t="shared" si="78"/>
        <v>#DIV/0!</v>
      </c>
      <c r="I206" s="29" t="e">
        <f t="shared" si="79"/>
        <v>#DIV/0!</v>
      </c>
      <c r="J206" s="29">
        <f t="shared" si="80"/>
        <v>0</v>
      </c>
      <c r="K206" s="45">
        <f>L206*Assumptions!$J$13</f>
        <v>0</v>
      </c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/>
      <c r="D207" s="28"/>
      <c r="E207" s="44"/>
      <c r="F207" s="27">
        <v>100</v>
      </c>
      <c r="G207" s="27">
        <f t="shared" si="77"/>
        <v>0</v>
      </c>
      <c r="H207" s="28" t="e">
        <f t="shared" si="78"/>
        <v>#DIV/0!</v>
      </c>
      <c r="I207" s="29" t="e">
        <f t="shared" si="79"/>
        <v>#DIV/0!</v>
      </c>
      <c r="J207" s="29">
        <f t="shared" si="80"/>
        <v>0</v>
      </c>
      <c r="K207" s="45">
        <f>L207*Assumptions!$J$13</f>
        <v>0</v>
      </c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/>
      <c r="D208" s="28"/>
      <c r="E208" s="44"/>
      <c r="F208" s="27">
        <v>100</v>
      </c>
      <c r="G208" s="27">
        <f t="shared" si="77"/>
        <v>0</v>
      </c>
      <c r="H208" s="28" t="e">
        <f t="shared" si="78"/>
        <v>#DIV/0!</v>
      </c>
      <c r="I208" s="29" t="e">
        <f t="shared" si="79"/>
        <v>#DIV/0!</v>
      </c>
      <c r="J208" s="29">
        <f t="shared" si="80"/>
        <v>0</v>
      </c>
      <c r="K208" s="45">
        <f>L208*Assumptions!$J$13</f>
        <v>0</v>
      </c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$C$192:$C$194</v>
      </c>
      <c r="D214" s="26" t="str">
        <f>""&amp;ADDRESS($G216+ROW($A192),COLUMN())&amp;":"&amp;ADDRESS($G217+ROW($A192),COLUMN())</f>
        <v>$D$192:$D$194</v>
      </c>
      <c r="E214" s="26" t="str">
        <f>""&amp;ADDRESS($G216+ROW($A192),COLUMN())&amp;":"&amp;ADDRESS($G217+ROW($A192),COLUMN())</f>
        <v>$E$192:$E$194</v>
      </c>
      <c r="F214" s="26" t="str">
        <f>""&amp;ADDRESS($G216+ROW($A192),COLUMN())&amp;":"&amp;ADDRESS($G217+ROW($A192),COLUMN())</f>
        <v>$F$192:$F$194</v>
      </c>
      <c r="G214" s="26" t="str">
        <f>""&amp;ADDRESS($G216+ROW($A192),COLUMN())&amp;":"&amp;ADDRESS($G217+ROW($A192),COLUMN())</f>
        <v>$G$192:$G$194</v>
      </c>
      <c r="H214" s="19">
        <f ca="1">INDIRECT(ADDRESS($G$180+ROW($A$155),COLUMN(($L$155))))</f>
        <v>0.217</v>
      </c>
      <c r="I214" s="7">
        <f ca="1">INDIRECT(ADDRESS($G$180+ROW($A$155),COLUMN(($M$155))))</f>
        <v>24.33</v>
      </c>
      <c r="J214" s="26" t="str">
        <f t="shared" ref="J214:S214" si="81">""&amp;ADDRESS($G216+ROW($A192),COLUMN())&amp;":"&amp;ADDRESS($G217+ROW($A192),COLUMN())</f>
        <v>$J$192:$J$194</v>
      </c>
      <c r="K214" s="26" t="str">
        <f t="shared" si="81"/>
        <v>$K$192:$K$194</v>
      </c>
      <c r="L214" s="26" t="str">
        <f t="shared" si="81"/>
        <v>$L$192:$L$194</v>
      </c>
      <c r="M214" s="26" t="str">
        <f t="shared" si="81"/>
        <v>$M$192:$M$194</v>
      </c>
      <c r="N214" s="26" t="str">
        <f t="shared" si="81"/>
        <v>$N$192:$N$194</v>
      </c>
      <c r="O214" s="26" t="str">
        <f t="shared" si="81"/>
        <v>$O$192:$O$194</v>
      </c>
      <c r="P214" s="26" t="str">
        <f t="shared" si="81"/>
        <v>$P$192:$P$194</v>
      </c>
      <c r="Q214" s="26" t="str">
        <f t="shared" si="81"/>
        <v>$Q$192:$Q$194</v>
      </c>
      <c r="R214" s="26" t="str">
        <f t="shared" si="81"/>
        <v>$R$192:$R$194</v>
      </c>
      <c r="S214" s="26" t="str">
        <f t="shared" si="81"/>
        <v>$S$192:$S$194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>
        <f ca="1">SLOPE(LN(INDIRECT(K214)),INDIRECT(C214))</f>
        <v>0.86854516516854263</v>
      </c>
      <c r="D215" s="18" t="s">
        <v>33</v>
      </c>
      <c r="E215" s="35">
        <v>0.85121319473099211</v>
      </c>
      <c r="F215" s="19" t="s">
        <v>35</v>
      </c>
      <c r="G215" s="19"/>
      <c r="H215" s="19">
        <f ca="1">INDIRECT(ADDRESS($G$217+ROW($A$192),COLUMN(($L$155))))</f>
        <v>0.25900000000000001</v>
      </c>
      <c r="I215" s="7">
        <f ca="1">INDIRECT(ADDRESS($G$217+ROW($A$192),COLUMN(($M$155))))</f>
        <v>21.26</v>
      </c>
      <c r="J215" s="32"/>
      <c r="K215" s="35"/>
      <c r="L215" s="12" t="s">
        <v>36</v>
      </c>
      <c r="M215" s="18">
        <f t="shared" ref="M215:S215" ca="1" si="82">SLOPE(INDIRECT(M214),INDIRECT($K214))</f>
        <v>-19.379225470295832</v>
      </c>
      <c r="N215" s="18">
        <f t="shared" ca="1" si="82"/>
        <v>5.753831892211549</v>
      </c>
      <c r="O215" s="18">
        <f t="shared" ca="1" si="82"/>
        <v>0</v>
      </c>
      <c r="P215" s="18" t="e">
        <f t="shared" ca="1" si="82"/>
        <v>#DIV/0!</v>
      </c>
      <c r="Q215" s="18" t="e">
        <f t="shared" ca="1" si="82"/>
        <v>#DIV/0!</v>
      </c>
      <c r="R215" s="18">
        <f t="shared" ca="1" si="82"/>
        <v>0</v>
      </c>
      <c r="S215" s="18">
        <f t="shared" ca="1" si="82"/>
        <v>0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>
        <f ca="1">EXP(INTERCEPT(LN(INDIRECT(K214)),INDIRECT(C214)))</f>
        <v>1.4391009403968327E-2</v>
      </c>
      <c r="D216" s="35" t="s">
        <v>38</v>
      </c>
      <c r="E216" s="35"/>
      <c r="F216" s="18" t="s">
        <v>38</v>
      </c>
      <c r="G216" s="25">
        <v>0</v>
      </c>
      <c r="H216" s="21"/>
      <c r="I216" s="11"/>
      <c r="J216" s="11"/>
      <c r="K216" s="35"/>
      <c r="L216" s="12" t="s">
        <v>41</v>
      </c>
      <c r="M216" s="18">
        <f t="shared" ref="M216:S216" ca="1" si="83">M215*$C215</f>
        <v>-16.831732586936521</v>
      </c>
      <c r="N216" s="18">
        <f t="shared" ca="1" si="83"/>
        <v>4.9974628711729077</v>
      </c>
      <c r="O216" s="18">
        <f t="shared" ca="1" si="83"/>
        <v>0</v>
      </c>
      <c r="P216" s="18" t="e">
        <f t="shared" ca="1" si="83"/>
        <v>#DIV/0!</v>
      </c>
      <c r="Q216" s="18" t="e">
        <f t="shared" ca="1" si="83"/>
        <v>#DIV/0!</v>
      </c>
      <c r="R216" s="18">
        <f t="shared" ca="1" si="83"/>
        <v>0</v>
      </c>
      <c r="S216" s="18">
        <f t="shared" ca="1" si="83"/>
        <v>0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>
        <f ca="1">RSQ(LN(INDIRECT(K214)),INDIRECT(C214))</f>
        <v>0.99994004872174624</v>
      </c>
      <c r="D217" s="35" t="s">
        <v>43</v>
      </c>
      <c r="E217" s="35"/>
      <c r="F217" s="18" t="s">
        <v>43</v>
      </c>
      <c r="G217" s="25">
        <v>2</v>
      </c>
      <c r="H217" s="21"/>
      <c r="I217" s="11"/>
      <c r="J217" s="11"/>
      <c r="K217" s="35"/>
      <c r="L217" s="12" t="s">
        <v>44</v>
      </c>
      <c r="M217" s="18">
        <f t="shared" ref="M217:S217" ca="1" si="84">RSQ(INDIRECT(M214),INDIRECT($K214))</f>
        <v>0.99999999999999956</v>
      </c>
      <c r="N217" s="18">
        <f t="shared" ca="1" si="84"/>
        <v>1</v>
      </c>
      <c r="O217" s="18" t="e">
        <f t="shared" ca="1" si="84"/>
        <v>#DIV/0!</v>
      </c>
      <c r="P217" s="18" t="e">
        <f t="shared" ca="1" si="84"/>
        <v>#DIV/0!</v>
      </c>
      <c r="Q217" s="18" t="e">
        <f t="shared" ca="1" si="84"/>
        <v>#DIV/0!</v>
      </c>
      <c r="R217" s="18" t="e">
        <f t="shared" ca="1" si="84"/>
        <v>#DIV/0!</v>
      </c>
      <c r="S217" s="18" t="e">
        <f t="shared" ca="1" si="84"/>
        <v>#DIV/0!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5">""&amp;ADDRESS($G221+ROW($A192),COLUMN())&amp;":"&amp;ADDRESS($G222+ROW($A192),COLUMN())</f>
        <v>$C$193:$C$196</v>
      </c>
      <c r="D219" s="26" t="str">
        <f t="shared" si="85"/>
        <v>$D$193:$D$196</v>
      </c>
      <c r="E219" s="26" t="str">
        <f t="shared" si="85"/>
        <v>$E$193:$E$196</v>
      </c>
      <c r="F219" s="26" t="str">
        <f t="shared" si="85"/>
        <v>$F$193:$F$196</v>
      </c>
      <c r="G219" s="26" t="str">
        <f t="shared" si="85"/>
        <v>$G$193:$G$196</v>
      </c>
      <c r="H219" s="26" t="str">
        <f t="shared" si="85"/>
        <v>$H$193:$H$196</v>
      </c>
      <c r="I219" s="26" t="str">
        <f t="shared" si="85"/>
        <v>$I$193:$I$196</v>
      </c>
      <c r="J219" s="26" t="str">
        <f t="shared" si="85"/>
        <v>$J$193:$J$196</v>
      </c>
      <c r="K219" s="26" t="str">
        <f t="shared" si="85"/>
        <v>$K$193:$K$196</v>
      </c>
      <c r="L219" s="26" t="str">
        <f t="shared" si="85"/>
        <v>$L$193:$L$196</v>
      </c>
      <c r="M219" s="26" t="str">
        <f t="shared" si="85"/>
        <v>$M$193:$M$196</v>
      </c>
      <c r="N219" s="26" t="str">
        <f t="shared" si="85"/>
        <v>$N$193:$N$196</v>
      </c>
      <c r="O219" s="26" t="str">
        <f t="shared" si="85"/>
        <v>$O$193:$O$196</v>
      </c>
      <c r="P219" s="26" t="str">
        <f t="shared" si="85"/>
        <v>$P$193:$P$196</v>
      </c>
      <c r="Q219" s="26" t="str">
        <f t="shared" si="85"/>
        <v>$Q$193:$Q$196</v>
      </c>
      <c r="R219" s="26" t="str">
        <f t="shared" si="85"/>
        <v>$R$193:$R$196</v>
      </c>
      <c r="S219" s="26" t="str">
        <f t="shared" si="85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>
        <f ca="1">SLOPE(LN(INDIRECT(K219)),INDIRECT(C219))</f>
        <v>0.65113779386536841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>
        <f t="shared" ref="M220:S220" ca="1" si="86">SLOPE(INDIRECT(M219),INDIRECT($K219))</f>
        <v>-23.964471841376909</v>
      </c>
      <c r="N220" s="35">
        <f t="shared" ca="1" si="86"/>
        <v>19.526505971575762</v>
      </c>
      <c r="O220" s="35">
        <f t="shared" ca="1" si="86"/>
        <v>35.824078794461336</v>
      </c>
      <c r="P220" s="35" t="e">
        <f t="shared" ca="1" si="86"/>
        <v>#DIV/0!</v>
      </c>
      <c r="Q220" s="35" t="e">
        <f t="shared" ca="1" si="86"/>
        <v>#DIV/0!</v>
      </c>
      <c r="R220" s="35">
        <f t="shared" ca="1" si="86"/>
        <v>0</v>
      </c>
      <c r="S220" s="35">
        <f t="shared" ca="1" si="86"/>
        <v>0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>
        <f ca="1">EXP(INTERCEPT(LN(INDIRECT(K219)),INDIRECT(C219)))</f>
        <v>2.6765830792643601E-2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>
        <f t="shared" ref="M221:S221" ca="1" si="87">M220*$C220</f>
        <v>-15.604173325942904</v>
      </c>
      <c r="N221" s="35">
        <f t="shared" ca="1" si="87"/>
        <v>12.714446020230785</v>
      </c>
      <c r="O221" s="35">
        <f t="shared" ca="1" si="87"/>
        <v>23.326411633484682</v>
      </c>
      <c r="P221" s="35" t="e">
        <f t="shared" ca="1" si="87"/>
        <v>#DIV/0!</v>
      </c>
      <c r="Q221" s="35" t="e">
        <f t="shared" ca="1" si="87"/>
        <v>#DIV/0!</v>
      </c>
      <c r="R221" s="35">
        <f t="shared" ca="1" si="87"/>
        <v>0</v>
      </c>
      <c r="S221" s="35">
        <f t="shared" ca="1" si="87"/>
        <v>0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>
        <f ca="1">RSQ(LN(INDIRECT(K219)),INDIRECT(C219))</f>
        <v>0.98019743199241915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>
        <f t="shared" ref="M222:S222" ca="1" si="88">RSQ(INDIRECT(M219),INDIRECT($K219))</f>
        <v>0.99335880585450165</v>
      </c>
      <c r="N222" s="35">
        <f t="shared" ca="1" si="88"/>
        <v>0.93602973930440403</v>
      </c>
      <c r="O222" s="35">
        <f t="shared" ca="1" si="88"/>
        <v>0.88256103877471692</v>
      </c>
      <c r="P222" s="35" t="e">
        <f t="shared" ca="1" si="88"/>
        <v>#DIV/0!</v>
      </c>
      <c r="Q222" s="35" t="e">
        <f t="shared" ca="1" si="88"/>
        <v>#DIV/0!</v>
      </c>
      <c r="R222" s="35" t="e">
        <f t="shared" ca="1" si="88"/>
        <v>#DIV/0!</v>
      </c>
      <c r="S222" s="35" t="e">
        <f t="shared" ca="1" si="88"/>
        <v>#DIV/0!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58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 t="s">
        <v>59</v>
      </c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 t="s">
        <v>60</v>
      </c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>
        <v>44727.662499999999</v>
      </c>
      <c r="C229">
        <f t="shared" ref="C229:C234" si="89">(B229-$B$229)*24</f>
        <v>0</v>
      </c>
      <c r="D229" s="34"/>
      <c r="E229" s="42"/>
      <c r="F229" s="33">
        <v>100</v>
      </c>
      <c r="G229" s="33">
        <f t="shared" ref="G229:G245" si="90">E229/(F229/100)</f>
        <v>0</v>
      </c>
      <c r="H229" s="34"/>
      <c r="I229" s="32">
        <v>0</v>
      </c>
      <c r="J229" s="32">
        <v>0</v>
      </c>
      <c r="K229" s="43">
        <f>L229*Assumptions!$J$13</f>
        <v>2.0035500000000001E-2</v>
      </c>
      <c r="L229" s="57">
        <v>1.4250000000000001E-2</v>
      </c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>
        <v>44727.757557870369</v>
      </c>
      <c r="C230">
        <f t="shared" si="89"/>
        <v>2.281388888892252</v>
      </c>
      <c r="D230" s="28"/>
      <c r="E230" s="44"/>
      <c r="F230" s="27">
        <v>100</v>
      </c>
      <c r="G230" s="27">
        <f t="shared" si="90"/>
        <v>0</v>
      </c>
      <c r="H230" s="28" t="e">
        <f t="shared" ref="H230:H245" si="91">LN(E230/E229)/(C230-C229)</f>
        <v>#DIV/0!</v>
      </c>
      <c r="I230" s="29" t="e">
        <f t="shared" ref="I230:I245" si="92">((E230-E229)/H230)+I229</f>
        <v>#DIV/0!</v>
      </c>
      <c r="J230" s="29">
        <f t="shared" ref="J230:J245" si="93">(0.5*(C230-C229)*(E230+E229))+J229</f>
        <v>0</v>
      </c>
      <c r="K230" s="45">
        <f>L230*Assumptions!$J$13</f>
        <v>0.149036</v>
      </c>
      <c r="L230" s="57">
        <v>0.106</v>
      </c>
      <c r="M230" s="37">
        <v>25.8</v>
      </c>
      <c r="N230" s="37">
        <v>0</v>
      </c>
      <c r="O230" s="37">
        <v>0</v>
      </c>
      <c r="P230" s="37"/>
      <c r="Q230" s="37"/>
      <c r="R230" s="37">
        <v>0</v>
      </c>
      <c r="S230" s="37">
        <v>0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>
        <v>44727.814467592587</v>
      </c>
      <c r="C231">
        <f t="shared" si="89"/>
        <v>3.6472222221200354</v>
      </c>
      <c r="D231" s="28"/>
      <c r="E231" s="44"/>
      <c r="F231" s="33">
        <v>100</v>
      </c>
      <c r="G231" s="27">
        <f t="shared" si="90"/>
        <v>0</v>
      </c>
      <c r="H231" s="28" t="e">
        <f t="shared" si="91"/>
        <v>#DIV/0!</v>
      </c>
      <c r="I231" s="29" t="e">
        <f t="shared" si="92"/>
        <v>#DIV/0!</v>
      </c>
      <c r="J231" s="29">
        <f t="shared" si="93"/>
        <v>0</v>
      </c>
      <c r="K231" s="45">
        <f>L231*Assumptions!$J$13</f>
        <v>0.43023600000000001</v>
      </c>
      <c r="L231" s="57">
        <v>0.30599999999999999</v>
      </c>
      <c r="M231" s="37">
        <v>21.26</v>
      </c>
      <c r="N231" s="37">
        <v>3.24</v>
      </c>
      <c r="O231" s="37">
        <v>0</v>
      </c>
      <c r="P231" s="37"/>
      <c r="Q231" s="37"/>
      <c r="R231" s="37">
        <v>0</v>
      </c>
      <c r="S231" s="37">
        <v>0</v>
      </c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>
        <v>44727.874652777777</v>
      </c>
      <c r="C232">
        <f t="shared" si="89"/>
        <v>5.0916666666744277</v>
      </c>
      <c r="D232" s="28"/>
      <c r="E232" s="44"/>
      <c r="F232" s="27">
        <v>100</v>
      </c>
      <c r="G232" s="27">
        <f t="shared" si="90"/>
        <v>0</v>
      </c>
      <c r="H232" s="28" t="e">
        <f t="shared" si="91"/>
        <v>#DIV/0!</v>
      </c>
      <c r="I232" s="29" t="e">
        <f t="shared" si="92"/>
        <v>#DIV/0!</v>
      </c>
      <c r="J232" s="29">
        <f t="shared" si="93"/>
        <v>0</v>
      </c>
      <c r="K232" s="45">
        <f>L232*Assumptions!$J$13</f>
        <v>0.82672800000000002</v>
      </c>
      <c r="L232" s="57">
        <v>0.58799999999999997</v>
      </c>
      <c r="M232" s="37">
        <v>9.7100000000000009</v>
      </c>
      <c r="N232" s="37">
        <v>12.83</v>
      </c>
      <c r="O232" s="37">
        <v>25.98</v>
      </c>
      <c r="P232" s="37"/>
      <c r="Q232" s="37"/>
      <c r="R232" s="37">
        <v>0</v>
      </c>
      <c r="S232" s="37">
        <v>0</v>
      </c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>
        <v>44727.877928240741</v>
      </c>
      <c r="C233">
        <f t="shared" si="89"/>
        <v>5.1702777778264135</v>
      </c>
      <c r="D233" s="28"/>
      <c r="E233" s="44"/>
      <c r="F233" s="33">
        <v>100</v>
      </c>
      <c r="G233" s="27">
        <f t="shared" si="90"/>
        <v>0</v>
      </c>
      <c r="H233" s="28" t="e">
        <f t="shared" si="91"/>
        <v>#DIV/0!</v>
      </c>
      <c r="I233" s="29" t="e">
        <f t="shared" si="92"/>
        <v>#DIV/0!</v>
      </c>
      <c r="J233" s="29">
        <f t="shared" si="93"/>
        <v>0</v>
      </c>
      <c r="K233" s="45">
        <f>L233*Assumptions!$J$13</f>
        <v>0.86890800000000012</v>
      </c>
      <c r="L233" s="57">
        <v>0.61799999999999999</v>
      </c>
      <c r="M233" s="37">
        <v>9.0500000000000007</v>
      </c>
      <c r="N233" s="37">
        <v>14.23</v>
      </c>
      <c r="O233" s="37">
        <v>28.19</v>
      </c>
      <c r="P233" s="37"/>
      <c r="Q233" s="37"/>
      <c r="R233" s="37">
        <v>0</v>
      </c>
      <c r="S233" s="37">
        <v>0</v>
      </c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>
        <v>44728.035219907397</v>
      </c>
      <c r="C234">
        <f t="shared" si="89"/>
        <v>8.9452777775586583</v>
      </c>
      <c r="D234" s="28"/>
      <c r="E234" s="44"/>
      <c r="F234" s="27">
        <v>100</v>
      </c>
      <c r="G234" s="27">
        <f t="shared" si="90"/>
        <v>0</v>
      </c>
      <c r="H234" s="28" t="e">
        <f t="shared" si="91"/>
        <v>#DIV/0!</v>
      </c>
      <c r="I234" s="29" t="e">
        <f t="shared" si="92"/>
        <v>#DIV/0!</v>
      </c>
      <c r="J234" s="29">
        <f t="shared" si="93"/>
        <v>0</v>
      </c>
      <c r="K234" s="45">
        <f>L234*Assumptions!$J$13</f>
        <v>0.98560599999999998</v>
      </c>
      <c r="L234" s="57">
        <v>0.70099999999999996</v>
      </c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/>
      <c r="C235"/>
      <c r="D235" s="28"/>
      <c r="E235" s="44"/>
      <c r="F235" s="27">
        <v>100</v>
      </c>
      <c r="G235" s="27">
        <f t="shared" si="90"/>
        <v>0</v>
      </c>
      <c r="H235" s="28" t="e">
        <f t="shared" si="91"/>
        <v>#DIV/0!</v>
      </c>
      <c r="I235" s="29" t="e">
        <f t="shared" si="92"/>
        <v>#DIV/0!</v>
      </c>
      <c r="J235" s="29">
        <f t="shared" si="93"/>
        <v>0</v>
      </c>
      <c r="K235" s="45">
        <f>L235*Assumptions!$J$13</f>
        <v>0</v>
      </c>
      <c r="L235" s="57"/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/>
      <c r="D236" s="28"/>
      <c r="E236" s="44"/>
      <c r="F236" s="27">
        <v>100</v>
      </c>
      <c r="G236" s="27">
        <f t="shared" si="90"/>
        <v>0</v>
      </c>
      <c r="H236" s="28" t="e">
        <f t="shared" si="91"/>
        <v>#DIV/0!</v>
      </c>
      <c r="I236" s="29" t="e">
        <f t="shared" si="92"/>
        <v>#DIV/0!</v>
      </c>
      <c r="J236" s="29">
        <f t="shared" si="93"/>
        <v>0</v>
      </c>
      <c r="K236" s="45">
        <f>L236*Assumptions!$J$13</f>
        <v>0</v>
      </c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/>
      <c r="D237" s="28"/>
      <c r="E237" s="44"/>
      <c r="F237" s="27">
        <v>100</v>
      </c>
      <c r="G237" s="27">
        <f t="shared" si="90"/>
        <v>0</v>
      </c>
      <c r="H237" s="28" t="e">
        <f t="shared" si="91"/>
        <v>#DIV/0!</v>
      </c>
      <c r="I237" s="29" t="e">
        <f t="shared" si="92"/>
        <v>#DIV/0!</v>
      </c>
      <c r="J237" s="29">
        <f t="shared" si="93"/>
        <v>0</v>
      </c>
      <c r="K237" s="45">
        <f>L237*Assumptions!$J$13</f>
        <v>0</v>
      </c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/>
      <c r="D238" s="28"/>
      <c r="E238" s="44"/>
      <c r="F238" s="27">
        <v>100</v>
      </c>
      <c r="G238" s="27">
        <f t="shared" si="90"/>
        <v>0</v>
      </c>
      <c r="H238" s="28" t="e">
        <f t="shared" si="91"/>
        <v>#DIV/0!</v>
      </c>
      <c r="I238" s="29" t="e">
        <f t="shared" si="92"/>
        <v>#DIV/0!</v>
      </c>
      <c r="J238" s="29">
        <f t="shared" si="93"/>
        <v>0</v>
      </c>
      <c r="K238" s="45">
        <f>L238*Assumptions!$J$13</f>
        <v>0</v>
      </c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/>
      <c r="D239" s="28"/>
      <c r="E239" s="44"/>
      <c r="F239" s="27">
        <v>100</v>
      </c>
      <c r="G239" s="27">
        <f t="shared" si="90"/>
        <v>0</v>
      </c>
      <c r="H239" s="28" t="e">
        <f t="shared" si="91"/>
        <v>#DIV/0!</v>
      </c>
      <c r="I239" s="29" t="e">
        <f t="shared" si="92"/>
        <v>#DIV/0!</v>
      </c>
      <c r="J239" s="29">
        <f t="shared" si="93"/>
        <v>0</v>
      </c>
      <c r="K239" s="45">
        <f>L239*Assumptions!$J$13</f>
        <v>0</v>
      </c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/>
      <c r="D240" s="28"/>
      <c r="E240" s="44"/>
      <c r="F240" s="27">
        <v>100</v>
      </c>
      <c r="G240" s="27">
        <f t="shared" si="90"/>
        <v>0</v>
      </c>
      <c r="H240" s="28" t="e">
        <f t="shared" si="91"/>
        <v>#DIV/0!</v>
      </c>
      <c r="I240" s="29" t="e">
        <f t="shared" si="92"/>
        <v>#DIV/0!</v>
      </c>
      <c r="J240" s="29">
        <f t="shared" si="93"/>
        <v>0</v>
      </c>
      <c r="K240" s="45">
        <f>L240*Assumptions!$J$13</f>
        <v>0</v>
      </c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/>
      <c r="D241" s="28"/>
      <c r="E241" s="44"/>
      <c r="F241" s="27">
        <v>100</v>
      </c>
      <c r="G241" s="27">
        <f t="shared" si="90"/>
        <v>0</v>
      </c>
      <c r="H241" s="28" t="e">
        <f t="shared" si="91"/>
        <v>#DIV/0!</v>
      </c>
      <c r="I241" s="29" t="e">
        <f t="shared" si="92"/>
        <v>#DIV/0!</v>
      </c>
      <c r="J241" s="29">
        <f t="shared" si="93"/>
        <v>0</v>
      </c>
      <c r="K241" s="45">
        <f>L241*Assumptions!$J$13</f>
        <v>0</v>
      </c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/>
      <c r="D242" s="28"/>
      <c r="E242" s="44"/>
      <c r="F242" s="27">
        <v>100</v>
      </c>
      <c r="G242" s="27">
        <f t="shared" si="90"/>
        <v>0</v>
      </c>
      <c r="H242" s="28" t="e">
        <f t="shared" si="91"/>
        <v>#DIV/0!</v>
      </c>
      <c r="I242" s="29" t="e">
        <f t="shared" si="92"/>
        <v>#DIV/0!</v>
      </c>
      <c r="J242" s="29">
        <f t="shared" si="93"/>
        <v>0</v>
      </c>
      <c r="K242" s="45">
        <f>L242*Assumptions!$J$13</f>
        <v>0</v>
      </c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/>
      <c r="D243" s="28"/>
      <c r="E243" s="44"/>
      <c r="F243" s="27">
        <v>100</v>
      </c>
      <c r="G243" s="27">
        <f t="shared" si="90"/>
        <v>0</v>
      </c>
      <c r="H243" s="28" t="e">
        <f t="shared" si="91"/>
        <v>#DIV/0!</v>
      </c>
      <c r="I243" s="29" t="e">
        <f t="shared" si="92"/>
        <v>#DIV/0!</v>
      </c>
      <c r="J243" s="29">
        <f t="shared" si="93"/>
        <v>0</v>
      </c>
      <c r="K243" s="45">
        <f>L243*Assumptions!$J$13</f>
        <v>0</v>
      </c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/>
      <c r="D244" s="28"/>
      <c r="E244" s="44"/>
      <c r="F244" s="27">
        <v>100</v>
      </c>
      <c r="G244" s="27">
        <f t="shared" si="90"/>
        <v>0</v>
      </c>
      <c r="H244" s="28" t="e">
        <f t="shared" si="91"/>
        <v>#DIV/0!</v>
      </c>
      <c r="I244" s="29" t="e">
        <f t="shared" si="92"/>
        <v>#DIV/0!</v>
      </c>
      <c r="J244" s="29">
        <f t="shared" si="93"/>
        <v>0</v>
      </c>
      <c r="K244" s="45">
        <f>L244*Assumptions!$J$13</f>
        <v>0</v>
      </c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/>
      <c r="D245" s="28"/>
      <c r="E245" s="44"/>
      <c r="F245" s="27">
        <v>100</v>
      </c>
      <c r="G245" s="27">
        <f t="shared" si="90"/>
        <v>0</v>
      </c>
      <c r="H245" s="28" t="e">
        <f t="shared" si="91"/>
        <v>#DIV/0!</v>
      </c>
      <c r="I245" s="29" t="e">
        <f t="shared" si="92"/>
        <v>#DIV/0!</v>
      </c>
      <c r="J245" s="29">
        <f t="shared" si="93"/>
        <v>0</v>
      </c>
      <c r="K245" s="45">
        <f>L245*Assumptions!$J$13</f>
        <v>0</v>
      </c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$C$229:$C$231</v>
      </c>
      <c r="D251" s="26" t="str">
        <f>""&amp;ADDRESS($G253+ROW($A229),COLUMN())&amp;":"&amp;ADDRESS($G254+ROW($A229),COLUMN())</f>
        <v>$D$229:$D$231</v>
      </c>
      <c r="E251" s="26" t="str">
        <f>""&amp;ADDRESS($G253+ROW($A229),COLUMN())&amp;":"&amp;ADDRESS($G254+ROW($A229),COLUMN())</f>
        <v>$E$229:$E$231</v>
      </c>
      <c r="F251" s="26" t="str">
        <f>""&amp;ADDRESS($G253+ROW($A229),COLUMN())&amp;":"&amp;ADDRESS($G254+ROW($A229),COLUMN())</f>
        <v>$F$229:$F$231</v>
      </c>
      <c r="G251" s="26" t="str">
        <f>""&amp;ADDRESS($G253+ROW($A229),COLUMN())&amp;":"&amp;ADDRESS($G254+ROW($A229),COLUMN())</f>
        <v>$G$229:$G$231</v>
      </c>
      <c r="H251" s="19">
        <f ca="1">INDIRECT(ADDRESS($G$180+ROW($A$155),COLUMN(($L$155))))</f>
        <v>0.217</v>
      </c>
      <c r="I251" s="7">
        <f ca="1">INDIRECT(ADDRESS($G$180+ROW($A$155),COLUMN(($M$155))))</f>
        <v>24.33</v>
      </c>
      <c r="J251" s="37" t="str">
        <f t="shared" ref="J251:S251" si="94">""&amp;ADDRESS($G253+ROW($A229),COLUMN())&amp;":"&amp;ADDRESS($G254+ROW($A229),COLUMN())</f>
        <v>$J$229:$J$231</v>
      </c>
      <c r="K251" s="26" t="str">
        <f t="shared" si="94"/>
        <v>$K$229:$K$231</v>
      </c>
      <c r="L251" s="26" t="str">
        <f t="shared" si="94"/>
        <v>$L$229:$L$231</v>
      </c>
      <c r="M251" s="26" t="str">
        <f t="shared" si="94"/>
        <v>$M$229:$M$231</v>
      </c>
      <c r="N251" s="26" t="str">
        <f t="shared" si="94"/>
        <v>$N$229:$N$231</v>
      </c>
      <c r="O251" s="26" t="str">
        <f t="shared" si="94"/>
        <v>$O$229:$O$231</v>
      </c>
      <c r="P251" s="26" t="str">
        <f t="shared" si="94"/>
        <v>$P$229:$P$231</v>
      </c>
      <c r="Q251" s="26" t="str">
        <f t="shared" si="94"/>
        <v>$Q$229:$Q$231</v>
      </c>
      <c r="R251" s="26" t="str">
        <f t="shared" si="94"/>
        <v>$R$229:$R$231</v>
      </c>
      <c r="S251" s="26" t="str">
        <f t="shared" si="94"/>
        <v>$S$229:$S$231</v>
      </c>
    </row>
    <row r="252" spans="1:45" ht="14.25" customHeight="1">
      <c r="B252" s="35" t="s">
        <v>34</v>
      </c>
      <c r="C252" s="18">
        <f ca="1">SLOPE(LN(INDIRECT(K251)),INDIRECT(C251))</f>
        <v>0.8448368123954404</v>
      </c>
      <c r="D252" s="18" t="s">
        <v>33</v>
      </c>
      <c r="E252">
        <v>0.7761898776134083</v>
      </c>
      <c r="F252" s="19" t="s">
        <v>35</v>
      </c>
      <c r="G252" s="19"/>
      <c r="H252" s="19">
        <f ca="1">INDIRECT(ADDRESS($G$254+ROW($A$229),COLUMN(($L$155))))</f>
        <v>0.30599999999999999</v>
      </c>
      <c r="I252" s="7">
        <f ca="1">INDIRECT(ADDRESS($G$254+ROW($A$229),COLUMN(($M$155))))</f>
        <v>21.26</v>
      </c>
      <c r="J252" s="37"/>
      <c r="L252" s="3" t="s">
        <v>36</v>
      </c>
      <c r="M252" s="18">
        <f t="shared" ref="M252:S252" ca="1" si="95">SLOPE(INDIRECT(M251),INDIRECT($K251))</f>
        <v>-16.14509246088193</v>
      </c>
      <c r="N252" s="18">
        <f t="shared" ca="1" si="95"/>
        <v>11.522048364153628</v>
      </c>
      <c r="O252" s="18">
        <f t="shared" ca="1" si="95"/>
        <v>0</v>
      </c>
      <c r="P252" s="18" t="e">
        <f t="shared" ca="1" si="95"/>
        <v>#DIV/0!</v>
      </c>
      <c r="Q252" s="18" t="e">
        <f t="shared" ca="1" si="95"/>
        <v>#DIV/0!</v>
      </c>
      <c r="R252" s="18">
        <f t="shared" ca="1" si="95"/>
        <v>0</v>
      </c>
      <c r="S252" s="18">
        <f t="shared" ca="1" si="95"/>
        <v>0</v>
      </c>
    </row>
    <row r="253" spans="1:45" ht="14.25" customHeight="1">
      <c r="B253" s="35" t="s">
        <v>37</v>
      </c>
      <c r="C253" s="52">
        <f ca="1">EXP(INTERCEPT(LN(INDIRECT(K251)),INDIRECT(C251)))</f>
        <v>2.0472984545438978E-2</v>
      </c>
      <c r="D253" s="18" t="s">
        <v>38</v>
      </c>
      <c r="F253" s="18" t="s">
        <v>38</v>
      </c>
      <c r="G253" s="25">
        <v>0</v>
      </c>
      <c r="H253" s="19"/>
      <c r="J253" s="37"/>
      <c r="L253" s="3" t="s">
        <v>41</v>
      </c>
      <c r="M253" s="18">
        <f t="shared" ref="M253:S253" ca="1" si="96">M252*$C252</f>
        <v>-13.639968450481145</v>
      </c>
      <c r="N253" s="18">
        <f t="shared" ca="1" si="96"/>
        <v>9.7342506122376502</v>
      </c>
      <c r="O253" s="18">
        <f t="shared" ca="1" si="96"/>
        <v>0</v>
      </c>
      <c r="P253" s="18" t="e">
        <f t="shared" ca="1" si="96"/>
        <v>#DIV/0!</v>
      </c>
      <c r="Q253" s="18" t="e">
        <f t="shared" ca="1" si="96"/>
        <v>#DIV/0!</v>
      </c>
      <c r="R253" s="18">
        <f t="shared" ca="1" si="96"/>
        <v>0</v>
      </c>
      <c r="S253" s="18">
        <f t="shared" ca="1" si="96"/>
        <v>0</v>
      </c>
    </row>
    <row r="254" spans="1:45" ht="14.25" customHeight="1">
      <c r="B254" s="35" t="s">
        <v>42</v>
      </c>
      <c r="C254" s="52">
        <f ca="1">RSQ(LN(INDIRECT(K251)),INDIRECT(C251))</f>
        <v>0.99894985064661312</v>
      </c>
      <c r="D254" s="18" t="s">
        <v>43</v>
      </c>
      <c r="F254" s="18" t="s">
        <v>43</v>
      </c>
      <c r="G254" s="25">
        <v>2</v>
      </c>
      <c r="H254" s="19"/>
      <c r="L254" s="3" t="s">
        <v>44</v>
      </c>
      <c r="M254" s="18">
        <f t="shared" ref="M254:S254" ca="1" si="97">RSQ(INDIRECT(M251),INDIRECT($K251))</f>
        <v>1</v>
      </c>
      <c r="N254" s="18">
        <f t="shared" ca="1" si="97"/>
        <v>1.0000000000000004</v>
      </c>
      <c r="O254" s="18" t="e">
        <f t="shared" ca="1" si="97"/>
        <v>#DIV/0!</v>
      </c>
      <c r="P254" s="18" t="e">
        <f t="shared" ca="1" si="97"/>
        <v>#DIV/0!</v>
      </c>
      <c r="Q254" s="18" t="e">
        <f t="shared" ca="1" si="97"/>
        <v>#DIV/0!</v>
      </c>
      <c r="R254" s="18" t="e">
        <f t="shared" ca="1" si="97"/>
        <v>#DIV/0!</v>
      </c>
      <c r="S254" s="18" t="e">
        <f t="shared" ca="1" si="97"/>
        <v>#DIV/0!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8">""&amp;ADDRESS($G258+ROW($A229),COLUMN())&amp;":"&amp;ADDRESS($G259+ROW($A229),COLUMN())</f>
        <v>$C$229:$C$234</v>
      </c>
      <c r="D256" s="26" t="str">
        <f t="shared" si="98"/>
        <v>$D$229:$D$234</v>
      </c>
      <c r="E256" s="26" t="str">
        <f t="shared" si="98"/>
        <v>$E$229:$E$234</v>
      </c>
      <c r="F256" s="26" t="str">
        <f t="shared" si="98"/>
        <v>$F$229:$F$234</v>
      </c>
      <c r="G256" s="26" t="str">
        <f t="shared" si="98"/>
        <v>$G$229:$G$234</v>
      </c>
      <c r="H256" s="26" t="str">
        <f t="shared" si="98"/>
        <v>$H$229:$H$234</v>
      </c>
      <c r="I256" s="26" t="str">
        <f t="shared" si="98"/>
        <v>$I$229:$I$234</v>
      </c>
      <c r="J256" s="26" t="str">
        <f t="shared" si="98"/>
        <v>$J$229:$J$234</v>
      </c>
      <c r="K256" s="26" t="str">
        <f t="shared" si="98"/>
        <v>$K$229:$K$234</v>
      </c>
      <c r="L256" s="26" t="str">
        <f t="shared" si="98"/>
        <v>$L$229:$L$234</v>
      </c>
      <c r="M256" s="26" t="str">
        <f t="shared" si="98"/>
        <v>$M$229:$M$234</v>
      </c>
      <c r="N256" s="26" t="str">
        <f t="shared" si="98"/>
        <v>$N$229:$N$234</v>
      </c>
      <c r="O256" s="26" t="str">
        <f t="shared" si="98"/>
        <v>$O$229:$O$234</v>
      </c>
      <c r="P256" s="26" t="str">
        <f t="shared" si="98"/>
        <v>$P$229:$P$234</v>
      </c>
      <c r="Q256" s="26" t="str">
        <f t="shared" si="98"/>
        <v>$Q$229:$Q$234</v>
      </c>
      <c r="R256" s="26" t="str">
        <f t="shared" si="98"/>
        <v>$R$229:$R$234</v>
      </c>
      <c r="S256" s="26" t="str">
        <f t="shared" si="98"/>
        <v>$S$229:$S$234</v>
      </c>
    </row>
    <row r="257" spans="1:45" ht="14.25" customHeight="1">
      <c r="B257" s="35" t="s">
        <v>45</v>
      </c>
      <c r="C257" s="18">
        <f ca="1">SLOPE(LN(INDIRECT(K256)),INDIRECT(C256))</f>
        <v>0.43791918869953539</v>
      </c>
      <c r="F257" s="19" t="s">
        <v>35</v>
      </c>
      <c r="G257" s="19"/>
      <c r="H257" s="19"/>
      <c r="I257" s="9"/>
      <c r="J257" s="9"/>
      <c r="L257" s="3" t="s">
        <v>36</v>
      </c>
      <c r="M257" s="35">
        <f t="shared" ref="M257:S257" ca="1" si="99">SLOPE(INDIRECT(M256),INDIRECT($K256))</f>
        <v>-24.291698924382764</v>
      </c>
      <c r="N257" s="35">
        <f t="shared" ca="1" si="99"/>
        <v>20.264632185104432</v>
      </c>
      <c r="O257" s="35">
        <f t="shared" ca="1" si="99"/>
        <v>43.083099255934926</v>
      </c>
      <c r="P257" s="35" t="e">
        <f t="shared" ca="1" si="99"/>
        <v>#DIV/0!</v>
      </c>
      <c r="Q257" s="35" t="e">
        <f t="shared" ca="1" si="99"/>
        <v>#DIV/0!</v>
      </c>
      <c r="R257" s="35">
        <f t="shared" ca="1" si="99"/>
        <v>0</v>
      </c>
      <c r="S257" s="35">
        <f t="shared" ca="1" si="99"/>
        <v>0</v>
      </c>
    </row>
    <row r="258" spans="1:45" ht="14.25" customHeight="1">
      <c r="B258" s="35" t="s">
        <v>37</v>
      </c>
      <c r="C258" s="52">
        <f ca="1">EXP(INTERCEPT(LN(INDIRECT(K256)),INDIRECT(C256)))</f>
        <v>4.9704173454231622E-2</v>
      </c>
      <c r="F258" s="18" t="s">
        <v>38</v>
      </c>
      <c r="G258" s="25">
        <v>0</v>
      </c>
      <c r="H258" s="19"/>
      <c r="L258" s="3" t="s">
        <v>41</v>
      </c>
      <c r="M258" s="35">
        <f t="shared" ref="M258:S258" ca="1" si="100">M257*$C257</f>
        <v>-10.637801085099076</v>
      </c>
      <c r="N258" s="35">
        <f t="shared" ca="1" si="100"/>
        <v>8.8742712857954267</v>
      </c>
      <c r="O258" s="35">
        <f t="shared" ca="1" si="100"/>
        <v>18.866915872820581</v>
      </c>
      <c r="P258" s="35" t="e">
        <f t="shared" ca="1" si="100"/>
        <v>#DIV/0!</v>
      </c>
      <c r="Q258" s="35" t="e">
        <f t="shared" ca="1" si="100"/>
        <v>#DIV/0!</v>
      </c>
      <c r="R258" s="35">
        <f t="shared" ca="1" si="100"/>
        <v>0</v>
      </c>
      <c r="S258" s="35">
        <f t="shared" ca="1" si="100"/>
        <v>0</v>
      </c>
    </row>
    <row r="259" spans="1:45" ht="14.25" customHeight="1">
      <c r="B259" s="35" t="s">
        <v>42</v>
      </c>
      <c r="C259" s="52">
        <f ca="1">RSQ(LN(INDIRECT(K256)),INDIRECT(C256))</f>
        <v>0.76452457254481376</v>
      </c>
      <c r="F259" s="18" t="s">
        <v>43</v>
      </c>
      <c r="G259" s="25">
        <v>5</v>
      </c>
      <c r="H259" s="19"/>
      <c r="L259" s="3" t="s">
        <v>44</v>
      </c>
      <c r="M259" s="35">
        <f t="shared" ref="M259:S259" ca="1" si="101">RSQ(INDIRECT(M256),INDIRECT($K256))</f>
        <v>0.9855775547338943</v>
      </c>
      <c r="N259" s="35">
        <f t="shared" ca="1" si="101"/>
        <v>0.97616831821282757</v>
      </c>
      <c r="O259" s="35">
        <f t="shared" ca="1" si="101"/>
        <v>0.88766165025341093</v>
      </c>
      <c r="P259" s="35" t="e">
        <f t="shared" ca="1" si="101"/>
        <v>#DIV/0!</v>
      </c>
      <c r="Q259" s="35" t="e">
        <f t="shared" ca="1" si="101"/>
        <v>#DIV/0!</v>
      </c>
      <c r="R259" s="35" t="e">
        <f t="shared" ca="1" si="101"/>
        <v>#DIV/0!</v>
      </c>
      <c r="S259" s="35" t="e">
        <f t="shared" ca="1" si="101"/>
        <v>#DIV/0!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61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 t="s">
        <v>62</v>
      </c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 t="s">
        <v>60</v>
      </c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>
        <v>44727.675844907397</v>
      </c>
      <c r="C266">
        <f t="shared" ref="C266:C271" si="102">(B266-$B$266)*24</f>
        <v>0</v>
      </c>
      <c r="D266" s="34"/>
      <c r="E266" s="42"/>
      <c r="F266" s="33">
        <v>100</v>
      </c>
      <c r="G266" s="33">
        <f t="shared" ref="G266:G282" si="103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1.9112882800000001E-2</v>
      </c>
      <c r="L266" s="57">
        <v>1.35938E-2</v>
      </c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>
        <v>44727.760798611111</v>
      </c>
      <c r="C267">
        <f t="shared" si="102"/>
        <v>2.0388888891320676</v>
      </c>
      <c r="D267" s="28"/>
      <c r="E267" s="44"/>
      <c r="F267" s="27">
        <v>100</v>
      </c>
      <c r="G267" s="27">
        <f t="shared" si="103"/>
        <v>0</v>
      </c>
      <c r="H267" s="28" t="e">
        <f t="shared" ref="H267:H282" si="104">LN(E267/E266)/(C267-C266)</f>
        <v>#DIV/0!</v>
      </c>
      <c r="I267" s="29" t="e">
        <f t="shared" ref="I267:I282" si="105">((E267-E266)/H267)+I266</f>
        <v>#DIV/0!</v>
      </c>
      <c r="J267" s="29">
        <f t="shared" ref="J267:J282" si="106">(0.5*(C267-C266)*(E267+E266))+J266</f>
        <v>0</v>
      </c>
      <c r="K267" s="45">
        <f>L267*Assumptions!$J$13</f>
        <v>0.120916</v>
      </c>
      <c r="L267" s="57">
        <v>8.5999999999999993E-2</v>
      </c>
      <c r="M267" s="37">
        <v>26.57</v>
      </c>
      <c r="N267" s="37">
        <v>0</v>
      </c>
      <c r="O267" s="37">
        <v>0</v>
      </c>
      <c r="P267" s="37"/>
      <c r="Q267" s="37"/>
      <c r="R267" s="37">
        <v>0</v>
      </c>
      <c r="S267" s="37">
        <v>0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>
        <v>44727.817731481482</v>
      </c>
      <c r="C268">
        <f t="shared" si="102"/>
        <v>3.4052777780452743</v>
      </c>
      <c r="D268" s="28"/>
      <c r="E268" s="44"/>
      <c r="F268" s="27">
        <v>100</v>
      </c>
      <c r="G268" s="27">
        <f t="shared" si="103"/>
        <v>0</v>
      </c>
      <c r="H268" s="28" t="e">
        <f t="shared" si="104"/>
        <v>#DIV/0!</v>
      </c>
      <c r="I268" s="29" t="e">
        <f t="shared" si="105"/>
        <v>#DIV/0!</v>
      </c>
      <c r="J268" s="29">
        <f t="shared" si="106"/>
        <v>0</v>
      </c>
      <c r="K268" s="45">
        <f>L268*Assumptions!$J$13</f>
        <v>0.331816</v>
      </c>
      <c r="L268" s="57">
        <v>0.23599999999999999</v>
      </c>
      <c r="M268" s="37">
        <v>21.69</v>
      </c>
      <c r="N268" s="37">
        <v>2.38</v>
      </c>
      <c r="O268" s="37">
        <v>0</v>
      </c>
      <c r="P268" s="37"/>
      <c r="Q268" s="37"/>
      <c r="R268" s="37">
        <v>0</v>
      </c>
      <c r="S268" s="37">
        <v>0</v>
      </c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>
        <v>44727.881192129629</v>
      </c>
      <c r="C269">
        <f t="shared" si="102"/>
        <v>4.9283333335770294</v>
      </c>
      <c r="D269" s="28"/>
      <c r="E269" s="44"/>
      <c r="F269" s="27">
        <v>100</v>
      </c>
      <c r="G269" s="27">
        <f t="shared" si="103"/>
        <v>0</v>
      </c>
      <c r="H269" s="28" t="e">
        <f t="shared" si="104"/>
        <v>#DIV/0!</v>
      </c>
      <c r="I269" s="29" t="e">
        <f t="shared" si="105"/>
        <v>#DIV/0!</v>
      </c>
      <c r="J269" s="29">
        <f t="shared" si="106"/>
        <v>0</v>
      </c>
      <c r="K269" s="45">
        <f>L269*Assumptions!$J$13</f>
        <v>0.78876600000000019</v>
      </c>
      <c r="L269" s="57">
        <v>0.56100000000000005</v>
      </c>
      <c r="M269" s="37">
        <v>10.79</v>
      </c>
      <c r="N269" s="37">
        <v>11.77</v>
      </c>
      <c r="O269" s="37">
        <v>24.59</v>
      </c>
      <c r="P269" s="37"/>
      <c r="Q269" s="37"/>
      <c r="R269" s="37">
        <v>0</v>
      </c>
      <c r="S269" s="37">
        <v>0</v>
      </c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>
        <v>44727.884421296287</v>
      </c>
      <c r="C270">
        <f t="shared" si="102"/>
        <v>5.0058333333581686</v>
      </c>
      <c r="D270" s="28"/>
      <c r="E270" s="44"/>
      <c r="F270" s="27">
        <v>100</v>
      </c>
      <c r="G270" s="27">
        <f t="shared" si="103"/>
        <v>0</v>
      </c>
      <c r="H270" s="28" t="e">
        <f t="shared" si="104"/>
        <v>#DIV/0!</v>
      </c>
      <c r="I270" s="29" t="e">
        <f t="shared" si="105"/>
        <v>#DIV/0!</v>
      </c>
      <c r="J270" s="29">
        <f t="shared" si="106"/>
        <v>0</v>
      </c>
      <c r="K270" s="45">
        <f>L270*Assumptions!$J$13</f>
        <v>0.7395560000000001</v>
      </c>
      <c r="L270" s="57">
        <v>0.52600000000000002</v>
      </c>
      <c r="M270" s="37">
        <v>10.31</v>
      </c>
      <c r="N270" s="37">
        <v>12.87</v>
      </c>
      <c r="O270" s="37">
        <v>24.96</v>
      </c>
      <c r="P270" s="37"/>
      <c r="Q270" s="37"/>
      <c r="R270" s="37">
        <v>0</v>
      </c>
      <c r="S270" s="37">
        <v>0</v>
      </c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>
        <v>44728.04111111111</v>
      </c>
      <c r="C271">
        <f t="shared" si="102"/>
        <v>8.7663888891111128</v>
      </c>
      <c r="D271" s="28"/>
      <c r="E271" s="44"/>
      <c r="F271" s="27">
        <v>100</v>
      </c>
      <c r="G271" s="27">
        <f t="shared" si="103"/>
        <v>0</v>
      </c>
      <c r="H271" s="28" t="e">
        <f t="shared" si="104"/>
        <v>#DIV/0!</v>
      </c>
      <c r="I271" s="29" t="e">
        <f t="shared" si="105"/>
        <v>#DIV/0!</v>
      </c>
      <c r="J271" s="29">
        <f t="shared" si="106"/>
        <v>0</v>
      </c>
      <c r="K271" s="45">
        <f>L271*Assumptions!$J$13</f>
        <v>0.95326800000000012</v>
      </c>
      <c r="L271" s="57">
        <v>0.67800000000000005</v>
      </c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/>
      <c r="C272"/>
      <c r="D272" s="28"/>
      <c r="E272" s="44"/>
      <c r="F272" s="27">
        <v>100</v>
      </c>
      <c r="G272" s="27">
        <f t="shared" si="103"/>
        <v>0</v>
      </c>
      <c r="H272" s="28" t="e">
        <f t="shared" si="104"/>
        <v>#DIV/0!</v>
      </c>
      <c r="I272" s="29" t="e">
        <f t="shared" si="105"/>
        <v>#DIV/0!</v>
      </c>
      <c r="J272" s="29">
        <f t="shared" si="106"/>
        <v>0</v>
      </c>
      <c r="K272" s="45">
        <f>L272*Assumptions!$J$13</f>
        <v>0</v>
      </c>
      <c r="L272" s="57"/>
      <c r="M272" s="40"/>
      <c r="N272" s="37"/>
      <c r="O272" s="37"/>
      <c r="P272" s="40"/>
      <c r="Q272" s="37"/>
      <c r="R272" s="40"/>
      <c r="S272" s="37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/>
      <c r="C273"/>
      <c r="D273" s="28"/>
      <c r="E273" s="44"/>
      <c r="F273" s="27">
        <v>100</v>
      </c>
      <c r="G273" s="27">
        <f t="shared" si="103"/>
        <v>0</v>
      </c>
      <c r="H273" s="28" t="e">
        <f t="shared" si="104"/>
        <v>#DIV/0!</v>
      </c>
      <c r="I273" s="29" t="e">
        <f t="shared" si="105"/>
        <v>#DIV/0!</v>
      </c>
      <c r="J273" s="29">
        <f t="shared" si="106"/>
        <v>0</v>
      </c>
      <c r="K273" s="45">
        <f>L273*Assumptions!$J$13</f>
        <v>0</v>
      </c>
      <c r="L273" s="57"/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/>
      <c r="D274" s="28"/>
      <c r="E274" s="44"/>
      <c r="F274" s="27">
        <v>100</v>
      </c>
      <c r="G274" s="27">
        <f t="shared" si="103"/>
        <v>0</v>
      </c>
      <c r="H274" s="28" t="e">
        <f t="shared" si="104"/>
        <v>#DIV/0!</v>
      </c>
      <c r="I274" s="29" t="e">
        <f t="shared" si="105"/>
        <v>#DIV/0!</v>
      </c>
      <c r="J274" s="29">
        <f t="shared" si="106"/>
        <v>0</v>
      </c>
      <c r="K274" s="45">
        <f>L274*Assumptions!$J$13</f>
        <v>0</v>
      </c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/>
      <c r="D275" s="28"/>
      <c r="E275" s="44"/>
      <c r="F275" s="27">
        <v>100</v>
      </c>
      <c r="G275" s="27">
        <f t="shared" si="103"/>
        <v>0</v>
      </c>
      <c r="H275" s="28" t="e">
        <f t="shared" si="104"/>
        <v>#DIV/0!</v>
      </c>
      <c r="I275" s="29" t="e">
        <f t="shared" si="105"/>
        <v>#DIV/0!</v>
      </c>
      <c r="J275" s="29">
        <f t="shared" si="106"/>
        <v>0</v>
      </c>
      <c r="K275" s="45">
        <f>L275*Assumptions!$J$13</f>
        <v>0</v>
      </c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/>
      <c r="D276" s="28"/>
      <c r="E276" s="44"/>
      <c r="F276" s="27">
        <v>100</v>
      </c>
      <c r="G276" s="27">
        <f t="shared" si="103"/>
        <v>0</v>
      </c>
      <c r="H276" s="28" t="e">
        <f t="shared" si="104"/>
        <v>#DIV/0!</v>
      </c>
      <c r="I276" s="29" t="e">
        <f t="shared" si="105"/>
        <v>#DIV/0!</v>
      </c>
      <c r="J276" s="29">
        <f t="shared" si="106"/>
        <v>0</v>
      </c>
      <c r="K276" s="45">
        <f>L276*Assumptions!$J$13</f>
        <v>0</v>
      </c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/>
      <c r="D277" s="28"/>
      <c r="E277" s="44"/>
      <c r="F277" s="27">
        <v>100</v>
      </c>
      <c r="G277" s="27">
        <f t="shared" si="103"/>
        <v>0</v>
      </c>
      <c r="H277" s="28" t="e">
        <f t="shared" si="104"/>
        <v>#DIV/0!</v>
      </c>
      <c r="I277" s="29" t="e">
        <f t="shared" si="105"/>
        <v>#DIV/0!</v>
      </c>
      <c r="J277" s="29">
        <f t="shared" si="106"/>
        <v>0</v>
      </c>
      <c r="K277" s="45">
        <f>L277*Assumptions!$J$13</f>
        <v>0</v>
      </c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/>
      <c r="D278" s="28"/>
      <c r="E278" s="44"/>
      <c r="F278" s="27">
        <v>100</v>
      </c>
      <c r="G278" s="27">
        <f t="shared" si="103"/>
        <v>0</v>
      </c>
      <c r="H278" s="28" t="e">
        <f t="shared" si="104"/>
        <v>#DIV/0!</v>
      </c>
      <c r="I278" s="29" t="e">
        <f t="shared" si="105"/>
        <v>#DIV/0!</v>
      </c>
      <c r="J278" s="29">
        <f t="shared" si="106"/>
        <v>0</v>
      </c>
      <c r="K278" s="45">
        <f>L278*Assumptions!$J$13</f>
        <v>0</v>
      </c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/>
      <c r="D279" s="28"/>
      <c r="E279" s="44"/>
      <c r="F279" s="27">
        <v>100</v>
      </c>
      <c r="G279" s="27">
        <f t="shared" si="103"/>
        <v>0</v>
      </c>
      <c r="H279" s="28" t="e">
        <f t="shared" si="104"/>
        <v>#DIV/0!</v>
      </c>
      <c r="I279" s="29" t="e">
        <f t="shared" si="105"/>
        <v>#DIV/0!</v>
      </c>
      <c r="J279" s="29">
        <f t="shared" si="106"/>
        <v>0</v>
      </c>
      <c r="K279" s="45">
        <f>L279*Assumptions!$J$13</f>
        <v>0</v>
      </c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/>
      <c r="D280" s="28"/>
      <c r="E280" s="44"/>
      <c r="F280" s="27">
        <v>100</v>
      </c>
      <c r="G280" s="27">
        <f t="shared" si="103"/>
        <v>0</v>
      </c>
      <c r="H280" s="28" t="e">
        <f t="shared" si="104"/>
        <v>#DIV/0!</v>
      </c>
      <c r="I280" s="29" t="e">
        <f t="shared" si="105"/>
        <v>#DIV/0!</v>
      </c>
      <c r="J280" s="29">
        <f t="shared" si="106"/>
        <v>0</v>
      </c>
      <c r="K280" s="45">
        <f>L280*Assumptions!$J$13</f>
        <v>0</v>
      </c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/>
      <c r="D281" s="28"/>
      <c r="E281" s="44"/>
      <c r="F281" s="27">
        <v>100</v>
      </c>
      <c r="G281" s="27">
        <f t="shared" si="103"/>
        <v>0</v>
      </c>
      <c r="H281" s="28" t="e">
        <f t="shared" si="104"/>
        <v>#DIV/0!</v>
      </c>
      <c r="I281" s="29" t="e">
        <f t="shared" si="105"/>
        <v>#DIV/0!</v>
      </c>
      <c r="J281" s="29">
        <f t="shared" si="106"/>
        <v>0</v>
      </c>
      <c r="K281" s="45">
        <f>L281*Assumptions!$J$13</f>
        <v>0</v>
      </c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/>
      <c r="D282" s="28"/>
      <c r="E282" s="44"/>
      <c r="F282" s="27">
        <v>100</v>
      </c>
      <c r="G282" s="27">
        <f t="shared" si="103"/>
        <v>0</v>
      </c>
      <c r="H282" s="28" t="e">
        <f t="shared" si="104"/>
        <v>#DIV/0!</v>
      </c>
      <c r="I282" s="29" t="e">
        <f t="shared" si="105"/>
        <v>#DIV/0!</v>
      </c>
      <c r="J282" s="29">
        <f t="shared" si="106"/>
        <v>0</v>
      </c>
      <c r="K282" s="45">
        <f>L282*Assumptions!$J$13</f>
        <v>0</v>
      </c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7">""&amp;ADDRESS($G290+ROW($A266),COLUMN())&amp;":"&amp;ADDRESS($G291+ROW($A266),COLUMN())</f>
        <v>$C$266:$C$268</v>
      </c>
      <c r="D288" s="26" t="str">
        <f t="shared" si="107"/>
        <v>$D$266:$D$268</v>
      </c>
      <c r="E288" s="26" t="str">
        <f t="shared" si="107"/>
        <v>$E$266:$E$268</v>
      </c>
      <c r="F288" s="26" t="str">
        <f t="shared" si="107"/>
        <v>$F$266:$F$268</v>
      </c>
      <c r="G288" s="26" t="str">
        <f t="shared" si="107"/>
        <v>$G$266:$G$268</v>
      </c>
      <c r="H288" s="26" t="str">
        <f t="shared" si="107"/>
        <v>$H$266:$H$268</v>
      </c>
      <c r="I288" s="26" t="str">
        <f t="shared" si="107"/>
        <v>$I$266:$I$268</v>
      </c>
      <c r="J288" s="26" t="str">
        <f t="shared" si="107"/>
        <v>$J$266:$J$268</v>
      </c>
      <c r="K288" s="26" t="str">
        <f t="shared" si="107"/>
        <v>$K$266:$K$268</v>
      </c>
      <c r="L288" s="26" t="str">
        <f t="shared" si="107"/>
        <v>$L$266:$L$268</v>
      </c>
      <c r="M288" s="26" t="str">
        <f t="shared" si="107"/>
        <v>$M$266:$M$268</v>
      </c>
      <c r="N288" s="26" t="str">
        <f t="shared" si="107"/>
        <v>$N$266:$N$268</v>
      </c>
      <c r="O288" s="26" t="str">
        <f t="shared" si="107"/>
        <v>$O$266:$O$268</v>
      </c>
      <c r="P288" s="26" t="str">
        <f t="shared" si="107"/>
        <v>$P$266:$P$268</v>
      </c>
      <c r="Q288" s="26" t="str">
        <f t="shared" si="107"/>
        <v>$Q$266:$Q$268</v>
      </c>
      <c r="R288" s="26" t="str">
        <f t="shared" si="107"/>
        <v>$R$266:$R$268</v>
      </c>
      <c r="S288" s="26" t="str">
        <f t="shared" si="107"/>
        <v>$S$266:$S$268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>
        <f ca="1">SLOPE(LN(INDIRECT(K288)),INDIRECT(C288))</f>
        <v>0.8433574018637241</v>
      </c>
      <c r="D289" s="18" t="s">
        <v>33</v>
      </c>
      <c r="E289" s="35">
        <v>0.73879736360633652</v>
      </c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>
        <f t="shared" ref="M289:S289" ca="1" si="108">SLOPE(INDIRECT(M288),INDIRECT($K288))</f>
        <v>-23.13892840208629</v>
      </c>
      <c r="N289" s="18">
        <f t="shared" ca="1" si="108"/>
        <v>11.284969179706019</v>
      </c>
      <c r="O289" s="18">
        <f t="shared" ca="1" si="108"/>
        <v>0</v>
      </c>
      <c r="P289" s="18" t="e">
        <f t="shared" ca="1" si="108"/>
        <v>#DIV/0!</v>
      </c>
      <c r="Q289" s="18" t="e">
        <f t="shared" ca="1" si="108"/>
        <v>#DIV/0!</v>
      </c>
      <c r="R289" s="18">
        <f t="shared" ca="1" si="108"/>
        <v>0</v>
      </c>
      <c r="S289" s="18">
        <f t="shared" ca="1" si="108"/>
        <v>0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>
        <f ca="1">EXP(INTERCEPT(LN(INDIRECT(K288)),INDIRECT(C288)))</f>
        <v>1.981066331602082E-2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0.23599999999999999</v>
      </c>
      <c r="I290" s="7">
        <f ca="1">INDIRECT(ADDRESS($G$291+ROW($A$266),COLUMN(($M$155))))</f>
        <v>21.69</v>
      </c>
      <c r="J290" s="11"/>
      <c r="K290" s="35"/>
      <c r="L290" s="12" t="s">
        <v>41</v>
      </c>
      <c r="M290" s="18">
        <f t="shared" ref="M290:S290" ca="1" si="109">M289*$C289</f>
        <v>-19.514386539094225</v>
      </c>
      <c r="N290" s="18">
        <f t="shared" ca="1" si="109"/>
        <v>9.5172622875090696</v>
      </c>
      <c r="O290" s="18">
        <f t="shared" ca="1" si="109"/>
        <v>0</v>
      </c>
      <c r="P290" s="18" t="e">
        <f t="shared" ca="1" si="109"/>
        <v>#DIV/0!</v>
      </c>
      <c r="Q290" s="18" t="e">
        <f t="shared" ca="1" si="109"/>
        <v>#DIV/0!</v>
      </c>
      <c r="R290" s="18">
        <f t="shared" ca="1" si="109"/>
        <v>0</v>
      </c>
      <c r="S290" s="18">
        <f t="shared" ca="1" si="109"/>
        <v>0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>
        <f ca="1">RSQ(LN(INDIRECT(K288)),INDIRECT(C288))</f>
        <v>0.99710362018508714</v>
      </c>
      <c r="D291" s="35" t="s">
        <v>43</v>
      </c>
      <c r="E291" s="35"/>
      <c r="F291" s="18" t="s">
        <v>43</v>
      </c>
      <c r="G291" s="25">
        <v>2</v>
      </c>
      <c r="H291" s="19"/>
      <c r="J291" s="11"/>
      <c r="K291" s="35"/>
      <c r="L291" s="12" t="s">
        <v>44</v>
      </c>
      <c r="M291" s="18">
        <f t="shared" ref="M291:S291" ca="1" si="110">RSQ(INDIRECT(M288),INDIRECT($K288))</f>
        <v>0.99999999999999956</v>
      </c>
      <c r="N291" s="18">
        <f t="shared" ca="1" si="110"/>
        <v>0.99999999999999956</v>
      </c>
      <c r="O291" s="18" t="e">
        <f t="shared" ca="1" si="110"/>
        <v>#DIV/0!</v>
      </c>
      <c r="P291" s="18" t="e">
        <f t="shared" ca="1" si="110"/>
        <v>#DIV/0!</v>
      </c>
      <c r="Q291" s="18" t="e">
        <f t="shared" ca="1" si="110"/>
        <v>#DIV/0!</v>
      </c>
      <c r="R291" s="18" t="e">
        <f t="shared" ca="1" si="110"/>
        <v>#DIV/0!</v>
      </c>
      <c r="S291" s="18" t="e">
        <f t="shared" ca="1" si="110"/>
        <v>#DIV/0!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11">""&amp;ADDRESS($G295+ROW($A266),COLUMN())&amp;":"&amp;ADDRESS($G296+ROW($A266),COLUMN())</f>
        <v>$C$267:$C$270</v>
      </c>
      <c r="D293" s="26" t="str">
        <f t="shared" si="111"/>
        <v>$D$267:$D$270</v>
      </c>
      <c r="E293" s="26" t="str">
        <f t="shared" si="111"/>
        <v>$E$267:$E$270</v>
      </c>
      <c r="F293" s="26" t="str">
        <f t="shared" si="111"/>
        <v>$F$267:$F$270</v>
      </c>
      <c r="G293" s="26" t="str">
        <f t="shared" si="111"/>
        <v>$G$267:$G$270</v>
      </c>
      <c r="H293" s="26" t="str">
        <f t="shared" si="111"/>
        <v>$H$267:$H$270</v>
      </c>
      <c r="I293" s="26" t="str">
        <f t="shared" si="111"/>
        <v>$I$267:$I$270</v>
      </c>
      <c r="J293" s="26" t="str">
        <f t="shared" si="111"/>
        <v>$J$267:$J$270</v>
      </c>
      <c r="K293" s="26" t="str">
        <f t="shared" si="111"/>
        <v>$K$267:$K$270</v>
      </c>
      <c r="L293" s="26" t="str">
        <f t="shared" si="111"/>
        <v>$L$267:$L$270</v>
      </c>
      <c r="M293" s="26" t="str">
        <f t="shared" si="111"/>
        <v>$M$267:$M$270</v>
      </c>
      <c r="N293" s="26" t="str">
        <f t="shared" si="111"/>
        <v>$N$267:$N$270</v>
      </c>
      <c r="O293" s="26" t="str">
        <f t="shared" si="111"/>
        <v>$O$267:$O$270</v>
      </c>
      <c r="P293" s="26" t="str">
        <f t="shared" si="111"/>
        <v>$P$267:$P$270</v>
      </c>
      <c r="Q293" s="26" t="str">
        <f t="shared" si="111"/>
        <v>$Q$267:$Q$270</v>
      </c>
      <c r="R293" s="26" t="str">
        <f t="shared" si="111"/>
        <v>$R$267:$R$270</v>
      </c>
      <c r="S293" s="26" t="str">
        <f t="shared" si="111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>
        <f ca="1">SLOPE(LN(INDIRECT(K293)),INDIRECT(C293))</f>
        <v>0.61773799285287134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>
        <f t="shared" ref="M294:S294" ca="1" si="112">SLOPE(INDIRECT(M293),INDIRECT($K293))</f>
        <v>-24.965458311339315</v>
      </c>
      <c r="N294" s="35">
        <f t="shared" ca="1" si="112"/>
        <v>19.859566908126386</v>
      </c>
      <c r="O294" s="35">
        <f t="shared" ca="1" si="112"/>
        <v>42.583588469582153</v>
      </c>
      <c r="P294" s="35" t="e">
        <f t="shared" ca="1" si="112"/>
        <v>#DIV/0!</v>
      </c>
      <c r="Q294" s="35" t="e">
        <f t="shared" ca="1" si="112"/>
        <v>#DIV/0!</v>
      </c>
      <c r="R294" s="35">
        <f t="shared" ca="1" si="112"/>
        <v>0</v>
      </c>
      <c r="S294" s="35">
        <f t="shared" ca="1" si="112"/>
        <v>0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>
        <f ca="1">EXP(INTERCEPT(LN(INDIRECT(K293)),INDIRECT(C293)))</f>
        <v>3.638308273075324E-2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>
        <f t="shared" ref="M295:S295" ca="1" si="113">M294*$C294</f>
        <v>-15.422112107898784</v>
      </c>
      <c r="N295" s="35">
        <f t="shared" ca="1" si="113"/>
        <v>12.268009000753297</v>
      </c>
      <c r="O295" s="35">
        <f t="shared" ca="1" si="113"/>
        <v>26.305500469672356</v>
      </c>
      <c r="P295" s="35" t="e">
        <f t="shared" ca="1" si="113"/>
        <v>#DIV/0!</v>
      </c>
      <c r="Q295" s="35" t="e">
        <f t="shared" ca="1" si="113"/>
        <v>#DIV/0!</v>
      </c>
      <c r="R295" s="35">
        <f t="shared" ca="1" si="113"/>
        <v>0</v>
      </c>
      <c r="S295" s="35">
        <f t="shared" ca="1" si="113"/>
        <v>0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>
        <f ca="1">RSQ(LN(INDIRECT(K293)),INDIRECT(C293))</f>
        <v>0.99030449205261473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>
        <f t="shared" ref="M296:S296" ca="1" si="114">RSQ(INDIRECT(M293),INDIRECT($K293))</f>
        <v>0.99207187499580674</v>
      </c>
      <c r="N296" s="35">
        <f t="shared" ca="1" si="114"/>
        <v>0.96862208309494302</v>
      </c>
      <c r="O296" s="35">
        <f t="shared" ca="1" si="114"/>
        <v>0.92363435999257637</v>
      </c>
      <c r="P296" s="35" t="e">
        <f t="shared" ca="1" si="114"/>
        <v>#DIV/0!</v>
      </c>
      <c r="Q296" s="35" t="e">
        <f t="shared" ca="1" si="114"/>
        <v>#DIV/0!</v>
      </c>
      <c r="R296" s="35" t="e">
        <f t="shared" ca="1" si="114"/>
        <v>#DIV/0!</v>
      </c>
      <c r="S296" s="35" t="e">
        <f t="shared" ca="1" si="114"/>
        <v>#DIV/0!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63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 t="s">
        <v>64</v>
      </c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 t="s">
        <v>65</v>
      </c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>
        <v>44727.682615740741</v>
      </c>
      <c r="C303">
        <f t="shared" ref="C303:C309" si="115">(B303-$B$303)*24</f>
        <v>0</v>
      </c>
      <c r="D303" s="34"/>
      <c r="E303" s="42"/>
      <c r="F303" s="33">
        <v>100</v>
      </c>
      <c r="G303" s="33">
        <f t="shared" ref="G303:G319" si="116">E303/(F303/100)</f>
        <v>0</v>
      </c>
      <c r="H303" s="34"/>
      <c r="I303" s="32">
        <v>0</v>
      </c>
      <c r="J303" s="32">
        <v>0</v>
      </c>
      <c r="K303" s="43">
        <f>L303*Assumptions!$J$13</f>
        <v>1.8638217200000001E-2</v>
      </c>
      <c r="L303">
        <v>1.3256199999999999E-2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>
        <v>44727.764050925929</v>
      </c>
      <c r="C304">
        <f t="shared" si="115"/>
        <v>1.9544444445054978</v>
      </c>
      <c r="D304" s="28"/>
      <c r="E304" s="44"/>
      <c r="F304" s="27">
        <v>100</v>
      </c>
      <c r="G304" s="27">
        <f t="shared" si="116"/>
        <v>0</v>
      </c>
      <c r="H304" s="28" t="e">
        <f t="shared" ref="H304:H319" si="117">LN(E304/E303)/(C304-C303)</f>
        <v>#DIV/0!</v>
      </c>
      <c r="I304" s="29" t="e">
        <f t="shared" ref="I304:I319" si="118">((E304-E303)/H304)+I303</f>
        <v>#DIV/0!</v>
      </c>
      <c r="J304" s="29">
        <f t="shared" ref="J304:J319" si="119">(0.5*(C304-C303)*(E304+E303))+J303</f>
        <v>0</v>
      </c>
      <c r="K304" s="45">
        <f>L304*Assumptions!$J$13</f>
        <v>7.311200000000001E-2</v>
      </c>
      <c r="L304">
        <v>5.1999999999999998E-2</v>
      </c>
      <c r="M304" s="60">
        <v>27.43</v>
      </c>
      <c r="N304" s="61">
        <v>0</v>
      </c>
      <c r="O304" s="37">
        <v>0</v>
      </c>
      <c r="P304" s="37"/>
      <c r="Q304" s="37"/>
      <c r="R304" s="37">
        <v>0</v>
      </c>
      <c r="S304" s="37">
        <v>0</v>
      </c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>
        <v>44727.821006944447</v>
      </c>
      <c r="C305">
        <f t="shared" si="115"/>
        <v>3.3213888889295049</v>
      </c>
      <c r="D305" s="28"/>
      <c r="E305" s="44"/>
      <c r="F305" s="33">
        <v>100</v>
      </c>
      <c r="G305" s="27">
        <f t="shared" si="116"/>
        <v>0</v>
      </c>
      <c r="H305" s="28" t="e">
        <f t="shared" si="117"/>
        <v>#DIV/0!</v>
      </c>
      <c r="I305" s="29" t="e">
        <f t="shared" si="118"/>
        <v>#DIV/0!</v>
      </c>
      <c r="J305" s="29">
        <f t="shared" si="119"/>
        <v>0</v>
      </c>
      <c r="K305" s="45">
        <f>L305*Assumptions!$J$13</f>
        <v>0.20105800000000001</v>
      </c>
      <c r="L305">
        <v>0.14299999999999999</v>
      </c>
      <c r="M305" s="60">
        <v>24.19</v>
      </c>
      <c r="N305" s="61">
        <v>1.73</v>
      </c>
      <c r="O305" s="37">
        <v>0</v>
      </c>
      <c r="P305" s="37"/>
      <c r="Q305" s="37"/>
      <c r="R305" s="37">
        <v>0</v>
      </c>
      <c r="S305" s="37">
        <v>0</v>
      </c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>
        <v>44727.887673611112</v>
      </c>
      <c r="C306">
        <f t="shared" si="115"/>
        <v>4.9213888889062218</v>
      </c>
      <c r="D306" s="28"/>
      <c r="E306" s="44"/>
      <c r="F306" s="27">
        <v>100</v>
      </c>
      <c r="G306" s="27">
        <f t="shared" si="116"/>
        <v>0</v>
      </c>
      <c r="H306" s="28" t="e">
        <f t="shared" si="117"/>
        <v>#DIV/0!</v>
      </c>
      <c r="I306" s="29" t="e">
        <f t="shared" si="118"/>
        <v>#DIV/0!</v>
      </c>
      <c r="J306" s="29">
        <f t="shared" si="119"/>
        <v>0</v>
      </c>
      <c r="K306" s="45">
        <f>L306*Assumptions!$J$13</f>
        <v>0.59895600000000004</v>
      </c>
      <c r="L306">
        <v>0.42599999999999999</v>
      </c>
      <c r="M306" s="60">
        <v>17.14</v>
      </c>
      <c r="N306" s="61">
        <v>9.0500000000000007</v>
      </c>
      <c r="O306" s="37">
        <v>11.83</v>
      </c>
      <c r="P306" s="37"/>
      <c r="Q306" s="37"/>
      <c r="R306" s="37">
        <v>0</v>
      </c>
      <c r="S306" s="37">
        <v>0</v>
      </c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>
        <v>44727.945011574076</v>
      </c>
      <c r="C307">
        <f t="shared" si="115"/>
        <v>6.2975000000442378</v>
      </c>
      <c r="D307" s="28"/>
      <c r="E307" s="44"/>
      <c r="F307" s="33">
        <v>100</v>
      </c>
      <c r="G307" s="27">
        <f t="shared" si="116"/>
        <v>0</v>
      </c>
      <c r="H307" s="28" t="e">
        <f t="shared" si="117"/>
        <v>#DIV/0!</v>
      </c>
      <c r="I307" s="29" t="e">
        <f t="shared" si="118"/>
        <v>#DIV/0!</v>
      </c>
      <c r="J307" s="29">
        <f t="shared" si="119"/>
        <v>0</v>
      </c>
      <c r="K307" s="45">
        <f>L307*Assumptions!$J$13</f>
        <v>0.842194</v>
      </c>
      <c r="L307">
        <v>0.59899999999999998</v>
      </c>
      <c r="M307" s="60">
        <v>3.2</v>
      </c>
      <c r="N307" s="61">
        <v>15.99</v>
      </c>
      <c r="O307" s="37">
        <v>26.02</v>
      </c>
      <c r="P307" s="37"/>
      <c r="Q307" s="37"/>
      <c r="R307" s="37">
        <v>0</v>
      </c>
      <c r="S307" s="37">
        <v>0</v>
      </c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>
        <v>44727.948252314818</v>
      </c>
      <c r="C308">
        <f t="shared" si="115"/>
        <v>6.3752777778427117</v>
      </c>
      <c r="D308" s="28"/>
      <c r="E308" s="44"/>
      <c r="F308" s="27">
        <v>100</v>
      </c>
      <c r="G308" s="27">
        <f t="shared" si="116"/>
        <v>0</v>
      </c>
      <c r="H308" s="28" t="e">
        <f t="shared" si="117"/>
        <v>#DIV/0!</v>
      </c>
      <c r="I308" s="29" t="e">
        <f t="shared" si="118"/>
        <v>#DIV/0!</v>
      </c>
      <c r="J308" s="29">
        <f t="shared" si="119"/>
        <v>0</v>
      </c>
      <c r="K308" s="45">
        <f>L308*Assumptions!$J$13</f>
        <v>0.89702800000000016</v>
      </c>
      <c r="L308">
        <v>0.63800000000000001</v>
      </c>
      <c r="M308" s="60">
        <v>2.83</v>
      </c>
      <c r="N308" s="61">
        <v>17.52</v>
      </c>
      <c r="O308" s="37">
        <v>25.93</v>
      </c>
      <c r="P308" s="37"/>
      <c r="Q308" s="37"/>
      <c r="R308" s="37">
        <v>0</v>
      </c>
      <c r="S308" s="37">
        <v>0</v>
      </c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>
        <v>44728.047013888892</v>
      </c>
      <c r="C309">
        <f t="shared" si="115"/>
        <v>8.745555555622559</v>
      </c>
      <c r="D309" s="28"/>
      <c r="E309" s="44"/>
      <c r="F309" s="27">
        <v>100</v>
      </c>
      <c r="G309" s="27">
        <f t="shared" si="116"/>
        <v>0</v>
      </c>
      <c r="H309" s="28" t="e">
        <f t="shared" si="117"/>
        <v>#DIV/0!</v>
      </c>
      <c r="I309" s="29" t="e">
        <f t="shared" si="118"/>
        <v>#DIV/0!</v>
      </c>
      <c r="J309" s="29">
        <f t="shared" si="119"/>
        <v>0</v>
      </c>
      <c r="K309" s="45">
        <f>L309*Assumptions!$J$13</f>
        <v>0.87453200000000009</v>
      </c>
      <c r="L309">
        <v>0.622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/>
      <c r="D310" s="28"/>
      <c r="E310" s="44"/>
      <c r="F310" s="27">
        <v>100</v>
      </c>
      <c r="G310" s="27">
        <f t="shared" si="116"/>
        <v>0</v>
      </c>
      <c r="H310" s="28" t="e">
        <f t="shared" si="117"/>
        <v>#DIV/0!</v>
      </c>
      <c r="I310" s="29" t="e">
        <f t="shared" si="118"/>
        <v>#DIV/0!</v>
      </c>
      <c r="J310" s="29">
        <f t="shared" si="119"/>
        <v>0</v>
      </c>
      <c r="K310" s="45">
        <f>L310*Assumptions!$J$13</f>
        <v>0</v>
      </c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/>
      <c r="D311" s="28"/>
      <c r="E311" s="44"/>
      <c r="F311" s="27">
        <v>100</v>
      </c>
      <c r="G311" s="27">
        <f t="shared" si="116"/>
        <v>0</v>
      </c>
      <c r="H311" s="28" t="e">
        <f t="shared" si="117"/>
        <v>#DIV/0!</v>
      </c>
      <c r="I311" s="29" t="e">
        <f t="shared" si="118"/>
        <v>#DIV/0!</v>
      </c>
      <c r="J311" s="29">
        <f t="shared" si="119"/>
        <v>0</v>
      </c>
      <c r="K311" s="45">
        <f>L311*Assumptions!$J$13</f>
        <v>0</v>
      </c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/>
      <c r="D312" s="28"/>
      <c r="E312" s="44"/>
      <c r="F312" s="27">
        <v>100</v>
      </c>
      <c r="G312" s="27">
        <f t="shared" si="116"/>
        <v>0</v>
      </c>
      <c r="H312" s="28" t="e">
        <f t="shared" si="117"/>
        <v>#DIV/0!</v>
      </c>
      <c r="I312" s="29" t="e">
        <f t="shared" si="118"/>
        <v>#DIV/0!</v>
      </c>
      <c r="J312" s="29">
        <f t="shared" si="119"/>
        <v>0</v>
      </c>
      <c r="K312" s="45">
        <f>L312*Assumptions!$J$13</f>
        <v>0</v>
      </c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/>
      <c r="D313" s="28"/>
      <c r="E313" s="44"/>
      <c r="F313" s="27">
        <v>100</v>
      </c>
      <c r="G313" s="27">
        <f t="shared" si="116"/>
        <v>0</v>
      </c>
      <c r="H313" s="28" t="e">
        <f t="shared" si="117"/>
        <v>#DIV/0!</v>
      </c>
      <c r="I313" s="29" t="e">
        <f t="shared" si="118"/>
        <v>#DIV/0!</v>
      </c>
      <c r="J313" s="29">
        <f t="shared" si="119"/>
        <v>0</v>
      </c>
      <c r="K313" s="45">
        <f>L313*Assumptions!$J$13</f>
        <v>0</v>
      </c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/>
      <c r="D314" s="28"/>
      <c r="E314" s="44"/>
      <c r="F314" s="27">
        <v>100</v>
      </c>
      <c r="G314" s="27">
        <f t="shared" si="116"/>
        <v>0</v>
      </c>
      <c r="H314" s="28" t="e">
        <f t="shared" si="117"/>
        <v>#DIV/0!</v>
      </c>
      <c r="I314" s="29" t="e">
        <f t="shared" si="118"/>
        <v>#DIV/0!</v>
      </c>
      <c r="J314" s="29">
        <f t="shared" si="119"/>
        <v>0</v>
      </c>
      <c r="K314" s="45">
        <f>L314*Assumptions!$J$13</f>
        <v>0</v>
      </c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/>
      <c r="D315" s="28"/>
      <c r="E315" s="44"/>
      <c r="F315" s="27">
        <v>100</v>
      </c>
      <c r="G315" s="27">
        <f t="shared" si="116"/>
        <v>0</v>
      </c>
      <c r="H315" s="28" t="e">
        <f t="shared" si="117"/>
        <v>#DIV/0!</v>
      </c>
      <c r="I315" s="29" t="e">
        <f t="shared" si="118"/>
        <v>#DIV/0!</v>
      </c>
      <c r="J315" s="29">
        <f t="shared" si="119"/>
        <v>0</v>
      </c>
      <c r="K315" s="45">
        <f>L315*Assumptions!$J$13</f>
        <v>0</v>
      </c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/>
      <c r="D316" s="28"/>
      <c r="E316" s="44"/>
      <c r="F316" s="27">
        <v>100</v>
      </c>
      <c r="G316" s="27">
        <f t="shared" si="116"/>
        <v>0</v>
      </c>
      <c r="H316" s="28" t="e">
        <f t="shared" si="117"/>
        <v>#DIV/0!</v>
      </c>
      <c r="I316" s="29" t="e">
        <f t="shared" si="118"/>
        <v>#DIV/0!</v>
      </c>
      <c r="J316" s="29">
        <f t="shared" si="119"/>
        <v>0</v>
      </c>
      <c r="K316" s="45">
        <f>L316*Assumptions!$J$13</f>
        <v>0</v>
      </c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/>
      <c r="D317" s="28"/>
      <c r="E317" s="44"/>
      <c r="F317" s="27">
        <v>100</v>
      </c>
      <c r="G317" s="27">
        <f t="shared" si="116"/>
        <v>0</v>
      </c>
      <c r="H317" s="28" t="e">
        <f t="shared" si="117"/>
        <v>#DIV/0!</v>
      </c>
      <c r="I317" s="29" t="e">
        <f t="shared" si="118"/>
        <v>#DIV/0!</v>
      </c>
      <c r="J317" s="29">
        <f t="shared" si="119"/>
        <v>0</v>
      </c>
      <c r="K317" s="45">
        <f>L317*Assumptions!$J$13</f>
        <v>0</v>
      </c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/>
      <c r="D318" s="28"/>
      <c r="E318" s="44"/>
      <c r="F318" s="27">
        <v>100</v>
      </c>
      <c r="G318" s="27">
        <f t="shared" si="116"/>
        <v>0</v>
      </c>
      <c r="H318" s="28" t="e">
        <f t="shared" si="117"/>
        <v>#DIV/0!</v>
      </c>
      <c r="I318" s="29" t="e">
        <f t="shared" si="118"/>
        <v>#DIV/0!</v>
      </c>
      <c r="J318" s="29">
        <f t="shared" si="119"/>
        <v>0</v>
      </c>
      <c r="K318" s="45">
        <f>L318*Assumptions!$J$13</f>
        <v>0</v>
      </c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/>
      <c r="D319" s="28"/>
      <c r="E319" s="44"/>
      <c r="F319" s="27">
        <v>100</v>
      </c>
      <c r="G319" s="27">
        <f t="shared" si="116"/>
        <v>0</v>
      </c>
      <c r="H319" s="28" t="e">
        <f t="shared" si="117"/>
        <v>#DIV/0!</v>
      </c>
      <c r="I319" s="29" t="e">
        <f t="shared" si="118"/>
        <v>#DIV/0!</v>
      </c>
      <c r="J319" s="29">
        <f t="shared" si="119"/>
        <v>0</v>
      </c>
      <c r="K319" s="45">
        <f>L319*Assumptions!$J$13</f>
        <v>0</v>
      </c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20">""&amp;ADDRESS($G327+ROW($A303),COLUMN())&amp;":"&amp;ADDRESS($G328+ROW($A303),COLUMN())</f>
        <v>$C$303:$C$305</v>
      </c>
      <c r="D325" s="26" t="str">
        <f t="shared" si="120"/>
        <v>$D$303:$D$305</v>
      </c>
      <c r="E325" s="26" t="str">
        <f t="shared" si="120"/>
        <v>$E$303:$E$305</v>
      </c>
      <c r="F325" s="26" t="str">
        <f t="shared" si="120"/>
        <v>$F$303:$F$305</v>
      </c>
      <c r="G325" s="26" t="str">
        <f t="shared" si="120"/>
        <v>$G$303:$G$305</v>
      </c>
      <c r="H325" s="26" t="str">
        <f t="shared" si="120"/>
        <v>$H$303:$H$305</v>
      </c>
      <c r="I325" s="26" t="str">
        <f t="shared" si="120"/>
        <v>$I$303:$I$305</v>
      </c>
      <c r="J325" s="37" t="str">
        <f t="shared" si="120"/>
        <v>$J$303:$J$305</v>
      </c>
      <c r="K325" s="26" t="str">
        <f t="shared" si="120"/>
        <v>$K$303:$K$305</v>
      </c>
      <c r="L325" s="26" t="str">
        <f t="shared" si="120"/>
        <v>$L$303:$L$305</v>
      </c>
      <c r="M325" s="26" t="str">
        <f t="shared" si="120"/>
        <v>$M$303:$M$305</v>
      </c>
      <c r="N325" s="26" t="str">
        <f t="shared" si="120"/>
        <v>$N$303:$N$305</v>
      </c>
      <c r="O325" s="26" t="str">
        <f t="shared" si="120"/>
        <v>$O$303:$O$305</v>
      </c>
      <c r="P325" s="26" t="str">
        <f t="shared" si="120"/>
        <v>$P$303:$P$305</v>
      </c>
      <c r="Q325" s="26" t="str">
        <f t="shared" si="120"/>
        <v>$Q$303:$Q$305</v>
      </c>
      <c r="R325" s="26" t="str">
        <f t="shared" si="120"/>
        <v>$R$303:$R$305</v>
      </c>
      <c r="S325" s="26" t="str">
        <f t="shared" si="120"/>
        <v>$S$303:$S$305</v>
      </c>
    </row>
    <row r="326" spans="1:45" ht="14.25" customHeight="1">
      <c r="B326" s="35" t="s">
        <v>34</v>
      </c>
      <c r="C326" s="18">
        <f ca="1">SLOPE(LN(INDIRECT(K325)),INDIRECT(C325))</f>
        <v>0.71492863620558578</v>
      </c>
      <c r="D326" s="18" t="s">
        <v>33</v>
      </c>
      <c r="E326">
        <v>0.70812549699469896</v>
      </c>
      <c r="F326" s="19" t="s">
        <v>35</v>
      </c>
      <c r="G326" s="19"/>
      <c r="H326" s="19"/>
      <c r="I326" s="9"/>
      <c r="J326" s="37"/>
      <c r="L326" s="3" t="s">
        <v>36</v>
      </c>
      <c r="M326" s="18">
        <f t="shared" ref="M326:S326" ca="1" si="121">SLOPE(INDIRECT(M325),INDIRECT($K325))</f>
        <v>-25.323183217920047</v>
      </c>
      <c r="N326" s="18">
        <f t="shared" ca="1" si="121"/>
        <v>13.521329310802995</v>
      </c>
      <c r="O326" s="18">
        <f t="shared" ca="1" si="121"/>
        <v>0</v>
      </c>
      <c r="P326" s="18" t="e">
        <f t="shared" ca="1" si="121"/>
        <v>#DIV/0!</v>
      </c>
      <c r="Q326" s="18" t="e">
        <f t="shared" ca="1" si="121"/>
        <v>#DIV/0!</v>
      </c>
      <c r="R326" s="18">
        <f t="shared" ca="1" si="121"/>
        <v>0</v>
      </c>
      <c r="S326" s="18">
        <f t="shared" ca="1" si="121"/>
        <v>0</v>
      </c>
    </row>
    <row r="327" spans="1:45" ht="14.25" customHeight="1">
      <c r="B327" s="35" t="s">
        <v>37</v>
      </c>
      <c r="C327" s="52">
        <f ca="1">EXP(INTERCEPT(LN(INDIRECT(K325)),INDIRECT(C325)))</f>
        <v>1.8473154846720397E-2</v>
      </c>
      <c r="D327" s="18" t="s">
        <v>38</v>
      </c>
      <c r="F327" s="18" t="s">
        <v>38</v>
      </c>
      <c r="G327" s="25">
        <v>0</v>
      </c>
      <c r="H327" s="19" t="s">
        <v>39</v>
      </c>
      <c r="I327" s="7" t="s">
        <v>40</v>
      </c>
      <c r="J327" s="37"/>
      <c r="L327" s="3" t="s">
        <v>41</v>
      </c>
      <c r="M327" s="18">
        <f t="shared" ref="M327:S327" ca="1" si="122">M326*$C326</f>
        <v>-18.104268842371756</v>
      </c>
      <c r="N327" s="18">
        <f t="shared" ca="1" si="122"/>
        <v>9.6667855238589979</v>
      </c>
      <c r="O327" s="18">
        <f t="shared" ca="1" si="122"/>
        <v>0</v>
      </c>
      <c r="P327" s="18" t="e">
        <f t="shared" ca="1" si="122"/>
        <v>#DIV/0!</v>
      </c>
      <c r="Q327" s="18" t="e">
        <f t="shared" ca="1" si="122"/>
        <v>#DIV/0!</v>
      </c>
      <c r="R327" s="18">
        <f t="shared" ca="1" si="122"/>
        <v>0</v>
      </c>
      <c r="S327" s="18">
        <f t="shared" ca="1" si="122"/>
        <v>0</v>
      </c>
    </row>
    <row r="328" spans="1:45" ht="14.25" customHeight="1">
      <c r="B328" s="35" t="s">
        <v>42</v>
      </c>
      <c r="C328" s="52">
        <f ca="1">RSQ(LN(INDIRECT(K325)),INDIRECT(C325))</f>
        <v>0.99975149566737243</v>
      </c>
      <c r="D328" s="18" t="s">
        <v>43</v>
      </c>
      <c r="F328" s="18" t="s">
        <v>43</v>
      </c>
      <c r="G328" s="25">
        <v>2</v>
      </c>
      <c r="H328" s="19">
        <f ca="1">INDIRECT(ADDRESS($G$328+ROW($A$303),COLUMN(($L$303))))</f>
        <v>0.14299999999999999</v>
      </c>
      <c r="I328" s="7">
        <f ca="1">INDIRECT(ADDRESS($G$328+ROW($A$303),COLUMN(($M$303))))</f>
        <v>24.19</v>
      </c>
      <c r="L328" s="3" t="s">
        <v>44</v>
      </c>
      <c r="M328" s="18">
        <f t="shared" ref="M328:S328" ca="1" si="123">RSQ(INDIRECT(M325),INDIRECT($K325))</f>
        <v>1.0000000000000004</v>
      </c>
      <c r="N328" s="18">
        <f t="shared" ca="1" si="123"/>
        <v>1.0000000000000004</v>
      </c>
      <c r="O328" s="18" t="e">
        <f t="shared" ca="1" si="123"/>
        <v>#DIV/0!</v>
      </c>
      <c r="P328" s="18" t="e">
        <f t="shared" ca="1" si="123"/>
        <v>#DIV/0!</v>
      </c>
      <c r="Q328" s="18" t="e">
        <f t="shared" ca="1" si="123"/>
        <v>#DIV/0!</v>
      </c>
      <c r="R328" s="18" t="e">
        <f t="shared" ca="1" si="123"/>
        <v>#DIV/0!</v>
      </c>
      <c r="S328" s="18" t="e">
        <f t="shared" ca="1" si="123"/>
        <v>#DIV/0!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4">""&amp;ADDRESS($G332+ROW($A303),COLUMN())&amp;":"&amp;ADDRESS($G333+ROW($A303),COLUMN())</f>
        <v>$C$303:$C$308</v>
      </c>
      <c r="D330" s="26" t="str">
        <f t="shared" si="124"/>
        <v>$D$303:$D$308</v>
      </c>
      <c r="E330" s="26" t="str">
        <f t="shared" si="124"/>
        <v>$E$303:$E$308</v>
      </c>
      <c r="F330" s="26" t="str">
        <f t="shared" si="124"/>
        <v>$F$303:$F$308</v>
      </c>
      <c r="G330" s="26" t="str">
        <f t="shared" si="124"/>
        <v>$G$303:$G$308</v>
      </c>
      <c r="H330" s="26" t="str">
        <f t="shared" si="124"/>
        <v>$H$303:$H$308</v>
      </c>
      <c r="I330" s="26" t="str">
        <f t="shared" si="124"/>
        <v>$I$303:$I$308</v>
      </c>
      <c r="J330" s="26" t="str">
        <f t="shared" si="124"/>
        <v>$J$303:$J$308</v>
      </c>
      <c r="K330" s="26" t="str">
        <f t="shared" si="124"/>
        <v>$K$303:$K$308</v>
      </c>
      <c r="L330" s="26" t="str">
        <f t="shared" si="124"/>
        <v>$L$303:$L$308</v>
      </c>
      <c r="M330" s="26" t="str">
        <f t="shared" si="124"/>
        <v>$M$303:$M$308</v>
      </c>
      <c r="N330" s="26" t="str">
        <f t="shared" si="124"/>
        <v>$N$303:$N$308</v>
      </c>
      <c r="O330" s="26" t="str">
        <f t="shared" si="124"/>
        <v>$O$303:$O$308</v>
      </c>
      <c r="P330" s="26" t="str">
        <f t="shared" si="124"/>
        <v>$P$303:$P$308</v>
      </c>
      <c r="Q330" s="26" t="str">
        <f t="shared" si="124"/>
        <v>$Q$303:$Q$308</v>
      </c>
      <c r="R330" s="26" t="str">
        <f t="shared" si="124"/>
        <v>$R$303:$R$308</v>
      </c>
      <c r="S330" s="26" t="str">
        <f t="shared" si="124"/>
        <v>$S$303:$S$308</v>
      </c>
    </row>
    <row r="331" spans="1:45" ht="14.25" customHeight="1">
      <c r="B331" s="35" t="s">
        <v>45</v>
      </c>
      <c r="C331" s="18">
        <f ca="1">SLOPE(LN(INDIRECT(K330)),INDIRECT(C330))</f>
        <v>0.60712690266463354</v>
      </c>
      <c r="F331" s="19" t="s">
        <v>35</v>
      </c>
      <c r="G331" s="19"/>
      <c r="H331" s="19"/>
      <c r="I331" s="9"/>
      <c r="J331" s="9"/>
      <c r="L331" s="3" t="s">
        <v>36</v>
      </c>
      <c r="M331" s="35">
        <f t="shared" ref="M331:S331" ca="1" si="125">SLOPE(INDIRECT(M330),INDIRECT($K330))</f>
        <v>-30.178586260409404</v>
      </c>
      <c r="N331" s="35">
        <f t="shared" ca="1" si="125"/>
        <v>21.334739225497703</v>
      </c>
      <c r="O331" s="35">
        <f t="shared" ca="1" si="125"/>
        <v>34.206133241410527</v>
      </c>
      <c r="P331" s="35" t="e">
        <f t="shared" ca="1" si="125"/>
        <v>#DIV/0!</v>
      </c>
      <c r="Q331" s="35" t="e">
        <f t="shared" ca="1" si="125"/>
        <v>#DIV/0!</v>
      </c>
      <c r="R331" s="35">
        <f t="shared" ca="1" si="125"/>
        <v>0</v>
      </c>
      <c r="S331" s="35">
        <f t="shared" ca="1" si="125"/>
        <v>0</v>
      </c>
    </row>
    <row r="332" spans="1:45" ht="14.25" customHeight="1">
      <c r="B332" s="35" t="s">
        <v>37</v>
      </c>
      <c r="C332" s="52">
        <f ca="1">EXP(INTERCEPT(LN(INDIRECT(K330)),INDIRECT(C330)))</f>
        <v>2.2072862365659942E-2</v>
      </c>
      <c r="F332" s="18" t="s">
        <v>38</v>
      </c>
      <c r="G332" s="25">
        <v>0</v>
      </c>
      <c r="H332" s="19"/>
      <c r="L332" s="3" t="s">
        <v>41</v>
      </c>
      <c r="M332" s="35">
        <f t="shared" ref="M332:S332" ca="1" si="126">M331*$C331</f>
        <v>-18.322231603079828</v>
      </c>
      <c r="N332" s="35">
        <f t="shared" ca="1" si="126"/>
        <v>12.952894145134083</v>
      </c>
      <c r="O332" s="35">
        <f t="shared" ca="1" si="126"/>
        <v>20.767463726991334</v>
      </c>
      <c r="P332" s="35" t="e">
        <f t="shared" ca="1" si="126"/>
        <v>#DIV/0!</v>
      </c>
      <c r="Q332" s="35" t="e">
        <f t="shared" ca="1" si="126"/>
        <v>#DIV/0!</v>
      </c>
      <c r="R332" s="35">
        <f t="shared" ca="1" si="126"/>
        <v>0</v>
      </c>
      <c r="S332" s="35">
        <f t="shared" ca="1" si="126"/>
        <v>0</v>
      </c>
    </row>
    <row r="333" spans="1:45" ht="14.25" customHeight="1">
      <c r="B333" s="35" t="s">
        <v>42</v>
      </c>
      <c r="C333" s="52">
        <f ca="1">RSQ(LN(INDIRECT(K330)),INDIRECT(C330))</f>
        <v>0.98145037733206253</v>
      </c>
      <c r="F333" s="18" t="s">
        <v>43</v>
      </c>
      <c r="G333" s="25">
        <v>5</v>
      </c>
      <c r="H333" s="19"/>
      <c r="L333" s="3" t="s">
        <v>44</v>
      </c>
      <c r="M333" s="35">
        <f t="shared" ref="M333:S333" ca="1" si="127">RSQ(INDIRECT(M330),INDIRECT($K330))</f>
        <v>0.94971529612309824</v>
      </c>
      <c r="N333" s="35">
        <f t="shared" ca="1" si="127"/>
        <v>0.9873654676280349</v>
      </c>
      <c r="O333" s="35">
        <f t="shared" ca="1" si="127"/>
        <v>0.95851174638606373</v>
      </c>
      <c r="P333" s="35" t="e">
        <f t="shared" ca="1" si="127"/>
        <v>#DIV/0!</v>
      </c>
      <c r="Q333" s="35" t="e">
        <f t="shared" ca="1" si="127"/>
        <v>#DIV/0!</v>
      </c>
      <c r="R333" s="35" t="e">
        <f t="shared" ca="1" si="127"/>
        <v>#DIV/0!</v>
      </c>
      <c r="S333" s="35" t="e">
        <f t="shared" ca="1" si="127"/>
        <v>#DIV/0!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66</v>
      </c>
      <c r="AM336" s="18" t="s">
        <v>29</v>
      </c>
    </row>
    <row r="337" spans="1:45" ht="14.25" customHeight="1">
      <c r="A337" s="39" t="s">
        <v>67</v>
      </c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 t="s">
        <v>65</v>
      </c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>
        <v>44727.689398148148</v>
      </c>
      <c r="C340">
        <f t="shared" ref="C340:C346" si="128">(B340-$B$340)*24</f>
        <v>0</v>
      </c>
      <c r="D340" s="34"/>
      <c r="E340" s="42"/>
      <c r="F340" s="33">
        <v>100</v>
      </c>
      <c r="G340" s="33">
        <f t="shared" ref="G340:G356" si="129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1.6740257800000002E-2</v>
      </c>
      <c r="L340">
        <v>1.19063E-2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>
        <v>44727.767280092587</v>
      </c>
      <c r="C341">
        <f t="shared" si="128"/>
        <v>1.8691666665254161</v>
      </c>
      <c r="D341" s="28"/>
      <c r="E341" s="44"/>
      <c r="F341" s="27">
        <v>100</v>
      </c>
      <c r="G341" s="27">
        <f t="shared" si="129"/>
        <v>0</v>
      </c>
      <c r="H341" s="28" t="e">
        <f t="shared" ref="H341:H356" si="130">LN(E341/E340)/(C341-C340)</f>
        <v>#DIV/0!</v>
      </c>
      <c r="I341" s="29" t="e">
        <f t="shared" ref="I341:I356" si="131">((E341-E340)/H341)+I340</f>
        <v>#DIV/0!</v>
      </c>
      <c r="J341" s="29">
        <f t="shared" ref="J341:J356" si="132">(0.5*(C341-C340)*(E341+E340))+J340</f>
        <v>0</v>
      </c>
      <c r="K341" s="45">
        <f>L341*Assumptions!$J$13</f>
        <v>6.3270000000000007E-2</v>
      </c>
      <c r="L341">
        <v>4.4999999999999998E-2</v>
      </c>
      <c r="M341" s="37">
        <v>28.46</v>
      </c>
      <c r="N341" s="37">
        <v>0</v>
      </c>
      <c r="O341" s="37">
        <v>0</v>
      </c>
      <c r="P341" s="37"/>
      <c r="Q341" s="37"/>
      <c r="R341" s="37">
        <v>0</v>
      </c>
      <c r="S341" s="37">
        <v>0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>
        <v>44727.824224537027</v>
      </c>
      <c r="C342">
        <f t="shared" si="128"/>
        <v>3.2358333331067115</v>
      </c>
      <c r="D342" s="28"/>
      <c r="E342" s="44"/>
      <c r="F342" s="27">
        <v>100</v>
      </c>
      <c r="G342" s="27">
        <f t="shared" si="129"/>
        <v>0</v>
      </c>
      <c r="H342" s="28" t="e">
        <f t="shared" si="130"/>
        <v>#DIV/0!</v>
      </c>
      <c r="I342" s="29" t="e">
        <f t="shared" si="131"/>
        <v>#DIV/0!</v>
      </c>
      <c r="J342" s="29">
        <f t="shared" si="132"/>
        <v>0</v>
      </c>
      <c r="K342" s="45">
        <f>L342*Assumptions!$J$13</f>
        <v>0.17996800000000002</v>
      </c>
      <c r="L342">
        <v>0.128</v>
      </c>
      <c r="M342" s="61">
        <v>24.44</v>
      </c>
      <c r="N342" s="61">
        <v>1.97</v>
      </c>
      <c r="O342" s="37">
        <v>0</v>
      </c>
      <c r="P342" s="37"/>
      <c r="Q342" s="37"/>
      <c r="R342" s="37">
        <v>0</v>
      </c>
      <c r="S342" s="37">
        <v>0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>
        <v>44727.890914351847</v>
      </c>
      <c r="C343">
        <f t="shared" si="128"/>
        <v>4.8363888887688518</v>
      </c>
      <c r="D343" s="28"/>
      <c r="E343" s="44"/>
      <c r="F343" s="27">
        <v>100</v>
      </c>
      <c r="G343" s="27">
        <f t="shared" si="129"/>
        <v>0</v>
      </c>
      <c r="H343" s="28" t="e">
        <f t="shared" si="130"/>
        <v>#DIV/0!</v>
      </c>
      <c r="I343" s="29" t="e">
        <f t="shared" si="131"/>
        <v>#DIV/0!</v>
      </c>
      <c r="J343" s="29">
        <f t="shared" si="132"/>
        <v>0</v>
      </c>
      <c r="K343" s="45">
        <f>L343*Assumptions!$J$13</f>
        <v>0.58208400000000005</v>
      </c>
      <c r="L343">
        <v>0.41399999999999998</v>
      </c>
      <c r="M343" s="61">
        <v>16.07</v>
      </c>
      <c r="N343" s="61">
        <v>9.77</v>
      </c>
      <c r="O343" s="37">
        <v>10.51</v>
      </c>
      <c r="P343" s="37"/>
      <c r="Q343" s="37"/>
      <c r="R343" s="37">
        <v>0</v>
      </c>
      <c r="S343" s="37">
        <v>0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>
        <v>44727.951516203713</v>
      </c>
      <c r="C344">
        <f t="shared" si="128"/>
        <v>6.2908333335653879</v>
      </c>
      <c r="D344" s="28"/>
      <c r="E344" s="44"/>
      <c r="F344" s="27">
        <v>100</v>
      </c>
      <c r="G344" s="27">
        <f t="shared" si="129"/>
        <v>0</v>
      </c>
      <c r="H344" s="28" t="e">
        <f t="shared" si="130"/>
        <v>#DIV/0!</v>
      </c>
      <c r="I344" s="29" t="e">
        <f t="shared" si="131"/>
        <v>#DIV/0!</v>
      </c>
      <c r="J344" s="29">
        <f t="shared" si="132"/>
        <v>0</v>
      </c>
      <c r="K344" s="45">
        <f>L344*Assumptions!$J$13</f>
        <v>0.9265540000000001</v>
      </c>
      <c r="L344">
        <v>0.65900000000000003</v>
      </c>
      <c r="M344" s="61">
        <v>2.12</v>
      </c>
      <c r="N344" s="61">
        <v>12.54</v>
      </c>
      <c r="O344" s="37">
        <v>17.98</v>
      </c>
      <c r="P344" s="37"/>
      <c r="Q344" s="37"/>
      <c r="R344" s="37">
        <v>0</v>
      </c>
      <c r="S344" s="37">
        <v>0</v>
      </c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>
        <v>44727.954768518517</v>
      </c>
      <c r="C345">
        <f t="shared" si="128"/>
        <v>6.3688888888573274</v>
      </c>
      <c r="D345" s="28"/>
      <c r="E345" s="44"/>
      <c r="F345" s="27">
        <v>100</v>
      </c>
      <c r="G345" s="27">
        <f t="shared" si="129"/>
        <v>0</v>
      </c>
      <c r="H345" s="28" t="e">
        <f t="shared" si="130"/>
        <v>#DIV/0!</v>
      </c>
      <c r="I345" s="29" t="e">
        <f t="shared" si="131"/>
        <v>#DIV/0!</v>
      </c>
      <c r="J345" s="29">
        <f t="shared" si="132"/>
        <v>0</v>
      </c>
      <c r="K345" s="45">
        <f>L345*Assumptions!$J$13</f>
        <v>0.94623800000000013</v>
      </c>
      <c r="L345">
        <v>0.67300000000000004</v>
      </c>
      <c r="M345" s="61">
        <v>1.97</v>
      </c>
      <c r="N345" s="61">
        <v>15.42</v>
      </c>
      <c r="O345" s="37">
        <v>22.1</v>
      </c>
      <c r="P345" s="37"/>
      <c r="Q345" s="37"/>
      <c r="R345" s="37">
        <v>0</v>
      </c>
      <c r="S345" s="37">
        <v>0</v>
      </c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>
        <v>44728.052928240737</v>
      </c>
      <c r="C346">
        <f t="shared" si="128"/>
        <v>8.7247222221340053</v>
      </c>
      <c r="D346" s="28"/>
      <c r="E346" s="44"/>
      <c r="F346" s="27">
        <v>100</v>
      </c>
      <c r="G346" s="27">
        <f t="shared" si="129"/>
        <v>0</v>
      </c>
      <c r="H346" s="28" t="e">
        <f t="shared" si="130"/>
        <v>#DIV/0!</v>
      </c>
      <c r="I346" s="29" t="e">
        <f t="shared" si="131"/>
        <v>#DIV/0!</v>
      </c>
      <c r="J346" s="29">
        <f t="shared" si="132"/>
        <v>0</v>
      </c>
      <c r="K346" s="45">
        <f>L346*Assumptions!$J$13</f>
        <v>0.95748600000000017</v>
      </c>
      <c r="L346">
        <v>0.68100000000000005</v>
      </c>
      <c r="M346" s="61"/>
      <c r="N346" s="61"/>
      <c r="O346" s="37"/>
      <c r="Q346" s="37"/>
      <c r="S346" s="37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/>
      <c r="C347"/>
      <c r="D347" s="28"/>
      <c r="E347" s="44"/>
      <c r="F347" s="27">
        <v>100</v>
      </c>
      <c r="G347" s="27">
        <f t="shared" si="129"/>
        <v>0</v>
      </c>
      <c r="H347" s="28" t="e">
        <f t="shared" si="130"/>
        <v>#DIV/0!</v>
      </c>
      <c r="I347" s="29" t="e">
        <f t="shared" si="131"/>
        <v>#DIV/0!</v>
      </c>
      <c r="J347" s="29">
        <f t="shared" si="132"/>
        <v>0</v>
      </c>
      <c r="K347" s="45">
        <f>L347*Assumptions!$J$13</f>
        <v>0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/>
      <c r="D348" s="28"/>
      <c r="E348" s="44"/>
      <c r="F348" s="27">
        <v>100</v>
      </c>
      <c r="G348" s="27">
        <f t="shared" si="129"/>
        <v>0</v>
      </c>
      <c r="H348" s="28" t="e">
        <f t="shared" si="130"/>
        <v>#DIV/0!</v>
      </c>
      <c r="I348" s="29" t="e">
        <f t="shared" si="131"/>
        <v>#DIV/0!</v>
      </c>
      <c r="J348" s="29">
        <f t="shared" si="132"/>
        <v>0</v>
      </c>
      <c r="K348" s="45">
        <f>L348*Assumptions!$J$13</f>
        <v>0</v>
      </c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/>
      <c r="D349" s="28"/>
      <c r="E349" s="44"/>
      <c r="F349" s="27">
        <v>100</v>
      </c>
      <c r="G349" s="27">
        <f t="shared" si="129"/>
        <v>0</v>
      </c>
      <c r="H349" s="28" t="e">
        <f t="shared" si="130"/>
        <v>#DIV/0!</v>
      </c>
      <c r="I349" s="29" t="e">
        <f t="shared" si="131"/>
        <v>#DIV/0!</v>
      </c>
      <c r="J349" s="29">
        <f t="shared" si="132"/>
        <v>0</v>
      </c>
      <c r="K349" s="45">
        <f>L349*Assumptions!$J$13</f>
        <v>0</v>
      </c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/>
      <c r="D350" s="28"/>
      <c r="E350" s="44"/>
      <c r="F350" s="27">
        <v>100</v>
      </c>
      <c r="G350" s="27">
        <f t="shared" si="129"/>
        <v>0</v>
      </c>
      <c r="H350" s="28" t="e">
        <f t="shared" si="130"/>
        <v>#DIV/0!</v>
      </c>
      <c r="I350" s="29" t="e">
        <f t="shared" si="131"/>
        <v>#DIV/0!</v>
      </c>
      <c r="J350" s="29">
        <f t="shared" si="132"/>
        <v>0</v>
      </c>
      <c r="K350" s="45">
        <f>L350*Assumptions!$J$13</f>
        <v>0</v>
      </c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/>
      <c r="D351" s="28"/>
      <c r="E351" s="44"/>
      <c r="F351" s="27">
        <v>100</v>
      </c>
      <c r="G351" s="27">
        <f t="shared" si="129"/>
        <v>0</v>
      </c>
      <c r="H351" s="28" t="e">
        <f t="shared" si="130"/>
        <v>#DIV/0!</v>
      </c>
      <c r="I351" s="29" t="e">
        <f t="shared" si="131"/>
        <v>#DIV/0!</v>
      </c>
      <c r="J351" s="29">
        <f t="shared" si="132"/>
        <v>0</v>
      </c>
      <c r="K351" s="45">
        <f>L351*Assumptions!$J$13</f>
        <v>0</v>
      </c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/>
      <c r="D352" s="28"/>
      <c r="E352" s="44"/>
      <c r="F352" s="27">
        <v>100</v>
      </c>
      <c r="G352" s="27">
        <f t="shared" si="129"/>
        <v>0</v>
      </c>
      <c r="H352" s="28" t="e">
        <f t="shared" si="130"/>
        <v>#DIV/0!</v>
      </c>
      <c r="I352" s="29" t="e">
        <f t="shared" si="131"/>
        <v>#DIV/0!</v>
      </c>
      <c r="J352" s="29">
        <f t="shared" si="132"/>
        <v>0</v>
      </c>
      <c r="K352" s="45">
        <f>L352*Assumptions!$J$13</f>
        <v>0</v>
      </c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/>
      <c r="D353" s="28"/>
      <c r="E353" s="44"/>
      <c r="F353" s="27">
        <v>100</v>
      </c>
      <c r="G353" s="27">
        <f t="shared" si="129"/>
        <v>0</v>
      </c>
      <c r="H353" s="28" t="e">
        <f t="shared" si="130"/>
        <v>#DIV/0!</v>
      </c>
      <c r="I353" s="29" t="e">
        <f t="shared" si="131"/>
        <v>#DIV/0!</v>
      </c>
      <c r="J353" s="29">
        <f t="shared" si="132"/>
        <v>0</v>
      </c>
      <c r="K353" s="45">
        <f>L353*Assumptions!$J$13</f>
        <v>0</v>
      </c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/>
      <c r="D354" s="28"/>
      <c r="E354" s="44"/>
      <c r="F354" s="27">
        <v>100</v>
      </c>
      <c r="G354" s="27">
        <f t="shared" si="129"/>
        <v>0</v>
      </c>
      <c r="H354" s="28" t="e">
        <f t="shared" si="130"/>
        <v>#DIV/0!</v>
      </c>
      <c r="I354" s="29" t="e">
        <f t="shared" si="131"/>
        <v>#DIV/0!</v>
      </c>
      <c r="J354" s="29">
        <f t="shared" si="132"/>
        <v>0</v>
      </c>
      <c r="K354" s="45">
        <f>L354*Assumptions!$J$13</f>
        <v>0</v>
      </c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/>
      <c r="D355" s="28"/>
      <c r="E355" s="44"/>
      <c r="F355" s="27">
        <v>100</v>
      </c>
      <c r="G355" s="27">
        <f t="shared" si="129"/>
        <v>0</v>
      </c>
      <c r="H355" s="28" t="e">
        <f t="shared" si="130"/>
        <v>#DIV/0!</v>
      </c>
      <c r="I355" s="29" t="e">
        <f t="shared" si="131"/>
        <v>#DIV/0!</v>
      </c>
      <c r="J355" s="29">
        <f t="shared" si="132"/>
        <v>0</v>
      </c>
      <c r="K355" s="45">
        <f>L355*Assumptions!$J$13</f>
        <v>0</v>
      </c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/>
      <c r="D356" s="28"/>
      <c r="E356" s="44"/>
      <c r="F356" s="27">
        <v>100</v>
      </c>
      <c r="G356" s="27">
        <f t="shared" si="129"/>
        <v>0</v>
      </c>
      <c r="H356" s="28" t="e">
        <f t="shared" si="130"/>
        <v>#DIV/0!</v>
      </c>
      <c r="I356" s="29" t="e">
        <f t="shared" si="131"/>
        <v>#DIV/0!</v>
      </c>
      <c r="J356" s="29">
        <f t="shared" si="132"/>
        <v>0</v>
      </c>
      <c r="K356" s="45">
        <f>L356*Assumptions!$J$13</f>
        <v>0</v>
      </c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$C$340:$C$342</v>
      </c>
      <c r="D362" s="26" t="str">
        <f>""&amp;ADDRESS($G364+ROW($A340),COLUMN())&amp;":"&amp;ADDRESS($G365+ROW($A340),COLUMN())</f>
        <v>$D$340:$D$342</v>
      </c>
      <c r="E362" s="26" t="str">
        <f>""&amp;ADDRESS($G364+ROW($A340),COLUMN())&amp;":"&amp;ADDRESS($G365+ROW($A340),COLUMN())</f>
        <v>$E$340:$E$342</v>
      </c>
      <c r="F362" s="26" t="str">
        <f>""&amp;ADDRESS($G364+ROW($A340),COLUMN())&amp;":"&amp;ADDRESS($G365+ROW($A340),COLUMN())</f>
        <v>$F$340:$F$342</v>
      </c>
      <c r="G362" s="26" t="str">
        <f>""&amp;ADDRESS($G364+ROW($A340),COLUMN())&amp;":"&amp;ADDRESS($G365+ROW($A340),COLUMN())</f>
        <v>$G$340:$G$342</v>
      </c>
      <c r="H362" s="19">
        <f ca="1">INDIRECT(ADDRESS($G$328+ROW($A$303),COLUMN(($L$303))))</f>
        <v>0.14299999999999999</v>
      </c>
      <c r="I362" s="7">
        <f ca="1">INDIRECT(ADDRESS($G$328+ROW($A$303),COLUMN(($M$303))))</f>
        <v>24.19</v>
      </c>
      <c r="J362" s="26" t="str">
        <f t="shared" ref="J362:S362" si="133">""&amp;ADDRESS($G364+ROW($A340),COLUMN())&amp;":"&amp;ADDRESS($G365+ROW($A340),COLUMN())</f>
        <v>$J$340:$J$342</v>
      </c>
      <c r="K362" s="26" t="str">
        <f t="shared" si="133"/>
        <v>$K$340:$K$342</v>
      </c>
      <c r="L362" s="26" t="str">
        <f t="shared" si="133"/>
        <v>$L$340:$L$342</v>
      </c>
      <c r="M362" s="26" t="str">
        <f t="shared" si="133"/>
        <v>$M$340:$M$342</v>
      </c>
      <c r="N362" s="26" t="str">
        <f t="shared" si="133"/>
        <v>$N$340:$N$342</v>
      </c>
      <c r="O362" s="26" t="str">
        <f t="shared" si="133"/>
        <v>$O$340:$O$342</v>
      </c>
      <c r="P362" s="26" t="str">
        <f t="shared" si="133"/>
        <v>$P$340:$P$342</v>
      </c>
      <c r="Q362" s="26" t="str">
        <f t="shared" si="133"/>
        <v>$Q$340:$Q$342</v>
      </c>
      <c r="R362" s="26" t="str">
        <f t="shared" si="133"/>
        <v>$R$340:$R$342</v>
      </c>
      <c r="S362" s="26" t="str">
        <f t="shared" si="133"/>
        <v>$S$340:$S$342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>
        <f ca="1">SLOPE(LN(INDIRECT(K362)),INDIRECT(C362))</f>
        <v>0.73261467072913855</v>
      </c>
      <c r="D363" s="18" t="s">
        <v>33</v>
      </c>
      <c r="E363" s="35">
        <v>0.74749551724796481</v>
      </c>
      <c r="F363" s="19" t="s">
        <v>35</v>
      </c>
      <c r="G363" s="19"/>
      <c r="H363" s="19">
        <f ca="1">INDIRECT(ADDRESS($G$365+ROW($A$340),COLUMN(($L$303))))</f>
        <v>0.128</v>
      </c>
      <c r="I363" s="7">
        <f ca="1">INDIRECT(ADDRESS($G$365+ROW($A$340),COLUMN(($M$303))))</f>
        <v>24.44</v>
      </c>
      <c r="J363" s="32"/>
      <c r="K363" s="35"/>
      <c r="L363" s="12" t="s">
        <v>36</v>
      </c>
      <c r="M363" s="18">
        <f t="shared" ref="M363:S363" ca="1" si="134">SLOPE(INDIRECT(M362),INDIRECT($K362))</f>
        <v>-34.447891137808696</v>
      </c>
      <c r="N363" s="18">
        <f t="shared" ca="1" si="134"/>
        <v>16.881180482956005</v>
      </c>
      <c r="O363" s="18">
        <f t="shared" ca="1" si="134"/>
        <v>0</v>
      </c>
      <c r="P363" s="18" t="e">
        <f t="shared" ca="1" si="134"/>
        <v>#DIV/0!</v>
      </c>
      <c r="Q363" s="18" t="e">
        <f t="shared" ca="1" si="134"/>
        <v>#DIV/0!</v>
      </c>
      <c r="R363" s="18">
        <f t="shared" ca="1" si="134"/>
        <v>0</v>
      </c>
      <c r="S363" s="18">
        <f t="shared" ca="1" si="134"/>
        <v>0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>
        <f ca="1">EXP(INTERCEPT(LN(INDIRECT(K362)),INDIRECT(C362)))</f>
        <v>1.6543660393039204E-2</v>
      </c>
      <c r="D364" s="35" t="s">
        <v>38</v>
      </c>
      <c r="E364" s="35"/>
      <c r="F364" s="18" t="s">
        <v>38</v>
      </c>
      <c r="G364" s="25">
        <v>0</v>
      </c>
      <c r="H364" s="21"/>
      <c r="I364" s="11"/>
      <c r="J364" s="11"/>
      <c r="K364" s="35"/>
      <c r="L364" s="12" t="s">
        <v>41</v>
      </c>
      <c r="M364" s="18">
        <f t="shared" ref="M364:S364" ca="1" si="135">M363*$C363</f>
        <v>-25.237030423238927</v>
      </c>
      <c r="N364" s="18">
        <f t="shared" ca="1" si="135"/>
        <v>12.367400481039974</v>
      </c>
      <c r="O364" s="18">
        <f t="shared" ca="1" si="135"/>
        <v>0</v>
      </c>
      <c r="P364" s="18" t="e">
        <f t="shared" ca="1" si="135"/>
        <v>#DIV/0!</v>
      </c>
      <c r="Q364" s="18" t="e">
        <f t="shared" ca="1" si="135"/>
        <v>#DIV/0!</v>
      </c>
      <c r="R364" s="18">
        <f t="shared" ca="1" si="135"/>
        <v>0</v>
      </c>
      <c r="S364" s="18">
        <f t="shared" ca="1" si="135"/>
        <v>0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>
        <f ca="1">RSQ(LN(INDIRECT(K362)),INDIRECT(C362))</f>
        <v>0.99958253481831261</v>
      </c>
      <c r="D365" s="35" t="s">
        <v>43</v>
      </c>
      <c r="E365" s="35"/>
      <c r="F365" s="18" t="s">
        <v>43</v>
      </c>
      <c r="G365" s="25">
        <v>2</v>
      </c>
      <c r="H365" s="21"/>
      <c r="I365" s="11"/>
      <c r="J365" s="11"/>
      <c r="K365" s="35"/>
      <c r="L365" s="12" t="s">
        <v>44</v>
      </c>
      <c r="M365" s="18">
        <f t="shared" ref="M365:S365" ca="1" si="136">RSQ(INDIRECT(M362),INDIRECT($K362))</f>
        <v>1</v>
      </c>
      <c r="N365" s="18">
        <f t="shared" ca="1" si="136"/>
        <v>1</v>
      </c>
      <c r="O365" s="18" t="e">
        <f t="shared" ca="1" si="136"/>
        <v>#DIV/0!</v>
      </c>
      <c r="P365" s="18" t="e">
        <f t="shared" ca="1" si="136"/>
        <v>#DIV/0!</v>
      </c>
      <c r="Q365" s="18" t="e">
        <f t="shared" ca="1" si="136"/>
        <v>#DIV/0!</v>
      </c>
      <c r="R365" s="18" t="e">
        <f t="shared" ca="1" si="136"/>
        <v>#DIV/0!</v>
      </c>
      <c r="S365" s="18" t="e">
        <f t="shared" ca="1" si="136"/>
        <v>#DIV/0!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7">""&amp;ADDRESS($G369+ROW($A340),COLUMN())&amp;":"&amp;ADDRESS($G370+ROW($A340),COLUMN())</f>
        <v>$C$341:$C$344</v>
      </c>
      <c r="D367" s="26" t="str">
        <f t="shared" si="137"/>
        <v>$D$341:$D$344</v>
      </c>
      <c r="E367" s="26" t="str">
        <f t="shared" si="137"/>
        <v>$E$341:$E$344</v>
      </c>
      <c r="F367" s="26" t="str">
        <f t="shared" si="137"/>
        <v>$F$341:$F$344</v>
      </c>
      <c r="G367" s="26" t="str">
        <f t="shared" si="137"/>
        <v>$G$341:$G$344</v>
      </c>
      <c r="H367" s="26" t="str">
        <f t="shared" si="137"/>
        <v>$H$341:$H$344</v>
      </c>
      <c r="I367" s="26" t="str">
        <f t="shared" si="137"/>
        <v>$I$341:$I$344</v>
      </c>
      <c r="J367" s="26" t="str">
        <f t="shared" si="137"/>
        <v>$J$341:$J$344</v>
      </c>
      <c r="K367" s="26" t="str">
        <f t="shared" si="137"/>
        <v>$K$341:$K$344</v>
      </c>
      <c r="L367" s="26" t="str">
        <f t="shared" si="137"/>
        <v>$L$341:$L$344</v>
      </c>
      <c r="M367" s="26" t="str">
        <f t="shared" si="137"/>
        <v>$M$341:$M$344</v>
      </c>
      <c r="N367" s="26" t="str">
        <f t="shared" si="137"/>
        <v>$N$341:$N$344</v>
      </c>
      <c r="O367" s="26" t="str">
        <f t="shared" si="137"/>
        <v>$O$341:$O$344</v>
      </c>
      <c r="P367" s="26" t="str">
        <f t="shared" si="137"/>
        <v>$P$341:$P$344</v>
      </c>
      <c r="Q367" s="26" t="str">
        <f t="shared" si="137"/>
        <v>$Q$341:$Q$344</v>
      </c>
      <c r="R367" s="26" t="str">
        <f t="shared" si="137"/>
        <v>$R$341:$R$344</v>
      </c>
      <c r="S367" s="26" t="str">
        <f t="shared" si="137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>
        <f ca="1">SLOPE(LN(INDIRECT(K367)),INDIRECT(C367))</f>
        <v>0.6204041837059564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>
        <f t="shared" ref="M368:S368" ca="1" si="138">SLOPE(INDIRECT(M367),INDIRECT($K367))</f>
        <v>-29.194553741622194</v>
      </c>
      <c r="N368" s="35">
        <f t="shared" ca="1" si="138"/>
        <v>15.064043753035477</v>
      </c>
      <c r="O368" s="35">
        <f t="shared" ca="1" si="138"/>
        <v>22.080490218306586</v>
      </c>
      <c r="P368" s="35" t="e">
        <f t="shared" ca="1" si="138"/>
        <v>#DIV/0!</v>
      </c>
      <c r="Q368" s="35" t="e">
        <f t="shared" ca="1" si="138"/>
        <v>#DIV/0!</v>
      </c>
      <c r="R368" s="35">
        <f t="shared" ca="1" si="138"/>
        <v>0</v>
      </c>
      <c r="S368" s="35">
        <f t="shared" ca="1" si="138"/>
        <v>0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>
        <f ca="1">EXP(INTERCEPT(LN(INDIRECT(K367)),INDIRECT(C367)))</f>
        <v>2.2577068309049583E-2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>
        <f t="shared" ref="M369:S369" ca="1" si="139">M368*$C368</f>
        <v>-18.112423282730791</v>
      </c>
      <c r="N369" s="35">
        <f t="shared" ca="1" si="139"/>
        <v>9.3457957679127865</v>
      </c>
      <c r="O369" s="35">
        <f t="shared" ca="1" si="139"/>
        <v>13.698828509715852</v>
      </c>
      <c r="P369" s="35" t="e">
        <f t="shared" ca="1" si="139"/>
        <v>#DIV/0!</v>
      </c>
      <c r="Q369" s="35" t="e">
        <f t="shared" ca="1" si="139"/>
        <v>#DIV/0!</v>
      </c>
      <c r="R369" s="35">
        <f t="shared" ca="1" si="139"/>
        <v>0</v>
      </c>
      <c r="S369" s="35">
        <f t="shared" ca="1" si="139"/>
        <v>0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>
        <f ca="1">RSQ(LN(INDIRECT(K367)),INDIRECT(C367))</f>
        <v>0.97282501089268347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>
        <f t="shared" ref="M370:S370" ca="1" si="140">RSQ(INDIRECT(M367),INDIRECT($K367))</f>
        <v>0.97783116571434803</v>
      </c>
      <c r="N370" s="35">
        <f t="shared" ca="1" si="140"/>
        <v>0.96926144832681804</v>
      </c>
      <c r="O370" s="35">
        <f t="shared" ca="1" si="140"/>
        <v>0.98525035274203399</v>
      </c>
      <c r="P370" s="35" t="e">
        <f t="shared" ca="1" si="140"/>
        <v>#DIV/0!</v>
      </c>
      <c r="Q370" s="35" t="e">
        <f t="shared" ca="1" si="140"/>
        <v>#DIV/0!</v>
      </c>
      <c r="R370" s="35" t="e">
        <f t="shared" ca="1" si="140"/>
        <v>#DIV/0!</v>
      </c>
      <c r="S370" s="35" t="e">
        <f t="shared" ca="1" si="140"/>
        <v>#DIV/0!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68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 t="s">
        <v>69</v>
      </c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 t="s">
        <v>70</v>
      </c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>
        <v>44727.696168981478</v>
      </c>
      <c r="C377">
        <f t="shared" ref="C377:C383" si="141">(B377-$B$377)*24</f>
        <v>0</v>
      </c>
      <c r="D377" s="34"/>
      <c r="E377" s="42"/>
      <c r="F377" s="33">
        <v>100</v>
      </c>
      <c r="G377" s="33">
        <f t="shared" ref="G377:G393" si="142">E377/(F377/100)</f>
        <v>0</v>
      </c>
      <c r="H377" s="34"/>
      <c r="I377" s="32">
        <v>0</v>
      </c>
      <c r="J377" s="32">
        <v>0</v>
      </c>
      <c r="K377" s="43">
        <f>L377*Assumptions!$J$13</f>
        <v>1.7952932800000002E-2</v>
      </c>
      <c r="L377" s="57">
        <v>1.27688E-2</v>
      </c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>
        <v>44727.770520833343</v>
      </c>
      <c r="C378">
        <f t="shared" si="141"/>
        <v>1.7844444447546266</v>
      </c>
      <c r="D378" s="28"/>
      <c r="E378" s="44"/>
      <c r="F378" s="27">
        <v>100</v>
      </c>
      <c r="G378" s="27">
        <f t="shared" si="142"/>
        <v>0</v>
      </c>
      <c r="H378" s="28" t="e">
        <f t="shared" ref="H378:H393" si="143">LN(E378/E377)/(C378-C377)</f>
        <v>#DIV/0!</v>
      </c>
      <c r="I378" s="29" t="e">
        <f t="shared" ref="I378:I393" si="144">((E378-E377)/H378)+I377</f>
        <v>#DIV/0!</v>
      </c>
      <c r="J378" s="29">
        <f t="shared" ref="J378:J393" si="145">(0.5*(C378-C377)*(E378+E377))+J377</f>
        <v>0</v>
      </c>
      <c r="K378" s="45">
        <f>L378*Assumptions!$J$13</f>
        <v>6.1864000000000002E-2</v>
      </c>
      <c r="L378" s="57">
        <v>4.3999999999999997E-2</v>
      </c>
      <c r="M378" s="37">
        <v>28.33</v>
      </c>
      <c r="N378" s="37">
        <v>0</v>
      </c>
      <c r="O378" s="37">
        <v>0</v>
      </c>
      <c r="P378" s="37"/>
      <c r="Q378" s="37"/>
      <c r="R378" s="37">
        <v>0</v>
      </c>
      <c r="S378" s="37">
        <v>0</v>
      </c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>
        <v>44727.827465277784</v>
      </c>
      <c r="C379">
        <f t="shared" si="141"/>
        <v>3.151111111335922</v>
      </c>
      <c r="D379" s="28"/>
      <c r="E379" s="44"/>
      <c r="F379" s="33">
        <v>100</v>
      </c>
      <c r="G379" s="27">
        <f t="shared" si="142"/>
        <v>0</v>
      </c>
      <c r="H379" s="28" t="e">
        <f t="shared" si="143"/>
        <v>#DIV/0!</v>
      </c>
      <c r="I379" s="29" t="e">
        <f t="shared" si="144"/>
        <v>#DIV/0!</v>
      </c>
      <c r="J379" s="29">
        <f t="shared" si="145"/>
        <v>0</v>
      </c>
      <c r="K379" s="45">
        <f>L379*Assumptions!$J$13</f>
        <v>0.16028400000000001</v>
      </c>
      <c r="L379" s="57">
        <v>0.114</v>
      </c>
      <c r="M379" s="37">
        <v>25.05</v>
      </c>
      <c r="N379" s="37">
        <v>1.05</v>
      </c>
      <c r="O379" s="37">
        <v>0</v>
      </c>
      <c r="P379" s="37"/>
      <c r="Q379" s="37"/>
      <c r="R379" s="37">
        <v>0</v>
      </c>
      <c r="S379" s="37">
        <v>0</v>
      </c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>
        <v>44727.894166666672</v>
      </c>
      <c r="C380">
        <f t="shared" si="141"/>
        <v>4.751944444666151</v>
      </c>
      <c r="D380" s="28"/>
      <c r="E380" s="44"/>
      <c r="F380" s="27">
        <v>100</v>
      </c>
      <c r="G380" s="27">
        <f t="shared" si="142"/>
        <v>0</v>
      </c>
      <c r="H380" s="28" t="e">
        <f t="shared" si="143"/>
        <v>#DIV/0!</v>
      </c>
      <c r="I380" s="29" t="e">
        <f t="shared" si="144"/>
        <v>#DIV/0!</v>
      </c>
      <c r="J380" s="29">
        <f t="shared" si="145"/>
        <v>0</v>
      </c>
      <c r="K380" s="45">
        <f>L380*Assumptions!$J$13</f>
        <v>0.51319000000000004</v>
      </c>
      <c r="L380" s="57">
        <v>0.36499999999999999</v>
      </c>
      <c r="M380" s="37">
        <v>18.28</v>
      </c>
      <c r="N380" s="37">
        <v>6.43</v>
      </c>
      <c r="O380" s="37">
        <v>5.92</v>
      </c>
      <c r="P380" s="37"/>
      <c r="Q380" s="37"/>
      <c r="R380" s="37">
        <v>0</v>
      </c>
      <c r="S380" s="37">
        <v>0</v>
      </c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>
        <v>44727.957974537043</v>
      </c>
      <c r="C381">
        <f t="shared" si="141"/>
        <v>6.283333333558403</v>
      </c>
      <c r="D381" s="28"/>
      <c r="E381" s="44"/>
      <c r="F381" s="33">
        <v>100</v>
      </c>
      <c r="G381" s="27">
        <f t="shared" si="142"/>
        <v>0</v>
      </c>
      <c r="H381" s="28" t="e">
        <f t="shared" si="143"/>
        <v>#DIV/0!</v>
      </c>
      <c r="I381" s="29" t="e">
        <f t="shared" si="144"/>
        <v>#DIV/0!</v>
      </c>
      <c r="J381" s="29">
        <f t="shared" si="145"/>
        <v>0</v>
      </c>
      <c r="K381" s="45">
        <f>L381*Assumptions!$J$13</f>
        <v>0.96311000000000013</v>
      </c>
      <c r="L381" s="57">
        <v>0.68500000000000005</v>
      </c>
      <c r="M381" s="37">
        <v>4.5</v>
      </c>
      <c r="N381" s="37">
        <v>14.31</v>
      </c>
      <c r="O381" s="37">
        <v>19.510000000000002</v>
      </c>
      <c r="P381" s="37"/>
      <c r="Q381" s="37"/>
      <c r="R381" s="37">
        <v>0</v>
      </c>
      <c r="S381" s="37">
        <v>0</v>
      </c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>
        <v>44727.96125</v>
      </c>
      <c r="C382">
        <f t="shared" si="141"/>
        <v>6.3619444445357658</v>
      </c>
      <c r="D382" s="28"/>
      <c r="E382" s="44"/>
      <c r="F382" s="27">
        <v>100</v>
      </c>
      <c r="G382" s="27">
        <f t="shared" si="142"/>
        <v>0</v>
      </c>
      <c r="H382" s="28" t="e">
        <f t="shared" si="143"/>
        <v>#DIV/0!</v>
      </c>
      <c r="I382" s="29" t="e">
        <f t="shared" si="144"/>
        <v>#DIV/0!</v>
      </c>
      <c r="J382" s="29">
        <f t="shared" si="145"/>
        <v>0</v>
      </c>
      <c r="K382" s="45">
        <f>L382*Assumptions!$J$13</f>
        <v>0.97295200000000004</v>
      </c>
      <c r="L382" s="57">
        <v>0.69199999999999995</v>
      </c>
      <c r="M382" s="37">
        <v>3.77</v>
      </c>
      <c r="N382" s="37">
        <v>16.02</v>
      </c>
      <c r="O382" s="37">
        <v>21.53</v>
      </c>
      <c r="P382" s="37"/>
      <c r="Q382" s="37"/>
      <c r="R382" s="37">
        <v>0</v>
      </c>
      <c r="S382" s="37">
        <v>0</v>
      </c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>
        <v>44728.361620370371</v>
      </c>
      <c r="C383">
        <f t="shared" si="141"/>
        <v>15.970833333441988</v>
      </c>
      <c r="D383" s="28"/>
      <c r="E383" s="44"/>
      <c r="F383" s="27">
        <v>100</v>
      </c>
      <c r="G383" s="27">
        <f t="shared" si="142"/>
        <v>0</v>
      </c>
      <c r="H383" s="28" t="e">
        <f t="shared" si="143"/>
        <v>#DIV/0!</v>
      </c>
      <c r="I383" s="29" t="e">
        <f t="shared" si="144"/>
        <v>#DIV/0!</v>
      </c>
      <c r="J383" s="29">
        <f t="shared" si="145"/>
        <v>0</v>
      </c>
      <c r="K383" s="45">
        <f>L383*Assumptions!$J$13</f>
        <v>0.99404200000000009</v>
      </c>
      <c r="L383" s="57">
        <v>0.70699999999999996</v>
      </c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/>
      <c r="C384"/>
      <c r="D384" s="28"/>
      <c r="E384" s="44"/>
      <c r="F384" s="27">
        <v>100</v>
      </c>
      <c r="G384" s="27">
        <f t="shared" si="142"/>
        <v>0</v>
      </c>
      <c r="H384" s="28" t="e">
        <f t="shared" si="143"/>
        <v>#DIV/0!</v>
      </c>
      <c r="I384" s="29" t="e">
        <f t="shared" si="144"/>
        <v>#DIV/0!</v>
      </c>
      <c r="J384" s="29">
        <f t="shared" si="145"/>
        <v>0</v>
      </c>
      <c r="K384" s="45">
        <f>L384*Assumptions!$J$13</f>
        <v>0</v>
      </c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/>
      <c r="C385"/>
      <c r="D385" s="28"/>
      <c r="E385" s="44"/>
      <c r="F385" s="27">
        <v>100</v>
      </c>
      <c r="G385" s="27">
        <f t="shared" si="142"/>
        <v>0</v>
      </c>
      <c r="H385" s="28" t="e">
        <f t="shared" si="143"/>
        <v>#DIV/0!</v>
      </c>
      <c r="I385" s="29" t="e">
        <f t="shared" si="144"/>
        <v>#DIV/0!</v>
      </c>
      <c r="J385" s="29">
        <f t="shared" si="145"/>
        <v>0</v>
      </c>
      <c r="K385" s="45">
        <f>L385*Assumptions!$J$13</f>
        <v>0</v>
      </c>
      <c r="L385" s="37"/>
      <c r="M385" s="46"/>
      <c r="N385" s="35"/>
      <c r="R385" s="37"/>
      <c r="S385" s="37"/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/>
      <c r="C386"/>
      <c r="D386" s="28"/>
      <c r="E386" s="44"/>
      <c r="F386" s="27">
        <v>100</v>
      </c>
      <c r="G386" s="27">
        <f t="shared" si="142"/>
        <v>0</v>
      </c>
      <c r="H386" s="28" t="e">
        <f t="shared" si="143"/>
        <v>#DIV/0!</v>
      </c>
      <c r="I386" s="29" t="e">
        <f t="shared" si="144"/>
        <v>#DIV/0!</v>
      </c>
      <c r="J386" s="29">
        <f t="shared" si="145"/>
        <v>0</v>
      </c>
      <c r="K386" s="45">
        <f>L386*Assumptions!$J$13</f>
        <v>0</v>
      </c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/>
      <c r="D387" s="28"/>
      <c r="E387" s="44"/>
      <c r="F387" s="27">
        <v>100</v>
      </c>
      <c r="G387" s="27">
        <f t="shared" si="142"/>
        <v>0</v>
      </c>
      <c r="H387" s="28" t="e">
        <f t="shared" si="143"/>
        <v>#DIV/0!</v>
      </c>
      <c r="I387" s="29" t="e">
        <f t="shared" si="144"/>
        <v>#DIV/0!</v>
      </c>
      <c r="J387" s="29">
        <f t="shared" si="145"/>
        <v>0</v>
      </c>
      <c r="K387" s="45">
        <f>L387*Assumptions!$J$13</f>
        <v>0</v>
      </c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/>
      <c r="D388" s="28"/>
      <c r="E388" s="44"/>
      <c r="F388" s="27">
        <v>100</v>
      </c>
      <c r="G388" s="27">
        <f t="shared" si="142"/>
        <v>0</v>
      </c>
      <c r="H388" s="28" t="e">
        <f t="shared" si="143"/>
        <v>#DIV/0!</v>
      </c>
      <c r="I388" s="29" t="e">
        <f t="shared" si="144"/>
        <v>#DIV/0!</v>
      </c>
      <c r="J388" s="29">
        <f t="shared" si="145"/>
        <v>0</v>
      </c>
      <c r="K388" s="45">
        <f>L388*Assumptions!$J$13</f>
        <v>0</v>
      </c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/>
      <c r="D389" s="28"/>
      <c r="E389" s="44"/>
      <c r="F389" s="27">
        <v>100</v>
      </c>
      <c r="G389" s="27">
        <f t="shared" si="142"/>
        <v>0</v>
      </c>
      <c r="H389" s="28" t="e">
        <f t="shared" si="143"/>
        <v>#DIV/0!</v>
      </c>
      <c r="I389" s="29" t="e">
        <f t="shared" si="144"/>
        <v>#DIV/0!</v>
      </c>
      <c r="J389" s="29">
        <f t="shared" si="145"/>
        <v>0</v>
      </c>
      <c r="K389" s="45">
        <f>L389*Assumptions!$J$13</f>
        <v>0</v>
      </c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/>
      <c r="D390" s="28"/>
      <c r="E390" s="44"/>
      <c r="F390" s="27">
        <v>100</v>
      </c>
      <c r="G390" s="27">
        <f t="shared" si="142"/>
        <v>0</v>
      </c>
      <c r="H390" s="28" t="e">
        <f t="shared" si="143"/>
        <v>#DIV/0!</v>
      </c>
      <c r="I390" s="29" t="e">
        <f t="shared" si="144"/>
        <v>#DIV/0!</v>
      </c>
      <c r="J390" s="29">
        <f t="shared" si="145"/>
        <v>0</v>
      </c>
      <c r="K390" s="45">
        <f>L390*Assumptions!$J$13</f>
        <v>0</v>
      </c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/>
      <c r="D391" s="28"/>
      <c r="E391" s="44"/>
      <c r="F391" s="27">
        <v>100</v>
      </c>
      <c r="G391" s="27">
        <f t="shared" si="142"/>
        <v>0</v>
      </c>
      <c r="H391" s="28" t="e">
        <f t="shared" si="143"/>
        <v>#DIV/0!</v>
      </c>
      <c r="I391" s="29" t="e">
        <f t="shared" si="144"/>
        <v>#DIV/0!</v>
      </c>
      <c r="J391" s="29">
        <f t="shared" si="145"/>
        <v>0</v>
      </c>
      <c r="K391" s="45">
        <f>L391*Assumptions!$J$13</f>
        <v>0</v>
      </c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/>
      <c r="D392" s="28"/>
      <c r="E392" s="44"/>
      <c r="F392" s="27">
        <v>100</v>
      </c>
      <c r="G392" s="27">
        <f t="shared" si="142"/>
        <v>0</v>
      </c>
      <c r="H392" s="28" t="e">
        <f t="shared" si="143"/>
        <v>#DIV/0!</v>
      </c>
      <c r="I392" s="29" t="e">
        <f t="shared" si="144"/>
        <v>#DIV/0!</v>
      </c>
      <c r="J392" s="29">
        <f t="shared" si="145"/>
        <v>0</v>
      </c>
      <c r="K392" s="45">
        <f>L392*Assumptions!$J$13</f>
        <v>0</v>
      </c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/>
      <c r="D393" s="28"/>
      <c r="E393" s="44"/>
      <c r="F393" s="27">
        <v>100</v>
      </c>
      <c r="G393" s="27">
        <f t="shared" si="142"/>
        <v>0</v>
      </c>
      <c r="H393" s="28" t="e">
        <f t="shared" si="143"/>
        <v>#DIV/0!</v>
      </c>
      <c r="I393" s="29" t="e">
        <f t="shared" si="144"/>
        <v>#DIV/0!</v>
      </c>
      <c r="J393" s="29">
        <f t="shared" si="145"/>
        <v>0</v>
      </c>
      <c r="K393" s="45">
        <f>L393*Assumptions!$J$13</f>
        <v>0</v>
      </c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$C$377:$C$379</v>
      </c>
      <c r="D399" s="26" t="str">
        <f>""&amp;ADDRESS($G401+ROW($A377),COLUMN())&amp;":"&amp;ADDRESS($G402+ROW($A377),COLUMN())</f>
        <v>$D$377:$D$379</v>
      </c>
      <c r="E399" s="26" t="str">
        <f>""&amp;ADDRESS($G401+ROW($A377),COLUMN())&amp;":"&amp;ADDRESS($G402+ROW($A377),COLUMN())</f>
        <v>$E$377:$E$379</v>
      </c>
      <c r="F399" s="26" t="str">
        <f>""&amp;ADDRESS($G401+ROW($A377),COLUMN())&amp;":"&amp;ADDRESS($G402+ROW($A377),COLUMN())</f>
        <v>$F$377:$F$379</v>
      </c>
      <c r="G399" s="26" t="str">
        <f>""&amp;ADDRESS($G401+ROW($A377),COLUMN())&amp;":"&amp;ADDRESS($G402+ROW($A377),COLUMN())</f>
        <v>$G$377:$G$379</v>
      </c>
      <c r="H399" s="19">
        <f ca="1">INDIRECT(ADDRESS($G$328+ROW($A$303),COLUMN(($L$303))))</f>
        <v>0.14299999999999999</v>
      </c>
      <c r="I399" s="7">
        <f ca="1">INDIRECT(ADDRESS($G$328+ROW($A$303),COLUMN(($M$303))))</f>
        <v>24.19</v>
      </c>
      <c r="J399" s="37" t="str">
        <f t="shared" ref="J399:S399" si="146">""&amp;ADDRESS($G401+ROW($A377),COLUMN())&amp;":"&amp;ADDRESS($G402+ROW($A377),COLUMN())</f>
        <v>$J$377:$J$379</v>
      </c>
      <c r="K399" s="26" t="str">
        <f t="shared" si="146"/>
        <v>$K$377:$K$379</v>
      </c>
      <c r="L399" s="26" t="str">
        <f t="shared" si="146"/>
        <v>$L$377:$L$379</v>
      </c>
      <c r="M399" s="26" t="str">
        <f t="shared" si="146"/>
        <v>$M$377:$M$379</v>
      </c>
      <c r="N399" s="26" t="str">
        <f t="shared" si="146"/>
        <v>$N$377:$N$379</v>
      </c>
      <c r="O399" s="26" t="str">
        <f t="shared" si="146"/>
        <v>$O$377:$O$379</v>
      </c>
      <c r="P399" s="26" t="str">
        <f t="shared" si="146"/>
        <v>$P$377:$P$379</v>
      </c>
      <c r="Q399" s="26" t="str">
        <f t="shared" si="146"/>
        <v>$Q$377:$Q$379</v>
      </c>
      <c r="R399" s="26" t="str">
        <f t="shared" si="146"/>
        <v>$R$377:$R$379</v>
      </c>
      <c r="S399" s="26" t="str">
        <f t="shared" si="146"/>
        <v>$S$377:$S$379</v>
      </c>
    </row>
    <row r="400" spans="1:45" ht="14.25" customHeight="1">
      <c r="B400" s="35" t="s">
        <v>34</v>
      </c>
      <c r="C400" s="18">
        <f ca="1">SLOPE(LN(INDIRECT(K399)),INDIRECT(C399))</f>
        <v>0.69466640074065011</v>
      </c>
      <c r="D400" s="18" t="s">
        <v>33</v>
      </c>
      <c r="E400">
        <v>0.71335537172501962</v>
      </c>
      <c r="F400" s="19" t="s">
        <v>35</v>
      </c>
      <c r="G400" s="19"/>
      <c r="H400" s="19">
        <f ca="1">INDIRECT(ADDRESS($G$402+ROW($A$377),COLUMN(($L$303))))</f>
        <v>0.114</v>
      </c>
      <c r="I400" s="7">
        <f ca="1">INDIRECT(ADDRESS($G$402+ROW($A$377),COLUMN(($M$303))))</f>
        <v>25.05</v>
      </c>
      <c r="J400" s="37"/>
      <c r="L400" s="3" t="s">
        <v>36</v>
      </c>
      <c r="M400" s="18">
        <f t="shared" ref="M400:S400" ca="1" si="147">SLOPE(INDIRECT(M399),INDIRECT($K399))</f>
        <v>-33.326559642349096</v>
      </c>
      <c r="N400" s="18">
        <f t="shared" ca="1" si="147"/>
        <v>10.668563300142248</v>
      </c>
      <c r="O400" s="18">
        <f t="shared" ca="1" si="147"/>
        <v>0</v>
      </c>
      <c r="P400" s="18" t="e">
        <f t="shared" ca="1" si="147"/>
        <v>#DIV/0!</v>
      </c>
      <c r="Q400" s="18" t="e">
        <f t="shared" ca="1" si="147"/>
        <v>#DIV/0!</v>
      </c>
      <c r="R400" s="18">
        <f t="shared" ca="1" si="147"/>
        <v>0</v>
      </c>
      <c r="S400" s="18">
        <f t="shared" ca="1" si="147"/>
        <v>0</v>
      </c>
    </row>
    <row r="401" spans="1:45" ht="14.25" customHeight="1">
      <c r="B401" s="35" t="s">
        <v>37</v>
      </c>
      <c r="C401" s="52">
        <f ca="1">EXP(INTERCEPT(LN(INDIRECT(K399)),INDIRECT(C399)))</f>
        <v>1.7939856326096949E-2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>
        <f t="shared" ref="M401:S401" ca="1" si="148">M400*$C400</f>
        <v>-23.150841235819254</v>
      </c>
      <c r="N401" s="18">
        <f t="shared" ca="1" si="148"/>
        <v>7.4110924687836075</v>
      </c>
      <c r="O401" s="18">
        <f t="shared" ca="1" si="148"/>
        <v>0</v>
      </c>
      <c r="P401" s="18" t="e">
        <f t="shared" ca="1" si="148"/>
        <v>#DIV/0!</v>
      </c>
      <c r="Q401" s="18" t="e">
        <f t="shared" ca="1" si="148"/>
        <v>#DIV/0!</v>
      </c>
      <c r="R401" s="18">
        <f t="shared" ca="1" si="148"/>
        <v>0</v>
      </c>
      <c r="S401" s="18">
        <f t="shared" ca="1" si="148"/>
        <v>0</v>
      </c>
    </row>
    <row r="402" spans="1:45" ht="14.25" customHeight="1">
      <c r="B402" s="35" t="s">
        <v>42</v>
      </c>
      <c r="C402" s="52">
        <f ca="1">RSQ(LN(INDIRECT(K399)),INDIRECT(C399))</f>
        <v>0.99999823286546752</v>
      </c>
      <c r="D402" s="18" t="s">
        <v>43</v>
      </c>
      <c r="F402" s="18" t="s">
        <v>43</v>
      </c>
      <c r="G402" s="25">
        <v>2</v>
      </c>
      <c r="H402" s="19"/>
      <c r="L402" s="3" t="s">
        <v>44</v>
      </c>
      <c r="M402" s="18">
        <f t="shared" ref="M402:S402" ca="1" si="149">RSQ(INDIRECT(M399),INDIRECT($K399))</f>
        <v>1</v>
      </c>
      <c r="N402" s="18">
        <f t="shared" ca="1" si="149"/>
        <v>1</v>
      </c>
      <c r="O402" s="18" t="e">
        <f t="shared" ca="1" si="149"/>
        <v>#DIV/0!</v>
      </c>
      <c r="P402" s="18" t="e">
        <f t="shared" ca="1" si="149"/>
        <v>#DIV/0!</v>
      </c>
      <c r="Q402" s="18" t="e">
        <f t="shared" ca="1" si="149"/>
        <v>#DIV/0!</v>
      </c>
      <c r="R402" s="18" t="e">
        <f t="shared" ca="1" si="149"/>
        <v>#DIV/0!</v>
      </c>
      <c r="S402" s="18" t="e">
        <f t="shared" ca="1" si="149"/>
        <v>#DIV/0!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50">""&amp;ADDRESS($G406+ROW($A377),COLUMN())&amp;":"&amp;ADDRESS($G407+ROW($A377),COLUMN())</f>
        <v>$C$377:$C$382</v>
      </c>
      <c r="D404" s="26" t="str">
        <f t="shared" si="150"/>
        <v>$D$377:$D$382</v>
      </c>
      <c r="E404" s="26" t="str">
        <f t="shared" si="150"/>
        <v>$E$377:$E$382</v>
      </c>
      <c r="F404" s="26" t="str">
        <f t="shared" si="150"/>
        <v>$F$377:$F$382</v>
      </c>
      <c r="G404" s="26" t="str">
        <f t="shared" si="150"/>
        <v>$G$377:$G$382</v>
      </c>
      <c r="H404" s="26" t="str">
        <f t="shared" si="150"/>
        <v>$H$377:$H$382</v>
      </c>
      <c r="I404" s="26" t="str">
        <f t="shared" si="150"/>
        <v>$I$377:$I$382</v>
      </c>
      <c r="J404" s="26" t="str">
        <f t="shared" si="150"/>
        <v>$J$377:$J$382</v>
      </c>
      <c r="K404" s="26" t="str">
        <f t="shared" si="150"/>
        <v>$K$377:$K$382</v>
      </c>
      <c r="L404" s="26" t="str">
        <f t="shared" si="150"/>
        <v>$L$377:$L$382</v>
      </c>
      <c r="M404" s="26" t="str">
        <f t="shared" si="150"/>
        <v>$M$377:$M$382</v>
      </c>
      <c r="N404" s="26" t="str">
        <f t="shared" si="150"/>
        <v>$N$377:$N$382</v>
      </c>
      <c r="O404" s="26" t="str">
        <f t="shared" si="150"/>
        <v>$O$377:$O$382</v>
      </c>
      <c r="P404" s="26" t="str">
        <f t="shared" si="150"/>
        <v>$P$377:$P$382</v>
      </c>
      <c r="Q404" s="26" t="str">
        <f t="shared" si="150"/>
        <v>$Q$377:$Q$382</v>
      </c>
      <c r="R404" s="26" t="str">
        <f t="shared" si="150"/>
        <v>$R$377:$R$382</v>
      </c>
      <c r="S404" s="26" t="str">
        <f t="shared" si="150"/>
        <v>$S$377:$S$382</v>
      </c>
    </row>
    <row r="405" spans="1:45" ht="14.25" customHeight="1">
      <c r="B405" s="35" t="s">
        <v>45</v>
      </c>
      <c r="C405" s="18">
        <f ca="1">SLOPE(LN(INDIRECT(K404)),INDIRECT(C404))</f>
        <v>0.63168931777328663</v>
      </c>
      <c r="F405" s="19" t="s">
        <v>35</v>
      </c>
      <c r="G405" s="19"/>
      <c r="H405" s="19"/>
      <c r="I405" s="9"/>
      <c r="J405" s="9"/>
      <c r="L405" s="3" t="s">
        <v>36</v>
      </c>
      <c r="M405" s="35">
        <f t="shared" ref="M405:S405" ca="1" si="151">SLOPE(INDIRECT(M404),INDIRECT($K404))</f>
        <v>-26.430839197673961</v>
      </c>
      <c r="N405" s="35">
        <f t="shared" ca="1" si="151"/>
        <v>17.079462015342919</v>
      </c>
      <c r="O405" s="35">
        <f t="shared" ca="1" si="151"/>
        <v>23.906028172993583</v>
      </c>
      <c r="P405" s="35" t="e">
        <f t="shared" ca="1" si="151"/>
        <v>#DIV/0!</v>
      </c>
      <c r="Q405" s="35" t="e">
        <f t="shared" ca="1" si="151"/>
        <v>#DIV/0!</v>
      </c>
      <c r="R405" s="35">
        <f t="shared" ca="1" si="151"/>
        <v>0</v>
      </c>
      <c r="S405" s="35">
        <f t="shared" ca="1" si="151"/>
        <v>0</v>
      </c>
    </row>
    <row r="406" spans="1:45" ht="14.25" customHeight="1">
      <c r="B406" s="35" t="s">
        <v>37</v>
      </c>
      <c r="C406" s="52">
        <f ca="1">EXP(INTERCEPT(LN(INDIRECT(K404)),INDIRECT(C404)))</f>
        <v>1.999672321867348E-2</v>
      </c>
      <c r="F406" s="18" t="s">
        <v>38</v>
      </c>
      <c r="G406" s="25">
        <v>0</v>
      </c>
      <c r="H406" s="19"/>
      <c r="L406" s="3" t="s">
        <v>41</v>
      </c>
      <c r="M406" s="35">
        <f t="shared" ref="M406:S406" ca="1" si="152">M405*$C405</f>
        <v>-16.696078780954107</v>
      </c>
      <c r="N406" s="35">
        <f t="shared" ca="1" si="152"/>
        <v>10.788913708406731</v>
      </c>
      <c r="O406" s="35">
        <f t="shared" ca="1" si="152"/>
        <v>15.101182627267287</v>
      </c>
      <c r="P406" s="35" t="e">
        <f t="shared" ca="1" si="152"/>
        <v>#DIV/0!</v>
      </c>
      <c r="Q406" s="35" t="e">
        <f t="shared" ca="1" si="152"/>
        <v>#DIV/0!</v>
      </c>
      <c r="R406" s="35">
        <f t="shared" ca="1" si="152"/>
        <v>0</v>
      </c>
      <c r="S406" s="35">
        <f t="shared" ca="1" si="152"/>
        <v>0</v>
      </c>
    </row>
    <row r="407" spans="1:45" ht="14.25" customHeight="1">
      <c r="B407" s="35" t="s">
        <v>42</v>
      </c>
      <c r="C407" s="52">
        <f ca="1">RSQ(LN(INDIRECT(K404)),INDIRECT(C404))</f>
        <v>0.99189993645541574</v>
      </c>
      <c r="F407" s="18" t="s">
        <v>43</v>
      </c>
      <c r="G407" s="25">
        <v>5</v>
      </c>
      <c r="H407" s="19"/>
      <c r="L407" s="3" t="s">
        <v>44</v>
      </c>
      <c r="M407" s="35">
        <f t="shared" ref="M407:S407" ca="1" si="153">RSQ(INDIRECT(M404),INDIRECT($K404))</f>
        <v>0.99209266191029877</v>
      </c>
      <c r="N407" s="35">
        <f t="shared" ca="1" si="153"/>
        <v>0.99021593224655258</v>
      </c>
      <c r="O407" s="35">
        <f t="shared" ca="1" si="153"/>
        <v>0.96491936725953831</v>
      </c>
      <c r="P407" s="35" t="e">
        <f t="shared" ca="1" si="153"/>
        <v>#DIV/0!</v>
      </c>
      <c r="Q407" s="35" t="e">
        <f t="shared" ca="1" si="153"/>
        <v>#DIV/0!</v>
      </c>
      <c r="R407" s="35" t="e">
        <f t="shared" ca="1" si="153"/>
        <v>#DIV/0!</v>
      </c>
      <c r="S407" s="35" t="e">
        <f t="shared" ca="1" si="153"/>
        <v>#DIV/0!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71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 t="s">
        <v>72</v>
      </c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 t="s">
        <v>70</v>
      </c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>
        <v>44727.702951388892</v>
      </c>
      <c r="C414">
        <f t="shared" ref="C414:C420" si="154">(B414-$B$414)*24</f>
        <v>0</v>
      </c>
      <c r="D414" s="34"/>
      <c r="E414" s="42"/>
      <c r="F414" s="33">
        <v>100</v>
      </c>
      <c r="G414" s="33">
        <f t="shared" ref="G414:G430" si="155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1.6898432800000002E-2</v>
      </c>
      <c r="L414" s="57">
        <v>1.20188E-2</v>
      </c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>
        <v>44727.773761574077</v>
      </c>
      <c r="C415">
        <f t="shared" si="154"/>
        <v>1.6994444444426335</v>
      </c>
      <c r="D415" s="28"/>
      <c r="E415" s="44"/>
      <c r="F415" s="27">
        <v>100</v>
      </c>
      <c r="G415" s="27">
        <f t="shared" si="155"/>
        <v>0</v>
      </c>
      <c r="H415" s="28" t="e">
        <f t="shared" ref="H415:H430" si="156">LN(E415/E414)/(C415-C414)</f>
        <v>#DIV/0!</v>
      </c>
      <c r="I415" s="29" t="e">
        <f t="shared" ref="I415:I430" si="157">((E415-E414)/H415)+I414</f>
        <v>#DIV/0!</v>
      </c>
      <c r="J415" s="29">
        <f t="shared" ref="J415:J430" si="158">(0.5*(C415-C414)*(E415+E414))+J414</f>
        <v>0</v>
      </c>
      <c r="K415" s="45">
        <f>L415*Assumptions!$J$13</f>
        <v>5.4834000000000008E-2</v>
      </c>
      <c r="L415" s="57">
        <v>3.9E-2</v>
      </c>
      <c r="M415" s="37">
        <v>26.17</v>
      </c>
      <c r="N415" s="37">
        <v>0</v>
      </c>
      <c r="O415" s="37">
        <v>0</v>
      </c>
      <c r="P415" s="37"/>
      <c r="Q415" s="37"/>
      <c r="R415" s="37">
        <v>0</v>
      </c>
      <c r="S415" s="37">
        <v>0</v>
      </c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>
        <v>44727.830706018518</v>
      </c>
      <c r="C416">
        <f t="shared" si="154"/>
        <v>3.066111111023929</v>
      </c>
      <c r="D416" s="28"/>
      <c r="E416" s="44"/>
      <c r="F416" s="27">
        <v>100</v>
      </c>
      <c r="G416" s="27">
        <f t="shared" si="155"/>
        <v>0</v>
      </c>
      <c r="H416" s="28" t="e">
        <f t="shared" si="156"/>
        <v>#DIV/0!</v>
      </c>
      <c r="I416" s="29" t="e">
        <f t="shared" si="157"/>
        <v>#DIV/0!</v>
      </c>
      <c r="J416" s="29">
        <f t="shared" si="158"/>
        <v>0</v>
      </c>
      <c r="K416" s="45">
        <f>L416*Assumptions!$J$13</f>
        <v>0.15184800000000001</v>
      </c>
      <c r="L416" s="57">
        <v>0.108</v>
      </c>
      <c r="M416" s="37">
        <v>24.55</v>
      </c>
      <c r="N416" s="37">
        <v>0.98</v>
      </c>
      <c r="O416" s="37">
        <v>0</v>
      </c>
      <c r="P416" s="37"/>
      <c r="Q416" s="37"/>
      <c r="R416" s="37">
        <v>0</v>
      </c>
      <c r="S416" s="37">
        <v>0</v>
      </c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>
        <v>44727.897407407407</v>
      </c>
      <c r="C417">
        <f t="shared" si="154"/>
        <v>4.6669444443541579</v>
      </c>
      <c r="D417" s="28"/>
      <c r="E417" s="44"/>
      <c r="F417" s="27">
        <v>100</v>
      </c>
      <c r="G417" s="27">
        <f t="shared" si="155"/>
        <v>0</v>
      </c>
      <c r="H417" s="28" t="e">
        <f t="shared" si="156"/>
        <v>#DIV/0!</v>
      </c>
      <c r="I417" s="29" t="e">
        <f t="shared" si="157"/>
        <v>#DIV/0!</v>
      </c>
      <c r="J417" s="29">
        <f t="shared" si="158"/>
        <v>0</v>
      </c>
      <c r="K417" s="45">
        <f>L417*Assumptions!$J$13</f>
        <v>0.47663400000000006</v>
      </c>
      <c r="L417" s="57">
        <v>0.33900000000000002</v>
      </c>
      <c r="M417" s="37">
        <v>18.61</v>
      </c>
      <c r="N417" s="37">
        <v>6.81</v>
      </c>
      <c r="O417" s="37">
        <v>6.25</v>
      </c>
      <c r="P417" s="37"/>
      <c r="Q417" s="37"/>
      <c r="R417" s="37">
        <v>0</v>
      </c>
      <c r="S417" s="37">
        <v>0</v>
      </c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>
        <v>44727.964502314811</v>
      </c>
      <c r="C418">
        <f t="shared" si="154"/>
        <v>6.2772222220664844</v>
      </c>
      <c r="D418" s="28"/>
      <c r="E418" s="44"/>
      <c r="F418" s="27">
        <v>100</v>
      </c>
      <c r="G418" s="27">
        <f t="shared" si="155"/>
        <v>0</v>
      </c>
      <c r="H418" s="28" t="e">
        <f t="shared" si="156"/>
        <v>#DIV/0!</v>
      </c>
      <c r="I418" s="29" t="e">
        <f t="shared" si="157"/>
        <v>#DIV/0!</v>
      </c>
      <c r="J418" s="29">
        <f t="shared" si="158"/>
        <v>0</v>
      </c>
      <c r="K418" s="45">
        <f>L418*Assumptions!$J$13</f>
        <v>0.95045600000000019</v>
      </c>
      <c r="L418" s="57">
        <v>0.67600000000000005</v>
      </c>
      <c r="M418" s="37">
        <v>5.1100000000000003</v>
      </c>
      <c r="N418" s="37">
        <v>15.1</v>
      </c>
      <c r="O418" s="37">
        <v>21.54</v>
      </c>
      <c r="P418" s="37"/>
      <c r="Q418" s="37"/>
      <c r="R418" s="37">
        <v>0</v>
      </c>
      <c r="S418" s="37">
        <v>0</v>
      </c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>
        <v>44727.967766203707</v>
      </c>
      <c r="C419">
        <f t="shared" si="154"/>
        <v>6.3555555555503815</v>
      </c>
      <c r="D419" s="28"/>
      <c r="E419" s="44"/>
      <c r="F419" s="27">
        <v>100</v>
      </c>
      <c r="G419" s="27">
        <f t="shared" si="155"/>
        <v>0</v>
      </c>
      <c r="H419" s="28" t="e">
        <f t="shared" si="156"/>
        <v>#DIV/0!</v>
      </c>
      <c r="I419" s="29" t="e">
        <f t="shared" si="157"/>
        <v>#DIV/0!</v>
      </c>
      <c r="J419" s="29">
        <f t="shared" si="158"/>
        <v>0</v>
      </c>
      <c r="K419" s="45">
        <f>L419*Assumptions!$J$13</f>
        <v>0.9434260000000001</v>
      </c>
      <c r="L419" s="57">
        <v>0.67100000000000004</v>
      </c>
      <c r="M419" s="37">
        <v>4.5199999999999996</v>
      </c>
      <c r="N419" s="37">
        <v>15.46</v>
      </c>
      <c r="O419" s="37">
        <v>21.82</v>
      </c>
      <c r="P419" s="37"/>
      <c r="Q419" s="37"/>
      <c r="R419" s="37">
        <v>0</v>
      </c>
      <c r="S419" s="37">
        <v>0</v>
      </c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>
        <v>44728.367407407408</v>
      </c>
      <c r="C420">
        <f t="shared" si="154"/>
        <v>15.946944444382098</v>
      </c>
      <c r="D420" s="28"/>
      <c r="E420" s="44"/>
      <c r="F420" s="27">
        <v>100</v>
      </c>
      <c r="G420" s="27">
        <f t="shared" si="155"/>
        <v>0</v>
      </c>
      <c r="H420" s="28" t="e">
        <f t="shared" si="156"/>
        <v>#DIV/0!</v>
      </c>
      <c r="I420" s="29" t="e">
        <f t="shared" si="157"/>
        <v>#DIV/0!</v>
      </c>
      <c r="J420" s="29">
        <f t="shared" si="158"/>
        <v>0</v>
      </c>
      <c r="K420" s="45">
        <f>L420*Assumptions!$J$13</f>
        <v>0.93358400000000019</v>
      </c>
      <c r="L420" s="57">
        <v>0.66400000000000003</v>
      </c>
      <c r="M420" s="40"/>
      <c r="N420" s="37"/>
      <c r="O420" s="37"/>
      <c r="P420" s="40"/>
      <c r="Q420" s="37"/>
      <c r="R420" s="40"/>
      <c r="S420" s="37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/>
      <c r="C421"/>
      <c r="D421" s="28"/>
      <c r="E421" s="44"/>
      <c r="F421" s="27">
        <v>100</v>
      </c>
      <c r="G421" s="27">
        <f t="shared" si="155"/>
        <v>0</v>
      </c>
      <c r="H421" s="28" t="e">
        <f t="shared" si="156"/>
        <v>#DIV/0!</v>
      </c>
      <c r="I421" s="29" t="e">
        <f t="shared" si="157"/>
        <v>#DIV/0!</v>
      </c>
      <c r="J421" s="29">
        <f t="shared" si="158"/>
        <v>0</v>
      </c>
      <c r="K421" s="45">
        <f>L421*Assumptions!$J$13</f>
        <v>0</v>
      </c>
      <c r="L421" s="57"/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/>
      <c r="D422" s="28"/>
      <c r="E422" s="44"/>
      <c r="F422" s="27">
        <v>100</v>
      </c>
      <c r="G422" s="27">
        <f t="shared" si="155"/>
        <v>0</v>
      </c>
      <c r="H422" s="28" t="e">
        <f t="shared" si="156"/>
        <v>#DIV/0!</v>
      </c>
      <c r="I422" s="29" t="e">
        <f t="shared" si="157"/>
        <v>#DIV/0!</v>
      </c>
      <c r="J422" s="29">
        <f t="shared" si="158"/>
        <v>0</v>
      </c>
      <c r="K422" s="45">
        <f>L422*Assumptions!$J$13</f>
        <v>0</v>
      </c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/>
      <c r="D423" s="28"/>
      <c r="E423" s="44"/>
      <c r="F423" s="27">
        <v>100</v>
      </c>
      <c r="G423" s="27">
        <f t="shared" si="155"/>
        <v>0</v>
      </c>
      <c r="H423" s="28" t="e">
        <f t="shared" si="156"/>
        <v>#DIV/0!</v>
      </c>
      <c r="I423" s="29" t="e">
        <f t="shared" si="157"/>
        <v>#DIV/0!</v>
      </c>
      <c r="J423" s="29">
        <f t="shared" si="158"/>
        <v>0</v>
      </c>
      <c r="K423" s="45">
        <f>L423*Assumptions!$J$13</f>
        <v>0</v>
      </c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/>
      <c r="D424" s="28"/>
      <c r="E424" s="44"/>
      <c r="F424" s="27">
        <v>100</v>
      </c>
      <c r="G424" s="27">
        <f t="shared" si="155"/>
        <v>0</v>
      </c>
      <c r="H424" s="28" t="e">
        <f t="shared" si="156"/>
        <v>#DIV/0!</v>
      </c>
      <c r="I424" s="29" t="e">
        <f t="shared" si="157"/>
        <v>#DIV/0!</v>
      </c>
      <c r="J424" s="29">
        <f t="shared" si="158"/>
        <v>0</v>
      </c>
      <c r="K424" s="45">
        <f>L424*Assumptions!$J$13</f>
        <v>0</v>
      </c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/>
      <c r="D425" s="28"/>
      <c r="E425" s="44"/>
      <c r="F425" s="27">
        <v>100</v>
      </c>
      <c r="G425" s="27">
        <f t="shared" si="155"/>
        <v>0</v>
      </c>
      <c r="H425" s="28" t="e">
        <f t="shared" si="156"/>
        <v>#DIV/0!</v>
      </c>
      <c r="I425" s="29" t="e">
        <f t="shared" si="157"/>
        <v>#DIV/0!</v>
      </c>
      <c r="J425" s="29">
        <f t="shared" si="158"/>
        <v>0</v>
      </c>
      <c r="K425" s="45">
        <f>L425*Assumptions!$J$13</f>
        <v>0</v>
      </c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/>
      <c r="D426" s="28"/>
      <c r="E426" s="44"/>
      <c r="F426" s="27">
        <v>100</v>
      </c>
      <c r="G426" s="27">
        <f t="shared" si="155"/>
        <v>0</v>
      </c>
      <c r="H426" s="28" t="e">
        <f t="shared" si="156"/>
        <v>#DIV/0!</v>
      </c>
      <c r="I426" s="29" t="e">
        <f t="shared" si="157"/>
        <v>#DIV/0!</v>
      </c>
      <c r="J426" s="29">
        <f t="shared" si="158"/>
        <v>0</v>
      </c>
      <c r="K426" s="45">
        <f>L426*Assumptions!$J$13</f>
        <v>0</v>
      </c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/>
      <c r="D427" s="28"/>
      <c r="E427" s="44"/>
      <c r="F427" s="27">
        <v>100</v>
      </c>
      <c r="G427" s="27">
        <f t="shared" si="155"/>
        <v>0</v>
      </c>
      <c r="H427" s="28" t="e">
        <f t="shared" si="156"/>
        <v>#DIV/0!</v>
      </c>
      <c r="I427" s="29" t="e">
        <f t="shared" si="157"/>
        <v>#DIV/0!</v>
      </c>
      <c r="J427" s="29">
        <f t="shared" si="158"/>
        <v>0</v>
      </c>
      <c r="K427" s="45">
        <f>L427*Assumptions!$J$13</f>
        <v>0</v>
      </c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/>
      <c r="D428" s="28"/>
      <c r="E428" s="44"/>
      <c r="F428" s="27">
        <v>100</v>
      </c>
      <c r="G428" s="27">
        <f t="shared" si="155"/>
        <v>0</v>
      </c>
      <c r="H428" s="28" t="e">
        <f t="shared" si="156"/>
        <v>#DIV/0!</v>
      </c>
      <c r="I428" s="29" t="e">
        <f t="shared" si="157"/>
        <v>#DIV/0!</v>
      </c>
      <c r="J428" s="29">
        <f t="shared" si="158"/>
        <v>0</v>
      </c>
      <c r="K428" s="45">
        <f>L428*Assumptions!$J$13</f>
        <v>0</v>
      </c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/>
      <c r="D429" s="28"/>
      <c r="E429" s="44"/>
      <c r="F429" s="27">
        <v>100</v>
      </c>
      <c r="G429" s="27">
        <f t="shared" si="155"/>
        <v>0</v>
      </c>
      <c r="H429" s="28" t="e">
        <f t="shared" si="156"/>
        <v>#DIV/0!</v>
      </c>
      <c r="I429" s="29" t="e">
        <f t="shared" si="157"/>
        <v>#DIV/0!</v>
      </c>
      <c r="J429" s="29">
        <f t="shared" si="158"/>
        <v>0</v>
      </c>
      <c r="K429" s="45">
        <f>L429*Assumptions!$J$13</f>
        <v>0</v>
      </c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/>
      <c r="D430" s="28"/>
      <c r="E430" s="44"/>
      <c r="F430" s="27">
        <v>100</v>
      </c>
      <c r="G430" s="27">
        <f t="shared" si="155"/>
        <v>0</v>
      </c>
      <c r="H430" s="28" t="e">
        <f t="shared" si="156"/>
        <v>#DIV/0!</v>
      </c>
      <c r="I430" s="29" t="e">
        <f t="shared" si="157"/>
        <v>#DIV/0!</v>
      </c>
      <c r="J430" s="29">
        <f t="shared" si="158"/>
        <v>0</v>
      </c>
      <c r="K430" s="45">
        <f>L430*Assumptions!$J$13</f>
        <v>0</v>
      </c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9">""&amp;ADDRESS($G438+ROW($A414),COLUMN())&amp;":"&amp;ADDRESS($G439+ROW($A414),COLUMN())</f>
        <v>$C$414:$C$416</v>
      </c>
      <c r="D436" s="26" t="str">
        <f t="shared" si="159"/>
        <v>$D$414:$D$416</v>
      </c>
      <c r="E436" s="26" t="str">
        <f t="shared" si="159"/>
        <v>$E$414:$E$416</v>
      </c>
      <c r="F436" s="26" t="str">
        <f t="shared" si="159"/>
        <v>$F$414:$F$416</v>
      </c>
      <c r="G436" s="26" t="str">
        <f t="shared" si="159"/>
        <v>$G$414:$G$416</v>
      </c>
      <c r="H436" s="26" t="str">
        <f t="shared" si="159"/>
        <v>$H$414:$H$416</v>
      </c>
      <c r="I436" s="26" t="str">
        <f t="shared" si="159"/>
        <v>$I$414:$I$416</v>
      </c>
      <c r="J436" s="26" t="str">
        <f t="shared" si="159"/>
        <v>$J$414:$J$416</v>
      </c>
      <c r="K436" s="26" t="str">
        <f t="shared" si="159"/>
        <v>$K$414:$K$416</v>
      </c>
      <c r="L436" s="26" t="str">
        <f t="shared" si="159"/>
        <v>$L$414:$L$416</v>
      </c>
      <c r="M436" s="26" t="str">
        <f t="shared" si="159"/>
        <v>$M$414:$M$416</v>
      </c>
      <c r="N436" s="26" t="str">
        <f t="shared" si="159"/>
        <v>$N$414:$N$416</v>
      </c>
      <c r="O436" s="26" t="str">
        <f t="shared" si="159"/>
        <v>$O$414:$O$416</v>
      </c>
      <c r="P436" s="26" t="str">
        <f t="shared" si="159"/>
        <v>$P$414:$P$416</v>
      </c>
      <c r="Q436" s="26" t="str">
        <f t="shared" si="159"/>
        <v>$Q$414:$Q$416</v>
      </c>
      <c r="R436" s="26" t="str">
        <f t="shared" si="159"/>
        <v>$R$414:$R$416</v>
      </c>
      <c r="S436" s="26" t="str">
        <f t="shared" si="159"/>
        <v>$S$414:$S$416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>
        <f ca="1">SLOPE(LN(INDIRECT(K436)),INDIRECT(C436))</f>
        <v>0.71516781868442281</v>
      </c>
      <c r="D437" s="35" t="s">
        <v>38</v>
      </c>
      <c r="E437" s="35">
        <v>0.72830609668177226</v>
      </c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>
        <f t="shared" ref="M437:S437" ca="1" si="160">SLOPE(INDIRECT(M436),INDIRECT($K436))</f>
        <v>-16.698620817613961</v>
      </c>
      <c r="N437" s="18">
        <f t="shared" ca="1" si="160"/>
        <v>10.101634815593624</v>
      </c>
      <c r="O437" s="18">
        <f t="shared" ca="1" si="160"/>
        <v>0</v>
      </c>
      <c r="P437" s="18" t="e">
        <f t="shared" ca="1" si="160"/>
        <v>#DIV/0!</v>
      </c>
      <c r="Q437" s="18" t="e">
        <f t="shared" ca="1" si="160"/>
        <v>#DIV/0!</v>
      </c>
      <c r="R437" s="18">
        <f t="shared" ca="1" si="160"/>
        <v>0</v>
      </c>
      <c r="S437" s="18">
        <f t="shared" ca="1" si="160"/>
        <v>0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>
        <f ca="1">EXP(INTERCEPT(LN(INDIRECT(K436)),INDIRECT(C436)))</f>
        <v>1.6700073559439182E-2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0.108</v>
      </c>
      <c r="I438" s="7">
        <f ca="1">INDIRECT(ADDRESS($G$439+ROW($A$414),COLUMN(($M$303))))</f>
        <v>24.55</v>
      </c>
      <c r="J438" s="11"/>
      <c r="K438" s="35"/>
      <c r="L438" s="12" t="s">
        <v>41</v>
      </c>
      <c r="M438" s="18">
        <f t="shared" ref="M438:S438" ca="1" si="161">M437*$C437</f>
        <v>-11.942316225171268</v>
      </c>
      <c r="N438" s="18">
        <f t="shared" ca="1" si="161"/>
        <v>7.2243641362147137</v>
      </c>
      <c r="O438" s="18">
        <f t="shared" ca="1" si="161"/>
        <v>0</v>
      </c>
      <c r="P438" s="18" t="e">
        <f t="shared" ca="1" si="161"/>
        <v>#DIV/0!</v>
      </c>
      <c r="Q438" s="18" t="e">
        <f t="shared" ca="1" si="161"/>
        <v>#DIV/0!</v>
      </c>
      <c r="R438" s="18">
        <f t="shared" ca="1" si="161"/>
        <v>0</v>
      </c>
      <c r="S438" s="18">
        <f t="shared" ca="1" si="161"/>
        <v>0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>
        <f ca="1">RSQ(LN(INDIRECT(K436)),INDIRECT(C436))</f>
        <v>0.99956235191917564</v>
      </c>
      <c r="D439" s="35"/>
      <c r="E439" s="35"/>
      <c r="F439" s="18" t="s">
        <v>43</v>
      </c>
      <c r="G439" s="25">
        <v>2</v>
      </c>
      <c r="H439" s="19"/>
      <c r="J439" s="11"/>
      <c r="K439" s="35"/>
      <c r="L439" s="12" t="s">
        <v>44</v>
      </c>
      <c r="M439" s="18">
        <f t="shared" ref="M439:S439" ca="1" si="162">RSQ(INDIRECT(M436),INDIRECT($K436))</f>
        <v>1</v>
      </c>
      <c r="N439" s="18">
        <f t="shared" ca="1" si="162"/>
        <v>0.99999999999999978</v>
      </c>
      <c r="O439" s="18" t="e">
        <f t="shared" ca="1" si="162"/>
        <v>#DIV/0!</v>
      </c>
      <c r="P439" s="18" t="e">
        <f t="shared" ca="1" si="162"/>
        <v>#DIV/0!</v>
      </c>
      <c r="Q439" s="18" t="e">
        <f t="shared" ca="1" si="162"/>
        <v>#DIV/0!</v>
      </c>
      <c r="R439" s="18" t="e">
        <f t="shared" ca="1" si="162"/>
        <v>#DIV/0!</v>
      </c>
      <c r="S439" s="18" t="e">
        <f t="shared" ca="1" si="162"/>
        <v>#DIV/0!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3">""&amp;ADDRESS($G443+ROW($A414),COLUMN())&amp;":"&amp;ADDRESS($G444+ROW($A414),COLUMN())</f>
        <v>$C$415:$C$418</v>
      </c>
      <c r="D441" s="26" t="str">
        <f t="shared" si="163"/>
        <v>$D$415:$D$418</v>
      </c>
      <c r="E441" s="26" t="str">
        <f t="shared" si="163"/>
        <v>$E$415:$E$418</v>
      </c>
      <c r="F441" s="26" t="str">
        <f t="shared" si="163"/>
        <v>$F$415:$F$418</v>
      </c>
      <c r="G441" s="26" t="str">
        <f t="shared" si="163"/>
        <v>$G$415:$G$418</v>
      </c>
      <c r="H441" s="26" t="str">
        <f t="shared" si="163"/>
        <v>$H$415:$H$418</v>
      </c>
      <c r="I441" s="26" t="str">
        <f t="shared" si="163"/>
        <v>$I$415:$I$418</v>
      </c>
      <c r="J441" s="26" t="str">
        <f t="shared" si="163"/>
        <v>$J$415:$J$418</v>
      </c>
      <c r="K441" s="26" t="str">
        <f t="shared" si="163"/>
        <v>$K$415:$K$418</v>
      </c>
      <c r="L441" s="26" t="str">
        <f t="shared" si="163"/>
        <v>$L$415:$L$418</v>
      </c>
      <c r="M441" s="26" t="str">
        <f t="shared" si="163"/>
        <v>$M$415:$M$418</v>
      </c>
      <c r="N441" s="26" t="str">
        <f t="shared" si="163"/>
        <v>$N$415:$N$418</v>
      </c>
      <c r="O441" s="26" t="str">
        <f t="shared" si="163"/>
        <v>$O$415:$O$418</v>
      </c>
      <c r="P441" s="26" t="str">
        <f t="shared" si="163"/>
        <v>$P$415:$P$418</v>
      </c>
      <c r="Q441" s="26" t="str">
        <f t="shared" si="163"/>
        <v>$Q$415:$Q$418</v>
      </c>
      <c r="R441" s="26" t="str">
        <f t="shared" si="163"/>
        <v>$R$415:$R$418</v>
      </c>
      <c r="S441" s="26" t="str">
        <f t="shared" si="163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>
        <f ca="1">SLOPE(LN(INDIRECT(K441)),INDIRECT(C441))</f>
        <v>0.63061033680291134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>
        <f t="shared" ref="M442:S442" ca="1" si="164">SLOPE(INDIRECT(M441),INDIRECT($K441))</f>
        <v>-23.532465998272723</v>
      </c>
      <c r="N442" s="35">
        <f t="shared" ca="1" si="164"/>
        <v>17.161596869666294</v>
      </c>
      <c r="O442" s="35">
        <f t="shared" ca="1" si="164"/>
        <v>24.731137228450052</v>
      </c>
      <c r="P442" s="35" t="e">
        <f t="shared" ca="1" si="164"/>
        <v>#DIV/0!</v>
      </c>
      <c r="Q442" s="35" t="e">
        <f t="shared" ca="1" si="164"/>
        <v>#DIV/0!</v>
      </c>
      <c r="R442" s="35">
        <f t="shared" ca="1" si="164"/>
        <v>0</v>
      </c>
      <c r="S442" s="35">
        <f t="shared" ca="1" si="164"/>
        <v>0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>
        <f ca="1">EXP(INTERCEPT(LN(INDIRECT(K441)),INDIRECT(C441)))</f>
        <v>2.0822663860691457E-2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>
        <f t="shared" ref="M443:S443" ca="1" si="165">M442*$C442</f>
        <v>-14.839816308973822</v>
      </c>
      <c r="N443" s="35">
        <f t="shared" ca="1" si="165"/>
        <v>10.82228038205605</v>
      </c>
      <c r="O443" s="35">
        <f t="shared" ca="1" si="165"/>
        <v>15.595710777151906</v>
      </c>
      <c r="P443" s="35" t="e">
        <f t="shared" ca="1" si="165"/>
        <v>#DIV/0!</v>
      </c>
      <c r="Q443" s="35" t="e">
        <f t="shared" ca="1" si="165"/>
        <v>#DIV/0!</v>
      </c>
      <c r="R443" s="35">
        <f t="shared" ca="1" si="165"/>
        <v>0</v>
      </c>
      <c r="S443" s="35">
        <f t="shared" ca="1" si="165"/>
        <v>0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>
        <f ca="1">RSQ(LN(INDIRECT(K441)),INDIRECT(C441))</f>
        <v>0.98574887396731381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>
        <f t="shared" ref="M444:S444" ca="1" si="166">RSQ(INDIRECT(M441),INDIRECT($K441))</f>
        <v>0.98645925009378144</v>
      </c>
      <c r="N444" s="35">
        <f t="shared" ca="1" si="166"/>
        <v>0.9982878809952882</v>
      </c>
      <c r="O444" s="35">
        <f t="shared" ca="1" si="166"/>
        <v>0.96551918162653994</v>
      </c>
      <c r="P444" s="35" t="e">
        <f t="shared" ca="1" si="166"/>
        <v>#DIV/0!</v>
      </c>
      <c r="Q444" s="35" t="e">
        <f t="shared" ca="1" si="166"/>
        <v>#DIV/0!</v>
      </c>
      <c r="R444" s="35" t="e">
        <f t="shared" ca="1" si="166"/>
        <v>#DIV/0!</v>
      </c>
      <c r="S444" s="35" t="e">
        <f t="shared" ca="1" si="166"/>
        <v>#DIV/0!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73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 t="s">
        <v>74</v>
      </c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 t="s">
        <v>75</v>
      </c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>
        <v>44727.709710648152</v>
      </c>
      <c r="C451">
        <f t="shared" ref="C451:C457" si="167">(B451-$B$451)*24</f>
        <v>0</v>
      </c>
      <c r="D451" s="34"/>
      <c r="E451" s="42"/>
      <c r="F451" s="33">
        <v>100</v>
      </c>
      <c r="G451" s="33">
        <f t="shared" ref="G451:G467" si="168">E451/(F451/100)</f>
        <v>0</v>
      </c>
      <c r="H451" s="34"/>
      <c r="I451" s="32">
        <v>0</v>
      </c>
      <c r="J451" s="32">
        <v>0</v>
      </c>
      <c r="K451" s="43">
        <f>L451*Assumptions!$J$13</f>
        <v>1.7267507800000002E-2</v>
      </c>
      <c r="L451">
        <v>1.22813E-2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>
        <v>44727.777002314811</v>
      </c>
      <c r="C452">
        <f t="shared" si="167"/>
        <v>1.6149999998160638</v>
      </c>
      <c r="D452" s="28"/>
      <c r="E452" s="44"/>
      <c r="F452" s="27">
        <v>100</v>
      </c>
      <c r="G452" s="27">
        <f t="shared" si="168"/>
        <v>0</v>
      </c>
      <c r="H452" s="28" t="e">
        <f t="shared" ref="H452:H467" si="169">LN(E452/E451)/(C452-C451)</f>
        <v>#DIV/0!</v>
      </c>
      <c r="I452" s="29" t="e">
        <f t="shared" ref="I452:I467" si="170">((E452-E451)/H452)+I451</f>
        <v>#DIV/0!</v>
      </c>
      <c r="J452" s="29">
        <f t="shared" ref="J452:J467" si="171">(0.5*(C452-C451)*(E452+E451))+J451</f>
        <v>0</v>
      </c>
      <c r="K452" s="45">
        <f>L452*Assumptions!$J$13</f>
        <v>5.3428000000000003E-2</v>
      </c>
      <c r="L452">
        <v>3.7999999999999999E-2</v>
      </c>
      <c r="M452" s="60">
        <v>28</v>
      </c>
      <c r="N452" s="61">
        <v>0</v>
      </c>
      <c r="O452" s="37">
        <v>0</v>
      </c>
      <c r="P452" s="37"/>
      <c r="Q452" s="37"/>
      <c r="R452" s="37">
        <v>0</v>
      </c>
      <c r="S452" s="37">
        <v>0</v>
      </c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>
        <v>44727.83394675926</v>
      </c>
      <c r="C453">
        <f t="shared" si="167"/>
        <v>2.9816666665719822</v>
      </c>
      <c r="D453" s="28"/>
      <c r="E453" s="44"/>
      <c r="F453" s="33">
        <v>100</v>
      </c>
      <c r="G453" s="27">
        <f t="shared" si="168"/>
        <v>0</v>
      </c>
      <c r="H453" s="28" t="e">
        <f t="shared" si="169"/>
        <v>#DIV/0!</v>
      </c>
      <c r="I453" s="29" t="e">
        <f t="shared" si="170"/>
        <v>#DIV/0!</v>
      </c>
      <c r="J453" s="29">
        <f t="shared" si="171"/>
        <v>0</v>
      </c>
      <c r="K453" s="45">
        <f>L453*Assumptions!$J$13</f>
        <v>0.13919400000000001</v>
      </c>
      <c r="L453">
        <v>9.9000000000000005E-2</v>
      </c>
      <c r="M453" s="60">
        <v>27.64</v>
      </c>
      <c r="N453" s="61">
        <v>0</v>
      </c>
      <c r="O453" s="37">
        <v>0</v>
      </c>
      <c r="P453" s="37"/>
      <c r="Q453" s="37"/>
      <c r="R453" s="37">
        <v>0</v>
      </c>
      <c r="S453" s="37">
        <v>0</v>
      </c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>
        <v>44727.900671296287</v>
      </c>
      <c r="C454">
        <f t="shared" si="167"/>
        <v>4.5830555552383885</v>
      </c>
      <c r="D454" s="28"/>
      <c r="E454" s="44"/>
      <c r="F454" s="27">
        <v>100</v>
      </c>
      <c r="G454" s="27">
        <f t="shared" si="168"/>
        <v>0</v>
      </c>
      <c r="H454" s="28" t="e">
        <f t="shared" si="169"/>
        <v>#DIV/0!</v>
      </c>
      <c r="I454" s="29" t="e">
        <f t="shared" si="170"/>
        <v>#DIV/0!</v>
      </c>
      <c r="J454" s="29">
        <f t="shared" si="171"/>
        <v>0</v>
      </c>
      <c r="K454" s="45">
        <f>L454*Assumptions!$J$13</f>
        <v>0.44007800000000002</v>
      </c>
      <c r="L454">
        <v>0.313</v>
      </c>
      <c r="M454" s="60">
        <v>19.98</v>
      </c>
      <c r="N454" s="61">
        <v>5.64</v>
      </c>
      <c r="O454" s="37">
        <v>5.5</v>
      </c>
      <c r="P454" s="37"/>
      <c r="Q454" s="37"/>
      <c r="R454" s="37">
        <v>0</v>
      </c>
      <c r="S454" s="37">
        <v>0</v>
      </c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>
        <v>44727.971030092587</v>
      </c>
      <c r="C455">
        <f t="shared" si="167"/>
        <v>6.2716666664346121</v>
      </c>
      <c r="D455" s="28"/>
      <c r="E455" s="44"/>
      <c r="F455" s="33">
        <v>100</v>
      </c>
      <c r="G455" s="27">
        <f t="shared" si="168"/>
        <v>0</v>
      </c>
      <c r="H455" s="28" t="e">
        <f t="shared" si="169"/>
        <v>#DIV/0!</v>
      </c>
      <c r="I455" s="29" t="e">
        <f t="shared" si="170"/>
        <v>#DIV/0!</v>
      </c>
      <c r="J455" s="29">
        <f t="shared" si="171"/>
        <v>0</v>
      </c>
      <c r="K455" s="45">
        <f>L455*Assumptions!$J$13</f>
        <v>0.86750200000000011</v>
      </c>
      <c r="L455">
        <v>0.61699999999999999</v>
      </c>
      <c r="M455" s="60">
        <v>5.68</v>
      </c>
      <c r="N455" s="61">
        <v>16.84</v>
      </c>
      <c r="O455" s="37">
        <v>23.17</v>
      </c>
      <c r="P455" s="37"/>
      <c r="Q455" s="37"/>
      <c r="R455" s="37">
        <v>0</v>
      </c>
      <c r="S455" s="37">
        <v>0</v>
      </c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>
        <v>44727.974293981482</v>
      </c>
      <c r="C456">
        <f t="shared" si="167"/>
        <v>6.3499999999185093</v>
      </c>
      <c r="D456" s="28"/>
      <c r="E456" s="44"/>
      <c r="F456" s="27">
        <v>100</v>
      </c>
      <c r="G456" s="27">
        <f t="shared" si="168"/>
        <v>0</v>
      </c>
      <c r="H456" s="28" t="e">
        <f t="shared" si="169"/>
        <v>#DIV/0!</v>
      </c>
      <c r="I456" s="29" t="e">
        <f t="shared" si="170"/>
        <v>#DIV/0!</v>
      </c>
      <c r="J456" s="29">
        <f t="shared" si="171"/>
        <v>0</v>
      </c>
      <c r="K456" s="45">
        <f>L456*Assumptions!$J$13</f>
        <v>0.94623800000000013</v>
      </c>
      <c r="L456">
        <v>0.67300000000000004</v>
      </c>
      <c r="M456" s="60">
        <v>3.96</v>
      </c>
      <c r="N456" s="61">
        <v>13.71</v>
      </c>
      <c r="O456" s="37">
        <v>19.3</v>
      </c>
      <c r="P456" s="37"/>
      <c r="Q456" s="37"/>
      <c r="R456" s="37">
        <v>0</v>
      </c>
      <c r="S456" s="37">
        <v>0</v>
      </c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>
        <v>44728.373217592591</v>
      </c>
      <c r="C457">
        <f t="shared" si="167"/>
        <v>15.924166666518431</v>
      </c>
      <c r="D457" s="28"/>
      <c r="E457" s="44"/>
      <c r="F457" s="27">
        <v>100</v>
      </c>
      <c r="G457" s="27">
        <f t="shared" si="168"/>
        <v>0</v>
      </c>
      <c r="H457" s="28" t="e">
        <f t="shared" si="169"/>
        <v>#DIV/0!</v>
      </c>
      <c r="I457" s="29" t="e">
        <f t="shared" si="170"/>
        <v>#DIV/0!</v>
      </c>
      <c r="J457" s="29">
        <f t="shared" si="171"/>
        <v>0</v>
      </c>
      <c r="K457" s="45">
        <f>L457*Assumptions!$J$13</f>
        <v>0.95748600000000017</v>
      </c>
      <c r="L457">
        <v>0.68100000000000005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/>
      <c r="D458" s="28"/>
      <c r="E458" s="44"/>
      <c r="F458" s="27">
        <v>100</v>
      </c>
      <c r="G458" s="27">
        <f t="shared" si="168"/>
        <v>0</v>
      </c>
      <c r="H458" s="28" t="e">
        <f t="shared" si="169"/>
        <v>#DIV/0!</v>
      </c>
      <c r="I458" s="29" t="e">
        <f t="shared" si="170"/>
        <v>#DIV/0!</v>
      </c>
      <c r="J458" s="29">
        <f t="shared" si="171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/>
      <c r="D459" s="28"/>
      <c r="E459" s="44"/>
      <c r="F459" s="27">
        <v>100</v>
      </c>
      <c r="G459" s="27">
        <f t="shared" si="168"/>
        <v>0</v>
      </c>
      <c r="H459" s="28" t="e">
        <f t="shared" si="169"/>
        <v>#DIV/0!</v>
      </c>
      <c r="I459" s="29" t="e">
        <f t="shared" si="170"/>
        <v>#DIV/0!</v>
      </c>
      <c r="J459" s="29">
        <f t="shared" si="171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/>
      <c r="D460" s="28"/>
      <c r="E460" s="44"/>
      <c r="F460" s="27">
        <v>100</v>
      </c>
      <c r="G460" s="27">
        <f t="shared" si="168"/>
        <v>0</v>
      </c>
      <c r="H460" s="28" t="e">
        <f t="shared" si="169"/>
        <v>#DIV/0!</v>
      </c>
      <c r="I460" s="29" t="e">
        <f t="shared" si="170"/>
        <v>#DIV/0!</v>
      </c>
      <c r="J460" s="29">
        <f t="shared" si="171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/>
      <c r="D461" s="28"/>
      <c r="E461" s="44"/>
      <c r="F461" s="27">
        <v>100</v>
      </c>
      <c r="G461" s="27">
        <f t="shared" si="168"/>
        <v>0</v>
      </c>
      <c r="H461" s="28" t="e">
        <f t="shared" si="169"/>
        <v>#DIV/0!</v>
      </c>
      <c r="I461" s="29" t="e">
        <f t="shared" si="170"/>
        <v>#DIV/0!</v>
      </c>
      <c r="J461" s="29">
        <f t="shared" si="171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/>
      <c r="D462" s="28"/>
      <c r="E462" s="44"/>
      <c r="F462" s="27">
        <v>100</v>
      </c>
      <c r="G462" s="27">
        <f t="shared" si="168"/>
        <v>0</v>
      </c>
      <c r="H462" s="28" t="e">
        <f t="shared" si="169"/>
        <v>#DIV/0!</v>
      </c>
      <c r="I462" s="29" t="e">
        <f t="shared" si="170"/>
        <v>#DIV/0!</v>
      </c>
      <c r="J462" s="29">
        <f t="shared" si="171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/>
      <c r="D463" s="28"/>
      <c r="E463" s="44"/>
      <c r="F463" s="27">
        <v>100</v>
      </c>
      <c r="G463" s="27">
        <f t="shared" si="168"/>
        <v>0</v>
      </c>
      <c r="H463" s="28" t="e">
        <f t="shared" si="169"/>
        <v>#DIV/0!</v>
      </c>
      <c r="I463" s="29" t="e">
        <f t="shared" si="170"/>
        <v>#DIV/0!</v>
      </c>
      <c r="J463" s="29">
        <f t="shared" si="171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/>
      <c r="D464" s="28"/>
      <c r="E464" s="44"/>
      <c r="F464" s="27">
        <v>100</v>
      </c>
      <c r="G464" s="27">
        <f t="shared" si="168"/>
        <v>0</v>
      </c>
      <c r="H464" s="28" t="e">
        <f t="shared" si="169"/>
        <v>#DIV/0!</v>
      </c>
      <c r="I464" s="29" t="e">
        <f t="shared" si="170"/>
        <v>#DIV/0!</v>
      </c>
      <c r="J464" s="29">
        <f t="shared" si="171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/>
      <c r="D465" s="28"/>
      <c r="E465" s="44"/>
      <c r="F465" s="27">
        <v>100</v>
      </c>
      <c r="G465" s="27">
        <f t="shared" si="168"/>
        <v>0</v>
      </c>
      <c r="H465" s="28" t="e">
        <f t="shared" si="169"/>
        <v>#DIV/0!</v>
      </c>
      <c r="I465" s="29" t="e">
        <f t="shared" si="170"/>
        <v>#DIV/0!</v>
      </c>
      <c r="J465" s="29">
        <f t="shared" si="171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/>
      <c r="D466" s="28"/>
      <c r="E466" s="44"/>
      <c r="F466" s="27">
        <v>100</v>
      </c>
      <c r="G466" s="27">
        <f t="shared" si="168"/>
        <v>0</v>
      </c>
      <c r="H466" s="28" t="e">
        <f t="shared" si="169"/>
        <v>#DIV/0!</v>
      </c>
      <c r="I466" s="29" t="e">
        <f t="shared" si="170"/>
        <v>#DIV/0!</v>
      </c>
      <c r="J466" s="29">
        <f t="shared" si="171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/>
      <c r="D467" s="28"/>
      <c r="E467" s="44"/>
      <c r="F467" s="27">
        <v>100</v>
      </c>
      <c r="G467" s="27">
        <f t="shared" si="168"/>
        <v>0</v>
      </c>
      <c r="H467" s="28" t="e">
        <f t="shared" si="169"/>
        <v>#DIV/0!</v>
      </c>
      <c r="I467" s="29" t="e">
        <f t="shared" si="170"/>
        <v>#DIV/0!</v>
      </c>
      <c r="J467" s="29">
        <f t="shared" si="171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72">""&amp;ADDRESS($G475+ROW($A451),COLUMN())&amp;":"&amp;ADDRESS($G476+ROW($A451),COLUMN())</f>
        <v>$C$453:$C$454</v>
      </c>
      <c r="D473" s="26" t="str">
        <f t="shared" si="172"/>
        <v>$D$453:$D$454</v>
      </c>
      <c r="E473" s="26" t="str">
        <f t="shared" si="172"/>
        <v>$E$453:$E$454</v>
      </c>
      <c r="F473" s="26" t="str">
        <f t="shared" si="172"/>
        <v>$F$453:$F$454</v>
      </c>
      <c r="G473" s="26" t="str">
        <f t="shared" si="172"/>
        <v>$G$453:$G$454</v>
      </c>
      <c r="H473" s="26" t="str">
        <f t="shared" si="172"/>
        <v>$H$453:$H$454</v>
      </c>
      <c r="I473" s="26" t="str">
        <f t="shared" si="172"/>
        <v>$I$453:$I$454</v>
      </c>
      <c r="J473" s="37" t="str">
        <f t="shared" si="172"/>
        <v>$J$453:$J$454</v>
      </c>
      <c r="K473" s="26" t="str">
        <f t="shared" si="172"/>
        <v>$K$453:$K$454</v>
      </c>
      <c r="L473" s="26" t="str">
        <f t="shared" si="172"/>
        <v>$L$453:$L$454</v>
      </c>
      <c r="M473" s="26" t="str">
        <f t="shared" si="172"/>
        <v>$M$453:$M$454</v>
      </c>
      <c r="N473" s="26" t="str">
        <f t="shared" si="172"/>
        <v>$N$453:$N$454</v>
      </c>
      <c r="O473" s="26" t="str">
        <f t="shared" si="172"/>
        <v>$O$453:$O$454</v>
      </c>
      <c r="P473" s="26" t="str">
        <f t="shared" si="172"/>
        <v>$P$453:$P$454</v>
      </c>
      <c r="Q473" s="26" t="str">
        <f t="shared" si="172"/>
        <v>$Q$453:$Q$454</v>
      </c>
      <c r="R473" s="26" t="str">
        <f t="shared" si="172"/>
        <v>$R$453:$R$454</v>
      </c>
      <c r="S473" s="26" t="str">
        <f t="shared" si="172"/>
        <v>$S$453:$S$454</v>
      </c>
    </row>
    <row r="474" spans="1:42" ht="14.25" customHeight="1">
      <c r="B474" s="35" t="s">
        <v>34</v>
      </c>
      <c r="C474" s="18">
        <f ca="1">SLOPE(LN(INDIRECT(K473)),INDIRECT(C473))</f>
        <v>0.71880312680585334</v>
      </c>
      <c r="D474" s="18" t="s">
        <v>33</v>
      </c>
      <c r="E474">
        <v>0.71067466351090014</v>
      </c>
      <c r="F474" s="19" t="s">
        <v>35</v>
      </c>
      <c r="G474" s="19"/>
      <c r="H474" s="19"/>
      <c r="I474" s="9"/>
      <c r="J474" s="37"/>
      <c r="L474" s="3" t="s">
        <v>36</v>
      </c>
      <c r="M474" s="18">
        <f t="shared" ref="M474:S474" ca="1" si="173">SLOPE(INDIRECT(M473),INDIRECT($K473))</f>
        <v>-25.458316161710162</v>
      </c>
      <c r="N474" s="18">
        <f t="shared" ca="1" si="173"/>
        <v>18.744765424548994</v>
      </c>
      <c r="O474" s="18">
        <f t="shared" ca="1" si="173"/>
        <v>18.279469828904162</v>
      </c>
      <c r="P474" s="18" t="e">
        <f t="shared" ca="1" si="173"/>
        <v>#DIV/0!</v>
      </c>
      <c r="Q474" s="18" t="e">
        <f t="shared" ca="1" si="173"/>
        <v>#DIV/0!</v>
      </c>
      <c r="R474" s="18">
        <f t="shared" ca="1" si="173"/>
        <v>0</v>
      </c>
      <c r="S474" s="18">
        <f t="shared" ca="1" si="173"/>
        <v>0</v>
      </c>
    </row>
    <row r="475" spans="1:42" ht="14.25" customHeight="1">
      <c r="B475" s="35" t="s">
        <v>37</v>
      </c>
      <c r="C475" s="52">
        <f ca="1">EXP(INTERCEPT(LN(INDIRECT(K473)),INDIRECT(C473)))</f>
        <v>1.632401473984044E-2</v>
      </c>
      <c r="D475" s="18" t="s">
        <v>38</v>
      </c>
      <c r="F475" s="18" t="s">
        <v>38</v>
      </c>
      <c r="G475" s="25">
        <v>2</v>
      </c>
      <c r="H475" s="19" t="s">
        <v>39</v>
      </c>
      <c r="I475" s="7" t="s">
        <v>40</v>
      </c>
      <c r="J475" s="37"/>
      <c r="L475" s="3" t="s">
        <v>41</v>
      </c>
      <c r="M475" s="18">
        <f t="shared" ref="M475:S475" ca="1" si="174">M474*$C474</f>
        <v>-18.299517260249257</v>
      </c>
      <c r="N475" s="18">
        <f t="shared" ca="1" si="174"/>
        <v>13.473795998408066</v>
      </c>
      <c r="O475" s="18">
        <f t="shared" ca="1" si="174"/>
        <v>13.139340069369569</v>
      </c>
      <c r="P475" s="18" t="e">
        <f t="shared" ca="1" si="174"/>
        <v>#DIV/0!</v>
      </c>
      <c r="Q475" s="18" t="e">
        <f t="shared" ca="1" si="174"/>
        <v>#DIV/0!</v>
      </c>
      <c r="R475" s="18">
        <f t="shared" ca="1" si="174"/>
        <v>0</v>
      </c>
      <c r="S475" s="18">
        <f t="shared" ca="1" si="174"/>
        <v>0</v>
      </c>
    </row>
    <row r="476" spans="1:42" ht="14.25" customHeight="1">
      <c r="B476" s="35" t="s">
        <v>42</v>
      </c>
      <c r="C476" s="52">
        <f ca="1">RSQ(LN(INDIRECT(K473)),INDIRECT(C473))</f>
        <v>1.0000000000000004</v>
      </c>
      <c r="D476" s="18" t="s">
        <v>43</v>
      </c>
      <c r="F476" s="18" t="s">
        <v>43</v>
      </c>
      <c r="G476" s="25">
        <v>3</v>
      </c>
      <c r="H476" s="19">
        <f ca="1">INDIRECT(ADDRESS($G$476+ROW($A$451),COLUMN(($L$451))))</f>
        <v>0.313</v>
      </c>
      <c r="I476" s="7">
        <f ca="1">INDIRECT(ADDRESS($G$476+ROW($A$451),COLUMN(($M$451))))</f>
        <v>19.98</v>
      </c>
      <c r="L476" s="3" t="s">
        <v>44</v>
      </c>
      <c r="M476" s="18">
        <f t="shared" ref="M476:S476" ca="1" si="175">RSQ(INDIRECT(M473),INDIRECT($K473))</f>
        <v>1.0000000000000004</v>
      </c>
      <c r="N476" s="18">
        <f t="shared" ca="1" si="175"/>
        <v>1.0000000000000004</v>
      </c>
      <c r="O476" s="18">
        <f t="shared" ca="1" si="175"/>
        <v>1.0000000000000004</v>
      </c>
      <c r="P476" s="18" t="e">
        <f t="shared" ca="1" si="175"/>
        <v>#DIV/0!</v>
      </c>
      <c r="Q476" s="18" t="e">
        <f t="shared" ca="1" si="175"/>
        <v>#DIV/0!</v>
      </c>
      <c r="R476" s="18" t="e">
        <f t="shared" ca="1" si="175"/>
        <v>#DIV/0!</v>
      </c>
      <c r="S476" s="18" t="e">
        <f t="shared" ca="1" si="175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6">""&amp;ADDRESS($G480+ROW($A451),COLUMN())&amp;":"&amp;ADDRESS($G481+ROW($A451),COLUMN())</f>
        <v>$C$451:$C$456</v>
      </c>
      <c r="D478" s="26" t="str">
        <f t="shared" si="176"/>
        <v>$D$451:$D$456</v>
      </c>
      <c r="E478" s="26" t="str">
        <f t="shared" si="176"/>
        <v>$E$451:$E$456</v>
      </c>
      <c r="F478" s="26" t="str">
        <f t="shared" si="176"/>
        <v>$F$451:$F$456</v>
      </c>
      <c r="G478" s="26" t="str">
        <f t="shared" si="176"/>
        <v>$G$451:$G$456</v>
      </c>
      <c r="H478" s="26" t="str">
        <f t="shared" si="176"/>
        <v>$H$451:$H$456</v>
      </c>
      <c r="I478" s="26" t="str">
        <f t="shared" si="176"/>
        <v>$I$451:$I$456</v>
      </c>
      <c r="J478" s="26" t="str">
        <f t="shared" si="176"/>
        <v>$J$451:$J$456</v>
      </c>
      <c r="K478" s="26" t="str">
        <f t="shared" si="176"/>
        <v>$K$451:$K$456</v>
      </c>
      <c r="L478" s="26" t="str">
        <f t="shared" si="176"/>
        <v>$L$451:$L$456</v>
      </c>
      <c r="M478" s="26" t="str">
        <f t="shared" si="176"/>
        <v>$M$451:$M$456</v>
      </c>
      <c r="N478" s="26" t="str">
        <f t="shared" si="176"/>
        <v>$N$451:$N$456</v>
      </c>
      <c r="O478" s="26" t="str">
        <f t="shared" si="176"/>
        <v>$O$451:$O$456</v>
      </c>
      <c r="P478" s="26" t="str">
        <f t="shared" si="176"/>
        <v>$P$451:$P$456</v>
      </c>
      <c r="Q478" s="26" t="str">
        <f t="shared" si="176"/>
        <v>$Q$451:$Q$456</v>
      </c>
      <c r="R478" s="26" t="str">
        <f t="shared" si="176"/>
        <v>$R$451:$R$456</v>
      </c>
      <c r="S478" s="26" t="str">
        <f t="shared" si="176"/>
        <v>$S$451:$S$456</v>
      </c>
    </row>
    <row r="479" spans="1:42" ht="14.25" customHeight="1">
      <c r="B479" s="35" t="s">
        <v>45</v>
      </c>
      <c r="C479" s="18">
        <f ca="1">SLOPE(LN(INDIRECT(K478)),INDIRECT(C478))</f>
        <v>0.62662643721450917</v>
      </c>
      <c r="F479" s="19" t="s">
        <v>35</v>
      </c>
      <c r="G479" s="19"/>
      <c r="H479" s="19"/>
      <c r="I479" s="9"/>
      <c r="J479" s="9"/>
      <c r="L479" s="3" t="s">
        <v>36</v>
      </c>
      <c r="M479" s="35">
        <f t="shared" ref="M479:S479" ca="1" si="177">SLOPE(INDIRECT(M478),INDIRECT($K478))</f>
        <v>-28.35305728238836</v>
      </c>
      <c r="N479" s="35">
        <f t="shared" ca="1" si="177"/>
        <v>18.530547690026467</v>
      </c>
      <c r="O479" s="35">
        <f t="shared" ca="1" si="177"/>
        <v>25.961946091958474</v>
      </c>
      <c r="P479" s="35" t="e">
        <f t="shared" ca="1" si="177"/>
        <v>#DIV/0!</v>
      </c>
      <c r="Q479" s="35" t="e">
        <f t="shared" ca="1" si="177"/>
        <v>#DIV/0!</v>
      </c>
      <c r="R479" s="35">
        <f t="shared" ca="1" si="177"/>
        <v>0</v>
      </c>
      <c r="S479" s="35">
        <f t="shared" ca="1" si="177"/>
        <v>0</v>
      </c>
    </row>
    <row r="480" spans="1:42" ht="14.25" customHeight="1">
      <c r="B480" s="35" t="s">
        <v>37</v>
      </c>
      <c r="C480" s="52">
        <f ca="1">EXP(INTERCEPT(LN(INDIRECT(K478)),INDIRECT(C478)))</f>
        <v>1.9448978995810055E-2</v>
      </c>
      <c r="F480" s="18" t="s">
        <v>38</v>
      </c>
      <c r="G480" s="25">
        <v>0</v>
      </c>
      <c r="H480" s="19"/>
      <c r="L480" s="3" t="s">
        <v>41</v>
      </c>
      <c r="M480" s="35">
        <f t="shared" ref="M480:S480" ca="1" si="178">M479*$C479</f>
        <v>-17.766775269001911</v>
      </c>
      <c r="N480" s="35">
        <f t="shared" ca="1" si="178"/>
        <v>11.611731078634838</v>
      </c>
      <c r="O480" s="35">
        <f t="shared" ca="1" si="178"/>
        <v>16.268441782759087</v>
      </c>
      <c r="P480" s="35" t="e">
        <f t="shared" ca="1" si="178"/>
        <v>#DIV/0!</v>
      </c>
      <c r="Q480" s="35" t="e">
        <f t="shared" ca="1" si="178"/>
        <v>#DIV/0!</v>
      </c>
      <c r="R480" s="35">
        <f t="shared" ca="1" si="178"/>
        <v>0</v>
      </c>
      <c r="S480" s="35">
        <f t="shared" ca="1" si="178"/>
        <v>0</v>
      </c>
    </row>
    <row r="481" spans="1:45" ht="14.25" customHeight="1">
      <c r="B481" s="35" t="s">
        <v>42</v>
      </c>
      <c r="C481" s="52">
        <f ca="1">RSQ(LN(INDIRECT(K478)),INDIRECT(C478))</f>
        <v>0.9914445059660032</v>
      </c>
      <c r="F481" s="18" t="s">
        <v>43</v>
      </c>
      <c r="G481" s="25">
        <v>5</v>
      </c>
      <c r="H481" s="19"/>
      <c r="L481" s="3" t="s">
        <v>44</v>
      </c>
      <c r="M481" s="35">
        <f t="shared" ref="M481:S481" ca="1" si="179">RSQ(INDIRECT(M478),INDIRECT($K478))</f>
        <v>0.99036641731320263</v>
      </c>
      <c r="N481" s="35">
        <f t="shared" ca="1" si="179"/>
        <v>0.94844630806303187</v>
      </c>
      <c r="O481" s="35">
        <f t="shared" ca="1" si="179"/>
        <v>0.93758543620357582</v>
      </c>
      <c r="P481" s="35" t="e">
        <f t="shared" ca="1" si="179"/>
        <v>#DIV/0!</v>
      </c>
      <c r="Q481" s="35" t="e">
        <f t="shared" ca="1" si="179"/>
        <v>#DIV/0!</v>
      </c>
      <c r="R481" s="35" t="e">
        <f t="shared" ca="1" si="179"/>
        <v>#DIV/0!</v>
      </c>
      <c r="S481" s="35" t="e">
        <f t="shared" ca="1" si="179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76</v>
      </c>
      <c r="AM484" s="18" t="s">
        <v>29</v>
      </c>
    </row>
    <row r="485" spans="1:45" ht="14.25" customHeight="1">
      <c r="A485" s="39" t="s">
        <v>77</v>
      </c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 t="s">
        <v>75</v>
      </c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>
        <v>44727.716469907413</v>
      </c>
      <c r="C488">
        <f t="shared" ref="C488:C494" si="180">(B488-$B$488)*24</f>
        <v>0</v>
      </c>
      <c r="D488" s="34"/>
      <c r="E488" s="42"/>
      <c r="F488" s="33">
        <v>100</v>
      </c>
      <c r="G488" s="33">
        <f t="shared" ref="G488:G504" si="181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1.6792982800000002E-2</v>
      </c>
      <c r="L488">
        <v>1.1943799999999999E-2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>
        <v>44727.780243055553</v>
      </c>
      <c r="C489">
        <f t="shared" si="180"/>
        <v>1.530555555364117</v>
      </c>
      <c r="D489" s="28"/>
      <c r="E489" s="44"/>
      <c r="F489" s="27">
        <v>100</v>
      </c>
      <c r="G489" s="27">
        <f t="shared" si="181"/>
        <v>0</v>
      </c>
      <c r="H489" s="28" t="e">
        <f t="shared" ref="H489:H504" si="182">LN(E489/E488)/(C489-C488)</f>
        <v>#DIV/0!</v>
      </c>
      <c r="I489" s="29" t="e">
        <f t="shared" ref="I489:I504" si="183">((E489-E488)/H489)+I488</f>
        <v>#DIV/0!</v>
      </c>
      <c r="J489" s="29">
        <f t="shared" ref="J489:J504" si="184">(0.5*(C489-C488)*(E489+E488))+J488</f>
        <v>0</v>
      </c>
      <c r="K489" s="45">
        <f>L489*Assumptions!$J$13</f>
        <v>5.2022000000000006E-2</v>
      </c>
      <c r="L489">
        <v>3.6999999999999998E-2</v>
      </c>
      <c r="M489" s="37">
        <v>25.47</v>
      </c>
      <c r="N489" s="37">
        <v>0.86</v>
      </c>
      <c r="O489" s="37">
        <v>0</v>
      </c>
      <c r="P489" s="37"/>
      <c r="Q489" s="37"/>
      <c r="R489" s="37">
        <v>0</v>
      </c>
      <c r="S489" s="37">
        <v>0</v>
      </c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>
        <v>44727.837199074071</v>
      </c>
      <c r="C490">
        <f t="shared" si="180"/>
        <v>2.8974999997881241</v>
      </c>
      <c r="D490" s="28"/>
      <c r="E490" s="44"/>
      <c r="F490" s="27">
        <v>100</v>
      </c>
      <c r="G490" s="27">
        <f t="shared" si="181"/>
        <v>0</v>
      </c>
      <c r="H490" s="28" t="e">
        <f t="shared" si="182"/>
        <v>#DIV/0!</v>
      </c>
      <c r="I490" s="29" t="e">
        <f t="shared" si="183"/>
        <v>#DIV/0!</v>
      </c>
      <c r="J490" s="29">
        <f t="shared" si="184"/>
        <v>0</v>
      </c>
      <c r="K490" s="45">
        <f>L490*Assumptions!$J$13</f>
        <v>0.13497600000000001</v>
      </c>
      <c r="L490">
        <v>9.6000000000000002E-2</v>
      </c>
      <c r="M490" s="61">
        <v>24.78</v>
      </c>
      <c r="N490" s="61">
        <v>0</v>
      </c>
      <c r="O490" s="37">
        <v>0</v>
      </c>
      <c r="P490" s="37"/>
      <c r="Q490" s="37"/>
      <c r="R490" s="37">
        <v>0</v>
      </c>
      <c r="S490" s="37">
        <v>0</v>
      </c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>
        <v>44727.903946759259</v>
      </c>
      <c r="C491">
        <f t="shared" si="180"/>
        <v>4.4994444443145767</v>
      </c>
      <c r="D491" s="28"/>
      <c r="E491" s="44"/>
      <c r="F491" s="27">
        <v>100</v>
      </c>
      <c r="G491" s="27">
        <f t="shared" si="181"/>
        <v>0</v>
      </c>
      <c r="H491" s="28" t="e">
        <f t="shared" si="182"/>
        <v>#DIV/0!</v>
      </c>
      <c r="I491" s="29" t="e">
        <f t="shared" si="183"/>
        <v>#DIV/0!</v>
      </c>
      <c r="J491" s="29">
        <f t="shared" si="184"/>
        <v>0</v>
      </c>
      <c r="K491" s="45">
        <f>L491*Assumptions!$J$13</f>
        <v>0.41195799999999999</v>
      </c>
      <c r="L491">
        <v>0.29299999999999998</v>
      </c>
      <c r="M491" s="61">
        <v>19.39</v>
      </c>
      <c r="N491" s="61">
        <v>5.2</v>
      </c>
      <c r="O491" s="37">
        <v>4.7699999999999996</v>
      </c>
      <c r="P491" s="37"/>
      <c r="Q491" s="37"/>
      <c r="R491" s="37">
        <v>0</v>
      </c>
      <c r="S491" s="37">
        <v>0</v>
      </c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>
        <v>44727.97755787037</v>
      </c>
      <c r="C492">
        <f t="shared" si="180"/>
        <v>6.2661111109773628</v>
      </c>
      <c r="D492" s="28"/>
      <c r="E492" s="44"/>
      <c r="F492" s="27">
        <v>100</v>
      </c>
      <c r="G492" s="27">
        <f t="shared" si="181"/>
        <v>0</v>
      </c>
      <c r="H492" s="28" t="e">
        <f t="shared" si="182"/>
        <v>#DIV/0!</v>
      </c>
      <c r="I492" s="29" t="e">
        <f t="shared" si="183"/>
        <v>#DIV/0!</v>
      </c>
      <c r="J492" s="29">
        <f t="shared" si="184"/>
        <v>0</v>
      </c>
      <c r="K492" s="45">
        <f>L492*Assumptions!$J$13</f>
        <v>0.97154600000000002</v>
      </c>
      <c r="L492">
        <v>0.69099999999999995</v>
      </c>
      <c r="M492" s="61">
        <v>5.14</v>
      </c>
      <c r="N492" s="61">
        <v>17.55</v>
      </c>
      <c r="O492" s="37">
        <v>23.67</v>
      </c>
      <c r="P492" s="37"/>
      <c r="Q492" s="37"/>
      <c r="R492" s="37">
        <v>0</v>
      </c>
      <c r="S492" s="37">
        <v>0</v>
      </c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>
        <v>44727.980810185189</v>
      </c>
      <c r="C493">
        <f t="shared" si="180"/>
        <v>6.3441666666185483</v>
      </c>
      <c r="D493" s="28"/>
      <c r="E493" s="44"/>
      <c r="F493" s="27">
        <v>100</v>
      </c>
      <c r="G493" s="27">
        <f t="shared" si="181"/>
        <v>0</v>
      </c>
      <c r="H493" s="28" t="e">
        <f t="shared" si="182"/>
        <v>#DIV/0!</v>
      </c>
      <c r="I493" s="29" t="e">
        <f t="shared" si="183"/>
        <v>#DIV/0!</v>
      </c>
      <c r="J493" s="29">
        <f t="shared" si="184"/>
        <v>0</v>
      </c>
      <c r="K493" s="45">
        <f>L493*Assumptions!$J$13</f>
        <v>0.94202000000000019</v>
      </c>
      <c r="L493">
        <v>0.67</v>
      </c>
      <c r="M493" s="61">
        <v>4.03</v>
      </c>
      <c r="N493" s="61">
        <v>16.010000000000002</v>
      </c>
      <c r="O493" s="37">
        <v>22.57</v>
      </c>
      <c r="P493" s="37"/>
      <c r="Q493" s="37"/>
      <c r="R493" s="37">
        <v>0</v>
      </c>
      <c r="S493" s="37">
        <v>0</v>
      </c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>
        <v>44728.379062499997</v>
      </c>
      <c r="C494">
        <f t="shared" si="180"/>
        <v>15.902222222008277</v>
      </c>
      <c r="D494" s="28"/>
      <c r="E494" s="44"/>
      <c r="F494" s="27">
        <v>100</v>
      </c>
      <c r="G494" s="27">
        <f t="shared" si="181"/>
        <v>0</v>
      </c>
      <c r="H494" s="28" t="e">
        <f t="shared" si="182"/>
        <v>#DIV/0!</v>
      </c>
      <c r="I494" s="29" t="e">
        <f t="shared" si="183"/>
        <v>#DIV/0!</v>
      </c>
      <c r="J494" s="29">
        <f t="shared" si="184"/>
        <v>0</v>
      </c>
      <c r="K494" s="45">
        <f>L494*Assumptions!$J$13</f>
        <v>0.94623800000000013</v>
      </c>
      <c r="L494">
        <v>0.67300000000000004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/>
      <c r="D495" s="28"/>
      <c r="E495" s="44"/>
      <c r="F495" s="27">
        <v>100</v>
      </c>
      <c r="G495" s="27">
        <f t="shared" si="181"/>
        <v>0</v>
      </c>
      <c r="H495" s="28" t="e">
        <f t="shared" si="182"/>
        <v>#DIV/0!</v>
      </c>
      <c r="I495" s="29" t="e">
        <f t="shared" si="183"/>
        <v>#DIV/0!</v>
      </c>
      <c r="J495" s="29">
        <f t="shared" si="184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/>
      <c r="D496" s="28"/>
      <c r="E496" s="44"/>
      <c r="F496" s="27">
        <v>100</v>
      </c>
      <c r="G496" s="27">
        <f t="shared" si="181"/>
        <v>0</v>
      </c>
      <c r="H496" s="28" t="e">
        <f t="shared" si="182"/>
        <v>#DIV/0!</v>
      </c>
      <c r="I496" s="29" t="e">
        <f t="shared" si="183"/>
        <v>#DIV/0!</v>
      </c>
      <c r="J496" s="29">
        <f t="shared" si="184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/>
      <c r="D497" s="28"/>
      <c r="E497" s="44"/>
      <c r="F497" s="27">
        <v>100</v>
      </c>
      <c r="G497" s="27">
        <f t="shared" si="181"/>
        <v>0</v>
      </c>
      <c r="H497" s="28" t="e">
        <f t="shared" si="182"/>
        <v>#DIV/0!</v>
      </c>
      <c r="I497" s="29" t="e">
        <f t="shared" si="183"/>
        <v>#DIV/0!</v>
      </c>
      <c r="J497" s="29">
        <f t="shared" si="184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/>
      <c r="D498" s="28"/>
      <c r="E498" s="44"/>
      <c r="F498" s="27">
        <v>100</v>
      </c>
      <c r="G498" s="27">
        <f t="shared" si="181"/>
        <v>0</v>
      </c>
      <c r="H498" s="28" t="e">
        <f t="shared" si="182"/>
        <v>#DIV/0!</v>
      </c>
      <c r="I498" s="29" t="e">
        <f t="shared" si="183"/>
        <v>#DIV/0!</v>
      </c>
      <c r="J498" s="29">
        <f t="shared" si="184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/>
      <c r="D499" s="28"/>
      <c r="E499" s="44"/>
      <c r="F499" s="27">
        <v>100</v>
      </c>
      <c r="G499" s="27">
        <f t="shared" si="181"/>
        <v>0</v>
      </c>
      <c r="H499" s="28" t="e">
        <f t="shared" si="182"/>
        <v>#DIV/0!</v>
      </c>
      <c r="I499" s="29" t="e">
        <f t="shared" si="183"/>
        <v>#DIV/0!</v>
      </c>
      <c r="J499" s="29">
        <f t="shared" si="184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/>
      <c r="D500" s="28"/>
      <c r="E500" s="44"/>
      <c r="F500" s="27">
        <v>100</v>
      </c>
      <c r="G500" s="27">
        <f t="shared" si="181"/>
        <v>0</v>
      </c>
      <c r="H500" s="28" t="e">
        <f t="shared" si="182"/>
        <v>#DIV/0!</v>
      </c>
      <c r="I500" s="29" t="e">
        <f t="shared" si="183"/>
        <v>#DIV/0!</v>
      </c>
      <c r="J500" s="29">
        <f t="shared" si="184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/>
      <c r="D501" s="28"/>
      <c r="E501" s="44"/>
      <c r="F501" s="27">
        <v>100</v>
      </c>
      <c r="G501" s="27">
        <f t="shared" si="181"/>
        <v>0</v>
      </c>
      <c r="H501" s="28" t="e">
        <f t="shared" si="182"/>
        <v>#DIV/0!</v>
      </c>
      <c r="I501" s="29" t="e">
        <f t="shared" si="183"/>
        <v>#DIV/0!</v>
      </c>
      <c r="J501" s="29">
        <f t="shared" si="184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/>
      <c r="D502" s="28"/>
      <c r="E502" s="44"/>
      <c r="F502" s="27">
        <v>100</v>
      </c>
      <c r="G502" s="27">
        <f t="shared" si="181"/>
        <v>0</v>
      </c>
      <c r="H502" s="28" t="e">
        <f t="shared" si="182"/>
        <v>#DIV/0!</v>
      </c>
      <c r="I502" s="29" t="e">
        <f t="shared" si="183"/>
        <v>#DIV/0!</v>
      </c>
      <c r="J502" s="29">
        <f t="shared" si="184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/>
      <c r="D503" s="28"/>
      <c r="E503" s="44"/>
      <c r="F503" s="27">
        <v>100</v>
      </c>
      <c r="G503" s="27">
        <f t="shared" si="181"/>
        <v>0</v>
      </c>
      <c r="H503" s="28" t="e">
        <f t="shared" si="182"/>
        <v>#DIV/0!</v>
      </c>
      <c r="I503" s="29" t="e">
        <f t="shared" si="183"/>
        <v>#DIV/0!</v>
      </c>
      <c r="J503" s="29">
        <f t="shared" si="184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/>
      <c r="D504" s="28"/>
      <c r="E504" s="44"/>
      <c r="F504" s="27">
        <v>100</v>
      </c>
      <c r="G504" s="27">
        <f t="shared" si="181"/>
        <v>0</v>
      </c>
      <c r="H504" s="28" t="e">
        <f t="shared" si="182"/>
        <v>#DIV/0!</v>
      </c>
      <c r="I504" s="29" t="e">
        <f t="shared" si="183"/>
        <v>#DIV/0!</v>
      </c>
      <c r="J504" s="29">
        <f t="shared" si="184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$C$488:$C$491</v>
      </c>
      <c r="D510" s="26" t="str">
        <f>""&amp;ADDRESS($G512+ROW($A488),COLUMN())&amp;":"&amp;ADDRESS($G513+ROW($A488),COLUMN())</f>
        <v>$D$488:$D$491</v>
      </c>
      <c r="E510" s="26" t="str">
        <f>""&amp;ADDRESS($G512+ROW($A488),COLUMN())&amp;":"&amp;ADDRESS($G513+ROW($A488),COLUMN())</f>
        <v>$E$488:$E$491</v>
      </c>
      <c r="F510" s="26" t="str">
        <f>""&amp;ADDRESS($G512+ROW($A488),COLUMN())&amp;":"&amp;ADDRESS($G513+ROW($A488),COLUMN())</f>
        <v>$F$488:$F$491</v>
      </c>
      <c r="G510" s="26" t="str">
        <f>""&amp;ADDRESS($G512+ROW($A488),COLUMN())&amp;":"&amp;ADDRESS($G513+ROW($A488),COLUMN())</f>
        <v>$G$488:$G$491</v>
      </c>
      <c r="H510" s="19">
        <f ca="1">INDIRECT(ADDRESS($G$476+ROW($A$451),COLUMN(($L$451))))</f>
        <v>0.313</v>
      </c>
      <c r="I510" s="7">
        <f ca="1">INDIRECT(ADDRESS($G$476+ROW($A$451),COLUMN(($M$451))))</f>
        <v>19.98</v>
      </c>
      <c r="J510" s="26" t="str">
        <f t="shared" ref="J510:S510" si="185">""&amp;ADDRESS($G512+ROW($A488),COLUMN())&amp;":"&amp;ADDRESS($G513+ROW($A488),COLUMN())</f>
        <v>$J$488:$J$491</v>
      </c>
      <c r="K510" s="26" t="str">
        <f t="shared" si="185"/>
        <v>$K$488:$K$491</v>
      </c>
      <c r="L510" s="26" t="str">
        <f t="shared" si="185"/>
        <v>$L$488:$L$491</v>
      </c>
      <c r="M510" s="26" t="str">
        <f t="shared" si="185"/>
        <v>$M$488:$M$491</v>
      </c>
      <c r="N510" s="26" t="str">
        <f t="shared" si="185"/>
        <v>$N$488:$N$491</v>
      </c>
      <c r="O510" s="26" t="str">
        <f t="shared" si="185"/>
        <v>$O$488:$O$491</v>
      </c>
      <c r="P510" s="26" t="str">
        <f t="shared" si="185"/>
        <v>$P$488:$P$491</v>
      </c>
      <c r="Q510" s="26" t="str">
        <f t="shared" si="185"/>
        <v>$Q$488:$Q$491</v>
      </c>
      <c r="R510" s="26" t="str">
        <f t="shared" si="185"/>
        <v>$R$488:$R$491</v>
      </c>
      <c r="S510" s="26" t="str">
        <f t="shared" si="185"/>
        <v>$S$488:$S$491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>
        <f ca="1">SLOPE(LN(INDIRECT(K510)),INDIRECT(C510))</f>
        <v>0.70992665207657535</v>
      </c>
      <c r="D511" s="18" t="s">
        <v>33</v>
      </c>
      <c r="E511" s="35">
        <v>0.69696712013654816</v>
      </c>
      <c r="F511" s="19" t="s">
        <v>35</v>
      </c>
      <c r="G511" s="19"/>
      <c r="H511" s="19">
        <f ca="1">INDIRECT(ADDRESS($G$513+ROW($A$488),COLUMN(($L$451))))</f>
        <v>0.29299999999999998</v>
      </c>
      <c r="I511" s="7">
        <f ca="1">INDIRECT(ADDRESS($G$513+ROW($A$488),COLUMN(($M$451))))</f>
        <v>19.39</v>
      </c>
      <c r="J511" s="32"/>
      <c r="K511" s="35"/>
      <c r="L511" s="12" t="s">
        <v>36</v>
      </c>
      <c r="M511" s="18">
        <f t="shared" ref="M511:S511" ca="1" si="186">SLOPE(INDIRECT(M510),INDIRECT($K510))</f>
        <v>-17.539321491009737</v>
      </c>
      <c r="N511" s="18">
        <f t="shared" ca="1" si="186"/>
        <v>13.751014852204197</v>
      </c>
      <c r="O511" s="18">
        <f t="shared" ca="1" si="186"/>
        <v>14.253048593462534</v>
      </c>
      <c r="P511" s="18" t="e">
        <f t="shared" ca="1" si="186"/>
        <v>#DIV/0!</v>
      </c>
      <c r="Q511" s="18" t="e">
        <f t="shared" ca="1" si="186"/>
        <v>#DIV/0!</v>
      </c>
      <c r="R511" s="18">
        <f t="shared" ca="1" si="186"/>
        <v>0</v>
      </c>
      <c r="S511" s="18">
        <f t="shared" ca="1" si="186"/>
        <v>0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>
        <f ca="1">EXP(INTERCEPT(LN(INDIRECT(K510)),INDIRECT(C510)))</f>
        <v>1.7119086385965692E-2</v>
      </c>
      <c r="D512" s="35" t="s">
        <v>38</v>
      </c>
      <c r="E512" s="35"/>
      <c r="F512" s="18" t="s">
        <v>38</v>
      </c>
      <c r="G512" s="25">
        <v>0</v>
      </c>
      <c r="H512" s="21"/>
      <c r="I512" s="11"/>
      <c r="J512" s="11"/>
      <c r="K512" s="35"/>
      <c r="L512" s="12" t="s">
        <v>41</v>
      </c>
      <c r="M512" s="18">
        <f t="shared" ref="M512:S512" ca="1" si="187">M511*$C511</f>
        <v>-12.451631785807271</v>
      </c>
      <c r="N512" s="18">
        <f t="shared" ca="1" si="187"/>
        <v>9.7622119366805897</v>
      </c>
      <c r="O512" s="18">
        <f t="shared" ca="1" si="187"/>
        <v>10.118619069841598</v>
      </c>
      <c r="P512" s="18" t="e">
        <f t="shared" ca="1" si="187"/>
        <v>#DIV/0!</v>
      </c>
      <c r="Q512" s="18" t="e">
        <f t="shared" ca="1" si="187"/>
        <v>#DIV/0!</v>
      </c>
      <c r="R512" s="18">
        <f t="shared" ca="1" si="187"/>
        <v>0</v>
      </c>
      <c r="S512" s="18">
        <f t="shared" ca="1" si="187"/>
        <v>0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>
        <f ca="1">RSQ(LN(INDIRECT(K510)),INDIRECT(C510))</f>
        <v>0.99977840758651082</v>
      </c>
      <c r="D513" s="35" t="s">
        <v>43</v>
      </c>
      <c r="E513" s="35"/>
      <c r="F513" s="18" t="s">
        <v>43</v>
      </c>
      <c r="G513" s="25">
        <v>3</v>
      </c>
      <c r="H513" s="21"/>
      <c r="I513" s="11"/>
      <c r="J513" s="11"/>
      <c r="K513" s="35"/>
      <c r="L513" s="12" t="s">
        <v>44</v>
      </c>
      <c r="M513" s="18">
        <f t="shared" ref="M513:S513" ca="1" si="188">RSQ(INDIRECT(M510),INDIRECT($K510))</f>
        <v>0.98612810248081395</v>
      </c>
      <c r="N513" s="18">
        <f t="shared" ca="1" si="188"/>
        <v>0.86464151974721648</v>
      </c>
      <c r="O513" s="18">
        <f t="shared" ca="1" si="188"/>
        <v>0.95157475933448332</v>
      </c>
      <c r="P513" s="18" t="e">
        <f t="shared" ca="1" si="188"/>
        <v>#DIV/0!</v>
      </c>
      <c r="Q513" s="18" t="e">
        <f t="shared" ca="1" si="188"/>
        <v>#DIV/0!</v>
      </c>
      <c r="R513" s="18" t="e">
        <f t="shared" ca="1" si="188"/>
        <v>#DIV/0!</v>
      </c>
      <c r="S513" s="18" t="e">
        <f t="shared" ca="1" si="188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9">""&amp;ADDRESS($G517+ROW($A488),COLUMN())&amp;":"&amp;ADDRESS($G518+ROW($A488),COLUMN())</f>
        <v>$C$489:$C$492</v>
      </c>
      <c r="D515" s="26" t="str">
        <f t="shared" si="189"/>
        <v>$D$489:$D$492</v>
      </c>
      <c r="E515" s="26" t="str">
        <f t="shared" si="189"/>
        <v>$E$489:$E$492</v>
      </c>
      <c r="F515" s="26" t="str">
        <f t="shared" si="189"/>
        <v>$F$489:$F$492</v>
      </c>
      <c r="G515" s="26" t="str">
        <f t="shared" si="189"/>
        <v>$G$489:$G$492</v>
      </c>
      <c r="H515" s="26" t="str">
        <f t="shared" si="189"/>
        <v>$H$489:$H$492</v>
      </c>
      <c r="I515" s="26" t="str">
        <f t="shared" si="189"/>
        <v>$I$489:$I$492</v>
      </c>
      <c r="J515" s="26" t="str">
        <f t="shared" si="189"/>
        <v>$J$489:$J$492</v>
      </c>
      <c r="K515" s="26" t="str">
        <f t="shared" si="189"/>
        <v>$K$489:$K$492</v>
      </c>
      <c r="L515" s="26" t="str">
        <f t="shared" si="189"/>
        <v>$L$489:$L$492</v>
      </c>
      <c r="M515" s="26" t="str">
        <f t="shared" si="189"/>
        <v>$M$489:$M$492</v>
      </c>
      <c r="N515" s="26" t="str">
        <f t="shared" si="189"/>
        <v>$N$489:$N$492</v>
      </c>
      <c r="O515" s="26" t="str">
        <f t="shared" si="189"/>
        <v>$O$489:$O$492</v>
      </c>
      <c r="P515" s="26" t="str">
        <f t="shared" si="189"/>
        <v>$P$489:$P$492</v>
      </c>
      <c r="Q515" s="26" t="str">
        <f t="shared" si="189"/>
        <v>$Q$489:$Q$492</v>
      </c>
      <c r="R515" s="26" t="str">
        <f t="shared" si="189"/>
        <v>$R$489:$R$492</v>
      </c>
      <c r="S515" s="26" t="str">
        <f t="shared" si="189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>
        <f ca="1">SLOPE(LN(INDIRECT(K515)),INDIRECT(C515))</f>
        <v>0.62343171214055426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>
        <f t="shared" ref="M516:S516" ca="1" si="190">SLOPE(INDIRECT(M515),INDIRECT($K515))</f>
        <v>-22.608302090624047</v>
      </c>
      <c r="N516" s="35">
        <f t="shared" ca="1" si="190"/>
        <v>19.245690988867494</v>
      </c>
      <c r="O516" s="35">
        <f t="shared" ca="1" si="190"/>
        <v>26.636067656487626</v>
      </c>
      <c r="P516" s="35" t="e">
        <f t="shared" ca="1" si="190"/>
        <v>#DIV/0!</v>
      </c>
      <c r="Q516" s="35" t="e">
        <f t="shared" ca="1" si="190"/>
        <v>#DIV/0!</v>
      </c>
      <c r="R516" s="35">
        <f t="shared" ca="1" si="190"/>
        <v>0</v>
      </c>
      <c r="S516" s="35">
        <f t="shared" ca="1" si="190"/>
        <v>0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>
        <f ca="1">EXP(INTERCEPT(LN(INDIRECT(K515)),INDIRECT(C515)))</f>
        <v>2.1565583351218873E-2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>
        <f t="shared" ref="M517:S517" ca="1" si="191">M516*$C516</f>
        <v>-14.094732480948622</v>
      </c>
      <c r="N517" s="35">
        <f t="shared" ca="1" si="191"/>
        <v>11.9983740845177</v>
      </c>
      <c r="O517" s="35">
        <f t="shared" ca="1" si="191"/>
        <v>16.60576926377572</v>
      </c>
      <c r="P517" s="35" t="e">
        <f t="shared" ca="1" si="191"/>
        <v>#DIV/0!</v>
      </c>
      <c r="Q517" s="35" t="e">
        <f t="shared" ca="1" si="191"/>
        <v>#DIV/0!</v>
      </c>
      <c r="R517" s="35">
        <f t="shared" ca="1" si="191"/>
        <v>0</v>
      </c>
      <c r="S517" s="35">
        <f t="shared" ca="1" si="191"/>
        <v>0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>
        <f ca="1">RSQ(LN(INDIRECT(K515)),INDIRECT(C515))</f>
        <v>0.99248926512469759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>
        <f t="shared" ref="M518:S518" ca="1" si="192">RSQ(INDIRECT(M515),INDIRECT($K515))</f>
        <v>0.99092872899126305</v>
      </c>
      <c r="N518" s="35">
        <f t="shared" ca="1" si="192"/>
        <v>0.97663484452103222</v>
      </c>
      <c r="O518" s="35">
        <f t="shared" ca="1" si="192"/>
        <v>0.96491245362816924</v>
      </c>
      <c r="P518" s="35" t="e">
        <f t="shared" ca="1" si="192"/>
        <v>#DIV/0!</v>
      </c>
      <c r="Q518" s="35" t="e">
        <f t="shared" ca="1" si="192"/>
        <v>#DIV/0!</v>
      </c>
      <c r="R518" s="35" t="e">
        <f t="shared" ca="1" si="192"/>
        <v>#DIV/0!</v>
      </c>
      <c r="S518" s="35" t="e">
        <f t="shared" ca="1" si="192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78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 t="s">
        <v>79</v>
      </c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 t="s">
        <v>80</v>
      </c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>
        <v>44727.723229166673</v>
      </c>
      <c r="C525">
        <f t="shared" ref="C525:C531" si="193">(B525-$B$525)*24</f>
        <v>0</v>
      </c>
      <c r="D525" s="34"/>
      <c r="E525" s="42"/>
      <c r="F525" s="33">
        <v>100</v>
      </c>
      <c r="G525" s="33">
        <f t="shared" ref="G525:G541" si="194">E525/(F525/100)</f>
        <v>0</v>
      </c>
      <c r="H525" s="34"/>
      <c r="I525" s="32">
        <v>0</v>
      </c>
      <c r="J525" s="32">
        <v>0</v>
      </c>
      <c r="K525" s="43">
        <f>L525*Assumptions!$J$13</f>
        <v>1.8480042200000001E-2</v>
      </c>
      <c r="L525" s="57">
        <v>1.3143699999999999E-2</v>
      </c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>
        <v>44727.783506944441</v>
      </c>
      <c r="C526">
        <f t="shared" si="193"/>
        <v>1.4466666664229706</v>
      </c>
      <c r="D526" s="28"/>
      <c r="E526" s="44"/>
      <c r="F526" s="27">
        <v>100</v>
      </c>
      <c r="G526" s="27">
        <f t="shared" si="194"/>
        <v>0</v>
      </c>
      <c r="H526" s="28" t="e">
        <f t="shared" ref="H526:H541" si="195">LN(E526/E525)/(C526-C525)</f>
        <v>#DIV/0!</v>
      </c>
      <c r="I526" s="29" t="e">
        <f t="shared" ref="I526:I541" si="196">((E526-E525)/H526)+I525</f>
        <v>#DIV/0!</v>
      </c>
      <c r="J526" s="29">
        <f t="shared" ref="J526:J541" si="197">(0.5*(C526-C525)*(E526+E525))+J525</f>
        <v>0</v>
      </c>
      <c r="K526" s="45">
        <f>L526*Assumptions!$J$13</f>
        <v>6.1864000000000002E-2</v>
      </c>
      <c r="L526" s="57">
        <v>4.3999999999999997E-2</v>
      </c>
      <c r="M526" s="37">
        <v>27.08</v>
      </c>
      <c r="N526" s="37">
        <v>0</v>
      </c>
      <c r="O526" s="37">
        <v>0</v>
      </c>
      <c r="P526" s="37"/>
      <c r="Q526" s="37"/>
      <c r="R526" s="37">
        <v>0</v>
      </c>
      <c r="S526" s="37">
        <v>0</v>
      </c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>
        <v>44727.840451388889</v>
      </c>
      <c r="C527">
        <f t="shared" si="193"/>
        <v>2.813333333178889</v>
      </c>
      <c r="D527" s="28"/>
      <c r="E527" s="44"/>
      <c r="F527" s="33">
        <v>100</v>
      </c>
      <c r="G527" s="27">
        <f t="shared" si="194"/>
        <v>0</v>
      </c>
      <c r="H527" s="28" t="e">
        <f t="shared" si="195"/>
        <v>#DIV/0!</v>
      </c>
      <c r="I527" s="29" t="e">
        <f t="shared" si="196"/>
        <v>#DIV/0!</v>
      </c>
      <c r="J527" s="29">
        <f t="shared" si="197"/>
        <v>0</v>
      </c>
      <c r="K527" s="45">
        <f>L527*Assumptions!$J$13</f>
        <v>0.19824600000000001</v>
      </c>
      <c r="L527" s="57">
        <v>0.14099999999999999</v>
      </c>
      <c r="M527" s="37">
        <v>25.29</v>
      </c>
      <c r="N527" s="37">
        <v>0</v>
      </c>
      <c r="O527" s="37">
        <v>0</v>
      </c>
      <c r="P527" s="37"/>
      <c r="Q527" s="37"/>
      <c r="R527" s="37">
        <v>0</v>
      </c>
      <c r="S527" s="37">
        <v>0</v>
      </c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>
        <v>44727.907199074078</v>
      </c>
      <c r="C528">
        <f t="shared" si="193"/>
        <v>4.4152777777053416</v>
      </c>
      <c r="D528" s="28"/>
      <c r="E528" s="44"/>
      <c r="F528" s="27">
        <v>100</v>
      </c>
      <c r="G528" s="27">
        <f t="shared" si="194"/>
        <v>0</v>
      </c>
      <c r="H528" s="28" t="e">
        <f t="shared" si="195"/>
        <v>#DIV/0!</v>
      </c>
      <c r="I528" s="29" t="e">
        <f t="shared" si="196"/>
        <v>#DIV/0!</v>
      </c>
      <c r="J528" s="29">
        <f t="shared" si="197"/>
        <v>0</v>
      </c>
      <c r="K528" s="45">
        <f>L528*Assumptions!$J$13</f>
        <v>0.51600200000000007</v>
      </c>
      <c r="L528" s="57">
        <v>0.36699999999999999</v>
      </c>
      <c r="M528" s="37">
        <v>17.78</v>
      </c>
      <c r="N528" s="37">
        <v>5.98</v>
      </c>
      <c r="O528" s="37">
        <v>9.58</v>
      </c>
      <c r="P528" s="37"/>
      <c r="Q528" s="37"/>
      <c r="R528" s="37">
        <v>0</v>
      </c>
      <c r="S528" s="37">
        <v>0</v>
      </c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>
        <v>44727.984050925923</v>
      </c>
      <c r="C529">
        <f t="shared" si="193"/>
        <v>6.2597222219919786</v>
      </c>
      <c r="D529" s="28"/>
      <c r="E529" s="44"/>
      <c r="F529" s="33">
        <v>100</v>
      </c>
      <c r="G529" s="27">
        <f t="shared" si="194"/>
        <v>0</v>
      </c>
      <c r="H529" s="28" t="e">
        <f t="shared" si="195"/>
        <v>#DIV/0!</v>
      </c>
      <c r="I529" s="29" t="e">
        <f t="shared" si="196"/>
        <v>#DIV/0!</v>
      </c>
      <c r="J529" s="29">
        <f t="shared" si="197"/>
        <v>0</v>
      </c>
      <c r="K529" s="45">
        <f>L529*Assumptions!$J$13</f>
        <v>0.86187800000000003</v>
      </c>
      <c r="L529" s="57">
        <v>0.61299999999999999</v>
      </c>
      <c r="M529" s="37">
        <v>1.86</v>
      </c>
      <c r="N529" s="37">
        <v>15.73</v>
      </c>
      <c r="O529" s="37">
        <v>30.78</v>
      </c>
      <c r="P529" s="37"/>
      <c r="Q529" s="37"/>
      <c r="R529" s="37">
        <v>0</v>
      </c>
      <c r="S529" s="37">
        <v>0</v>
      </c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>
        <v>44727.987326388888</v>
      </c>
      <c r="C530">
        <f t="shared" si="193"/>
        <v>6.3383333331439644</v>
      </c>
      <c r="D530" s="28"/>
      <c r="E530" s="44"/>
      <c r="F530" s="27">
        <v>100</v>
      </c>
      <c r="G530" s="27">
        <f t="shared" si="194"/>
        <v>0</v>
      </c>
      <c r="H530" s="28" t="e">
        <f t="shared" si="195"/>
        <v>#DIV/0!</v>
      </c>
      <c r="I530" s="29" t="e">
        <f t="shared" si="196"/>
        <v>#DIV/0!</v>
      </c>
      <c r="J530" s="29">
        <f t="shared" si="197"/>
        <v>0</v>
      </c>
      <c r="K530" s="45">
        <f>L530*Assumptions!$J$13</f>
        <v>0.87312600000000007</v>
      </c>
      <c r="L530" s="57">
        <v>0.621</v>
      </c>
      <c r="M530" s="37">
        <v>1.2</v>
      </c>
      <c r="N530" s="37">
        <v>14.23</v>
      </c>
      <c r="O530" s="37">
        <v>30.3</v>
      </c>
      <c r="P530" s="37"/>
      <c r="Q530" s="37"/>
      <c r="R530" s="37">
        <v>0</v>
      </c>
      <c r="S530" s="37">
        <v>0</v>
      </c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>
        <v>44728.384930555563</v>
      </c>
      <c r="C531">
        <f t="shared" si="193"/>
        <v>15.880833333358169</v>
      </c>
      <c r="D531" s="28"/>
      <c r="E531" s="44"/>
      <c r="F531" s="27">
        <v>100</v>
      </c>
      <c r="G531" s="27">
        <f t="shared" si="194"/>
        <v>0</v>
      </c>
      <c r="H531" s="28" t="e">
        <f t="shared" si="195"/>
        <v>#DIV/0!</v>
      </c>
      <c r="I531" s="29" t="e">
        <f t="shared" si="196"/>
        <v>#DIV/0!</v>
      </c>
      <c r="J531" s="29">
        <f t="shared" si="197"/>
        <v>0</v>
      </c>
      <c r="K531" s="45">
        <f>L531*Assumptions!$J$13</f>
        <v>0.9265540000000001</v>
      </c>
      <c r="L531" s="57">
        <v>0.65900000000000003</v>
      </c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/>
      <c r="D532" s="28"/>
      <c r="E532" s="44"/>
      <c r="F532" s="27">
        <v>100</v>
      </c>
      <c r="G532" s="27">
        <f t="shared" si="194"/>
        <v>0</v>
      </c>
      <c r="H532" s="28" t="e">
        <f t="shared" si="195"/>
        <v>#DIV/0!</v>
      </c>
      <c r="I532" s="29" t="e">
        <f t="shared" si="196"/>
        <v>#DIV/0!</v>
      </c>
      <c r="J532" s="29">
        <f t="shared" si="197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/>
      <c r="D533" s="28"/>
      <c r="E533" s="44"/>
      <c r="F533" s="27">
        <v>100</v>
      </c>
      <c r="G533" s="27">
        <f t="shared" si="194"/>
        <v>0</v>
      </c>
      <c r="H533" s="28" t="e">
        <f t="shared" si="195"/>
        <v>#DIV/0!</v>
      </c>
      <c r="I533" s="29" t="e">
        <f t="shared" si="196"/>
        <v>#DIV/0!</v>
      </c>
      <c r="J533" s="29">
        <f t="shared" si="197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/>
      <c r="D534" s="28"/>
      <c r="E534" s="44"/>
      <c r="F534" s="27">
        <v>100</v>
      </c>
      <c r="G534" s="27">
        <f t="shared" si="194"/>
        <v>0</v>
      </c>
      <c r="H534" s="28" t="e">
        <f t="shared" si="195"/>
        <v>#DIV/0!</v>
      </c>
      <c r="I534" s="29" t="e">
        <f t="shared" si="196"/>
        <v>#DIV/0!</v>
      </c>
      <c r="J534" s="29">
        <f t="shared" si="197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/>
      <c r="D535" s="28"/>
      <c r="E535" s="44"/>
      <c r="F535" s="27">
        <v>100</v>
      </c>
      <c r="G535" s="27">
        <f t="shared" si="194"/>
        <v>0</v>
      </c>
      <c r="H535" s="28" t="e">
        <f t="shared" si="195"/>
        <v>#DIV/0!</v>
      </c>
      <c r="I535" s="29" t="e">
        <f t="shared" si="196"/>
        <v>#DIV/0!</v>
      </c>
      <c r="J535" s="29">
        <f t="shared" si="197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/>
      <c r="D536" s="28"/>
      <c r="E536" s="44"/>
      <c r="F536" s="27">
        <v>100</v>
      </c>
      <c r="G536" s="27">
        <f t="shared" si="194"/>
        <v>0</v>
      </c>
      <c r="H536" s="28" t="e">
        <f t="shared" si="195"/>
        <v>#DIV/0!</v>
      </c>
      <c r="I536" s="29" t="e">
        <f t="shared" si="196"/>
        <v>#DIV/0!</v>
      </c>
      <c r="J536" s="29">
        <f t="shared" si="197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/>
      <c r="D537" s="28"/>
      <c r="E537" s="44"/>
      <c r="F537" s="27">
        <v>100</v>
      </c>
      <c r="G537" s="27">
        <f t="shared" si="194"/>
        <v>0</v>
      </c>
      <c r="H537" s="28" t="e">
        <f t="shared" si="195"/>
        <v>#DIV/0!</v>
      </c>
      <c r="I537" s="29" t="e">
        <f t="shared" si="196"/>
        <v>#DIV/0!</v>
      </c>
      <c r="J537" s="29">
        <f t="shared" si="197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/>
      <c r="D538" s="28"/>
      <c r="E538" s="44"/>
      <c r="F538" s="27">
        <v>100</v>
      </c>
      <c r="G538" s="27">
        <f t="shared" si="194"/>
        <v>0</v>
      </c>
      <c r="H538" s="28" t="e">
        <f t="shared" si="195"/>
        <v>#DIV/0!</v>
      </c>
      <c r="I538" s="29" t="e">
        <f t="shared" si="196"/>
        <v>#DIV/0!</v>
      </c>
      <c r="J538" s="29">
        <f t="shared" si="197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/>
      <c r="D539" s="28"/>
      <c r="E539" s="44"/>
      <c r="F539" s="27">
        <v>100</v>
      </c>
      <c r="G539" s="27">
        <f t="shared" si="194"/>
        <v>0</v>
      </c>
      <c r="H539" s="28" t="e">
        <f t="shared" si="195"/>
        <v>#DIV/0!</v>
      </c>
      <c r="I539" s="29" t="e">
        <f t="shared" si="196"/>
        <v>#DIV/0!</v>
      </c>
      <c r="J539" s="29">
        <f t="shared" si="197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/>
      <c r="D540" s="28"/>
      <c r="E540" s="44"/>
      <c r="F540" s="27">
        <v>100</v>
      </c>
      <c r="G540" s="27">
        <f t="shared" si="194"/>
        <v>0</v>
      </c>
      <c r="H540" s="28" t="e">
        <f t="shared" si="195"/>
        <v>#DIV/0!</v>
      </c>
      <c r="I540" s="29" t="e">
        <f t="shared" si="196"/>
        <v>#DIV/0!</v>
      </c>
      <c r="J540" s="29">
        <f t="shared" si="197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/>
      <c r="D541" s="28"/>
      <c r="E541" s="44"/>
      <c r="F541" s="27">
        <v>100</v>
      </c>
      <c r="G541" s="27">
        <f t="shared" si="194"/>
        <v>0</v>
      </c>
      <c r="H541" s="28" t="e">
        <f t="shared" si="195"/>
        <v>#DIV/0!</v>
      </c>
      <c r="I541" s="29" t="e">
        <f t="shared" si="196"/>
        <v>#DIV/0!</v>
      </c>
      <c r="J541" s="29">
        <f t="shared" si="197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$C$525:$C$527</v>
      </c>
      <c r="D547" s="26" t="str">
        <f>""&amp;ADDRESS($G549+ROW($A525),COLUMN())&amp;":"&amp;ADDRESS($G550+ROW($A525),COLUMN())</f>
        <v>$D$525:$D$527</v>
      </c>
      <c r="E547" s="26" t="str">
        <f>""&amp;ADDRESS($G549+ROW($A525),COLUMN())&amp;":"&amp;ADDRESS($G550+ROW($A525),COLUMN())</f>
        <v>$E$525:$E$527</v>
      </c>
      <c r="F547" s="26" t="str">
        <f>""&amp;ADDRESS($G549+ROW($A525),COLUMN())&amp;":"&amp;ADDRESS($G550+ROW($A525),COLUMN())</f>
        <v>$F$525:$F$527</v>
      </c>
      <c r="G547" s="26" t="str">
        <f>""&amp;ADDRESS($G549+ROW($A525),COLUMN())&amp;":"&amp;ADDRESS($G550+ROW($A525),COLUMN())</f>
        <v>$G$525:$G$527</v>
      </c>
      <c r="H547" s="19">
        <f ca="1">INDIRECT(ADDRESS($G$476+ROW($A$451),COLUMN(($L$451))))</f>
        <v>0.313</v>
      </c>
      <c r="I547" s="7">
        <f ca="1">INDIRECT(ADDRESS($G$476+ROW($A$451),COLUMN(($M$451))))</f>
        <v>19.98</v>
      </c>
      <c r="J547" s="37" t="str">
        <f t="shared" ref="J547:S547" si="198">""&amp;ADDRESS($G549+ROW($A525),COLUMN())&amp;":"&amp;ADDRESS($G550+ROW($A525),COLUMN())</f>
        <v>$J$525:$J$527</v>
      </c>
      <c r="K547" s="26" t="str">
        <f t="shared" si="198"/>
        <v>$K$525:$K$527</v>
      </c>
      <c r="L547" s="26" t="str">
        <f t="shared" si="198"/>
        <v>$L$525:$L$527</v>
      </c>
      <c r="M547" s="26" t="str">
        <f t="shared" si="198"/>
        <v>$M$525:$M$527</v>
      </c>
      <c r="N547" s="26" t="str">
        <f t="shared" si="198"/>
        <v>$N$525:$N$527</v>
      </c>
      <c r="O547" s="26" t="str">
        <f t="shared" si="198"/>
        <v>$O$525:$O$527</v>
      </c>
      <c r="P547" s="26" t="str">
        <f t="shared" si="198"/>
        <v>$P$525:$P$527</v>
      </c>
      <c r="Q547" s="26" t="str">
        <f t="shared" si="198"/>
        <v>$Q$525:$Q$527</v>
      </c>
      <c r="R547" s="26" t="str">
        <f t="shared" si="198"/>
        <v>$R$525:$R$527</v>
      </c>
      <c r="S547" s="26" t="str">
        <f t="shared" si="198"/>
        <v>$S$525:$S$527</v>
      </c>
    </row>
    <row r="548" spans="1:45" ht="14.25" customHeight="1">
      <c r="B548" s="35" t="s">
        <v>34</v>
      </c>
      <c r="C548" s="18">
        <f ca="1">SLOPE(LN(INDIRECT(K547)),INDIRECT(C547))</f>
        <v>0.84333832968640476</v>
      </c>
      <c r="D548" s="18" t="s">
        <v>33</v>
      </c>
      <c r="E548">
        <v>0.71119368933101113</v>
      </c>
      <c r="F548" s="19" t="s">
        <v>35</v>
      </c>
      <c r="G548" s="19"/>
      <c r="H548" s="19">
        <f ca="1">INDIRECT(ADDRESS($G$550+ROW($A$525),COLUMN(($L$451))))</f>
        <v>0.14099999999999999</v>
      </c>
      <c r="I548" s="7">
        <f ca="1">INDIRECT(ADDRESS($G$550+ROW($A$525),COLUMN(($M$451))))</f>
        <v>25.29</v>
      </c>
      <c r="J548" s="37"/>
      <c r="L548" s="3" t="s">
        <v>36</v>
      </c>
      <c r="M548" s="18">
        <f t="shared" ref="M548:S548" ca="1" si="199">SLOPE(INDIRECT(M547),INDIRECT($K547))</f>
        <v>-13.124899180243721</v>
      </c>
      <c r="N548" s="18">
        <f t="shared" ca="1" si="199"/>
        <v>0</v>
      </c>
      <c r="O548" s="18">
        <f t="shared" ca="1" si="199"/>
        <v>0</v>
      </c>
      <c r="P548" s="18" t="e">
        <f t="shared" ca="1" si="199"/>
        <v>#DIV/0!</v>
      </c>
      <c r="Q548" s="18" t="e">
        <f t="shared" ca="1" si="199"/>
        <v>#DIV/0!</v>
      </c>
      <c r="R548" s="18">
        <f t="shared" ca="1" si="199"/>
        <v>0</v>
      </c>
      <c r="S548" s="18">
        <f t="shared" ca="1" si="199"/>
        <v>0</v>
      </c>
    </row>
    <row r="549" spans="1:45" ht="14.25" customHeight="1">
      <c r="B549" s="35" t="s">
        <v>37</v>
      </c>
      <c r="C549" s="52">
        <f ca="1">EXP(INTERCEPT(LN(INDIRECT(K547)),INDIRECT(C547)))</f>
        <v>1.8408988649704427E-2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>
        <f t="shared" ref="M549:S549" ca="1" si="200">M548*$C548</f>
        <v>-11.068730551969203</v>
      </c>
      <c r="N549" s="18">
        <f t="shared" ca="1" si="200"/>
        <v>0</v>
      </c>
      <c r="O549" s="18">
        <f t="shared" ca="1" si="200"/>
        <v>0</v>
      </c>
      <c r="P549" s="18" t="e">
        <f t="shared" ca="1" si="200"/>
        <v>#DIV/0!</v>
      </c>
      <c r="Q549" s="18" t="e">
        <f t="shared" ca="1" si="200"/>
        <v>#DIV/0!</v>
      </c>
      <c r="R549" s="18">
        <f t="shared" ca="1" si="200"/>
        <v>0</v>
      </c>
      <c r="S549" s="18">
        <f t="shared" ca="1" si="200"/>
        <v>0</v>
      </c>
    </row>
    <row r="550" spans="1:45" ht="14.25" customHeight="1">
      <c r="B550" s="35" t="s">
        <v>42</v>
      </c>
      <c r="C550" s="52">
        <f ca="1">RSQ(LN(INDIRECT(K547)),INDIRECT(C547))</f>
        <v>0.99996648679545375</v>
      </c>
      <c r="D550" s="18" t="s">
        <v>43</v>
      </c>
      <c r="F550" s="18" t="s">
        <v>43</v>
      </c>
      <c r="G550" s="25">
        <v>2</v>
      </c>
      <c r="H550" s="19"/>
      <c r="L550" s="3" t="s">
        <v>44</v>
      </c>
      <c r="M550" s="18">
        <f t="shared" ref="M550:S550" ca="1" si="201">RSQ(INDIRECT(M547),INDIRECT($K547))</f>
        <v>0.99999999999999978</v>
      </c>
      <c r="N550" s="18" t="e">
        <f t="shared" ca="1" si="201"/>
        <v>#DIV/0!</v>
      </c>
      <c r="O550" s="18" t="e">
        <f t="shared" ca="1" si="201"/>
        <v>#DIV/0!</v>
      </c>
      <c r="P550" s="18" t="e">
        <f t="shared" ca="1" si="201"/>
        <v>#DIV/0!</v>
      </c>
      <c r="Q550" s="18" t="e">
        <f t="shared" ca="1" si="201"/>
        <v>#DIV/0!</v>
      </c>
      <c r="R550" s="18" t="e">
        <f t="shared" ca="1" si="201"/>
        <v>#DIV/0!</v>
      </c>
      <c r="S550" s="18" t="e">
        <f t="shared" ca="1" si="201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202">""&amp;ADDRESS($G554+ROW($A525),COLUMN())&amp;":"&amp;ADDRESS($G555+ROW($A525),COLUMN())</f>
        <v>$C$525:$C$530</v>
      </c>
      <c r="D552" s="26" t="str">
        <f t="shared" si="202"/>
        <v>$D$525:$D$530</v>
      </c>
      <c r="E552" s="26" t="str">
        <f t="shared" si="202"/>
        <v>$E$525:$E$530</v>
      </c>
      <c r="F552" s="26" t="str">
        <f t="shared" si="202"/>
        <v>$F$525:$F$530</v>
      </c>
      <c r="G552" s="26" t="str">
        <f t="shared" si="202"/>
        <v>$G$525:$G$530</v>
      </c>
      <c r="H552" s="26" t="str">
        <f t="shared" si="202"/>
        <v>$H$525:$H$530</v>
      </c>
      <c r="I552" s="26" t="str">
        <f t="shared" si="202"/>
        <v>$I$525:$I$530</v>
      </c>
      <c r="J552" s="26" t="str">
        <f t="shared" si="202"/>
        <v>$J$525:$J$530</v>
      </c>
      <c r="K552" s="26" t="str">
        <f t="shared" si="202"/>
        <v>$K$525:$K$530</v>
      </c>
      <c r="L552" s="26" t="str">
        <f t="shared" si="202"/>
        <v>$L$525:$L$530</v>
      </c>
      <c r="M552" s="26" t="str">
        <f t="shared" si="202"/>
        <v>$M$525:$M$530</v>
      </c>
      <c r="N552" s="26" t="str">
        <f t="shared" si="202"/>
        <v>$N$525:$N$530</v>
      </c>
      <c r="O552" s="26" t="str">
        <f t="shared" si="202"/>
        <v>$O$525:$O$530</v>
      </c>
      <c r="P552" s="26" t="str">
        <f t="shared" si="202"/>
        <v>$P$525:$P$530</v>
      </c>
      <c r="Q552" s="26" t="str">
        <f t="shared" si="202"/>
        <v>$Q$525:$Q$530</v>
      </c>
      <c r="R552" s="26" t="str">
        <f t="shared" si="202"/>
        <v>$R$525:$R$530</v>
      </c>
      <c r="S552" s="26" t="str">
        <f t="shared" si="202"/>
        <v>$S$525:$S$530</v>
      </c>
    </row>
    <row r="553" spans="1:45" ht="14.25" customHeight="1">
      <c r="B553" s="35" t="s">
        <v>45</v>
      </c>
      <c r="C553" s="18">
        <f ca="1">SLOPE(LN(INDIRECT(K552)),INDIRECT(C552))</f>
        <v>0.5927435147281509</v>
      </c>
      <c r="F553" s="19" t="s">
        <v>35</v>
      </c>
      <c r="G553" s="19"/>
      <c r="H553" s="19"/>
      <c r="I553" s="9"/>
      <c r="J553" s="9"/>
      <c r="L553" s="3" t="s">
        <v>36</v>
      </c>
      <c r="M553" s="35">
        <f t="shared" ref="M553:S553" ca="1" si="203">SLOPE(INDIRECT(M552),INDIRECT($K552))</f>
        <v>-32.982537423636145</v>
      </c>
      <c r="N553" s="35">
        <f t="shared" ca="1" si="203"/>
        <v>19.90810100113881</v>
      </c>
      <c r="O553" s="35">
        <f t="shared" ca="1" si="203"/>
        <v>40.54818854026972</v>
      </c>
      <c r="P553" s="35" t="e">
        <f t="shared" ca="1" si="203"/>
        <v>#DIV/0!</v>
      </c>
      <c r="Q553" s="35" t="e">
        <f t="shared" ca="1" si="203"/>
        <v>#DIV/0!</v>
      </c>
      <c r="R553" s="35">
        <f t="shared" ca="1" si="203"/>
        <v>0</v>
      </c>
      <c r="S553" s="35">
        <f t="shared" ca="1" si="203"/>
        <v>0</v>
      </c>
    </row>
    <row r="554" spans="1:45" ht="14.25" customHeight="1">
      <c r="B554" s="35" t="s">
        <v>37</v>
      </c>
      <c r="C554" s="52">
        <f ca="1">EXP(INTERCEPT(LN(INDIRECT(K552)),INDIRECT(C552)))</f>
        <v>2.5785235385679811E-2</v>
      </c>
      <c r="F554" s="18" t="s">
        <v>38</v>
      </c>
      <c r="G554" s="25">
        <v>0</v>
      </c>
      <c r="H554" s="19"/>
      <c r="L554" s="3" t="s">
        <v>41</v>
      </c>
      <c r="M554" s="35">
        <f t="shared" ref="M554:S554" ca="1" si="204">M553*$C553</f>
        <v>-19.550185157138859</v>
      </c>
      <c r="N554" s="35">
        <f t="shared" ca="1" si="204"/>
        <v>11.800397758978038</v>
      </c>
      <c r="O554" s="35">
        <f t="shared" ca="1" si="204"/>
        <v>24.034675791219204</v>
      </c>
      <c r="P554" s="35" t="e">
        <f t="shared" ca="1" si="204"/>
        <v>#DIV/0!</v>
      </c>
      <c r="Q554" s="35" t="e">
        <f t="shared" ca="1" si="204"/>
        <v>#DIV/0!</v>
      </c>
      <c r="R554" s="35">
        <f t="shared" ca="1" si="204"/>
        <v>0</v>
      </c>
      <c r="S554" s="35">
        <f t="shared" ca="1" si="204"/>
        <v>0</v>
      </c>
    </row>
    <row r="555" spans="1:45" ht="14.25" customHeight="1">
      <c r="B555" s="35" t="s">
        <v>42</v>
      </c>
      <c r="C555" s="52">
        <f ca="1">RSQ(LN(INDIRECT(K552)),INDIRECT(C552))</f>
        <v>0.96003181380475799</v>
      </c>
      <c r="F555" s="18" t="s">
        <v>43</v>
      </c>
      <c r="G555" s="25">
        <v>5</v>
      </c>
      <c r="H555" s="19"/>
      <c r="L555" s="3" t="s">
        <v>44</v>
      </c>
      <c r="M555" s="35">
        <f t="shared" ref="M555:S555" ca="1" si="205">RSQ(INDIRECT(M552),INDIRECT($K552))</f>
        <v>0.96792347979443483</v>
      </c>
      <c r="N555" s="35">
        <f t="shared" ca="1" si="205"/>
        <v>0.96477794691698593</v>
      </c>
      <c r="O555" s="35">
        <f t="shared" ca="1" si="205"/>
        <v>0.94911397932172059</v>
      </c>
      <c r="P555" s="35" t="e">
        <f t="shared" ca="1" si="205"/>
        <v>#DIV/0!</v>
      </c>
      <c r="Q555" s="35" t="e">
        <f t="shared" ca="1" si="205"/>
        <v>#DIV/0!</v>
      </c>
      <c r="R555" s="35" t="e">
        <f t="shared" ca="1" si="205"/>
        <v>#DIV/0!</v>
      </c>
      <c r="S555" s="35" t="e">
        <f t="shared" ca="1" si="205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81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 t="s">
        <v>82</v>
      </c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 t="s">
        <v>80</v>
      </c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>
        <v>44727.729988425926</v>
      </c>
      <c r="C562">
        <f t="shared" ref="C562:C568" si="206">(B562-$B$562)*24</f>
        <v>0</v>
      </c>
      <c r="D562" s="34"/>
      <c r="E562" s="42"/>
      <c r="F562" s="33">
        <v>100</v>
      </c>
      <c r="G562" s="33">
        <f t="shared" ref="G562:G578" si="207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1.7610150000000001E-2</v>
      </c>
      <c r="L562" s="57">
        <v>1.2525E-2</v>
      </c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>
        <v>44727.786874999998</v>
      </c>
      <c r="C563">
        <f t="shared" si="206"/>
        <v>1.3652777777169831</v>
      </c>
      <c r="D563" s="28"/>
      <c r="E563" s="44"/>
      <c r="F563" s="27">
        <v>100</v>
      </c>
      <c r="G563" s="27">
        <f t="shared" si="207"/>
        <v>0</v>
      </c>
      <c r="H563" s="28" t="e">
        <f t="shared" ref="H563:H578" si="208">LN(E563/E562)/(C563-C562)</f>
        <v>#DIV/0!</v>
      </c>
      <c r="I563" s="29" t="e">
        <f t="shared" ref="I563:I578" si="209">((E563-E562)/H563)+I562</f>
        <v>#DIV/0!</v>
      </c>
      <c r="J563" s="29">
        <f t="shared" ref="J563:J578" si="210">(0.5*(C563-C562)*(E563+E562))+J562</f>
        <v>0</v>
      </c>
      <c r="K563" s="45">
        <f>L563*Assumptions!$J$13</f>
        <v>5.3428000000000003E-2</v>
      </c>
      <c r="L563" s="57">
        <v>3.7999999999999999E-2</v>
      </c>
      <c r="M563" s="37">
        <v>27.12</v>
      </c>
      <c r="N563" s="37">
        <v>0</v>
      </c>
      <c r="O563" s="37">
        <v>0</v>
      </c>
      <c r="P563" s="37"/>
      <c r="Q563" s="37"/>
      <c r="R563" s="37">
        <v>0</v>
      </c>
      <c r="S563" s="37">
        <v>0</v>
      </c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>
        <v>44727.843715277777</v>
      </c>
      <c r="C564">
        <f t="shared" si="206"/>
        <v>2.7294444444123656</v>
      </c>
      <c r="D564" s="28"/>
      <c r="E564" s="44"/>
      <c r="F564" s="27">
        <v>100</v>
      </c>
      <c r="G564" s="27">
        <f t="shared" si="207"/>
        <v>0</v>
      </c>
      <c r="H564" s="28" t="e">
        <f t="shared" si="208"/>
        <v>#DIV/0!</v>
      </c>
      <c r="I564" s="29" t="e">
        <f t="shared" si="209"/>
        <v>#DIV/0!</v>
      </c>
      <c r="J564" s="29">
        <f t="shared" si="210"/>
        <v>0</v>
      </c>
      <c r="K564" s="45">
        <f>L564*Assumptions!$J$13</f>
        <v>0.17293800000000001</v>
      </c>
      <c r="L564" s="57">
        <v>0.123</v>
      </c>
      <c r="M564" s="37">
        <v>25.45</v>
      </c>
      <c r="N564" s="37">
        <v>1.58</v>
      </c>
      <c r="O564" s="37">
        <v>0</v>
      </c>
      <c r="P564" s="37"/>
      <c r="Q564" s="37"/>
      <c r="R564" s="37">
        <v>0</v>
      </c>
      <c r="S564" s="37">
        <v>0</v>
      </c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>
        <v>44727.910439814812</v>
      </c>
      <c r="C565">
        <f t="shared" si="206"/>
        <v>4.3308333332533948</v>
      </c>
      <c r="D565" s="28"/>
      <c r="E565" s="44"/>
      <c r="F565" s="27">
        <v>100</v>
      </c>
      <c r="G565" s="27">
        <f t="shared" si="207"/>
        <v>0</v>
      </c>
      <c r="H565" s="28" t="e">
        <f t="shared" si="208"/>
        <v>#DIV/0!</v>
      </c>
      <c r="I565" s="29" t="e">
        <f t="shared" si="209"/>
        <v>#DIV/0!</v>
      </c>
      <c r="J565" s="29">
        <f t="shared" si="210"/>
        <v>0</v>
      </c>
      <c r="K565" s="45">
        <f>L565*Assumptions!$J$13</f>
        <v>0.50475400000000004</v>
      </c>
      <c r="L565" s="57">
        <v>0.35899999999999999</v>
      </c>
      <c r="M565" s="37">
        <v>18.78</v>
      </c>
      <c r="N565" s="37">
        <v>5.74</v>
      </c>
      <c r="O565" s="37">
        <v>10.24</v>
      </c>
      <c r="P565" s="37"/>
      <c r="Q565" s="37"/>
      <c r="R565" s="37">
        <v>0</v>
      </c>
      <c r="S565" s="37">
        <v>0</v>
      </c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>
        <v>44727.990567129629</v>
      </c>
      <c r="C566">
        <f t="shared" si="206"/>
        <v>6.2538888888666406</v>
      </c>
      <c r="D566" s="28"/>
      <c r="E566" s="44"/>
      <c r="F566" s="27">
        <v>100</v>
      </c>
      <c r="G566" s="27">
        <f t="shared" si="207"/>
        <v>0</v>
      </c>
      <c r="H566" s="28" t="e">
        <f t="shared" si="208"/>
        <v>#DIV/0!</v>
      </c>
      <c r="I566" s="29" t="e">
        <f t="shared" si="209"/>
        <v>#DIV/0!</v>
      </c>
      <c r="J566" s="29">
        <f t="shared" si="210"/>
        <v>0</v>
      </c>
      <c r="K566" s="45">
        <f>L566*Assumptions!$J$13</f>
        <v>0.86047200000000001</v>
      </c>
      <c r="L566" s="57">
        <v>0.61199999999999999</v>
      </c>
      <c r="M566" s="37">
        <v>1.75</v>
      </c>
      <c r="N566" s="37">
        <v>12.11</v>
      </c>
      <c r="O566" s="37">
        <v>24.5</v>
      </c>
      <c r="P566" s="37"/>
      <c r="Q566" s="37"/>
      <c r="R566" s="37">
        <v>0</v>
      </c>
      <c r="S566" s="37">
        <v>0</v>
      </c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>
        <v>44727.993819444448</v>
      </c>
      <c r="C567">
        <f t="shared" si="206"/>
        <v>6.3319444445078261</v>
      </c>
      <c r="D567" s="28"/>
      <c r="E567" s="44"/>
      <c r="F567" s="27">
        <v>100</v>
      </c>
      <c r="G567" s="27">
        <f t="shared" si="207"/>
        <v>0</v>
      </c>
      <c r="H567" s="28" t="e">
        <f t="shared" si="208"/>
        <v>#DIV/0!</v>
      </c>
      <c r="I567" s="29" t="e">
        <f t="shared" si="209"/>
        <v>#DIV/0!</v>
      </c>
      <c r="J567" s="29">
        <f t="shared" si="210"/>
        <v>0</v>
      </c>
      <c r="K567" s="45">
        <f>L567*Assumptions!$J$13</f>
        <v>0.88578000000000012</v>
      </c>
      <c r="L567" s="57">
        <v>0.63</v>
      </c>
      <c r="M567" s="37">
        <v>1.51</v>
      </c>
      <c r="N567" s="37">
        <v>14.93</v>
      </c>
      <c r="O567" s="37">
        <v>30.95</v>
      </c>
      <c r="P567" s="37"/>
      <c r="Q567" s="37"/>
      <c r="R567" s="37">
        <v>0</v>
      </c>
      <c r="S567" s="37">
        <v>0</v>
      </c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>
        <v>44728.390787037039</v>
      </c>
      <c r="C568">
        <f t="shared" si="206"/>
        <v>15.859166666690726</v>
      </c>
      <c r="D568" s="28"/>
      <c r="E568" s="44"/>
      <c r="F568" s="27">
        <v>100</v>
      </c>
      <c r="G568" s="27">
        <f t="shared" si="207"/>
        <v>0</v>
      </c>
      <c r="H568" s="28" t="e">
        <f t="shared" si="208"/>
        <v>#DIV/0!</v>
      </c>
      <c r="I568" s="29" t="e">
        <f t="shared" si="209"/>
        <v>#DIV/0!</v>
      </c>
      <c r="J568" s="29">
        <f t="shared" si="210"/>
        <v>0</v>
      </c>
      <c r="K568" s="45">
        <f>L568*Assumptions!$J$13</f>
        <v>0.9434260000000001</v>
      </c>
      <c r="L568" s="57">
        <v>0.67100000000000004</v>
      </c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/>
      <c r="D569" s="28"/>
      <c r="E569" s="44"/>
      <c r="F569" s="27">
        <v>100</v>
      </c>
      <c r="G569" s="27">
        <f t="shared" si="207"/>
        <v>0</v>
      </c>
      <c r="H569" s="28" t="e">
        <f t="shared" si="208"/>
        <v>#DIV/0!</v>
      </c>
      <c r="I569" s="29" t="e">
        <f t="shared" si="209"/>
        <v>#DIV/0!</v>
      </c>
      <c r="J569" s="29">
        <f t="shared" si="210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/>
      <c r="D570" s="28"/>
      <c r="E570" s="44"/>
      <c r="F570" s="27">
        <v>100</v>
      </c>
      <c r="G570" s="27">
        <f t="shared" si="207"/>
        <v>0</v>
      </c>
      <c r="H570" s="28" t="e">
        <f t="shared" si="208"/>
        <v>#DIV/0!</v>
      </c>
      <c r="I570" s="29" t="e">
        <f t="shared" si="209"/>
        <v>#DIV/0!</v>
      </c>
      <c r="J570" s="29">
        <f t="shared" si="210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/>
      <c r="D571" s="28"/>
      <c r="E571" s="44"/>
      <c r="F571" s="27">
        <v>100</v>
      </c>
      <c r="G571" s="27">
        <f t="shared" si="207"/>
        <v>0</v>
      </c>
      <c r="H571" s="28" t="e">
        <f t="shared" si="208"/>
        <v>#DIV/0!</v>
      </c>
      <c r="I571" s="29" t="e">
        <f t="shared" si="209"/>
        <v>#DIV/0!</v>
      </c>
      <c r="J571" s="29">
        <f t="shared" si="210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/>
      <c r="D572" s="28"/>
      <c r="E572" s="44"/>
      <c r="F572" s="27">
        <v>100</v>
      </c>
      <c r="G572" s="27">
        <f t="shared" si="207"/>
        <v>0</v>
      </c>
      <c r="H572" s="28" t="e">
        <f t="shared" si="208"/>
        <v>#DIV/0!</v>
      </c>
      <c r="I572" s="29" t="e">
        <f t="shared" si="209"/>
        <v>#DIV/0!</v>
      </c>
      <c r="J572" s="29">
        <f t="shared" si="210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/>
      <c r="D573" s="28"/>
      <c r="E573" s="44"/>
      <c r="F573" s="27">
        <v>100</v>
      </c>
      <c r="G573" s="27">
        <f t="shared" si="207"/>
        <v>0</v>
      </c>
      <c r="H573" s="28" t="e">
        <f t="shared" si="208"/>
        <v>#DIV/0!</v>
      </c>
      <c r="I573" s="29" t="e">
        <f t="shared" si="209"/>
        <v>#DIV/0!</v>
      </c>
      <c r="J573" s="29">
        <f t="shared" si="210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/>
      <c r="D574" s="28"/>
      <c r="E574" s="44"/>
      <c r="F574" s="27">
        <v>100</v>
      </c>
      <c r="G574" s="27">
        <f t="shared" si="207"/>
        <v>0</v>
      </c>
      <c r="H574" s="28" t="e">
        <f t="shared" si="208"/>
        <v>#DIV/0!</v>
      </c>
      <c r="I574" s="29" t="e">
        <f t="shared" si="209"/>
        <v>#DIV/0!</v>
      </c>
      <c r="J574" s="29">
        <f t="shared" si="210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/>
      <c r="D575" s="28"/>
      <c r="E575" s="44"/>
      <c r="F575" s="27">
        <v>100</v>
      </c>
      <c r="G575" s="27">
        <f t="shared" si="207"/>
        <v>0</v>
      </c>
      <c r="H575" s="28" t="e">
        <f t="shared" si="208"/>
        <v>#DIV/0!</v>
      </c>
      <c r="I575" s="29" t="e">
        <f t="shared" si="209"/>
        <v>#DIV/0!</v>
      </c>
      <c r="J575" s="29">
        <f t="shared" si="210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/>
      <c r="D576" s="28"/>
      <c r="E576" s="44"/>
      <c r="F576" s="27">
        <v>100</v>
      </c>
      <c r="G576" s="27">
        <f t="shared" si="207"/>
        <v>0</v>
      </c>
      <c r="H576" s="28" t="e">
        <f t="shared" si="208"/>
        <v>#DIV/0!</v>
      </c>
      <c r="I576" s="29" t="e">
        <f t="shared" si="209"/>
        <v>#DIV/0!</v>
      </c>
      <c r="J576" s="29">
        <f t="shared" si="210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/>
      <c r="D577" s="28"/>
      <c r="E577" s="44"/>
      <c r="F577" s="27">
        <v>100</v>
      </c>
      <c r="G577" s="27">
        <f t="shared" si="207"/>
        <v>0</v>
      </c>
      <c r="H577" s="28" t="e">
        <f t="shared" si="208"/>
        <v>#DIV/0!</v>
      </c>
      <c r="I577" s="29" t="e">
        <f t="shared" si="209"/>
        <v>#DIV/0!</v>
      </c>
      <c r="J577" s="29">
        <f t="shared" si="210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/>
      <c r="D578" s="28"/>
      <c r="E578" s="44"/>
      <c r="F578" s="27">
        <v>100</v>
      </c>
      <c r="G578" s="27">
        <f t="shared" si="207"/>
        <v>0</v>
      </c>
      <c r="H578" s="28" t="e">
        <f t="shared" si="208"/>
        <v>#DIV/0!</v>
      </c>
      <c r="I578" s="29" t="e">
        <f t="shared" si="209"/>
        <v>#DIV/0!</v>
      </c>
      <c r="J578" s="29">
        <f t="shared" si="210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11">""&amp;ADDRESS($G586+ROW($A562),COLUMN())&amp;":"&amp;ADDRESS($G587+ROW($A562),COLUMN())</f>
        <v>$C$562:$C$564</v>
      </c>
      <c r="D584" s="26" t="str">
        <f t="shared" si="211"/>
        <v>$D$562:$D$564</v>
      </c>
      <c r="E584" s="26" t="str">
        <f t="shared" si="211"/>
        <v>$E$562:$E$564</v>
      </c>
      <c r="F584" s="26" t="str">
        <f t="shared" si="211"/>
        <v>$F$562:$F$564</v>
      </c>
      <c r="G584" s="26" t="str">
        <f t="shared" si="211"/>
        <v>$G$562:$G$564</v>
      </c>
      <c r="H584" s="26" t="str">
        <f t="shared" si="211"/>
        <v>$H$562:$H$564</v>
      </c>
      <c r="I584" s="26" t="str">
        <f t="shared" si="211"/>
        <v>$I$562:$I$564</v>
      </c>
      <c r="J584" s="26" t="str">
        <f t="shared" si="211"/>
        <v>$J$562:$J$564</v>
      </c>
      <c r="K584" s="26" t="str">
        <f t="shared" si="211"/>
        <v>$K$562:$K$564</v>
      </c>
      <c r="L584" s="26" t="str">
        <f t="shared" si="211"/>
        <v>$L$562:$L$564</v>
      </c>
      <c r="M584" s="26" t="str">
        <f t="shared" si="211"/>
        <v>$M$562:$M$564</v>
      </c>
      <c r="N584" s="26" t="str">
        <f t="shared" si="211"/>
        <v>$N$562:$N$564</v>
      </c>
      <c r="O584" s="26" t="str">
        <f t="shared" si="211"/>
        <v>$O$562:$O$564</v>
      </c>
      <c r="P584" s="26" t="str">
        <f t="shared" si="211"/>
        <v>$P$562:$P$564</v>
      </c>
      <c r="Q584" s="26" t="str">
        <f t="shared" si="211"/>
        <v>$Q$562:$Q$564</v>
      </c>
      <c r="R584" s="26" t="str">
        <f t="shared" si="211"/>
        <v>$R$562:$R$564</v>
      </c>
      <c r="S584" s="26" t="str">
        <f t="shared" si="211"/>
        <v>$S$562:$S$564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>
        <f ca="1">SLOPE(LN(INDIRECT(K584)),INDIRECT(C584))</f>
        <v>0.83696475383867885</v>
      </c>
      <c r="D585" s="18" t="s">
        <v>33</v>
      </c>
      <c r="E585" s="35">
        <v>0.75473332658207781</v>
      </c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>
        <f t="shared" ref="M585:S585" ca="1" si="212">SLOPE(INDIRECT(M584),INDIRECT($K584))</f>
        <v>-13.973726048029469</v>
      </c>
      <c r="N585" s="18">
        <f t="shared" ca="1" si="212"/>
        <v>13.220650991548824</v>
      </c>
      <c r="O585" s="18">
        <f t="shared" ca="1" si="212"/>
        <v>0</v>
      </c>
      <c r="P585" s="18" t="e">
        <f t="shared" ca="1" si="212"/>
        <v>#DIV/0!</v>
      </c>
      <c r="Q585" s="18" t="e">
        <f t="shared" ca="1" si="212"/>
        <v>#DIV/0!</v>
      </c>
      <c r="R585" s="18">
        <f t="shared" ca="1" si="212"/>
        <v>0</v>
      </c>
      <c r="S585" s="18">
        <f t="shared" ca="1" si="212"/>
        <v>0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>
        <f ca="1">EXP(INTERCEPT(LN(INDIRECT(K584)),INDIRECT(C584)))</f>
        <v>1.7418539401667637E-2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0.123</v>
      </c>
      <c r="I586" s="7">
        <f ca="1">INDIRECT(ADDRESS($G$587+ROW($A$562),COLUMN(($M$451))))</f>
        <v>25.45</v>
      </c>
      <c r="J586" s="11"/>
      <c r="K586" s="35"/>
      <c r="L586" s="12" t="s">
        <v>41</v>
      </c>
      <c r="M586" s="18">
        <f t="shared" ref="M586:S586" ca="1" si="213">M585*$C585</f>
        <v>-11.695516181998119</v>
      </c>
      <c r="N586" s="18">
        <f t="shared" ca="1" si="213"/>
        <v>11.065218902728747</v>
      </c>
      <c r="O586" s="18">
        <f t="shared" ca="1" si="213"/>
        <v>0</v>
      </c>
      <c r="P586" s="18" t="e">
        <f t="shared" ca="1" si="213"/>
        <v>#DIV/0!</v>
      </c>
      <c r="Q586" s="18" t="e">
        <f t="shared" ca="1" si="213"/>
        <v>#DIV/0!</v>
      </c>
      <c r="R586" s="18">
        <f t="shared" ca="1" si="213"/>
        <v>0</v>
      </c>
      <c r="S586" s="18">
        <f t="shared" ca="1" si="213"/>
        <v>0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>
        <f ca="1">RSQ(LN(INDIRECT(K584)),INDIRECT(C584))</f>
        <v>0.99972463269512601</v>
      </c>
      <c r="D587" s="35" t="s">
        <v>43</v>
      </c>
      <c r="E587" s="35"/>
      <c r="F587" s="18" t="s">
        <v>43</v>
      </c>
      <c r="G587" s="25">
        <v>2</v>
      </c>
      <c r="H587" s="19"/>
      <c r="J587" s="11"/>
      <c r="K587" s="35"/>
      <c r="L587" s="12" t="s">
        <v>44</v>
      </c>
      <c r="M587" s="18">
        <f t="shared" ref="M587:S587" ca="1" si="214">RSQ(INDIRECT(M584),INDIRECT($K584))</f>
        <v>1</v>
      </c>
      <c r="N587" s="18">
        <f t="shared" ca="1" si="214"/>
        <v>0.99999999999999978</v>
      </c>
      <c r="O587" s="18" t="e">
        <f t="shared" ca="1" si="214"/>
        <v>#DIV/0!</v>
      </c>
      <c r="P587" s="18" t="e">
        <f t="shared" ca="1" si="214"/>
        <v>#DIV/0!</v>
      </c>
      <c r="Q587" s="18" t="e">
        <f t="shared" ca="1" si="214"/>
        <v>#DIV/0!</v>
      </c>
      <c r="R587" s="18" t="e">
        <f t="shared" ca="1" si="214"/>
        <v>#DIV/0!</v>
      </c>
      <c r="S587" s="18" t="e">
        <f t="shared" ca="1" si="214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5">""&amp;ADDRESS($G591+ROW($A562),COLUMN())&amp;":"&amp;ADDRESS($G592+ROW($A562),COLUMN())</f>
        <v>$C$563:$C$566</v>
      </c>
      <c r="D589" s="26" t="str">
        <f t="shared" si="215"/>
        <v>$D$563:$D$566</v>
      </c>
      <c r="E589" s="26" t="str">
        <f t="shared" si="215"/>
        <v>$E$563:$E$566</v>
      </c>
      <c r="F589" s="26" t="str">
        <f t="shared" si="215"/>
        <v>$F$563:$F$566</v>
      </c>
      <c r="G589" s="26" t="str">
        <f t="shared" si="215"/>
        <v>$G$563:$G$566</v>
      </c>
      <c r="H589" s="26" t="str">
        <f t="shared" si="215"/>
        <v>$H$563:$H$566</v>
      </c>
      <c r="I589" s="26" t="str">
        <f t="shared" si="215"/>
        <v>$I$563:$I$566</v>
      </c>
      <c r="J589" s="26" t="str">
        <f t="shared" si="215"/>
        <v>$J$563:$J$566</v>
      </c>
      <c r="K589" s="26" t="str">
        <f t="shared" si="215"/>
        <v>$K$563:$K$566</v>
      </c>
      <c r="L589" s="26" t="str">
        <f t="shared" si="215"/>
        <v>$L$563:$L$566</v>
      </c>
      <c r="M589" s="26" t="str">
        <f t="shared" si="215"/>
        <v>$M$563:$M$566</v>
      </c>
      <c r="N589" s="26" t="str">
        <f t="shared" si="215"/>
        <v>$N$563:$N$566</v>
      </c>
      <c r="O589" s="26" t="str">
        <f t="shared" si="215"/>
        <v>$O$563:$O$566</v>
      </c>
      <c r="P589" s="26" t="str">
        <f t="shared" si="215"/>
        <v>$P$563:$P$566</v>
      </c>
      <c r="Q589" s="26" t="str">
        <f t="shared" si="215"/>
        <v>$Q$563:$Q$566</v>
      </c>
      <c r="R589" s="26" t="str">
        <f t="shared" si="215"/>
        <v>$R$563:$R$566</v>
      </c>
      <c r="S589" s="26" t="str">
        <f t="shared" si="215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>
        <f ca="1">SLOPE(LN(INDIRECT(K589)),INDIRECT(C589))</f>
        <v>0.56809854638182689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>
        <f t="shared" ref="M590:S590" ca="1" si="216">SLOPE(INDIRECT(M589),INDIRECT($K589))</f>
        <v>-31.041944882192606</v>
      </c>
      <c r="N590" s="35">
        <f t="shared" ca="1" si="216"/>
        <v>14.847451760842519</v>
      </c>
      <c r="O590" s="35">
        <f t="shared" ca="1" si="216"/>
        <v>31.488583625856709</v>
      </c>
      <c r="P590" s="35" t="e">
        <f t="shared" ca="1" si="216"/>
        <v>#DIV/0!</v>
      </c>
      <c r="Q590" s="35" t="e">
        <f t="shared" ca="1" si="216"/>
        <v>#DIV/0!</v>
      </c>
      <c r="R590" s="35">
        <f t="shared" ca="1" si="216"/>
        <v>0</v>
      </c>
      <c r="S590" s="35">
        <f t="shared" ca="1" si="216"/>
        <v>0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>
        <f ca="1">EXP(INTERCEPT(LN(INDIRECT(K589)),INDIRECT(C589)))</f>
        <v>3.1291995414870453E-2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>
        <f t="shared" ref="M591:S591" ca="1" si="217">M590*$C590</f>
        <v>-17.63488376443841</v>
      </c>
      <c r="N591" s="35">
        <f t="shared" ca="1" si="217"/>
        <v>8.4348157628089311</v>
      </c>
      <c r="O591" s="35">
        <f t="shared" ca="1" si="217"/>
        <v>17.888618585471793</v>
      </c>
      <c r="P591" s="35" t="e">
        <f t="shared" ca="1" si="217"/>
        <v>#DIV/0!</v>
      </c>
      <c r="Q591" s="35" t="e">
        <f t="shared" ca="1" si="217"/>
        <v>#DIV/0!</v>
      </c>
      <c r="R591" s="35">
        <f t="shared" ca="1" si="217"/>
        <v>0</v>
      </c>
      <c r="S591" s="35">
        <f t="shared" ca="1" si="217"/>
        <v>0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>
        <f ca="1">RSQ(LN(INDIRECT(K589)),INDIRECT(C589))</f>
        <v>0.94649990649519244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>
        <f t="shared" ref="M592:S592" ca="1" si="218">RSQ(INDIRECT(M589),INDIRECT($K589))</f>
        <v>0.94355351990726566</v>
      </c>
      <c r="N592" s="35">
        <f t="shared" ca="1" si="218"/>
        <v>0.99186633563746607</v>
      </c>
      <c r="O592" s="35">
        <f t="shared" ca="1" si="218"/>
        <v>0.97006966574566478</v>
      </c>
      <c r="P592" s="35" t="e">
        <f t="shared" ca="1" si="218"/>
        <v>#DIV/0!</v>
      </c>
      <c r="Q592" s="35" t="e">
        <f t="shared" ca="1" si="218"/>
        <v>#DIV/0!</v>
      </c>
      <c r="R592" s="35" t="e">
        <f t="shared" ca="1" si="218"/>
        <v>#DIV/0!</v>
      </c>
      <c r="S592" s="35" t="e">
        <f t="shared" ca="1" si="218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83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9">(B599-$B$599)*24</f>
        <v>0</v>
      </c>
      <c r="D599" s="34"/>
      <c r="E599" s="42"/>
      <c r="F599" s="33">
        <v>100</v>
      </c>
      <c r="G599" s="33">
        <f t="shared" ref="G599:G615" si="220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9"/>
        <v>0</v>
      </c>
      <c r="D600" s="28"/>
      <c r="E600" s="44"/>
      <c r="F600" s="27">
        <v>100</v>
      </c>
      <c r="G600" s="27">
        <f t="shared" si="220"/>
        <v>0</v>
      </c>
      <c r="H600" s="28" t="e">
        <f t="shared" ref="H600:H615" si="221">LN(E600/E599)/(C600-C599)</f>
        <v>#DIV/0!</v>
      </c>
      <c r="I600" s="29" t="e">
        <f t="shared" ref="I600:I615" si="222">((E600-E599)/H600)+I599</f>
        <v>#DIV/0!</v>
      </c>
      <c r="J600" s="29">
        <f t="shared" ref="J600:J615" si="223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9"/>
        <v>0</v>
      </c>
      <c r="D601" s="28"/>
      <c r="E601" s="44"/>
      <c r="F601" s="33">
        <v>100</v>
      </c>
      <c r="G601" s="27">
        <f t="shared" si="220"/>
        <v>0</v>
      </c>
      <c r="H601" s="28" t="e">
        <f t="shared" si="221"/>
        <v>#DIV/0!</v>
      </c>
      <c r="I601" s="29" t="e">
        <f t="shared" si="222"/>
        <v>#DIV/0!</v>
      </c>
      <c r="J601" s="29">
        <f t="shared" si="223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9"/>
        <v>0</v>
      </c>
      <c r="D602" s="28"/>
      <c r="E602" s="44"/>
      <c r="F602" s="27">
        <v>100</v>
      </c>
      <c r="G602" s="27">
        <f t="shared" si="220"/>
        <v>0</v>
      </c>
      <c r="H602" s="28" t="e">
        <f t="shared" si="221"/>
        <v>#DIV/0!</v>
      </c>
      <c r="I602" s="29" t="e">
        <f t="shared" si="222"/>
        <v>#DIV/0!</v>
      </c>
      <c r="J602" s="29">
        <f t="shared" si="223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9"/>
        <v>0</v>
      </c>
      <c r="D603" s="28"/>
      <c r="E603" s="44"/>
      <c r="F603" s="33">
        <v>100</v>
      </c>
      <c r="G603" s="27">
        <f t="shared" si="220"/>
        <v>0</v>
      </c>
      <c r="H603" s="28" t="e">
        <f t="shared" si="221"/>
        <v>#DIV/0!</v>
      </c>
      <c r="I603" s="29" t="e">
        <f t="shared" si="222"/>
        <v>#DIV/0!</v>
      </c>
      <c r="J603" s="29">
        <f t="shared" si="223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9"/>
        <v>0</v>
      </c>
      <c r="D604" s="28"/>
      <c r="E604" s="44"/>
      <c r="F604" s="27">
        <v>100</v>
      </c>
      <c r="G604" s="27">
        <f t="shared" si="220"/>
        <v>0</v>
      </c>
      <c r="H604" s="28" t="e">
        <f t="shared" si="221"/>
        <v>#DIV/0!</v>
      </c>
      <c r="I604" s="29" t="e">
        <f t="shared" si="222"/>
        <v>#DIV/0!</v>
      </c>
      <c r="J604" s="29">
        <f t="shared" si="223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9"/>
        <v>0</v>
      </c>
      <c r="D605" s="28"/>
      <c r="E605" s="44"/>
      <c r="F605" s="27">
        <v>100</v>
      </c>
      <c r="G605" s="27">
        <f t="shared" si="220"/>
        <v>0</v>
      </c>
      <c r="H605" s="28" t="e">
        <f t="shared" si="221"/>
        <v>#DIV/0!</v>
      </c>
      <c r="I605" s="29" t="e">
        <f t="shared" si="222"/>
        <v>#DIV/0!</v>
      </c>
      <c r="J605" s="29">
        <f t="shared" si="223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9"/>
        <v>0</v>
      </c>
      <c r="D606" s="28"/>
      <c r="E606" s="44"/>
      <c r="F606" s="27">
        <v>100</v>
      </c>
      <c r="G606" s="27">
        <f t="shared" si="220"/>
        <v>0</v>
      </c>
      <c r="H606" s="28" t="e">
        <f t="shared" si="221"/>
        <v>#DIV/0!</v>
      </c>
      <c r="I606" s="29" t="e">
        <f t="shared" si="222"/>
        <v>#DIV/0!</v>
      </c>
      <c r="J606" s="29">
        <f t="shared" si="223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9"/>
        <v>0</v>
      </c>
      <c r="D607" s="28"/>
      <c r="E607" s="44"/>
      <c r="F607" s="27">
        <v>100</v>
      </c>
      <c r="G607" s="27">
        <f t="shared" si="220"/>
        <v>0</v>
      </c>
      <c r="H607" s="28" t="e">
        <f t="shared" si="221"/>
        <v>#DIV/0!</v>
      </c>
      <c r="I607" s="29" t="e">
        <f t="shared" si="222"/>
        <v>#DIV/0!</v>
      </c>
      <c r="J607" s="29">
        <f t="shared" si="223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9"/>
        <v>0</v>
      </c>
      <c r="D608" s="28"/>
      <c r="E608" s="44"/>
      <c r="F608" s="27">
        <v>100</v>
      </c>
      <c r="G608" s="27">
        <f t="shared" si="220"/>
        <v>0</v>
      </c>
      <c r="H608" s="28" t="e">
        <f t="shared" si="221"/>
        <v>#DIV/0!</v>
      </c>
      <c r="I608" s="29" t="e">
        <f t="shared" si="222"/>
        <v>#DIV/0!</v>
      </c>
      <c r="J608" s="29">
        <f t="shared" si="223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9"/>
        <v>0</v>
      </c>
      <c r="D609" s="28"/>
      <c r="E609" s="44"/>
      <c r="F609" s="27">
        <v>100</v>
      </c>
      <c r="G609" s="27">
        <f t="shared" si="220"/>
        <v>0</v>
      </c>
      <c r="H609" s="28" t="e">
        <f t="shared" si="221"/>
        <v>#DIV/0!</v>
      </c>
      <c r="I609" s="29" t="e">
        <f t="shared" si="222"/>
        <v>#DIV/0!</v>
      </c>
      <c r="J609" s="29">
        <f t="shared" si="223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9"/>
        <v>0</v>
      </c>
      <c r="D610" s="28"/>
      <c r="E610" s="44"/>
      <c r="F610" s="27">
        <v>100</v>
      </c>
      <c r="G610" s="27">
        <f t="shared" si="220"/>
        <v>0</v>
      </c>
      <c r="H610" s="28" t="e">
        <f t="shared" si="221"/>
        <v>#DIV/0!</v>
      </c>
      <c r="I610" s="29" t="e">
        <f t="shared" si="222"/>
        <v>#DIV/0!</v>
      </c>
      <c r="J610" s="29">
        <f t="shared" si="223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9"/>
        <v>0</v>
      </c>
      <c r="D611" s="28"/>
      <c r="E611" s="44"/>
      <c r="F611" s="27">
        <v>100</v>
      </c>
      <c r="G611" s="27">
        <f t="shared" si="220"/>
        <v>0</v>
      </c>
      <c r="H611" s="28" t="e">
        <f t="shared" si="221"/>
        <v>#DIV/0!</v>
      </c>
      <c r="I611" s="29" t="e">
        <f t="shared" si="222"/>
        <v>#DIV/0!</v>
      </c>
      <c r="J611" s="29">
        <f t="shared" si="223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9"/>
        <v>0</v>
      </c>
      <c r="D612" s="28"/>
      <c r="E612" s="44"/>
      <c r="F612" s="27">
        <v>100</v>
      </c>
      <c r="G612" s="27">
        <f t="shared" si="220"/>
        <v>0</v>
      </c>
      <c r="H612" s="28" t="e">
        <f t="shared" si="221"/>
        <v>#DIV/0!</v>
      </c>
      <c r="I612" s="29" t="e">
        <f t="shared" si="222"/>
        <v>#DIV/0!</v>
      </c>
      <c r="J612" s="29">
        <f t="shared" si="223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9"/>
        <v>0</v>
      </c>
      <c r="D613" s="28"/>
      <c r="E613" s="44"/>
      <c r="F613" s="27">
        <v>100</v>
      </c>
      <c r="G613" s="27">
        <f t="shared" si="220"/>
        <v>0</v>
      </c>
      <c r="H613" s="28" t="e">
        <f t="shared" si="221"/>
        <v>#DIV/0!</v>
      </c>
      <c r="I613" s="29" t="e">
        <f t="shared" si="222"/>
        <v>#DIV/0!</v>
      </c>
      <c r="J613" s="29">
        <f t="shared" si="223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9"/>
        <v>0</v>
      </c>
      <c r="D614" s="28"/>
      <c r="E614" s="44"/>
      <c r="F614" s="27">
        <v>100</v>
      </c>
      <c r="G614" s="27">
        <f t="shared" si="220"/>
        <v>0</v>
      </c>
      <c r="H614" s="28" t="e">
        <f t="shared" si="221"/>
        <v>#DIV/0!</v>
      </c>
      <c r="I614" s="29" t="e">
        <f t="shared" si="222"/>
        <v>#DIV/0!</v>
      </c>
      <c r="J614" s="29">
        <f t="shared" si="223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9"/>
        <v>0</v>
      </c>
      <c r="D615" s="28"/>
      <c r="E615" s="44"/>
      <c r="F615" s="27">
        <v>100</v>
      </c>
      <c r="G615" s="27">
        <f t="shared" si="220"/>
        <v>0</v>
      </c>
      <c r="H615" s="28" t="e">
        <f t="shared" si="221"/>
        <v>#DIV/0!</v>
      </c>
      <c r="I615" s="29" t="e">
        <f t="shared" si="222"/>
        <v>#DIV/0!</v>
      </c>
      <c r="J615" s="29">
        <f t="shared" si="223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4">""&amp;ADDRESS($G623+ROW($A599),COLUMN())&amp;":"&amp;ADDRESS($G624+ROW($A599),COLUMN())</f>
        <v>$C$601:$C$603</v>
      </c>
      <c r="D621" s="26" t="str">
        <f t="shared" si="224"/>
        <v>$D$601:$D$603</v>
      </c>
      <c r="E621" s="26" t="str">
        <f t="shared" si="224"/>
        <v>$E$601:$E$603</v>
      </c>
      <c r="F621" s="26" t="str">
        <f t="shared" si="224"/>
        <v>$F$601:$F$603</v>
      </c>
      <c r="G621" s="26" t="str">
        <f t="shared" si="224"/>
        <v>$G$601:$G$603</v>
      </c>
      <c r="H621" s="26" t="str">
        <f t="shared" si="224"/>
        <v>$H$601:$H$603</v>
      </c>
      <c r="I621" s="26" t="str">
        <f t="shared" si="224"/>
        <v>$I$601:$I$603</v>
      </c>
      <c r="J621" s="37" t="str">
        <f t="shared" si="224"/>
        <v>$J$601:$J$603</v>
      </c>
      <c r="K621" s="26" t="str">
        <f t="shared" si="224"/>
        <v>$K$601:$K$603</v>
      </c>
      <c r="L621" s="26" t="str">
        <f t="shared" si="224"/>
        <v>$L$601:$L$603</v>
      </c>
      <c r="M621" s="26" t="str">
        <f t="shared" si="224"/>
        <v>$M$601:$M$603</v>
      </c>
      <c r="N621" s="26" t="str">
        <f t="shared" si="224"/>
        <v>$N$601:$N$603</v>
      </c>
      <c r="O621" s="26" t="str">
        <f t="shared" si="224"/>
        <v>$O$601:$O$603</v>
      </c>
      <c r="P621" s="26" t="str">
        <f t="shared" si="224"/>
        <v>$P$601:$P$603</v>
      </c>
      <c r="Q621" s="26" t="str">
        <f t="shared" si="224"/>
        <v>$Q$601:$Q$603</v>
      </c>
      <c r="R621" s="26" t="str">
        <f t="shared" si="224"/>
        <v>$R$601:$R$603</v>
      </c>
      <c r="S621" s="26" t="str">
        <f t="shared" si="224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5">SLOPE(INDIRECT(M621),INDIRECT($K621))</f>
        <v>#DIV/0!</v>
      </c>
      <c r="N622" s="18" t="e">
        <f t="shared" ca="1" si="225"/>
        <v>#DIV/0!</v>
      </c>
      <c r="O622" s="18" t="e">
        <f t="shared" ca="1" si="225"/>
        <v>#DIV/0!</v>
      </c>
      <c r="P622" s="18" t="e">
        <f t="shared" ca="1" si="225"/>
        <v>#DIV/0!</v>
      </c>
      <c r="Q622" s="18" t="e">
        <f t="shared" ca="1" si="225"/>
        <v>#DIV/0!</v>
      </c>
      <c r="R622" s="18" t="e">
        <f t="shared" ca="1" si="225"/>
        <v>#DIV/0!</v>
      </c>
      <c r="S622" s="18" t="e">
        <f t="shared" ca="1" si="225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6">M622*$C622</f>
        <v>#DIV/0!</v>
      </c>
      <c r="N623" s="18" t="e">
        <f t="shared" ca="1" si="226"/>
        <v>#DIV/0!</v>
      </c>
      <c r="O623" s="18" t="e">
        <f t="shared" ca="1" si="226"/>
        <v>#DIV/0!</v>
      </c>
      <c r="P623" s="18" t="e">
        <f t="shared" ca="1" si="226"/>
        <v>#DIV/0!</v>
      </c>
      <c r="Q623" s="18" t="e">
        <f t="shared" ca="1" si="226"/>
        <v>#DIV/0!</v>
      </c>
      <c r="R623" s="18" t="e">
        <f t="shared" ca="1" si="226"/>
        <v>#DIV/0!</v>
      </c>
      <c r="S623" s="18" t="e">
        <f t="shared" ca="1" si="226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7">RSQ(INDIRECT(M621),INDIRECT($K621))</f>
        <v>#DIV/0!</v>
      </c>
      <c r="N624" s="18" t="e">
        <f t="shared" ca="1" si="227"/>
        <v>#DIV/0!</v>
      </c>
      <c r="O624" s="18" t="e">
        <f t="shared" ca="1" si="227"/>
        <v>#DIV/0!</v>
      </c>
      <c r="P624" s="18" t="e">
        <f t="shared" ca="1" si="227"/>
        <v>#DIV/0!</v>
      </c>
      <c r="Q624" s="18" t="e">
        <f t="shared" ca="1" si="227"/>
        <v>#DIV/0!</v>
      </c>
      <c r="R624" s="18" t="e">
        <f t="shared" ca="1" si="227"/>
        <v>#DIV/0!</v>
      </c>
      <c r="S624" s="18" t="e">
        <f t="shared" ca="1" si="227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8">""&amp;ADDRESS($G628+ROW($A599),COLUMN())&amp;":"&amp;ADDRESS($G629+ROW($A599),COLUMN())</f>
        <v>$C$599:$C$604</v>
      </c>
      <c r="D626" s="26" t="str">
        <f t="shared" si="228"/>
        <v>$D$599:$D$604</v>
      </c>
      <c r="E626" s="26" t="str">
        <f t="shared" si="228"/>
        <v>$E$599:$E$604</v>
      </c>
      <c r="F626" s="26" t="str">
        <f t="shared" si="228"/>
        <v>$F$599:$F$604</v>
      </c>
      <c r="G626" s="26" t="str">
        <f t="shared" si="228"/>
        <v>$G$599:$G$604</v>
      </c>
      <c r="H626" s="26" t="str">
        <f t="shared" si="228"/>
        <v>$H$599:$H$604</v>
      </c>
      <c r="I626" s="26" t="str">
        <f t="shared" si="228"/>
        <v>$I$599:$I$604</v>
      </c>
      <c r="J626" s="26" t="str">
        <f t="shared" si="228"/>
        <v>$J$599:$J$604</v>
      </c>
      <c r="K626" s="26" t="str">
        <f t="shared" si="228"/>
        <v>$K$599:$K$604</v>
      </c>
      <c r="L626" s="26" t="str">
        <f t="shared" si="228"/>
        <v>$L$599:$L$604</v>
      </c>
      <c r="M626" s="26" t="str">
        <f t="shared" si="228"/>
        <v>$M$599:$M$604</v>
      </c>
      <c r="N626" s="26" t="str">
        <f t="shared" si="228"/>
        <v>$N$599:$N$604</v>
      </c>
      <c r="O626" s="26" t="str">
        <f t="shared" si="228"/>
        <v>$O$599:$O$604</v>
      </c>
      <c r="P626" s="26" t="str">
        <f t="shared" si="228"/>
        <v>$P$599:$P$604</v>
      </c>
      <c r="Q626" s="26" t="str">
        <f t="shared" si="228"/>
        <v>$Q$599:$Q$604</v>
      </c>
      <c r="R626" s="26" t="str">
        <f t="shared" si="228"/>
        <v>$R$599:$R$604</v>
      </c>
      <c r="S626" s="26" t="str">
        <f t="shared" si="228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9">SLOPE(INDIRECT(M626),INDIRECT($K626))</f>
        <v>#DIV/0!</v>
      </c>
      <c r="N627" s="35" t="e">
        <f t="shared" ca="1" si="229"/>
        <v>#DIV/0!</v>
      </c>
      <c r="O627" s="35" t="e">
        <f t="shared" ca="1" si="229"/>
        <v>#DIV/0!</v>
      </c>
      <c r="P627" s="35" t="e">
        <f t="shared" ca="1" si="229"/>
        <v>#DIV/0!</v>
      </c>
      <c r="Q627" s="35" t="e">
        <f t="shared" ca="1" si="229"/>
        <v>#DIV/0!</v>
      </c>
      <c r="R627" s="35" t="e">
        <f t="shared" ca="1" si="229"/>
        <v>#DIV/0!</v>
      </c>
      <c r="S627" s="35" t="e">
        <f t="shared" ca="1" si="229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30">M627*$C627</f>
        <v>#DIV/0!</v>
      </c>
      <c r="N628" s="35" t="e">
        <f t="shared" ca="1" si="230"/>
        <v>#DIV/0!</v>
      </c>
      <c r="O628" s="35" t="e">
        <f t="shared" ca="1" si="230"/>
        <v>#DIV/0!</v>
      </c>
      <c r="P628" s="35" t="e">
        <f t="shared" ca="1" si="230"/>
        <v>#DIV/0!</v>
      </c>
      <c r="Q628" s="35" t="e">
        <f t="shared" ca="1" si="230"/>
        <v>#DIV/0!</v>
      </c>
      <c r="R628" s="35" t="e">
        <f t="shared" ca="1" si="230"/>
        <v>#DIV/0!</v>
      </c>
      <c r="S628" s="35" t="e">
        <f t="shared" ca="1" si="230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31">RSQ(INDIRECT(M626),INDIRECT($K626))</f>
        <v>#DIV/0!</v>
      </c>
      <c r="N629" s="35" t="e">
        <f t="shared" ca="1" si="231"/>
        <v>#DIV/0!</v>
      </c>
      <c r="O629" s="35" t="e">
        <f t="shared" ca="1" si="231"/>
        <v>#DIV/0!</v>
      </c>
      <c r="P629" s="35" t="e">
        <f t="shared" ca="1" si="231"/>
        <v>#DIV/0!</v>
      </c>
      <c r="Q629" s="35" t="e">
        <f t="shared" ca="1" si="231"/>
        <v>#DIV/0!</v>
      </c>
      <c r="R629" s="35" t="e">
        <f t="shared" ca="1" si="231"/>
        <v>#DIV/0!</v>
      </c>
      <c r="S629" s="35" t="e">
        <f t="shared" ca="1" si="231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84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32">(B636-$B$636)*24</f>
        <v>0</v>
      </c>
      <c r="D636" s="34"/>
      <c r="E636" s="42"/>
      <c r="F636" s="33">
        <v>100</v>
      </c>
      <c r="G636" s="33">
        <f t="shared" ref="G636:G652" si="233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32"/>
        <v>0</v>
      </c>
      <c r="D637" s="28"/>
      <c r="E637" s="44"/>
      <c r="F637" s="27">
        <v>100</v>
      </c>
      <c r="G637" s="27">
        <f t="shared" si="233"/>
        <v>0</v>
      </c>
      <c r="H637" s="28" t="e">
        <f t="shared" ref="H637:H652" si="234">LN(E637/E636)/(C637-C636)</f>
        <v>#DIV/0!</v>
      </c>
      <c r="I637" s="29" t="e">
        <f t="shared" ref="I637:I652" si="235">((E637-E636)/H637)+I636</f>
        <v>#DIV/0!</v>
      </c>
      <c r="J637" s="29">
        <f t="shared" ref="J637:J652" si="236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32"/>
        <v>0</v>
      </c>
      <c r="D638" s="28"/>
      <c r="E638" s="44"/>
      <c r="F638" s="27">
        <v>100</v>
      </c>
      <c r="G638" s="27">
        <f t="shared" si="233"/>
        <v>0</v>
      </c>
      <c r="H638" s="28" t="e">
        <f t="shared" si="234"/>
        <v>#DIV/0!</v>
      </c>
      <c r="I638" s="29" t="e">
        <f t="shared" si="235"/>
        <v>#DIV/0!</v>
      </c>
      <c r="J638" s="29">
        <f t="shared" si="236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32"/>
        <v>0</v>
      </c>
      <c r="D639" s="28"/>
      <c r="E639" s="44"/>
      <c r="F639" s="27">
        <v>100</v>
      </c>
      <c r="G639" s="27">
        <f t="shared" si="233"/>
        <v>0</v>
      </c>
      <c r="H639" s="28" t="e">
        <f t="shared" si="234"/>
        <v>#DIV/0!</v>
      </c>
      <c r="I639" s="29" t="e">
        <f t="shared" si="235"/>
        <v>#DIV/0!</v>
      </c>
      <c r="J639" s="29">
        <f t="shared" si="236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32"/>
        <v>0</v>
      </c>
      <c r="D640" s="28"/>
      <c r="E640" s="44"/>
      <c r="F640" s="27">
        <v>100</v>
      </c>
      <c r="G640" s="27">
        <f t="shared" si="233"/>
        <v>0</v>
      </c>
      <c r="H640" s="28" t="e">
        <f t="shared" si="234"/>
        <v>#DIV/0!</v>
      </c>
      <c r="I640" s="29" t="e">
        <f t="shared" si="235"/>
        <v>#DIV/0!</v>
      </c>
      <c r="J640" s="29">
        <f t="shared" si="236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32"/>
        <v>0</v>
      </c>
      <c r="D641" s="28"/>
      <c r="E641" s="44"/>
      <c r="F641" s="27">
        <v>100</v>
      </c>
      <c r="G641" s="27">
        <f t="shared" si="233"/>
        <v>0</v>
      </c>
      <c r="H641" s="28" t="e">
        <f t="shared" si="234"/>
        <v>#DIV/0!</v>
      </c>
      <c r="I641" s="29" t="e">
        <f t="shared" si="235"/>
        <v>#DIV/0!</v>
      </c>
      <c r="J641" s="29">
        <f t="shared" si="236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32"/>
        <v>0</v>
      </c>
      <c r="D642" s="28"/>
      <c r="E642" s="44"/>
      <c r="F642" s="27">
        <v>100</v>
      </c>
      <c r="G642" s="27">
        <f t="shared" si="233"/>
        <v>0</v>
      </c>
      <c r="H642" s="28" t="e">
        <f t="shared" si="234"/>
        <v>#DIV/0!</v>
      </c>
      <c r="I642" s="29" t="e">
        <f t="shared" si="235"/>
        <v>#DIV/0!</v>
      </c>
      <c r="J642" s="29">
        <f t="shared" si="236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32"/>
        <v>0</v>
      </c>
      <c r="D643" s="28"/>
      <c r="E643" s="44"/>
      <c r="F643" s="27">
        <v>100</v>
      </c>
      <c r="G643" s="27">
        <f t="shared" si="233"/>
        <v>0</v>
      </c>
      <c r="H643" s="28" t="e">
        <f t="shared" si="234"/>
        <v>#DIV/0!</v>
      </c>
      <c r="I643" s="29" t="e">
        <f t="shared" si="235"/>
        <v>#DIV/0!</v>
      </c>
      <c r="J643" s="29">
        <f t="shared" si="236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32"/>
        <v>0</v>
      </c>
      <c r="D644" s="28"/>
      <c r="E644" s="44"/>
      <c r="F644" s="27">
        <v>100</v>
      </c>
      <c r="G644" s="27">
        <f t="shared" si="233"/>
        <v>0</v>
      </c>
      <c r="H644" s="28" t="e">
        <f t="shared" si="234"/>
        <v>#DIV/0!</v>
      </c>
      <c r="I644" s="29" t="e">
        <f t="shared" si="235"/>
        <v>#DIV/0!</v>
      </c>
      <c r="J644" s="29">
        <f t="shared" si="236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32"/>
        <v>0</v>
      </c>
      <c r="D645" s="28"/>
      <c r="E645" s="44"/>
      <c r="F645" s="27">
        <v>100</v>
      </c>
      <c r="G645" s="27">
        <f t="shared" si="233"/>
        <v>0</v>
      </c>
      <c r="H645" s="28" t="e">
        <f t="shared" si="234"/>
        <v>#DIV/0!</v>
      </c>
      <c r="I645" s="29" t="e">
        <f t="shared" si="235"/>
        <v>#DIV/0!</v>
      </c>
      <c r="J645" s="29">
        <f t="shared" si="236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32"/>
        <v>0</v>
      </c>
      <c r="D646" s="28"/>
      <c r="E646" s="44"/>
      <c r="F646" s="27">
        <v>100</v>
      </c>
      <c r="G646" s="27">
        <f t="shared" si="233"/>
        <v>0</v>
      </c>
      <c r="H646" s="28" t="e">
        <f t="shared" si="234"/>
        <v>#DIV/0!</v>
      </c>
      <c r="I646" s="29" t="e">
        <f t="shared" si="235"/>
        <v>#DIV/0!</v>
      </c>
      <c r="J646" s="29">
        <f t="shared" si="236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32"/>
        <v>0</v>
      </c>
      <c r="D647" s="28"/>
      <c r="E647" s="44"/>
      <c r="F647" s="27">
        <v>100</v>
      </c>
      <c r="G647" s="27">
        <f t="shared" si="233"/>
        <v>0</v>
      </c>
      <c r="H647" s="28" t="e">
        <f t="shared" si="234"/>
        <v>#DIV/0!</v>
      </c>
      <c r="I647" s="29" t="e">
        <f t="shared" si="235"/>
        <v>#DIV/0!</v>
      </c>
      <c r="J647" s="29">
        <f t="shared" si="236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32"/>
        <v>0</v>
      </c>
      <c r="D648" s="28"/>
      <c r="E648" s="44"/>
      <c r="F648" s="27">
        <v>100</v>
      </c>
      <c r="G648" s="27">
        <f t="shared" si="233"/>
        <v>0</v>
      </c>
      <c r="H648" s="28" t="e">
        <f t="shared" si="234"/>
        <v>#DIV/0!</v>
      </c>
      <c r="I648" s="29" t="e">
        <f t="shared" si="235"/>
        <v>#DIV/0!</v>
      </c>
      <c r="J648" s="29">
        <f t="shared" si="236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32"/>
        <v>0</v>
      </c>
      <c r="D649" s="28"/>
      <c r="E649" s="44"/>
      <c r="F649" s="27">
        <v>100</v>
      </c>
      <c r="G649" s="27">
        <f t="shared" si="233"/>
        <v>0</v>
      </c>
      <c r="H649" s="28" t="e">
        <f t="shared" si="234"/>
        <v>#DIV/0!</v>
      </c>
      <c r="I649" s="29" t="e">
        <f t="shared" si="235"/>
        <v>#DIV/0!</v>
      </c>
      <c r="J649" s="29">
        <f t="shared" si="236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32"/>
        <v>0</v>
      </c>
      <c r="D650" s="28"/>
      <c r="E650" s="44"/>
      <c r="F650" s="27">
        <v>100</v>
      </c>
      <c r="G650" s="27">
        <f t="shared" si="233"/>
        <v>0</v>
      </c>
      <c r="H650" s="28" t="e">
        <f t="shared" si="234"/>
        <v>#DIV/0!</v>
      </c>
      <c r="I650" s="29" t="e">
        <f t="shared" si="235"/>
        <v>#DIV/0!</v>
      </c>
      <c r="J650" s="29">
        <f t="shared" si="236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32"/>
        <v>0</v>
      </c>
      <c r="D651" s="28"/>
      <c r="E651" s="44"/>
      <c r="F651" s="27">
        <v>100</v>
      </c>
      <c r="G651" s="27">
        <f t="shared" si="233"/>
        <v>0</v>
      </c>
      <c r="H651" s="28" t="e">
        <f t="shared" si="234"/>
        <v>#DIV/0!</v>
      </c>
      <c r="I651" s="29" t="e">
        <f t="shared" si="235"/>
        <v>#DIV/0!</v>
      </c>
      <c r="J651" s="29">
        <f t="shared" si="236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32"/>
        <v>0</v>
      </c>
      <c r="D652" s="28"/>
      <c r="E652" s="44"/>
      <c r="F652" s="27">
        <v>100</v>
      </c>
      <c r="G652" s="27">
        <f t="shared" si="233"/>
        <v>0</v>
      </c>
      <c r="H652" s="28" t="e">
        <f t="shared" si="234"/>
        <v>#DIV/0!</v>
      </c>
      <c r="I652" s="29" t="e">
        <f t="shared" si="235"/>
        <v>#DIV/0!</v>
      </c>
      <c r="J652" s="29">
        <f t="shared" si="236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7">""&amp;ADDRESS($G660+ROW($A636),COLUMN())&amp;":"&amp;ADDRESS($G661+ROW($A636),COLUMN())</f>
        <v>$J$639:$J$642</v>
      </c>
      <c r="K658" s="26" t="str">
        <f t="shared" si="237"/>
        <v>$K$639:$K$642</v>
      </c>
      <c r="L658" s="26" t="str">
        <f t="shared" si="237"/>
        <v>$L$639:$L$642</v>
      </c>
      <c r="M658" s="26" t="str">
        <f t="shared" si="237"/>
        <v>$M$639:$M$642</v>
      </c>
      <c r="N658" s="26" t="str">
        <f t="shared" si="237"/>
        <v>$N$639:$N$642</v>
      </c>
      <c r="O658" s="26" t="str">
        <f t="shared" si="237"/>
        <v>$O$639:$O$642</v>
      </c>
      <c r="P658" s="26" t="str">
        <f t="shared" si="237"/>
        <v>$P$639:$P$642</v>
      </c>
      <c r="Q658" s="26" t="str">
        <f t="shared" si="237"/>
        <v>$Q$639:$Q$642</v>
      </c>
      <c r="R658" s="26" t="str">
        <f t="shared" si="237"/>
        <v>$R$639:$R$642</v>
      </c>
      <c r="S658" s="26" t="str">
        <f t="shared" si="237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8">SLOPE(INDIRECT(M658),INDIRECT($K658))</f>
        <v>#DIV/0!</v>
      </c>
      <c r="N659" s="18" t="e">
        <f t="shared" ca="1" si="238"/>
        <v>#DIV/0!</v>
      </c>
      <c r="O659" s="18" t="e">
        <f t="shared" ca="1" si="238"/>
        <v>#DIV/0!</v>
      </c>
      <c r="P659" s="18" t="e">
        <f t="shared" ca="1" si="238"/>
        <v>#DIV/0!</v>
      </c>
      <c r="Q659" s="18" t="e">
        <f t="shared" ca="1" si="238"/>
        <v>#DIV/0!</v>
      </c>
      <c r="R659" s="18" t="e">
        <f t="shared" ca="1" si="238"/>
        <v>#DIV/0!</v>
      </c>
      <c r="S659" s="18" t="e">
        <f t="shared" ca="1" si="238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9">M659*$C659</f>
        <v>#DIV/0!</v>
      </c>
      <c r="N660" s="18" t="e">
        <f t="shared" ca="1" si="239"/>
        <v>#DIV/0!</v>
      </c>
      <c r="O660" s="18" t="e">
        <f t="shared" ca="1" si="239"/>
        <v>#DIV/0!</v>
      </c>
      <c r="P660" s="18" t="e">
        <f t="shared" ca="1" si="239"/>
        <v>#DIV/0!</v>
      </c>
      <c r="Q660" s="18" t="e">
        <f t="shared" ca="1" si="239"/>
        <v>#DIV/0!</v>
      </c>
      <c r="R660" s="18" t="e">
        <f t="shared" ca="1" si="239"/>
        <v>#DIV/0!</v>
      </c>
      <c r="S660" s="18" t="e">
        <f t="shared" ca="1" si="239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40">RSQ(INDIRECT(M658),INDIRECT($K658))</f>
        <v>#DIV/0!</v>
      </c>
      <c r="N661" s="18" t="e">
        <f t="shared" ca="1" si="240"/>
        <v>#DIV/0!</v>
      </c>
      <c r="O661" s="18" t="e">
        <f t="shared" ca="1" si="240"/>
        <v>#DIV/0!</v>
      </c>
      <c r="P661" s="18" t="e">
        <f t="shared" ca="1" si="240"/>
        <v>#DIV/0!</v>
      </c>
      <c r="Q661" s="18" t="e">
        <f t="shared" ca="1" si="240"/>
        <v>#DIV/0!</v>
      </c>
      <c r="R661" s="18" t="e">
        <f t="shared" ca="1" si="240"/>
        <v>#DIV/0!</v>
      </c>
      <c r="S661" s="18" t="e">
        <f t="shared" ca="1" si="240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41">""&amp;ADDRESS($G665+ROW($A636),COLUMN())&amp;":"&amp;ADDRESS($G666+ROW($A636),COLUMN())</f>
        <v>$C$637:$C$640</v>
      </c>
      <c r="D663" s="26" t="str">
        <f t="shared" si="241"/>
        <v>$D$637:$D$640</v>
      </c>
      <c r="E663" s="26" t="str">
        <f t="shared" si="241"/>
        <v>$E$637:$E$640</v>
      </c>
      <c r="F663" s="26" t="str">
        <f t="shared" si="241"/>
        <v>$F$637:$F$640</v>
      </c>
      <c r="G663" s="26" t="str">
        <f t="shared" si="241"/>
        <v>$G$637:$G$640</v>
      </c>
      <c r="H663" s="26" t="str">
        <f t="shared" si="241"/>
        <v>$H$637:$H$640</v>
      </c>
      <c r="I663" s="26" t="str">
        <f t="shared" si="241"/>
        <v>$I$637:$I$640</v>
      </c>
      <c r="J663" s="26" t="str">
        <f t="shared" si="241"/>
        <v>$J$637:$J$640</v>
      </c>
      <c r="K663" s="26" t="str">
        <f t="shared" si="241"/>
        <v>$K$637:$K$640</v>
      </c>
      <c r="L663" s="26" t="str">
        <f t="shared" si="241"/>
        <v>$L$637:$L$640</v>
      </c>
      <c r="M663" s="26" t="str">
        <f t="shared" si="241"/>
        <v>$M$637:$M$640</v>
      </c>
      <c r="N663" s="26" t="str">
        <f t="shared" si="241"/>
        <v>$N$637:$N$640</v>
      </c>
      <c r="O663" s="26" t="str">
        <f t="shared" si="241"/>
        <v>$O$637:$O$640</v>
      </c>
      <c r="P663" s="26" t="str">
        <f t="shared" si="241"/>
        <v>$P$637:$P$640</v>
      </c>
      <c r="Q663" s="26" t="str">
        <f t="shared" si="241"/>
        <v>$Q$637:$Q$640</v>
      </c>
      <c r="R663" s="26" t="str">
        <f t="shared" si="241"/>
        <v>$R$637:$R$640</v>
      </c>
      <c r="S663" s="26" t="str">
        <f t="shared" si="241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42">SLOPE(INDIRECT(M663),INDIRECT($K663))</f>
        <v>#DIV/0!</v>
      </c>
      <c r="N664" s="35" t="e">
        <f t="shared" ca="1" si="242"/>
        <v>#DIV/0!</v>
      </c>
      <c r="O664" s="35" t="e">
        <f t="shared" ca="1" si="242"/>
        <v>#DIV/0!</v>
      </c>
      <c r="P664" s="35" t="e">
        <f t="shared" ca="1" si="242"/>
        <v>#DIV/0!</v>
      </c>
      <c r="Q664" s="35" t="e">
        <f t="shared" ca="1" si="242"/>
        <v>#DIV/0!</v>
      </c>
      <c r="R664" s="35" t="e">
        <f t="shared" ca="1" si="242"/>
        <v>#DIV/0!</v>
      </c>
      <c r="S664" s="35" t="e">
        <f t="shared" ca="1" si="242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3">M664*$C664</f>
        <v>#DIV/0!</v>
      </c>
      <c r="N665" s="35" t="e">
        <f t="shared" ca="1" si="243"/>
        <v>#DIV/0!</v>
      </c>
      <c r="O665" s="35" t="e">
        <f t="shared" ca="1" si="243"/>
        <v>#DIV/0!</v>
      </c>
      <c r="P665" s="35" t="e">
        <f t="shared" ca="1" si="243"/>
        <v>#DIV/0!</v>
      </c>
      <c r="Q665" s="35" t="e">
        <f t="shared" ca="1" si="243"/>
        <v>#DIV/0!</v>
      </c>
      <c r="R665" s="35" t="e">
        <f t="shared" ca="1" si="243"/>
        <v>#DIV/0!</v>
      </c>
      <c r="S665" s="35" t="e">
        <f t="shared" ca="1" si="243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4">RSQ(INDIRECT(M663),INDIRECT($K663))</f>
        <v>#DIV/0!</v>
      </c>
      <c r="N666" s="35" t="e">
        <f t="shared" ca="1" si="244"/>
        <v>#DIV/0!</v>
      </c>
      <c r="O666" s="35" t="e">
        <f t="shared" ca="1" si="244"/>
        <v>#DIV/0!</v>
      </c>
      <c r="P666" s="35" t="e">
        <f t="shared" ca="1" si="244"/>
        <v>#DIV/0!</v>
      </c>
      <c r="Q666" s="35" t="e">
        <f t="shared" ca="1" si="244"/>
        <v>#DIV/0!</v>
      </c>
      <c r="R666" s="35" t="e">
        <f t="shared" ca="1" si="244"/>
        <v>#DIV/0!</v>
      </c>
      <c r="S666" s="35" t="e">
        <f t="shared" ca="1" si="244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85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5">(B673-$B$673)*24</f>
        <v>0</v>
      </c>
      <c r="D673" s="34"/>
      <c r="E673" s="42"/>
      <c r="F673" s="33">
        <v>100</v>
      </c>
      <c r="G673" s="33">
        <f t="shared" ref="G673:G689" si="246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5"/>
        <v>0</v>
      </c>
      <c r="D674" s="28"/>
      <c r="E674" s="44"/>
      <c r="F674" s="27">
        <v>100</v>
      </c>
      <c r="G674" s="27">
        <f t="shared" si="246"/>
        <v>0</v>
      </c>
      <c r="H674" s="28" t="e">
        <f t="shared" ref="H674:H689" si="247">LN(E674/E673)/(C674-C673)</f>
        <v>#DIV/0!</v>
      </c>
      <c r="I674" s="29" t="e">
        <f t="shared" ref="I674:I689" si="248">((E674-E673)/H674)+I673</f>
        <v>#DIV/0!</v>
      </c>
      <c r="J674" s="29">
        <f t="shared" ref="J674:J689" si="249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5"/>
        <v>0</v>
      </c>
      <c r="D675" s="28"/>
      <c r="E675" s="44"/>
      <c r="F675" s="33">
        <v>100</v>
      </c>
      <c r="G675" s="27">
        <f t="shared" si="246"/>
        <v>0</v>
      </c>
      <c r="H675" s="28" t="e">
        <f t="shared" si="247"/>
        <v>#DIV/0!</v>
      </c>
      <c r="I675" s="29" t="e">
        <f t="shared" si="248"/>
        <v>#DIV/0!</v>
      </c>
      <c r="J675" s="29">
        <f t="shared" si="249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5"/>
        <v>0</v>
      </c>
      <c r="D676" s="28"/>
      <c r="E676" s="44"/>
      <c r="F676" s="27">
        <v>100</v>
      </c>
      <c r="G676" s="27">
        <f t="shared" si="246"/>
        <v>0</v>
      </c>
      <c r="H676" s="28" t="e">
        <f t="shared" si="247"/>
        <v>#DIV/0!</v>
      </c>
      <c r="I676" s="29" t="e">
        <f t="shared" si="248"/>
        <v>#DIV/0!</v>
      </c>
      <c r="J676" s="29">
        <f t="shared" si="249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5"/>
        <v>0</v>
      </c>
      <c r="D677" s="28"/>
      <c r="E677" s="44"/>
      <c r="F677" s="33">
        <v>100</v>
      </c>
      <c r="G677" s="27">
        <f t="shared" si="246"/>
        <v>0</v>
      </c>
      <c r="H677" s="28" t="e">
        <f t="shared" si="247"/>
        <v>#DIV/0!</v>
      </c>
      <c r="I677" s="29" t="e">
        <f t="shared" si="248"/>
        <v>#DIV/0!</v>
      </c>
      <c r="J677" s="29">
        <f t="shared" si="249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5"/>
        <v>0</v>
      </c>
      <c r="D678" s="28"/>
      <c r="E678" s="44"/>
      <c r="F678" s="27">
        <v>100</v>
      </c>
      <c r="G678" s="27">
        <f t="shared" si="246"/>
        <v>0</v>
      </c>
      <c r="H678" s="28" t="e">
        <f t="shared" si="247"/>
        <v>#DIV/0!</v>
      </c>
      <c r="I678" s="29" t="e">
        <f t="shared" si="248"/>
        <v>#DIV/0!</v>
      </c>
      <c r="J678" s="29">
        <f t="shared" si="249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5"/>
        <v>0</v>
      </c>
      <c r="D679" s="28"/>
      <c r="E679" s="44"/>
      <c r="F679" s="27">
        <v>100</v>
      </c>
      <c r="G679" s="27">
        <f t="shared" si="246"/>
        <v>0</v>
      </c>
      <c r="H679" s="28" t="e">
        <f t="shared" si="247"/>
        <v>#DIV/0!</v>
      </c>
      <c r="I679" s="29" t="e">
        <f t="shared" si="248"/>
        <v>#DIV/0!</v>
      </c>
      <c r="J679" s="29">
        <f t="shared" si="249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5"/>
        <v>0</v>
      </c>
      <c r="D680" s="28"/>
      <c r="E680" s="44"/>
      <c r="F680" s="27">
        <v>100</v>
      </c>
      <c r="G680" s="27">
        <f t="shared" si="246"/>
        <v>0</v>
      </c>
      <c r="H680" s="28" t="e">
        <f t="shared" si="247"/>
        <v>#DIV/0!</v>
      </c>
      <c r="I680" s="29" t="e">
        <f t="shared" si="248"/>
        <v>#DIV/0!</v>
      </c>
      <c r="J680" s="29">
        <f t="shared" si="249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5"/>
        <v>0</v>
      </c>
      <c r="D681" s="28"/>
      <c r="E681" s="44"/>
      <c r="F681" s="27">
        <v>100</v>
      </c>
      <c r="G681" s="27">
        <f t="shared" si="246"/>
        <v>0</v>
      </c>
      <c r="H681" s="28" t="e">
        <f t="shared" si="247"/>
        <v>#DIV/0!</v>
      </c>
      <c r="I681" s="29" t="e">
        <f t="shared" si="248"/>
        <v>#DIV/0!</v>
      </c>
      <c r="J681" s="29">
        <f t="shared" si="249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5"/>
        <v>0</v>
      </c>
      <c r="D682" s="28"/>
      <c r="E682" s="44"/>
      <c r="F682" s="27">
        <v>100</v>
      </c>
      <c r="G682" s="27">
        <f t="shared" si="246"/>
        <v>0</v>
      </c>
      <c r="H682" s="28" t="e">
        <f t="shared" si="247"/>
        <v>#DIV/0!</v>
      </c>
      <c r="I682" s="29" t="e">
        <f t="shared" si="248"/>
        <v>#DIV/0!</v>
      </c>
      <c r="J682" s="29">
        <f t="shared" si="249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5"/>
        <v>0</v>
      </c>
      <c r="D683" s="28"/>
      <c r="E683" s="44"/>
      <c r="F683" s="27">
        <v>100</v>
      </c>
      <c r="G683" s="27">
        <f t="shared" si="246"/>
        <v>0</v>
      </c>
      <c r="H683" s="28" t="e">
        <f t="shared" si="247"/>
        <v>#DIV/0!</v>
      </c>
      <c r="I683" s="29" t="e">
        <f t="shared" si="248"/>
        <v>#DIV/0!</v>
      </c>
      <c r="J683" s="29">
        <f t="shared" si="249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5"/>
        <v>0</v>
      </c>
      <c r="D684" s="28"/>
      <c r="E684" s="44"/>
      <c r="F684" s="27">
        <v>100</v>
      </c>
      <c r="G684" s="27">
        <f t="shared" si="246"/>
        <v>0</v>
      </c>
      <c r="H684" s="28" t="e">
        <f t="shared" si="247"/>
        <v>#DIV/0!</v>
      </c>
      <c r="I684" s="29" t="e">
        <f t="shared" si="248"/>
        <v>#DIV/0!</v>
      </c>
      <c r="J684" s="29">
        <f t="shared" si="249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5"/>
        <v>0</v>
      </c>
      <c r="D685" s="28"/>
      <c r="E685" s="44"/>
      <c r="F685" s="27">
        <v>100</v>
      </c>
      <c r="G685" s="27">
        <f t="shared" si="246"/>
        <v>0</v>
      </c>
      <c r="H685" s="28" t="e">
        <f t="shared" si="247"/>
        <v>#DIV/0!</v>
      </c>
      <c r="I685" s="29" t="e">
        <f t="shared" si="248"/>
        <v>#DIV/0!</v>
      </c>
      <c r="J685" s="29">
        <f t="shared" si="249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5"/>
        <v>0</v>
      </c>
      <c r="D686" s="28"/>
      <c r="E686" s="44"/>
      <c r="F686" s="27">
        <v>100</v>
      </c>
      <c r="G686" s="27">
        <f t="shared" si="246"/>
        <v>0</v>
      </c>
      <c r="H686" s="28" t="e">
        <f t="shared" si="247"/>
        <v>#DIV/0!</v>
      </c>
      <c r="I686" s="29" t="e">
        <f t="shared" si="248"/>
        <v>#DIV/0!</v>
      </c>
      <c r="J686" s="29">
        <f t="shared" si="249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5"/>
        <v>0</v>
      </c>
      <c r="D687" s="28"/>
      <c r="E687" s="44"/>
      <c r="F687" s="27">
        <v>100</v>
      </c>
      <c r="G687" s="27">
        <f t="shared" si="246"/>
        <v>0</v>
      </c>
      <c r="H687" s="28" t="e">
        <f t="shared" si="247"/>
        <v>#DIV/0!</v>
      </c>
      <c r="I687" s="29" t="e">
        <f t="shared" si="248"/>
        <v>#DIV/0!</v>
      </c>
      <c r="J687" s="29">
        <f t="shared" si="249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5"/>
        <v>0</v>
      </c>
      <c r="D688" s="28"/>
      <c r="E688" s="44"/>
      <c r="F688" s="27">
        <v>100</v>
      </c>
      <c r="G688" s="27">
        <f t="shared" si="246"/>
        <v>0</v>
      </c>
      <c r="H688" s="28" t="e">
        <f t="shared" si="247"/>
        <v>#DIV/0!</v>
      </c>
      <c r="I688" s="29" t="e">
        <f t="shared" si="248"/>
        <v>#DIV/0!</v>
      </c>
      <c r="J688" s="29">
        <f t="shared" si="249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5"/>
        <v>0</v>
      </c>
      <c r="D689" s="28"/>
      <c r="E689" s="44"/>
      <c r="F689" s="27">
        <v>100</v>
      </c>
      <c r="G689" s="27">
        <f t="shared" si="246"/>
        <v>0</v>
      </c>
      <c r="H689" s="28" t="e">
        <f t="shared" si="247"/>
        <v>#DIV/0!</v>
      </c>
      <c r="I689" s="29" t="e">
        <f t="shared" si="248"/>
        <v>#DIV/0!</v>
      </c>
      <c r="J689" s="29">
        <f t="shared" si="249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50">""&amp;ADDRESS($G697+ROW($A673),COLUMN())&amp;":"&amp;ADDRESS($G698+ROW($A673),COLUMN())</f>
        <v>$J$673:$J$677</v>
      </c>
      <c r="K695" s="26" t="str">
        <f t="shared" si="250"/>
        <v>$K$673:$K$677</v>
      </c>
      <c r="L695" s="26" t="str">
        <f t="shared" si="250"/>
        <v>$L$673:$L$677</v>
      </c>
      <c r="M695" s="26" t="str">
        <f t="shared" si="250"/>
        <v>$M$673:$M$677</v>
      </c>
      <c r="N695" s="26" t="str">
        <f t="shared" si="250"/>
        <v>$N$673:$N$677</v>
      </c>
      <c r="O695" s="26" t="str">
        <f t="shared" si="250"/>
        <v>$O$673:$O$677</v>
      </c>
      <c r="P695" s="26" t="str">
        <f t="shared" si="250"/>
        <v>$P$673:$P$677</v>
      </c>
      <c r="Q695" s="26" t="str">
        <f t="shared" si="250"/>
        <v>$Q$673:$Q$677</v>
      </c>
      <c r="R695" s="26" t="str">
        <f t="shared" si="250"/>
        <v>$R$673:$R$677</v>
      </c>
      <c r="S695" s="26" t="str">
        <f t="shared" si="250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51">SLOPE(INDIRECT(M695),INDIRECT($K695))</f>
        <v>#DIV/0!</v>
      </c>
      <c r="N696" s="18" t="e">
        <f t="shared" ca="1" si="251"/>
        <v>#DIV/0!</v>
      </c>
      <c r="O696" s="18" t="e">
        <f t="shared" ca="1" si="251"/>
        <v>#DIV/0!</v>
      </c>
      <c r="P696" s="18" t="e">
        <f t="shared" ca="1" si="251"/>
        <v>#DIV/0!</v>
      </c>
      <c r="Q696" s="18" t="e">
        <f t="shared" ca="1" si="251"/>
        <v>#DIV/0!</v>
      </c>
      <c r="R696" s="18" t="e">
        <f t="shared" ca="1" si="251"/>
        <v>#DIV/0!</v>
      </c>
      <c r="S696" s="18" t="e">
        <f t="shared" ca="1" si="251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52">M696*$C696</f>
        <v>#DIV/0!</v>
      </c>
      <c r="N697" s="18" t="e">
        <f t="shared" ca="1" si="252"/>
        <v>#DIV/0!</v>
      </c>
      <c r="O697" s="18" t="e">
        <f t="shared" ca="1" si="252"/>
        <v>#DIV/0!</v>
      </c>
      <c r="P697" s="18" t="e">
        <f t="shared" ca="1" si="252"/>
        <v>#DIV/0!</v>
      </c>
      <c r="Q697" s="18" t="e">
        <f t="shared" ca="1" si="252"/>
        <v>#DIV/0!</v>
      </c>
      <c r="R697" s="18" t="e">
        <f t="shared" ca="1" si="252"/>
        <v>#DIV/0!</v>
      </c>
      <c r="S697" s="18" t="e">
        <f t="shared" ca="1" si="252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3">RSQ(INDIRECT(M695),INDIRECT($K695))</f>
        <v>#DIV/0!</v>
      </c>
      <c r="N698" s="18" t="e">
        <f t="shared" ca="1" si="253"/>
        <v>#DIV/0!</v>
      </c>
      <c r="O698" s="18" t="e">
        <f t="shared" ca="1" si="253"/>
        <v>#DIV/0!</v>
      </c>
      <c r="P698" s="18" t="e">
        <f t="shared" ca="1" si="253"/>
        <v>#DIV/0!</v>
      </c>
      <c r="Q698" s="18" t="e">
        <f t="shared" ca="1" si="253"/>
        <v>#DIV/0!</v>
      </c>
      <c r="R698" s="18" t="e">
        <f t="shared" ca="1" si="253"/>
        <v>#DIV/0!</v>
      </c>
      <c r="S698" s="18" t="e">
        <f t="shared" ca="1" si="253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4">""&amp;ADDRESS($G702+ROW($A673),COLUMN())&amp;":"&amp;ADDRESS($G703+ROW($A673),COLUMN())</f>
        <v>$C$673:$C$678</v>
      </c>
      <c r="D700" s="26" t="str">
        <f t="shared" si="254"/>
        <v>$D$673:$D$678</v>
      </c>
      <c r="E700" s="26" t="str">
        <f t="shared" si="254"/>
        <v>$E$673:$E$678</v>
      </c>
      <c r="F700" s="26" t="str">
        <f t="shared" si="254"/>
        <v>$F$673:$F$678</v>
      </c>
      <c r="G700" s="26" t="str">
        <f t="shared" si="254"/>
        <v>$G$673:$G$678</v>
      </c>
      <c r="H700" s="26" t="str">
        <f t="shared" si="254"/>
        <v>$H$673:$H$678</v>
      </c>
      <c r="I700" s="26" t="str">
        <f t="shared" si="254"/>
        <v>$I$673:$I$678</v>
      </c>
      <c r="J700" s="26" t="str">
        <f t="shared" si="254"/>
        <v>$J$673:$J$678</v>
      </c>
      <c r="K700" s="26" t="str">
        <f t="shared" si="254"/>
        <v>$K$673:$K$678</v>
      </c>
      <c r="L700" s="26" t="str">
        <f t="shared" si="254"/>
        <v>$L$673:$L$678</v>
      </c>
      <c r="M700" s="26" t="str">
        <f t="shared" si="254"/>
        <v>$M$673:$M$678</v>
      </c>
      <c r="N700" s="26" t="str">
        <f t="shared" si="254"/>
        <v>$N$673:$N$678</v>
      </c>
      <c r="O700" s="26" t="str">
        <f t="shared" si="254"/>
        <v>$O$673:$O$678</v>
      </c>
      <c r="P700" s="26" t="str">
        <f t="shared" si="254"/>
        <v>$P$673:$P$678</v>
      </c>
      <c r="Q700" s="26" t="str">
        <f t="shared" si="254"/>
        <v>$Q$673:$Q$678</v>
      </c>
      <c r="R700" s="26" t="str">
        <f t="shared" si="254"/>
        <v>$R$673:$R$678</v>
      </c>
      <c r="S700" s="26" t="str">
        <f t="shared" si="254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5">SLOPE(INDIRECT(M700),INDIRECT($K700))</f>
        <v>#DIV/0!</v>
      </c>
      <c r="N701" s="35" t="e">
        <f t="shared" ca="1" si="255"/>
        <v>#DIV/0!</v>
      </c>
      <c r="O701" s="35" t="e">
        <f t="shared" ca="1" si="255"/>
        <v>#DIV/0!</v>
      </c>
      <c r="P701" s="35" t="e">
        <f t="shared" ca="1" si="255"/>
        <v>#DIV/0!</v>
      </c>
      <c r="Q701" s="35" t="e">
        <f t="shared" ca="1" si="255"/>
        <v>#DIV/0!</v>
      </c>
      <c r="R701" s="35" t="e">
        <f t="shared" ca="1" si="255"/>
        <v>#DIV/0!</v>
      </c>
      <c r="S701" s="35" t="e">
        <f t="shared" ca="1" si="255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6">M701*$C701</f>
        <v>#DIV/0!</v>
      </c>
      <c r="N702" s="35" t="e">
        <f t="shared" ca="1" si="256"/>
        <v>#DIV/0!</v>
      </c>
      <c r="O702" s="35" t="e">
        <f t="shared" ca="1" si="256"/>
        <v>#DIV/0!</v>
      </c>
      <c r="P702" s="35" t="e">
        <f t="shared" ca="1" si="256"/>
        <v>#DIV/0!</v>
      </c>
      <c r="Q702" s="35" t="e">
        <f t="shared" ca="1" si="256"/>
        <v>#DIV/0!</v>
      </c>
      <c r="R702" s="35" t="e">
        <f t="shared" ca="1" si="256"/>
        <v>#DIV/0!</v>
      </c>
      <c r="S702" s="35" t="e">
        <f t="shared" ca="1" si="256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7">RSQ(INDIRECT(M700),INDIRECT($K700))</f>
        <v>#DIV/0!</v>
      </c>
      <c r="N703" s="35" t="e">
        <f t="shared" ca="1" si="257"/>
        <v>#DIV/0!</v>
      </c>
      <c r="O703" s="35" t="e">
        <f t="shared" ca="1" si="257"/>
        <v>#DIV/0!</v>
      </c>
      <c r="P703" s="35" t="e">
        <f t="shared" ca="1" si="257"/>
        <v>#DIV/0!</v>
      </c>
      <c r="Q703" s="35" t="e">
        <f t="shared" ca="1" si="257"/>
        <v>#DIV/0!</v>
      </c>
      <c r="R703" s="35" t="e">
        <f t="shared" ca="1" si="257"/>
        <v>#DIV/0!</v>
      </c>
      <c r="S703" s="35" t="e">
        <f t="shared" ca="1" si="257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86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8">(B710-$B$710)*24</f>
        <v>0</v>
      </c>
      <c r="D710" s="34"/>
      <c r="E710" s="42"/>
      <c r="F710" s="33">
        <v>100</v>
      </c>
      <c r="G710" s="33">
        <f t="shared" ref="G710:G726" si="259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8"/>
        <v>0</v>
      </c>
      <c r="D711" s="28"/>
      <c r="E711" s="44"/>
      <c r="F711" s="27">
        <v>100</v>
      </c>
      <c r="G711" s="27">
        <f t="shared" si="259"/>
        <v>0</v>
      </c>
      <c r="H711" s="28" t="e">
        <f t="shared" ref="H711:H726" si="260">LN(E711/E710)/(C711-C710)</f>
        <v>#DIV/0!</v>
      </c>
      <c r="I711" s="29" t="e">
        <f t="shared" ref="I711:I726" si="261">((E711-E710)/H711)+I710</f>
        <v>#DIV/0!</v>
      </c>
      <c r="J711" s="29">
        <f t="shared" ref="J711:J726" si="262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8"/>
        <v>0</v>
      </c>
      <c r="D712" s="28"/>
      <c r="E712" s="44"/>
      <c r="F712" s="27">
        <v>100</v>
      </c>
      <c r="G712" s="27">
        <f t="shared" si="259"/>
        <v>0</v>
      </c>
      <c r="H712" s="28" t="e">
        <f t="shared" si="260"/>
        <v>#DIV/0!</v>
      </c>
      <c r="I712" s="29" t="e">
        <f t="shared" si="261"/>
        <v>#DIV/0!</v>
      </c>
      <c r="J712" s="29">
        <f t="shared" si="262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8"/>
        <v>0</v>
      </c>
      <c r="D713" s="28"/>
      <c r="E713" s="44"/>
      <c r="F713" s="27">
        <v>100</v>
      </c>
      <c r="G713" s="27">
        <f t="shared" si="259"/>
        <v>0</v>
      </c>
      <c r="H713" s="28" t="e">
        <f t="shared" si="260"/>
        <v>#DIV/0!</v>
      </c>
      <c r="I713" s="29" t="e">
        <f t="shared" si="261"/>
        <v>#DIV/0!</v>
      </c>
      <c r="J713" s="29">
        <f t="shared" si="262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8"/>
        <v>0</v>
      </c>
      <c r="D714" s="28"/>
      <c r="E714" s="44"/>
      <c r="F714" s="27">
        <v>100</v>
      </c>
      <c r="G714" s="27">
        <f t="shared" si="259"/>
        <v>0</v>
      </c>
      <c r="H714" s="28" t="e">
        <f t="shared" si="260"/>
        <v>#DIV/0!</v>
      </c>
      <c r="I714" s="29" t="e">
        <f t="shared" si="261"/>
        <v>#DIV/0!</v>
      </c>
      <c r="J714" s="29">
        <f t="shared" si="262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8"/>
        <v>0</v>
      </c>
      <c r="D715" s="28"/>
      <c r="E715" s="44"/>
      <c r="F715" s="27">
        <v>100</v>
      </c>
      <c r="G715" s="27">
        <f t="shared" si="259"/>
        <v>0</v>
      </c>
      <c r="H715" s="28" t="e">
        <f t="shared" si="260"/>
        <v>#DIV/0!</v>
      </c>
      <c r="I715" s="29" t="e">
        <f t="shared" si="261"/>
        <v>#DIV/0!</v>
      </c>
      <c r="J715" s="29">
        <f t="shared" si="262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8"/>
        <v>0</v>
      </c>
      <c r="D716" s="28"/>
      <c r="E716" s="44"/>
      <c r="F716" s="27">
        <v>100</v>
      </c>
      <c r="G716" s="27">
        <f t="shared" si="259"/>
        <v>0</v>
      </c>
      <c r="H716" s="28" t="e">
        <f t="shared" si="260"/>
        <v>#DIV/0!</v>
      </c>
      <c r="I716" s="29" t="e">
        <f t="shared" si="261"/>
        <v>#DIV/0!</v>
      </c>
      <c r="J716" s="29">
        <f t="shared" si="262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8"/>
        <v>0</v>
      </c>
      <c r="D717" s="28"/>
      <c r="E717" s="44"/>
      <c r="F717" s="27">
        <v>100</v>
      </c>
      <c r="G717" s="27">
        <f t="shared" si="259"/>
        <v>0</v>
      </c>
      <c r="H717" s="28" t="e">
        <f t="shared" si="260"/>
        <v>#DIV/0!</v>
      </c>
      <c r="I717" s="29" t="e">
        <f t="shared" si="261"/>
        <v>#DIV/0!</v>
      </c>
      <c r="J717" s="29">
        <f t="shared" si="262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8"/>
        <v>0</v>
      </c>
      <c r="D718" s="28"/>
      <c r="E718" s="44"/>
      <c r="F718" s="27">
        <v>100</v>
      </c>
      <c r="G718" s="27">
        <f t="shared" si="259"/>
        <v>0</v>
      </c>
      <c r="H718" s="28" t="e">
        <f t="shared" si="260"/>
        <v>#DIV/0!</v>
      </c>
      <c r="I718" s="29" t="e">
        <f t="shared" si="261"/>
        <v>#DIV/0!</v>
      </c>
      <c r="J718" s="29">
        <f t="shared" si="262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8"/>
        <v>0</v>
      </c>
      <c r="D719" s="28"/>
      <c r="E719" s="44"/>
      <c r="F719" s="27">
        <v>100</v>
      </c>
      <c r="G719" s="27">
        <f t="shared" si="259"/>
        <v>0</v>
      </c>
      <c r="H719" s="28" t="e">
        <f t="shared" si="260"/>
        <v>#DIV/0!</v>
      </c>
      <c r="I719" s="29" t="e">
        <f t="shared" si="261"/>
        <v>#DIV/0!</v>
      </c>
      <c r="J719" s="29">
        <f t="shared" si="262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8"/>
        <v>0</v>
      </c>
      <c r="D720" s="28"/>
      <c r="E720" s="44"/>
      <c r="F720" s="27">
        <v>100</v>
      </c>
      <c r="G720" s="27">
        <f t="shared" si="259"/>
        <v>0</v>
      </c>
      <c r="H720" s="28" t="e">
        <f t="shared" si="260"/>
        <v>#DIV/0!</v>
      </c>
      <c r="I720" s="29" t="e">
        <f t="shared" si="261"/>
        <v>#DIV/0!</v>
      </c>
      <c r="J720" s="29">
        <f t="shared" si="262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8"/>
        <v>0</v>
      </c>
      <c r="D721" s="28"/>
      <c r="E721" s="44"/>
      <c r="F721" s="27">
        <v>100</v>
      </c>
      <c r="G721" s="27">
        <f t="shared" si="259"/>
        <v>0</v>
      </c>
      <c r="H721" s="28" t="e">
        <f t="shared" si="260"/>
        <v>#DIV/0!</v>
      </c>
      <c r="I721" s="29" t="e">
        <f t="shared" si="261"/>
        <v>#DIV/0!</v>
      </c>
      <c r="J721" s="29">
        <f t="shared" si="262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8"/>
        <v>0</v>
      </c>
      <c r="D722" s="28"/>
      <c r="E722" s="44"/>
      <c r="F722" s="27">
        <v>100</v>
      </c>
      <c r="G722" s="27">
        <f t="shared" si="259"/>
        <v>0</v>
      </c>
      <c r="H722" s="28" t="e">
        <f t="shared" si="260"/>
        <v>#DIV/0!</v>
      </c>
      <c r="I722" s="29" t="e">
        <f t="shared" si="261"/>
        <v>#DIV/0!</v>
      </c>
      <c r="J722" s="29">
        <f t="shared" si="262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8"/>
        <v>0</v>
      </c>
      <c r="D723" s="28"/>
      <c r="E723" s="44"/>
      <c r="F723" s="27">
        <v>100</v>
      </c>
      <c r="G723" s="27">
        <f t="shared" si="259"/>
        <v>0</v>
      </c>
      <c r="H723" s="28" t="e">
        <f t="shared" si="260"/>
        <v>#DIV/0!</v>
      </c>
      <c r="I723" s="29" t="e">
        <f t="shared" si="261"/>
        <v>#DIV/0!</v>
      </c>
      <c r="J723" s="29">
        <f t="shared" si="262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8"/>
        <v>0</v>
      </c>
      <c r="D724" s="28"/>
      <c r="E724" s="44"/>
      <c r="F724" s="27">
        <v>100</v>
      </c>
      <c r="G724" s="27">
        <f t="shared" si="259"/>
        <v>0</v>
      </c>
      <c r="H724" s="28" t="e">
        <f t="shared" si="260"/>
        <v>#DIV/0!</v>
      </c>
      <c r="I724" s="29" t="e">
        <f t="shared" si="261"/>
        <v>#DIV/0!</v>
      </c>
      <c r="J724" s="29">
        <f t="shared" si="262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8"/>
        <v>0</v>
      </c>
      <c r="D725" s="28"/>
      <c r="E725" s="44"/>
      <c r="F725" s="27">
        <v>100</v>
      </c>
      <c r="G725" s="27">
        <f t="shared" si="259"/>
        <v>0</v>
      </c>
      <c r="H725" s="28" t="e">
        <f t="shared" si="260"/>
        <v>#DIV/0!</v>
      </c>
      <c r="I725" s="29" t="e">
        <f t="shared" si="261"/>
        <v>#DIV/0!</v>
      </c>
      <c r="J725" s="29">
        <f t="shared" si="262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8"/>
        <v>0</v>
      </c>
      <c r="D726" s="28"/>
      <c r="E726" s="44"/>
      <c r="F726" s="27">
        <v>100</v>
      </c>
      <c r="G726" s="27">
        <f t="shared" si="259"/>
        <v>0</v>
      </c>
      <c r="H726" s="28" t="e">
        <f t="shared" si="260"/>
        <v>#DIV/0!</v>
      </c>
      <c r="I726" s="29" t="e">
        <f t="shared" si="261"/>
        <v>#DIV/0!</v>
      </c>
      <c r="J726" s="29">
        <f t="shared" si="262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3">""&amp;ADDRESS($G734+ROW($A710),COLUMN())&amp;":"&amp;ADDRESS($G735+ROW($A710),COLUMN())</f>
        <v>$C$710:$C$714</v>
      </c>
      <c r="D732" s="26" t="str">
        <f t="shared" si="263"/>
        <v>$D$710:$D$714</v>
      </c>
      <c r="E732" s="26" t="str">
        <f t="shared" si="263"/>
        <v>$E$710:$E$714</v>
      </c>
      <c r="F732" s="26" t="str">
        <f t="shared" si="263"/>
        <v>$F$710:$F$714</v>
      </c>
      <c r="G732" s="26" t="str">
        <f t="shared" si="263"/>
        <v>$G$710:$G$714</v>
      </c>
      <c r="H732" s="26" t="str">
        <f t="shared" si="263"/>
        <v>$H$710:$H$714</v>
      </c>
      <c r="I732" s="26" t="str">
        <f t="shared" si="263"/>
        <v>$I$710:$I$714</v>
      </c>
      <c r="J732" s="26" t="str">
        <f t="shared" si="263"/>
        <v>$J$710:$J$714</v>
      </c>
      <c r="K732" s="26" t="str">
        <f t="shared" si="263"/>
        <v>$K$710:$K$714</v>
      </c>
      <c r="L732" s="26" t="str">
        <f t="shared" si="263"/>
        <v>$L$710:$L$714</v>
      </c>
      <c r="M732" s="26" t="str">
        <f t="shared" si="263"/>
        <v>$M$710:$M$714</v>
      </c>
      <c r="N732" s="26" t="str">
        <f t="shared" si="263"/>
        <v>$N$710:$N$714</v>
      </c>
      <c r="O732" s="26" t="str">
        <f t="shared" si="263"/>
        <v>$O$710:$O$714</v>
      </c>
      <c r="P732" s="26" t="str">
        <f t="shared" si="263"/>
        <v>$P$710:$P$714</v>
      </c>
      <c r="Q732" s="26" t="str">
        <f t="shared" si="263"/>
        <v>$Q$710:$Q$714</v>
      </c>
      <c r="R732" s="26" t="str">
        <f t="shared" si="263"/>
        <v>$R$710:$R$714</v>
      </c>
      <c r="S732" s="26" t="str">
        <f t="shared" si="263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4">SLOPE(INDIRECT(M732),INDIRECT($K732))</f>
        <v>#DIV/0!</v>
      </c>
      <c r="N733" s="18" t="e">
        <f t="shared" ca="1" si="264"/>
        <v>#DIV/0!</v>
      </c>
      <c r="O733" s="18" t="e">
        <f t="shared" ca="1" si="264"/>
        <v>#DIV/0!</v>
      </c>
      <c r="P733" s="18" t="e">
        <f t="shared" ca="1" si="264"/>
        <v>#DIV/0!</v>
      </c>
      <c r="Q733" s="18" t="e">
        <f t="shared" ca="1" si="264"/>
        <v>#DIV/0!</v>
      </c>
      <c r="R733" s="18" t="e">
        <f t="shared" ca="1" si="264"/>
        <v>#DIV/0!</v>
      </c>
      <c r="S733" s="18" t="e">
        <f t="shared" ca="1" si="264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5">M733*$C733</f>
        <v>#DIV/0!</v>
      </c>
      <c r="N734" s="18" t="e">
        <f t="shared" ca="1" si="265"/>
        <v>#DIV/0!</v>
      </c>
      <c r="O734" s="18" t="e">
        <f t="shared" ca="1" si="265"/>
        <v>#DIV/0!</v>
      </c>
      <c r="P734" s="18" t="e">
        <f t="shared" ca="1" si="265"/>
        <v>#DIV/0!</v>
      </c>
      <c r="Q734" s="18" t="e">
        <f t="shared" ca="1" si="265"/>
        <v>#DIV/0!</v>
      </c>
      <c r="R734" s="18" t="e">
        <f t="shared" ca="1" si="265"/>
        <v>#DIV/0!</v>
      </c>
      <c r="S734" s="18" t="e">
        <f t="shared" ca="1" si="265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6">RSQ(INDIRECT(M732),INDIRECT($K732))</f>
        <v>#DIV/0!</v>
      </c>
      <c r="N735" s="18" t="e">
        <f t="shared" ca="1" si="266"/>
        <v>#DIV/0!</v>
      </c>
      <c r="O735" s="18" t="e">
        <f t="shared" ca="1" si="266"/>
        <v>#DIV/0!</v>
      </c>
      <c r="P735" s="18" t="e">
        <f t="shared" ca="1" si="266"/>
        <v>#DIV/0!</v>
      </c>
      <c r="Q735" s="18" t="e">
        <f t="shared" ca="1" si="266"/>
        <v>#DIV/0!</v>
      </c>
      <c r="R735" s="18" t="e">
        <f t="shared" ca="1" si="266"/>
        <v>#DIV/0!</v>
      </c>
      <c r="S735" s="18" t="e">
        <f t="shared" ca="1" si="266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7">""&amp;ADDRESS($G739+ROW($A710),COLUMN())&amp;":"&amp;ADDRESS($G740+ROW($A710),COLUMN())</f>
        <v>$C$711:$C$714</v>
      </c>
      <c r="D737" s="26" t="str">
        <f t="shared" si="267"/>
        <v>$D$711:$D$714</v>
      </c>
      <c r="E737" s="26" t="str">
        <f t="shared" si="267"/>
        <v>$E$711:$E$714</v>
      </c>
      <c r="F737" s="26" t="str">
        <f t="shared" si="267"/>
        <v>$F$711:$F$714</v>
      </c>
      <c r="G737" s="26" t="str">
        <f t="shared" si="267"/>
        <v>$G$711:$G$714</v>
      </c>
      <c r="H737" s="26" t="str">
        <f t="shared" si="267"/>
        <v>$H$711:$H$714</v>
      </c>
      <c r="I737" s="26" t="str">
        <f t="shared" si="267"/>
        <v>$I$711:$I$714</v>
      </c>
      <c r="J737" s="26" t="str">
        <f t="shared" si="267"/>
        <v>$J$711:$J$714</v>
      </c>
      <c r="K737" s="26" t="str">
        <f t="shared" si="267"/>
        <v>$K$711:$K$714</v>
      </c>
      <c r="L737" s="26" t="str">
        <f t="shared" si="267"/>
        <v>$L$711:$L$714</v>
      </c>
      <c r="M737" s="26" t="str">
        <f t="shared" si="267"/>
        <v>$M$711:$M$714</v>
      </c>
      <c r="N737" s="26" t="str">
        <f t="shared" si="267"/>
        <v>$N$711:$N$714</v>
      </c>
      <c r="O737" s="26" t="str">
        <f t="shared" si="267"/>
        <v>$O$711:$O$714</v>
      </c>
      <c r="P737" s="26" t="str">
        <f t="shared" si="267"/>
        <v>$P$711:$P$714</v>
      </c>
      <c r="Q737" s="26" t="str">
        <f t="shared" si="267"/>
        <v>$Q$711:$Q$714</v>
      </c>
      <c r="R737" s="26" t="str">
        <f t="shared" si="267"/>
        <v>$R$711:$R$714</v>
      </c>
      <c r="S737" s="26" t="str">
        <f t="shared" si="267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8">SLOPE(INDIRECT(M737),INDIRECT($K737))</f>
        <v>#DIV/0!</v>
      </c>
      <c r="N738" s="35" t="e">
        <f t="shared" ca="1" si="268"/>
        <v>#DIV/0!</v>
      </c>
      <c r="O738" s="35" t="e">
        <f t="shared" ca="1" si="268"/>
        <v>#DIV/0!</v>
      </c>
      <c r="P738" s="35" t="e">
        <f t="shared" ca="1" si="268"/>
        <v>#DIV/0!</v>
      </c>
      <c r="Q738" s="35" t="e">
        <f t="shared" ca="1" si="268"/>
        <v>#DIV/0!</v>
      </c>
      <c r="R738" s="35" t="e">
        <f t="shared" ca="1" si="268"/>
        <v>#DIV/0!</v>
      </c>
      <c r="S738" s="35" t="e">
        <f t="shared" ca="1" si="268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9">M738*$C738</f>
        <v>#DIV/0!</v>
      </c>
      <c r="N739" s="35" t="e">
        <f t="shared" ca="1" si="269"/>
        <v>#DIV/0!</v>
      </c>
      <c r="O739" s="35" t="e">
        <f t="shared" ca="1" si="269"/>
        <v>#DIV/0!</v>
      </c>
      <c r="P739" s="35" t="e">
        <f t="shared" ca="1" si="269"/>
        <v>#DIV/0!</v>
      </c>
      <c r="Q739" s="35" t="e">
        <f t="shared" ca="1" si="269"/>
        <v>#DIV/0!</v>
      </c>
      <c r="R739" s="35" t="e">
        <f t="shared" ca="1" si="269"/>
        <v>#DIV/0!</v>
      </c>
      <c r="S739" s="35" t="e">
        <f t="shared" ca="1" si="269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70">RSQ(INDIRECT(M737),INDIRECT($K737))</f>
        <v>#DIV/0!</v>
      </c>
      <c r="N740" s="35" t="e">
        <f t="shared" ca="1" si="270"/>
        <v>#DIV/0!</v>
      </c>
      <c r="O740" s="35" t="e">
        <f t="shared" ca="1" si="270"/>
        <v>#DIV/0!</v>
      </c>
      <c r="P740" s="35" t="e">
        <f t="shared" ca="1" si="270"/>
        <v>#DIV/0!</v>
      </c>
      <c r="Q740" s="35" t="e">
        <f t="shared" ca="1" si="270"/>
        <v>#DIV/0!</v>
      </c>
      <c r="R740" s="35" t="e">
        <f t="shared" ca="1" si="270"/>
        <v>#DIV/0!</v>
      </c>
      <c r="S740" s="35" t="e">
        <f t="shared" ca="1" si="270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87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71">(B747-$B$747)*24</f>
        <v>0</v>
      </c>
      <c r="D747" s="34"/>
      <c r="E747" s="42"/>
      <c r="F747" s="33">
        <v>100</v>
      </c>
      <c r="G747" s="33">
        <f t="shared" ref="G747:G763" si="272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71"/>
        <v>0</v>
      </c>
      <c r="D748" s="28"/>
      <c r="E748" s="44"/>
      <c r="F748" s="27">
        <v>100</v>
      </c>
      <c r="G748" s="27">
        <f t="shared" si="272"/>
        <v>0</v>
      </c>
      <c r="H748" s="28" t="e">
        <f t="shared" ref="H748:H763" si="273">LN(E748/E747)/(C748-C747)</f>
        <v>#DIV/0!</v>
      </c>
      <c r="I748" s="29" t="e">
        <f t="shared" ref="I748:I763" si="274">((E748-E747)/H748)+I747</f>
        <v>#DIV/0!</v>
      </c>
      <c r="J748" s="29">
        <f t="shared" ref="J748:J763" si="275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71"/>
        <v>0</v>
      </c>
      <c r="D749" s="28"/>
      <c r="E749" s="44"/>
      <c r="F749" s="33">
        <v>100</v>
      </c>
      <c r="G749" s="27">
        <f t="shared" si="272"/>
        <v>0</v>
      </c>
      <c r="H749" s="28" t="e">
        <f t="shared" si="273"/>
        <v>#DIV/0!</v>
      </c>
      <c r="I749" s="29" t="e">
        <f t="shared" si="274"/>
        <v>#DIV/0!</v>
      </c>
      <c r="J749" s="29">
        <f t="shared" si="275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71"/>
        <v>0</v>
      </c>
      <c r="D750" s="28"/>
      <c r="E750" s="44"/>
      <c r="F750" s="27">
        <v>100</v>
      </c>
      <c r="G750" s="27">
        <f t="shared" si="272"/>
        <v>0</v>
      </c>
      <c r="H750" s="28" t="e">
        <f t="shared" si="273"/>
        <v>#DIV/0!</v>
      </c>
      <c r="I750" s="29" t="e">
        <f t="shared" si="274"/>
        <v>#DIV/0!</v>
      </c>
      <c r="J750" s="29">
        <f t="shared" si="275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71"/>
        <v>0</v>
      </c>
      <c r="D751" s="28"/>
      <c r="E751" s="44"/>
      <c r="F751" s="33">
        <v>100</v>
      </c>
      <c r="G751" s="27">
        <f t="shared" si="272"/>
        <v>0</v>
      </c>
      <c r="H751" s="28" t="e">
        <f t="shared" si="273"/>
        <v>#DIV/0!</v>
      </c>
      <c r="I751" s="29" t="e">
        <f t="shared" si="274"/>
        <v>#DIV/0!</v>
      </c>
      <c r="J751" s="29">
        <f t="shared" si="275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71"/>
        <v>0</v>
      </c>
      <c r="D752" s="28"/>
      <c r="E752" s="44"/>
      <c r="F752" s="27">
        <v>100</v>
      </c>
      <c r="G752" s="27">
        <f t="shared" si="272"/>
        <v>0</v>
      </c>
      <c r="H752" s="28" t="e">
        <f t="shared" si="273"/>
        <v>#DIV/0!</v>
      </c>
      <c r="I752" s="29" t="e">
        <f t="shared" si="274"/>
        <v>#DIV/0!</v>
      </c>
      <c r="J752" s="29">
        <f t="shared" si="275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71"/>
        <v>0</v>
      </c>
      <c r="D753" s="28"/>
      <c r="E753" s="44"/>
      <c r="F753" s="27">
        <v>100</v>
      </c>
      <c r="G753" s="27">
        <f t="shared" si="272"/>
        <v>0</v>
      </c>
      <c r="H753" s="28" t="e">
        <f t="shared" si="273"/>
        <v>#DIV/0!</v>
      </c>
      <c r="I753" s="29" t="e">
        <f t="shared" si="274"/>
        <v>#DIV/0!</v>
      </c>
      <c r="J753" s="29">
        <f t="shared" si="275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71"/>
        <v>0</v>
      </c>
      <c r="D754" s="28"/>
      <c r="E754" s="44"/>
      <c r="F754" s="27">
        <v>100</v>
      </c>
      <c r="G754" s="27">
        <f t="shared" si="272"/>
        <v>0</v>
      </c>
      <c r="H754" s="28" t="e">
        <f t="shared" si="273"/>
        <v>#DIV/0!</v>
      </c>
      <c r="I754" s="29" t="e">
        <f t="shared" si="274"/>
        <v>#DIV/0!</v>
      </c>
      <c r="J754" s="29">
        <f t="shared" si="275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71"/>
        <v>0</v>
      </c>
      <c r="D755" s="28"/>
      <c r="E755" s="44"/>
      <c r="F755" s="27">
        <v>100</v>
      </c>
      <c r="G755" s="27">
        <f t="shared" si="272"/>
        <v>0</v>
      </c>
      <c r="H755" s="28" t="e">
        <f t="shared" si="273"/>
        <v>#DIV/0!</v>
      </c>
      <c r="I755" s="29" t="e">
        <f t="shared" si="274"/>
        <v>#DIV/0!</v>
      </c>
      <c r="J755" s="29">
        <f t="shared" si="275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71"/>
        <v>0</v>
      </c>
      <c r="D756" s="28"/>
      <c r="E756" s="44"/>
      <c r="F756" s="27">
        <v>100</v>
      </c>
      <c r="G756" s="27">
        <f t="shared" si="272"/>
        <v>0</v>
      </c>
      <c r="H756" s="28" t="e">
        <f t="shared" si="273"/>
        <v>#DIV/0!</v>
      </c>
      <c r="I756" s="29" t="e">
        <f t="shared" si="274"/>
        <v>#DIV/0!</v>
      </c>
      <c r="J756" s="29">
        <f t="shared" si="275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71"/>
        <v>0</v>
      </c>
      <c r="D757" s="28"/>
      <c r="E757" s="44"/>
      <c r="F757" s="27">
        <v>100</v>
      </c>
      <c r="G757" s="27">
        <f t="shared" si="272"/>
        <v>0</v>
      </c>
      <c r="H757" s="28" t="e">
        <f t="shared" si="273"/>
        <v>#DIV/0!</v>
      </c>
      <c r="I757" s="29" t="e">
        <f t="shared" si="274"/>
        <v>#DIV/0!</v>
      </c>
      <c r="J757" s="29">
        <f t="shared" si="275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71"/>
        <v>0</v>
      </c>
      <c r="D758" s="28"/>
      <c r="E758" s="44"/>
      <c r="F758" s="27">
        <v>100</v>
      </c>
      <c r="G758" s="27">
        <f t="shared" si="272"/>
        <v>0</v>
      </c>
      <c r="H758" s="28" t="e">
        <f t="shared" si="273"/>
        <v>#DIV/0!</v>
      </c>
      <c r="I758" s="29" t="e">
        <f t="shared" si="274"/>
        <v>#DIV/0!</v>
      </c>
      <c r="J758" s="29">
        <f t="shared" si="275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71"/>
        <v>0</v>
      </c>
      <c r="D759" s="28"/>
      <c r="E759" s="44"/>
      <c r="F759" s="27">
        <v>100</v>
      </c>
      <c r="G759" s="27">
        <f t="shared" si="272"/>
        <v>0</v>
      </c>
      <c r="H759" s="28" t="e">
        <f t="shared" si="273"/>
        <v>#DIV/0!</v>
      </c>
      <c r="I759" s="29" t="e">
        <f t="shared" si="274"/>
        <v>#DIV/0!</v>
      </c>
      <c r="J759" s="29">
        <f t="shared" si="275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71"/>
        <v>0</v>
      </c>
      <c r="D760" s="28"/>
      <c r="E760" s="44"/>
      <c r="F760" s="27">
        <v>100</v>
      </c>
      <c r="G760" s="27">
        <f t="shared" si="272"/>
        <v>0</v>
      </c>
      <c r="H760" s="28" t="e">
        <f t="shared" si="273"/>
        <v>#DIV/0!</v>
      </c>
      <c r="I760" s="29" t="e">
        <f t="shared" si="274"/>
        <v>#DIV/0!</v>
      </c>
      <c r="J760" s="29">
        <f t="shared" si="275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71"/>
        <v>0</v>
      </c>
      <c r="D761" s="28"/>
      <c r="E761" s="44"/>
      <c r="F761" s="27">
        <v>100</v>
      </c>
      <c r="G761" s="27">
        <f t="shared" si="272"/>
        <v>0</v>
      </c>
      <c r="H761" s="28" t="e">
        <f t="shared" si="273"/>
        <v>#DIV/0!</v>
      </c>
      <c r="I761" s="29" t="e">
        <f t="shared" si="274"/>
        <v>#DIV/0!</v>
      </c>
      <c r="J761" s="29">
        <f t="shared" si="275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71"/>
        <v>0</v>
      </c>
      <c r="D762" s="28"/>
      <c r="E762" s="44"/>
      <c r="F762" s="27">
        <v>100</v>
      </c>
      <c r="G762" s="27">
        <f t="shared" si="272"/>
        <v>0</v>
      </c>
      <c r="H762" s="28" t="e">
        <f t="shared" si="273"/>
        <v>#DIV/0!</v>
      </c>
      <c r="I762" s="29" t="e">
        <f t="shared" si="274"/>
        <v>#DIV/0!</v>
      </c>
      <c r="J762" s="29">
        <f t="shared" si="275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71"/>
        <v>0</v>
      </c>
      <c r="D763" s="28"/>
      <c r="E763" s="44"/>
      <c r="F763" s="27">
        <v>100</v>
      </c>
      <c r="G763" s="27">
        <f t="shared" si="272"/>
        <v>0</v>
      </c>
      <c r="H763" s="28" t="e">
        <f t="shared" si="273"/>
        <v>#DIV/0!</v>
      </c>
      <c r="I763" s="29" t="e">
        <f t="shared" si="274"/>
        <v>#DIV/0!</v>
      </c>
      <c r="J763" s="29">
        <f t="shared" si="275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6">""&amp;ADDRESS($G771+ROW($A747),COLUMN())&amp;":"&amp;ADDRESS($G772+ROW($A747),COLUMN())</f>
        <v>$C$749:$C$751</v>
      </c>
      <c r="D769" s="26" t="str">
        <f t="shared" si="276"/>
        <v>$D$749:$D$751</v>
      </c>
      <c r="E769" s="26" t="str">
        <f t="shared" si="276"/>
        <v>$E$749:$E$751</v>
      </c>
      <c r="F769" s="26" t="str">
        <f t="shared" si="276"/>
        <v>$F$749:$F$751</v>
      </c>
      <c r="G769" s="26" t="str">
        <f t="shared" si="276"/>
        <v>$G$749:$G$751</v>
      </c>
      <c r="H769" s="26" t="str">
        <f t="shared" si="276"/>
        <v>$H$749:$H$751</v>
      </c>
      <c r="I769" s="26" t="str">
        <f t="shared" si="276"/>
        <v>$I$749:$I$751</v>
      </c>
      <c r="J769" s="37" t="str">
        <f t="shared" si="276"/>
        <v>$J$749:$J$751</v>
      </c>
      <c r="K769" s="26" t="str">
        <f t="shared" si="276"/>
        <v>$K$749:$K$751</v>
      </c>
      <c r="L769" s="26" t="str">
        <f t="shared" si="276"/>
        <v>$L$749:$L$751</v>
      </c>
      <c r="M769" s="26" t="str">
        <f t="shared" si="276"/>
        <v>$M$749:$M$751</v>
      </c>
      <c r="N769" s="26" t="str">
        <f t="shared" si="276"/>
        <v>$N$749:$N$751</v>
      </c>
      <c r="O769" s="26" t="str">
        <f t="shared" si="276"/>
        <v>$O$749:$O$751</v>
      </c>
      <c r="P769" s="26" t="str">
        <f t="shared" si="276"/>
        <v>$P$749:$P$751</v>
      </c>
      <c r="Q769" s="26" t="str">
        <f t="shared" si="276"/>
        <v>$Q$749:$Q$751</v>
      </c>
      <c r="R769" s="26" t="str">
        <f t="shared" si="276"/>
        <v>$R$749:$R$751</v>
      </c>
      <c r="S769" s="26" t="str">
        <f t="shared" si="276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7">SLOPE(INDIRECT(M769),INDIRECT($K769))</f>
        <v>#DIV/0!</v>
      </c>
      <c r="N770" s="18" t="e">
        <f t="shared" ca="1" si="277"/>
        <v>#DIV/0!</v>
      </c>
      <c r="O770" s="18" t="e">
        <f t="shared" ca="1" si="277"/>
        <v>#DIV/0!</v>
      </c>
      <c r="P770" s="18" t="e">
        <f t="shared" ca="1" si="277"/>
        <v>#DIV/0!</v>
      </c>
      <c r="Q770" s="18" t="e">
        <f t="shared" ca="1" si="277"/>
        <v>#DIV/0!</v>
      </c>
      <c r="R770" s="18" t="e">
        <f t="shared" ca="1" si="277"/>
        <v>#DIV/0!</v>
      </c>
      <c r="S770" s="18" t="e">
        <f t="shared" ca="1" si="277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8">M770*$C770</f>
        <v>#DIV/0!</v>
      </c>
      <c r="N771" s="18" t="e">
        <f t="shared" ca="1" si="278"/>
        <v>#DIV/0!</v>
      </c>
      <c r="O771" s="18" t="e">
        <f t="shared" ca="1" si="278"/>
        <v>#DIV/0!</v>
      </c>
      <c r="P771" s="18" t="e">
        <f t="shared" ca="1" si="278"/>
        <v>#DIV/0!</v>
      </c>
      <c r="Q771" s="18" t="e">
        <f t="shared" ca="1" si="278"/>
        <v>#DIV/0!</v>
      </c>
      <c r="R771" s="18" t="e">
        <f t="shared" ca="1" si="278"/>
        <v>#DIV/0!</v>
      </c>
      <c r="S771" s="18" t="e">
        <f t="shared" ca="1" si="278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9">RSQ(INDIRECT(M769),INDIRECT($K769))</f>
        <v>#DIV/0!</v>
      </c>
      <c r="N772" s="18" t="e">
        <f t="shared" ca="1" si="279"/>
        <v>#DIV/0!</v>
      </c>
      <c r="O772" s="18" t="e">
        <f t="shared" ca="1" si="279"/>
        <v>#DIV/0!</v>
      </c>
      <c r="P772" s="18" t="e">
        <f t="shared" ca="1" si="279"/>
        <v>#DIV/0!</v>
      </c>
      <c r="Q772" s="18" t="e">
        <f t="shared" ca="1" si="279"/>
        <v>#DIV/0!</v>
      </c>
      <c r="R772" s="18" t="e">
        <f t="shared" ca="1" si="279"/>
        <v>#DIV/0!</v>
      </c>
      <c r="S772" s="18" t="e">
        <f t="shared" ca="1" si="279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80">""&amp;ADDRESS($G776+ROW($A747),COLUMN())&amp;":"&amp;ADDRESS($G777+ROW($A747),COLUMN())</f>
        <v>$C$747:$C$752</v>
      </c>
      <c r="D774" s="26" t="str">
        <f t="shared" si="280"/>
        <v>$D$747:$D$752</v>
      </c>
      <c r="E774" s="26" t="str">
        <f t="shared" si="280"/>
        <v>$E$747:$E$752</v>
      </c>
      <c r="F774" s="26" t="str">
        <f t="shared" si="280"/>
        <v>$F$747:$F$752</v>
      </c>
      <c r="G774" s="26" t="str">
        <f t="shared" si="280"/>
        <v>$G$747:$G$752</v>
      </c>
      <c r="H774" s="26" t="str">
        <f t="shared" si="280"/>
        <v>$H$747:$H$752</v>
      </c>
      <c r="I774" s="26" t="str">
        <f t="shared" si="280"/>
        <v>$I$747:$I$752</v>
      </c>
      <c r="J774" s="26" t="str">
        <f t="shared" si="280"/>
        <v>$J$747:$J$752</v>
      </c>
      <c r="K774" s="26" t="str">
        <f t="shared" si="280"/>
        <v>$K$747:$K$752</v>
      </c>
      <c r="L774" s="26" t="str">
        <f t="shared" si="280"/>
        <v>$L$747:$L$752</v>
      </c>
      <c r="M774" s="26" t="str">
        <f t="shared" si="280"/>
        <v>$M$747:$M$752</v>
      </c>
      <c r="N774" s="26" t="str">
        <f t="shared" si="280"/>
        <v>$N$747:$N$752</v>
      </c>
      <c r="O774" s="26" t="str">
        <f t="shared" si="280"/>
        <v>$O$747:$O$752</v>
      </c>
      <c r="P774" s="26" t="str">
        <f t="shared" si="280"/>
        <v>$P$747:$P$752</v>
      </c>
      <c r="Q774" s="26" t="str">
        <f t="shared" si="280"/>
        <v>$Q$747:$Q$752</v>
      </c>
      <c r="R774" s="26" t="str">
        <f t="shared" si="280"/>
        <v>$R$747:$R$752</v>
      </c>
      <c r="S774" s="26" t="str">
        <f t="shared" si="280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81">SLOPE(INDIRECT(M774),INDIRECT($K774))</f>
        <v>#DIV/0!</v>
      </c>
      <c r="N775" s="35" t="e">
        <f t="shared" ca="1" si="281"/>
        <v>#DIV/0!</v>
      </c>
      <c r="O775" s="35" t="e">
        <f t="shared" ca="1" si="281"/>
        <v>#DIV/0!</v>
      </c>
      <c r="P775" s="35" t="e">
        <f t="shared" ca="1" si="281"/>
        <v>#DIV/0!</v>
      </c>
      <c r="Q775" s="35" t="e">
        <f t="shared" ca="1" si="281"/>
        <v>#DIV/0!</v>
      </c>
      <c r="R775" s="35" t="e">
        <f t="shared" ca="1" si="281"/>
        <v>#DIV/0!</v>
      </c>
      <c r="S775" s="35" t="e">
        <f t="shared" ca="1" si="281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82">M775*$C775</f>
        <v>#DIV/0!</v>
      </c>
      <c r="N776" s="35" t="e">
        <f t="shared" ca="1" si="282"/>
        <v>#DIV/0!</v>
      </c>
      <c r="O776" s="35" t="e">
        <f t="shared" ca="1" si="282"/>
        <v>#DIV/0!</v>
      </c>
      <c r="P776" s="35" t="e">
        <f t="shared" ca="1" si="282"/>
        <v>#DIV/0!</v>
      </c>
      <c r="Q776" s="35" t="e">
        <f t="shared" ca="1" si="282"/>
        <v>#DIV/0!</v>
      </c>
      <c r="R776" s="35" t="e">
        <f t="shared" ca="1" si="282"/>
        <v>#DIV/0!</v>
      </c>
      <c r="S776" s="35" t="e">
        <f t="shared" ca="1" si="282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3">RSQ(INDIRECT(M774),INDIRECT($K774))</f>
        <v>#DIV/0!</v>
      </c>
      <c r="N777" s="35" t="e">
        <f t="shared" ca="1" si="283"/>
        <v>#DIV/0!</v>
      </c>
      <c r="O777" s="35" t="e">
        <f t="shared" ca="1" si="283"/>
        <v>#DIV/0!</v>
      </c>
      <c r="P777" s="35" t="e">
        <f t="shared" ca="1" si="283"/>
        <v>#DIV/0!</v>
      </c>
      <c r="Q777" s="35" t="e">
        <f t="shared" ca="1" si="283"/>
        <v>#DIV/0!</v>
      </c>
      <c r="R777" s="35" t="e">
        <f t="shared" ca="1" si="283"/>
        <v>#DIV/0!</v>
      </c>
      <c r="S777" s="35" t="e">
        <f t="shared" ca="1" si="283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88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4">(B784-$B$784)*24</f>
        <v>0</v>
      </c>
      <c r="D784" s="34"/>
      <c r="E784" s="42"/>
      <c r="F784" s="33">
        <v>100</v>
      </c>
      <c r="G784" s="33">
        <f t="shared" ref="G784:G800" si="285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4"/>
        <v>0</v>
      </c>
      <c r="D785" s="28"/>
      <c r="E785" s="44"/>
      <c r="F785" s="27">
        <v>100</v>
      </c>
      <c r="G785" s="27">
        <f t="shared" si="285"/>
        <v>0</v>
      </c>
      <c r="H785" s="28" t="e">
        <f t="shared" ref="H785:H800" si="286">LN(E785/E784)/(C785-C784)</f>
        <v>#DIV/0!</v>
      </c>
      <c r="I785" s="29" t="e">
        <f t="shared" ref="I785:I800" si="287">((E785-E784)/H785)+I784</f>
        <v>#DIV/0!</v>
      </c>
      <c r="J785" s="29">
        <f t="shared" ref="J785:J800" si="288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4"/>
        <v>0</v>
      </c>
      <c r="D786" s="28"/>
      <c r="E786" s="44"/>
      <c r="F786" s="27">
        <v>100</v>
      </c>
      <c r="G786" s="27">
        <f t="shared" si="285"/>
        <v>0</v>
      </c>
      <c r="H786" s="28" t="e">
        <f t="shared" si="286"/>
        <v>#DIV/0!</v>
      </c>
      <c r="I786" s="29" t="e">
        <f t="shared" si="287"/>
        <v>#DIV/0!</v>
      </c>
      <c r="J786" s="29">
        <f t="shared" si="288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4"/>
        <v>0</v>
      </c>
      <c r="D787" s="28"/>
      <c r="E787" s="44"/>
      <c r="F787" s="27">
        <v>100</v>
      </c>
      <c r="G787" s="27">
        <f t="shared" si="285"/>
        <v>0</v>
      </c>
      <c r="H787" s="28" t="e">
        <f t="shared" si="286"/>
        <v>#DIV/0!</v>
      </c>
      <c r="I787" s="29" t="e">
        <f t="shared" si="287"/>
        <v>#DIV/0!</v>
      </c>
      <c r="J787" s="29">
        <f t="shared" si="288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4"/>
        <v>0</v>
      </c>
      <c r="D788" s="28"/>
      <c r="E788" s="44"/>
      <c r="F788" s="27">
        <v>100</v>
      </c>
      <c r="G788" s="27">
        <f t="shared" si="285"/>
        <v>0</v>
      </c>
      <c r="H788" s="28" t="e">
        <f t="shared" si="286"/>
        <v>#DIV/0!</v>
      </c>
      <c r="I788" s="29" t="e">
        <f t="shared" si="287"/>
        <v>#DIV/0!</v>
      </c>
      <c r="J788" s="29">
        <f t="shared" si="288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4"/>
        <v>0</v>
      </c>
      <c r="D789" s="28"/>
      <c r="E789" s="44"/>
      <c r="F789" s="27">
        <v>100</v>
      </c>
      <c r="G789" s="27">
        <f t="shared" si="285"/>
        <v>0</v>
      </c>
      <c r="H789" s="28" t="e">
        <f t="shared" si="286"/>
        <v>#DIV/0!</v>
      </c>
      <c r="I789" s="29" t="e">
        <f t="shared" si="287"/>
        <v>#DIV/0!</v>
      </c>
      <c r="J789" s="29">
        <f t="shared" si="288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4"/>
        <v>0</v>
      </c>
      <c r="D790" s="28"/>
      <c r="E790" s="44"/>
      <c r="F790" s="27">
        <v>100</v>
      </c>
      <c r="G790" s="27">
        <f t="shared" si="285"/>
        <v>0</v>
      </c>
      <c r="H790" s="28" t="e">
        <f t="shared" si="286"/>
        <v>#DIV/0!</v>
      </c>
      <c r="I790" s="29" t="e">
        <f t="shared" si="287"/>
        <v>#DIV/0!</v>
      </c>
      <c r="J790" s="29">
        <f t="shared" si="288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4"/>
        <v>0</v>
      </c>
      <c r="D791" s="28"/>
      <c r="E791" s="44"/>
      <c r="F791" s="27">
        <v>100</v>
      </c>
      <c r="G791" s="27">
        <f t="shared" si="285"/>
        <v>0</v>
      </c>
      <c r="H791" s="28" t="e">
        <f t="shared" si="286"/>
        <v>#DIV/0!</v>
      </c>
      <c r="I791" s="29" t="e">
        <f t="shared" si="287"/>
        <v>#DIV/0!</v>
      </c>
      <c r="J791" s="29">
        <f t="shared" si="288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4"/>
        <v>0</v>
      </c>
      <c r="D792" s="28"/>
      <c r="E792" s="44"/>
      <c r="F792" s="27">
        <v>100</v>
      </c>
      <c r="G792" s="27">
        <f t="shared" si="285"/>
        <v>0</v>
      </c>
      <c r="H792" s="28" t="e">
        <f t="shared" si="286"/>
        <v>#DIV/0!</v>
      </c>
      <c r="I792" s="29" t="e">
        <f t="shared" si="287"/>
        <v>#DIV/0!</v>
      </c>
      <c r="J792" s="29">
        <f t="shared" si="288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4"/>
        <v>0</v>
      </c>
      <c r="D793" s="28"/>
      <c r="E793" s="44"/>
      <c r="F793" s="27">
        <v>100</v>
      </c>
      <c r="G793" s="27">
        <f t="shared" si="285"/>
        <v>0</v>
      </c>
      <c r="H793" s="28" t="e">
        <f t="shared" si="286"/>
        <v>#DIV/0!</v>
      </c>
      <c r="I793" s="29" t="e">
        <f t="shared" si="287"/>
        <v>#DIV/0!</v>
      </c>
      <c r="J793" s="29">
        <f t="shared" si="288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4"/>
        <v>0</v>
      </c>
      <c r="D794" s="28"/>
      <c r="E794" s="44"/>
      <c r="F794" s="27">
        <v>100</v>
      </c>
      <c r="G794" s="27">
        <f t="shared" si="285"/>
        <v>0</v>
      </c>
      <c r="H794" s="28" t="e">
        <f t="shared" si="286"/>
        <v>#DIV/0!</v>
      </c>
      <c r="I794" s="29" t="e">
        <f t="shared" si="287"/>
        <v>#DIV/0!</v>
      </c>
      <c r="J794" s="29">
        <f t="shared" si="288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4"/>
        <v>0</v>
      </c>
      <c r="D795" s="28"/>
      <c r="E795" s="44"/>
      <c r="F795" s="27">
        <v>100</v>
      </c>
      <c r="G795" s="27">
        <f t="shared" si="285"/>
        <v>0</v>
      </c>
      <c r="H795" s="28" t="e">
        <f t="shared" si="286"/>
        <v>#DIV/0!</v>
      </c>
      <c r="I795" s="29" t="e">
        <f t="shared" si="287"/>
        <v>#DIV/0!</v>
      </c>
      <c r="J795" s="29">
        <f t="shared" si="288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4"/>
        <v>0</v>
      </c>
      <c r="D796" s="28"/>
      <c r="E796" s="44"/>
      <c r="F796" s="27">
        <v>100</v>
      </c>
      <c r="G796" s="27">
        <f t="shared" si="285"/>
        <v>0</v>
      </c>
      <c r="H796" s="28" t="e">
        <f t="shared" si="286"/>
        <v>#DIV/0!</v>
      </c>
      <c r="I796" s="29" t="e">
        <f t="shared" si="287"/>
        <v>#DIV/0!</v>
      </c>
      <c r="J796" s="29">
        <f t="shared" si="288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4"/>
        <v>0</v>
      </c>
      <c r="D797" s="28"/>
      <c r="E797" s="44"/>
      <c r="F797" s="27">
        <v>100</v>
      </c>
      <c r="G797" s="27">
        <f t="shared" si="285"/>
        <v>0</v>
      </c>
      <c r="H797" s="28" t="e">
        <f t="shared" si="286"/>
        <v>#DIV/0!</v>
      </c>
      <c r="I797" s="29" t="e">
        <f t="shared" si="287"/>
        <v>#DIV/0!</v>
      </c>
      <c r="J797" s="29">
        <f t="shared" si="288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4"/>
        <v>0</v>
      </c>
      <c r="D798" s="28"/>
      <c r="E798" s="44"/>
      <c r="F798" s="27">
        <v>100</v>
      </c>
      <c r="G798" s="27">
        <f t="shared" si="285"/>
        <v>0</v>
      </c>
      <c r="H798" s="28" t="e">
        <f t="shared" si="286"/>
        <v>#DIV/0!</v>
      </c>
      <c r="I798" s="29" t="e">
        <f t="shared" si="287"/>
        <v>#DIV/0!</v>
      </c>
      <c r="J798" s="29">
        <f t="shared" si="288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4"/>
        <v>0</v>
      </c>
      <c r="D799" s="28"/>
      <c r="E799" s="44"/>
      <c r="F799" s="27">
        <v>100</v>
      </c>
      <c r="G799" s="27">
        <f t="shared" si="285"/>
        <v>0</v>
      </c>
      <c r="H799" s="28" t="e">
        <f t="shared" si="286"/>
        <v>#DIV/0!</v>
      </c>
      <c r="I799" s="29" t="e">
        <f t="shared" si="287"/>
        <v>#DIV/0!</v>
      </c>
      <c r="J799" s="29">
        <f t="shared" si="288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4"/>
        <v>0</v>
      </c>
      <c r="D800" s="28"/>
      <c r="E800" s="44"/>
      <c r="F800" s="27">
        <v>100</v>
      </c>
      <c r="G800" s="27">
        <f t="shared" si="285"/>
        <v>0</v>
      </c>
      <c r="H800" s="28" t="e">
        <f t="shared" si="286"/>
        <v>#DIV/0!</v>
      </c>
      <c r="I800" s="29" t="e">
        <f t="shared" si="287"/>
        <v>#DIV/0!</v>
      </c>
      <c r="J800" s="29">
        <f t="shared" si="288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9">""&amp;ADDRESS($G808+ROW($A784),COLUMN())&amp;":"&amp;ADDRESS($G809+ROW($A784),COLUMN())</f>
        <v>$J$787:$J$790</v>
      </c>
      <c r="K806" s="26" t="str">
        <f t="shared" si="289"/>
        <v>$K$787:$K$790</v>
      </c>
      <c r="L806" s="26" t="str">
        <f t="shared" si="289"/>
        <v>$L$787:$L$790</v>
      </c>
      <c r="M806" s="26" t="str">
        <f t="shared" si="289"/>
        <v>$M$787:$M$790</v>
      </c>
      <c r="N806" s="26" t="str">
        <f t="shared" si="289"/>
        <v>$N$787:$N$790</v>
      </c>
      <c r="O806" s="26" t="str">
        <f t="shared" si="289"/>
        <v>$O$787:$O$790</v>
      </c>
      <c r="P806" s="26" t="str">
        <f t="shared" si="289"/>
        <v>$P$787:$P$790</v>
      </c>
      <c r="Q806" s="26" t="str">
        <f t="shared" si="289"/>
        <v>$Q$787:$Q$790</v>
      </c>
      <c r="R806" s="26" t="str">
        <f t="shared" si="289"/>
        <v>$R$787:$R$790</v>
      </c>
      <c r="S806" s="26" t="str">
        <f t="shared" si="289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90">SLOPE(INDIRECT(M806),INDIRECT($K806))</f>
        <v>#DIV/0!</v>
      </c>
      <c r="N807" s="18" t="e">
        <f t="shared" ca="1" si="290"/>
        <v>#DIV/0!</v>
      </c>
      <c r="O807" s="18" t="e">
        <f t="shared" ca="1" si="290"/>
        <v>#DIV/0!</v>
      </c>
      <c r="P807" s="18" t="e">
        <f t="shared" ca="1" si="290"/>
        <v>#DIV/0!</v>
      </c>
      <c r="Q807" s="18" t="e">
        <f t="shared" ca="1" si="290"/>
        <v>#DIV/0!</v>
      </c>
      <c r="R807" s="18" t="e">
        <f t="shared" ca="1" si="290"/>
        <v>#DIV/0!</v>
      </c>
      <c r="S807" s="18" t="e">
        <f t="shared" ca="1" si="290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91">M807*$C807</f>
        <v>#DIV/0!</v>
      </c>
      <c r="N808" s="18" t="e">
        <f t="shared" ca="1" si="291"/>
        <v>#DIV/0!</v>
      </c>
      <c r="O808" s="18" t="e">
        <f t="shared" ca="1" si="291"/>
        <v>#DIV/0!</v>
      </c>
      <c r="P808" s="18" t="e">
        <f t="shared" ca="1" si="291"/>
        <v>#DIV/0!</v>
      </c>
      <c r="Q808" s="18" t="e">
        <f t="shared" ca="1" si="291"/>
        <v>#DIV/0!</v>
      </c>
      <c r="R808" s="18" t="e">
        <f t="shared" ca="1" si="291"/>
        <v>#DIV/0!</v>
      </c>
      <c r="S808" s="18" t="e">
        <f t="shared" ca="1" si="291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92">RSQ(INDIRECT(M806),INDIRECT($K806))</f>
        <v>#DIV/0!</v>
      </c>
      <c r="N809" s="18" t="e">
        <f t="shared" ca="1" si="292"/>
        <v>#DIV/0!</v>
      </c>
      <c r="O809" s="18" t="e">
        <f t="shared" ca="1" si="292"/>
        <v>#DIV/0!</v>
      </c>
      <c r="P809" s="18" t="e">
        <f t="shared" ca="1" si="292"/>
        <v>#DIV/0!</v>
      </c>
      <c r="Q809" s="18" t="e">
        <f t="shared" ca="1" si="292"/>
        <v>#DIV/0!</v>
      </c>
      <c r="R809" s="18" t="e">
        <f t="shared" ca="1" si="292"/>
        <v>#DIV/0!</v>
      </c>
      <c r="S809" s="18" t="e">
        <f t="shared" ca="1" si="292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3">""&amp;ADDRESS($G813+ROW($A784),COLUMN())&amp;":"&amp;ADDRESS($G814+ROW($A784),COLUMN())</f>
        <v>$C$785:$C$788</v>
      </c>
      <c r="D811" s="26" t="str">
        <f t="shared" si="293"/>
        <v>$D$785:$D$788</v>
      </c>
      <c r="E811" s="26" t="str">
        <f t="shared" si="293"/>
        <v>$E$785:$E$788</v>
      </c>
      <c r="F811" s="26" t="str">
        <f t="shared" si="293"/>
        <v>$F$785:$F$788</v>
      </c>
      <c r="G811" s="26" t="str">
        <f t="shared" si="293"/>
        <v>$G$785:$G$788</v>
      </c>
      <c r="H811" s="26" t="str">
        <f t="shared" si="293"/>
        <v>$H$785:$H$788</v>
      </c>
      <c r="I811" s="26" t="str">
        <f t="shared" si="293"/>
        <v>$I$785:$I$788</v>
      </c>
      <c r="J811" s="26" t="str">
        <f t="shared" si="293"/>
        <v>$J$785:$J$788</v>
      </c>
      <c r="K811" s="26" t="str">
        <f t="shared" si="293"/>
        <v>$K$785:$K$788</v>
      </c>
      <c r="L811" s="26" t="str">
        <f t="shared" si="293"/>
        <v>$L$785:$L$788</v>
      </c>
      <c r="M811" s="26" t="str">
        <f t="shared" si="293"/>
        <v>$M$785:$M$788</v>
      </c>
      <c r="N811" s="26" t="str">
        <f t="shared" si="293"/>
        <v>$N$785:$N$788</v>
      </c>
      <c r="O811" s="26" t="str">
        <f t="shared" si="293"/>
        <v>$O$785:$O$788</v>
      </c>
      <c r="P811" s="26" t="str">
        <f t="shared" si="293"/>
        <v>$P$785:$P$788</v>
      </c>
      <c r="Q811" s="26" t="str">
        <f t="shared" si="293"/>
        <v>$Q$785:$Q$788</v>
      </c>
      <c r="R811" s="26" t="str">
        <f t="shared" si="293"/>
        <v>$R$785:$R$788</v>
      </c>
      <c r="S811" s="26" t="str">
        <f t="shared" si="293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4">SLOPE(INDIRECT(M811),INDIRECT($K811))</f>
        <v>#DIV/0!</v>
      </c>
      <c r="N812" s="35" t="e">
        <f t="shared" ca="1" si="294"/>
        <v>#DIV/0!</v>
      </c>
      <c r="O812" s="35" t="e">
        <f t="shared" ca="1" si="294"/>
        <v>#DIV/0!</v>
      </c>
      <c r="P812" s="35" t="e">
        <f t="shared" ca="1" si="294"/>
        <v>#DIV/0!</v>
      </c>
      <c r="Q812" s="35" t="e">
        <f t="shared" ca="1" si="294"/>
        <v>#DIV/0!</v>
      </c>
      <c r="R812" s="35" t="e">
        <f t="shared" ca="1" si="294"/>
        <v>#DIV/0!</v>
      </c>
      <c r="S812" s="35" t="e">
        <f t="shared" ca="1" si="294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5">M812*$C812</f>
        <v>#DIV/0!</v>
      </c>
      <c r="N813" s="35" t="e">
        <f t="shared" ca="1" si="295"/>
        <v>#DIV/0!</v>
      </c>
      <c r="O813" s="35" t="e">
        <f t="shared" ca="1" si="295"/>
        <v>#DIV/0!</v>
      </c>
      <c r="P813" s="35" t="e">
        <f t="shared" ca="1" si="295"/>
        <v>#DIV/0!</v>
      </c>
      <c r="Q813" s="35" t="e">
        <f t="shared" ca="1" si="295"/>
        <v>#DIV/0!</v>
      </c>
      <c r="R813" s="35" t="e">
        <f t="shared" ca="1" si="295"/>
        <v>#DIV/0!</v>
      </c>
      <c r="S813" s="35" t="e">
        <f t="shared" ca="1" si="295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6">RSQ(INDIRECT(M811),INDIRECT($K811))</f>
        <v>#DIV/0!</v>
      </c>
      <c r="N814" s="35" t="e">
        <f t="shared" ca="1" si="296"/>
        <v>#DIV/0!</v>
      </c>
      <c r="O814" s="35" t="e">
        <f t="shared" ca="1" si="296"/>
        <v>#DIV/0!</v>
      </c>
      <c r="P814" s="35" t="e">
        <f t="shared" ca="1" si="296"/>
        <v>#DIV/0!</v>
      </c>
      <c r="Q814" s="35" t="e">
        <f t="shared" ca="1" si="296"/>
        <v>#DIV/0!</v>
      </c>
      <c r="R814" s="35" t="e">
        <f t="shared" ca="1" si="296"/>
        <v>#DIV/0!</v>
      </c>
      <c r="S814" s="35" t="e">
        <f t="shared" ca="1" si="296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89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7">(B821-$B$821)*24</f>
        <v>0</v>
      </c>
      <c r="D821" s="34"/>
      <c r="E821" s="42"/>
      <c r="F821" s="33">
        <v>100</v>
      </c>
      <c r="G821" s="33">
        <f t="shared" ref="G821:G837" si="298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7"/>
        <v>0</v>
      </c>
      <c r="D822" s="28"/>
      <c r="E822" s="44"/>
      <c r="F822" s="27">
        <v>100</v>
      </c>
      <c r="G822" s="27">
        <f t="shared" si="298"/>
        <v>0</v>
      </c>
      <c r="H822" s="28" t="e">
        <f t="shared" ref="H822:H837" si="299">LN(E822/E821)/(C822-C821)</f>
        <v>#DIV/0!</v>
      </c>
      <c r="I822" s="29" t="e">
        <f t="shared" ref="I822:I837" si="300">((E822-E821)/H822)+I821</f>
        <v>#DIV/0!</v>
      </c>
      <c r="J822" s="29">
        <f t="shared" ref="J822:J837" si="301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7"/>
        <v>0</v>
      </c>
      <c r="D823" s="28"/>
      <c r="E823" s="44"/>
      <c r="F823" s="33">
        <v>100</v>
      </c>
      <c r="G823" s="27">
        <f t="shared" si="298"/>
        <v>0</v>
      </c>
      <c r="H823" s="28" t="e">
        <f t="shared" si="299"/>
        <v>#DIV/0!</v>
      </c>
      <c r="I823" s="29" t="e">
        <f t="shared" si="300"/>
        <v>#DIV/0!</v>
      </c>
      <c r="J823" s="29">
        <f t="shared" si="301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7"/>
        <v>0</v>
      </c>
      <c r="D824" s="28"/>
      <c r="E824" s="44"/>
      <c r="F824" s="27">
        <v>100</v>
      </c>
      <c r="G824" s="27">
        <f t="shared" si="298"/>
        <v>0</v>
      </c>
      <c r="H824" s="28" t="e">
        <f t="shared" si="299"/>
        <v>#DIV/0!</v>
      </c>
      <c r="I824" s="29" t="e">
        <f t="shared" si="300"/>
        <v>#DIV/0!</v>
      </c>
      <c r="J824" s="29">
        <f t="shared" si="301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7"/>
        <v>0</v>
      </c>
      <c r="D825" s="28"/>
      <c r="E825" s="44"/>
      <c r="F825" s="33">
        <v>100</v>
      </c>
      <c r="G825" s="27">
        <f t="shared" si="298"/>
        <v>0</v>
      </c>
      <c r="H825" s="28" t="e">
        <f t="shared" si="299"/>
        <v>#DIV/0!</v>
      </c>
      <c r="I825" s="29" t="e">
        <f t="shared" si="300"/>
        <v>#DIV/0!</v>
      </c>
      <c r="J825" s="29">
        <f t="shared" si="301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7"/>
        <v>0</v>
      </c>
      <c r="D826" s="28"/>
      <c r="E826" s="44"/>
      <c r="F826" s="27">
        <v>100</v>
      </c>
      <c r="G826" s="27">
        <f t="shared" si="298"/>
        <v>0</v>
      </c>
      <c r="H826" s="28" t="e">
        <f t="shared" si="299"/>
        <v>#DIV/0!</v>
      </c>
      <c r="I826" s="29" t="e">
        <f t="shared" si="300"/>
        <v>#DIV/0!</v>
      </c>
      <c r="J826" s="29">
        <f t="shared" si="301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7"/>
        <v>0</v>
      </c>
      <c r="D827" s="28"/>
      <c r="E827" s="44"/>
      <c r="F827" s="27">
        <v>100</v>
      </c>
      <c r="G827" s="27">
        <f t="shared" si="298"/>
        <v>0</v>
      </c>
      <c r="H827" s="28" t="e">
        <f t="shared" si="299"/>
        <v>#DIV/0!</v>
      </c>
      <c r="I827" s="29" t="e">
        <f t="shared" si="300"/>
        <v>#DIV/0!</v>
      </c>
      <c r="J827" s="29">
        <f t="shared" si="301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7"/>
        <v>0</v>
      </c>
      <c r="D828" s="28"/>
      <c r="E828" s="44"/>
      <c r="F828" s="27">
        <v>100</v>
      </c>
      <c r="G828" s="27">
        <f t="shared" si="298"/>
        <v>0</v>
      </c>
      <c r="H828" s="28" t="e">
        <f t="shared" si="299"/>
        <v>#DIV/0!</v>
      </c>
      <c r="I828" s="29" t="e">
        <f t="shared" si="300"/>
        <v>#DIV/0!</v>
      </c>
      <c r="J828" s="29">
        <f t="shared" si="301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7"/>
        <v>0</v>
      </c>
      <c r="D829" s="28"/>
      <c r="E829" s="44"/>
      <c r="F829" s="27">
        <v>100</v>
      </c>
      <c r="G829" s="27">
        <f t="shared" si="298"/>
        <v>0</v>
      </c>
      <c r="H829" s="28" t="e">
        <f t="shared" si="299"/>
        <v>#DIV/0!</v>
      </c>
      <c r="I829" s="29" t="e">
        <f t="shared" si="300"/>
        <v>#DIV/0!</v>
      </c>
      <c r="J829" s="29">
        <f t="shared" si="301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7"/>
        <v>0</v>
      </c>
      <c r="D830" s="28"/>
      <c r="E830" s="44"/>
      <c r="F830" s="27">
        <v>100</v>
      </c>
      <c r="G830" s="27">
        <f t="shared" si="298"/>
        <v>0</v>
      </c>
      <c r="H830" s="28" t="e">
        <f t="shared" si="299"/>
        <v>#DIV/0!</v>
      </c>
      <c r="I830" s="29" t="e">
        <f t="shared" si="300"/>
        <v>#DIV/0!</v>
      </c>
      <c r="J830" s="29">
        <f t="shared" si="301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7"/>
        <v>0</v>
      </c>
      <c r="D831" s="28"/>
      <c r="E831" s="44"/>
      <c r="F831" s="27">
        <v>100</v>
      </c>
      <c r="G831" s="27">
        <f t="shared" si="298"/>
        <v>0</v>
      </c>
      <c r="H831" s="28" t="e">
        <f t="shared" si="299"/>
        <v>#DIV/0!</v>
      </c>
      <c r="I831" s="29" t="e">
        <f t="shared" si="300"/>
        <v>#DIV/0!</v>
      </c>
      <c r="J831" s="29">
        <f t="shared" si="301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7"/>
        <v>0</v>
      </c>
      <c r="D832" s="28"/>
      <c r="E832" s="44"/>
      <c r="F832" s="27">
        <v>100</v>
      </c>
      <c r="G832" s="27">
        <f t="shared" si="298"/>
        <v>0</v>
      </c>
      <c r="H832" s="28" t="e">
        <f t="shared" si="299"/>
        <v>#DIV/0!</v>
      </c>
      <c r="I832" s="29" t="e">
        <f t="shared" si="300"/>
        <v>#DIV/0!</v>
      </c>
      <c r="J832" s="29">
        <f t="shared" si="301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7"/>
        <v>0</v>
      </c>
      <c r="D833" s="28"/>
      <c r="E833" s="44"/>
      <c r="F833" s="27">
        <v>100</v>
      </c>
      <c r="G833" s="27">
        <f t="shared" si="298"/>
        <v>0</v>
      </c>
      <c r="H833" s="28" t="e">
        <f t="shared" si="299"/>
        <v>#DIV/0!</v>
      </c>
      <c r="I833" s="29" t="e">
        <f t="shared" si="300"/>
        <v>#DIV/0!</v>
      </c>
      <c r="J833" s="29">
        <f t="shared" si="301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7"/>
        <v>0</v>
      </c>
      <c r="D834" s="28"/>
      <c r="E834" s="44"/>
      <c r="F834" s="27">
        <v>100</v>
      </c>
      <c r="G834" s="27">
        <f t="shared" si="298"/>
        <v>0</v>
      </c>
      <c r="H834" s="28" t="e">
        <f t="shared" si="299"/>
        <v>#DIV/0!</v>
      </c>
      <c r="I834" s="29" t="e">
        <f t="shared" si="300"/>
        <v>#DIV/0!</v>
      </c>
      <c r="J834" s="29">
        <f t="shared" si="301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7"/>
        <v>0</v>
      </c>
      <c r="D835" s="28"/>
      <c r="E835" s="44"/>
      <c r="F835" s="27">
        <v>100</v>
      </c>
      <c r="G835" s="27">
        <f t="shared" si="298"/>
        <v>0</v>
      </c>
      <c r="H835" s="28" t="e">
        <f t="shared" si="299"/>
        <v>#DIV/0!</v>
      </c>
      <c r="I835" s="29" t="e">
        <f t="shared" si="300"/>
        <v>#DIV/0!</v>
      </c>
      <c r="J835" s="29">
        <f t="shared" si="301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7"/>
        <v>0</v>
      </c>
      <c r="D836" s="28"/>
      <c r="E836" s="44"/>
      <c r="F836" s="27">
        <v>100</v>
      </c>
      <c r="G836" s="27">
        <f t="shared" si="298"/>
        <v>0</v>
      </c>
      <c r="H836" s="28" t="e">
        <f t="shared" si="299"/>
        <v>#DIV/0!</v>
      </c>
      <c r="I836" s="29" t="e">
        <f t="shared" si="300"/>
        <v>#DIV/0!</v>
      </c>
      <c r="J836" s="29">
        <f t="shared" si="301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7"/>
        <v>0</v>
      </c>
      <c r="D837" s="28"/>
      <c r="E837" s="44"/>
      <c r="F837" s="27">
        <v>100</v>
      </c>
      <c r="G837" s="27">
        <f t="shared" si="298"/>
        <v>0</v>
      </c>
      <c r="H837" s="28" t="e">
        <f t="shared" si="299"/>
        <v>#DIV/0!</v>
      </c>
      <c r="I837" s="29" t="e">
        <f t="shared" si="300"/>
        <v>#DIV/0!</v>
      </c>
      <c r="J837" s="29">
        <f t="shared" si="301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302">""&amp;ADDRESS($G845+ROW($A821),COLUMN())&amp;":"&amp;ADDRESS($G846+ROW($A821),COLUMN())</f>
        <v>$J$821:$J$825</v>
      </c>
      <c r="K843" s="26" t="str">
        <f t="shared" si="302"/>
        <v>$K$821:$K$825</v>
      </c>
      <c r="L843" s="26" t="str">
        <f t="shared" si="302"/>
        <v>$L$821:$L$825</v>
      </c>
      <c r="M843" s="26" t="str">
        <f t="shared" si="302"/>
        <v>$M$821:$M$825</v>
      </c>
      <c r="N843" s="26" t="str">
        <f t="shared" si="302"/>
        <v>$N$821:$N$825</v>
      </c>
      <c r="O843" s="26" t="str">
        <f t="shared" si="302"/>
        <v>$O$821:$O$825</v>
      </c>
      <c r="P843" s="26" t="str">
        <f t="shared" si="302"/>
        <v>$P$821:$P$825</v>
      </c>
      <c r="Q843" s="26" t="str">
        <f t="shared" si="302"/>
        <v>$Q$821:$Q$825</v>
      </c>
      <c r="R843" s="26" t="str">
        <f t="shared" si="302"/>
        <v>$R$821:$R$825</v>
      </c>
      <c r="S843" s="26" t="str">
        <f t="shared" si="302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3">SLOPE(INDIRECT(M843),INDIRECT($K843))</f>
        <v>#DIV/0!</v>
      </c>
      <c r="N844" s="18" t="e">
        <f t="shared" ca="1" si="303"/>
        <v>#DIV/0!</v>
      </c>
      <c r="O844" s="18" t="e">
        <f t="shared" ca="1" si="303"/>
        <v>#DIV/0!</v>
      </c>
      <c r="P844" s="18" t="e">
        <f t="shared" ca="1" si="303"/>
        <v>#DIV/0!</v>
      </c>
      <c r="Q844" s="18" t="e">
        <f t="shared" ca="1" si="303"/>
        <v>#DIV/0!</v>
      </c>
      <c r="R844" s="18" t="e">
        <f t="shared" ca="1" si="303"/>
        <v>#DIV/0!</v>
      </c>
      <c r="S844" s="18" t="e">
        <f t="shared" ca="1" si="303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4">M844*$C844</f>
        <v>#DIV/0!</v>
      </c>
      <c r="N845" s="18" t="e">
        <f t="shared" ca="1" si="304"/>
        <v>#DIV/0!</v>
      </c>
      <c r="O845" s="18" t="e">
        <f t="shared" ca="1" si="304"/>
        <v>#DIV/0!</v>
      </c>
      <c r="P845" s="18" t="e">
        <f t="shared" ca="1" si="304"/>
        <v>#DIV/0!</v>
      </c>
      <c r="Q845" s="18" t="e">
        <f t="shared" ca="1" si="304"/>
        <v>#DIV/0!</v>
      </c>
      <c r="R845" s="18" t="e">
        <f t="shared" ca="1" si="304"/>
        <v>#DIV/0!</v>
      </c>
      <c r="S845" s="18" t="e">
        <f t="shared" ca="1" si="304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5">RSQ(INDIRECT(M843),INDIRECT($K843))</f>
        <v>#DIV/0!</v>
      </c>
      <c r="N846" s="18" t="e">
        <f t="shared" ca="1" si="305"/>
        <v>#DIV/0!</v>
      </c>
      <c r="O846" s="18" t="e">
        <f t="shared" ca="1" si="305"/>
        <v>#DIV/0!</v>
      </c>
      <c r="P846" s="18" t="e">
        <f t="shared" ca="1" si="305"/>
        <v>#DIV/0!</v>
      </c>
      <c r="Q846" s="18" t="e">
        <f t="shared" ca="1" si="305"/>
        <v>#DIV/0!</v>
      </c>
      <c r="R846" s="18" t="e">
        <f t="shared" ca="1" si="305"/>
        <v>#DIV/0!</v>
      </c>
      <c r="S846" s="18" t="e">
        <f t="shared" ca="1" si="305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6">""&amp;ADDRESS($G850+ROW($A821),COLUMN())&amp;":"&amp;ADDRESS($G851+ROW($A821),COLUMN())</f>
        <v>$C$821:$C$826</v>
      </c>
      <c r="D848" s="26" t="str">
        <f t="shared" si="306"/>
        <v>$D$821:$D$826</v>
      </c>
      <c r="E848" s="26" t="str">
        <f t="shared" si="306"/>
        <v>$E$821:$E$826</v>
      </c>
      <c r="F848" s="26" t="str">
        <f t="shared" si="306"/>
        <v>$F$821:$F$826</v>
      </c>
      <c r="G848" s="26" t="str">
        <f t="shared" si="306"/>
        <v>$G$821:$G$826</v>
      </c>
      <c r="H848" s="26" t="str">
        <f t="shared" si="306"/>
        <v>$H$821:$H$826</v>
      </c>
      <c r="I848" s="26" t="str">
        <f t="shared" si="306"/>
        <v>$I$821:$I$826</v>
      </c>
      <c r="J848" s="26" t="str">
        <f t="shared" si="306"/>
        <v>$J$821:$J$826</v>
      </c>
      <c r="K848" s="26" t="str">
        <f t="shared" si="306"/>
        <v>$K$821:$K$826</v>
      </c>
      <c r="L848" s="26" t="str">
        <f t="shared" si="306"/>
        <v>$L$821:$L$826</v>
      </c>
      <c r="M848" s="26" t="str">
        <f t="shared" si="306"/>
        <v>$M$821:$M$826</v>
      </c>
      <c r="N848" s="26" t="str">
        <f t="shared" si="306"/>
        <v>$N$821:$N$826</v>
      </c>
      <c r="O848" s="26" t="str">
        <f t="shared" si="306"/>
        <v>$O$821:$O$826</v>
      </c>
      <c r="P848" s="26" t="str">
        <f t="shared" si="306"/>
        <v>$P$821:$P$826</v>
      </c>
      <c r="Q848" s="26" t="str">
        <f t="shared" si="306"/>
        <v>$Q$821:$Q$826</v>
      </c>
      <c r="R848" s="26" t="str">
        <f t="shared" si="306"/>
        <v>$R$821:$R$826</v>
      </c>
      <c r="S848" s="26" t="str">
        <f t="shared" si="306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7">SLOPE(INDIRECT(M848),INDIRECT($K848))</f>
        <v>#DIV/0!</v>
      </c>
      <c r="N849" s="35" t="e">
        <f t="shared" ca="1" si="307"/>
        <v>#DIV/0!</v>
      </c>
      <c r="O849" s="35" t="e">
        <f t="shared" ca="1" si="307"/>
        <v>#DIV/0!</v>
      </c>
      <c r="P849" s="35" t="e">
        <f t="shared" ca="1" si="307"/>
        <v>#DIV/0!</v>
      </c>
      <c r="Q849" s="35" t="e">
        <f t="shared" ca="1" si="307"/>
        <v>#DIV/0!</v>
      </c>
      <c r="R849" s="35" t="e">
        <f t="shared" ca="1" si="307"/>
        <v>#DIV/0!</v>
      </c>
      <c r="S849" s="35" t="e">
        <f t="shared" ca="1" si="307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8">M849*$C849</f>
        <v>#DIV/0!</v>
      </c>
      <c r="N850" s="35" t="e">
        <f t="shared" ca="1" si="308"/>
        <v>#DIV/0!</v>
      </c>
      <c r="O850" s="35" t="e">
        <f t="shared" ca="1" si="308"/>
        <v>#DIV/0!</v>
      </c>
      <c r="P850" s="35" t="e">
        <f t="shared" ca="1" si="308"/>
        <v>#DIV/0!</v>
      </c>
      <c r="Q850" s="35" t="e">
        <f t="shared" ca="1" si="308"/>
        <v>#DIV/0!</v>
      </c>
      <c r="R850" s="35" t="e">
        <f t="shared" ca="1" si="308"/>
        <v>#DIV/0!</v>
      </c>
      <c r="S850" s="35" t="e">
        <f t="shared" ca="1" si="308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9">RSQ(INDIRECT(M848),INDIRECT($K848))</f>
        <v>#DIV/0!</v>
      </c>
      <c r="N851" s="35" t="e">
        <f t="shared" ca="1" si="309"/>
        <v>#DIV/0!</v>
      </c>
      <c r="O851" s="35" t="e">
        <f t="shared" ca="1" si="309"/>
        <v>#DIV/0!</v>
      </c>
      <c r="P851" s="35" t="e">
        <f t="shared" ca="1" si="309"/>
        <v>#DIV/0!</v>
      </c>
      <c r="Q851" s="35" t="e">
        <f t="shared" ca="1" si="309"/>
        <v>#DIV/0!</v>
      </c>
      <c r="R851" s="35" t="e">
        <f t="shared" ca="1" si="309"/>
        <v>#DIV/0!</v>
      </c>
      <c r="S851" s="35" t="e">
        <f t="shared" ca="1" si="309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90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10">(B858-$B$858)*24</f>
        <v>0</v>
      </c>
      <c r="D858" s="34"/>
      <c r="E858" s="42"/>
      <c r="F858" s="33">
        <v>100</v>
      </c>
      <c r="G858" s="33">
        <f t="shared" ref="G858:G874" si="311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10"/>
        <v>0</v>
      </c>
      <c r="D859" s="28"/>
      <c r="E859" s="44"/>
      <c r="F859" s="27">
        <v>100</v>
      </c>
      <c r="G859" s="27">
        <f t="shared" si="311"/>
        <v>0</v>
      </c>
      <c r="H859" s="28" t="e">
        <f t="shared" ref="H859:H874" si="312">LN(E859/E858)/(C859-C858)</f>
        <v>#DIV/0!</v>
      </c>
      <c r="I859" s="29" t="e">
        <f t="shared" ref="I859:I874" si="313">((E859-E858)/H859)+I858</f>
        <v>#DIV/0!</v>
      </c>
      <c r="J859" s="29">
        <f t="shared" ref="J859:J874" si="314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10"/>
        <v>0</v>
      </c>
      <c r="D860" s="28"/>
      <c r="E860" s="44"/>
      <c r="F860" s="27">
        <v>100</v>
      </c>
      <c r="G860" s="27">
        <f t="shared" si="311"/>
        <v>0</v>
      </c>
      <c r="H860" s="28" t="e">
        <f t="shared" si="312"/>
        <v>#DIV/0!</v>
      </c>
      <c r="I860" s="29" t="e">
        <f t="shared" si="313"/>
        <v>#DIV/0!</v>
      </c>
      <c r="J860" s="29">
        <f t="shared" si="314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10"/>
        <v>0</v>
      </c>
      <c r="D861" s="28"/>
      <c r="E861" s="44"/>
      <c r="F861" s="27">
        <v>100</v>
      </c>
      <c r="G861" s="27">
        <f t="shared" si="311"/>
        <v>0</v>
      </c>
      <c r="H861" s="28" t="e">
        <f t="shared" si="312"/>
        <v>#DIV/0!</v>
      </c>
      <c r="I861" s="29" t="e">
        <f t="shared" si="313"/>
        <v>#DIV/0!</v>
      </c>
      <c r="J861" s="29">
        <f t="shared" si="314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10"/>
        <v>0</v>
      </c>
      <c r="D862" s="28"/>
      <c r="E862" s="44"/>
      <c r="F862" s="27">
        <v>100</v>
      </c>
      <c r="G862" s="27">
        <f t="shared" si="311"/>
        <v>0</v>
      </c>
      <c r="H862" s="28" t="e">
        <f t="shared" si="312"/>
        <v>#DIV/0!</v>
      </c>
      <c r="I862" s="29" t="e">
        <f t="shared" si="313"/>
        <v>#DIV/0!</v>
      </c>
      <c r="J862" s="29">
        <f t="shared" si="314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10"/>
        <v>0</v>
      </c>
      <c r="D863" s="28"/>
      <c r="E863" s="44"/>
      <c r="F863" s="27">
        <v>100</v>
      </c>
      <c r="G863" s="27">
        <f t="shared" si="311"/>
        <v>0</v>
      </c>
      <c r="H863" s="28" t="e">
        <f t="shared" si="312"/>
        <v>#DIV/0!</v>
      </c>
      <c r="I863" s="29" t="e">
        <f t="shared" si="313"/>
        <v>#DIV/0!</v>
      </c>
      <c r="J863" s="29">
        <f t="shared" si="314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10"/>
        <v>0</v>
      </c>
      <c r="D864" s="28"/>
      <c r="E864" s="44"/>
      <c r="F864" s="27">
        <v>100</v>
      </c>
      <c r="G864" s="27">
        <f t="shared" si="311"/>
        <v>0</v>
      </c>
      <c r="H864" s="28" t="e">
        <f t="shared" si="312"/>
        <v>#DIV/0!</v>
      </c>
      <c r="I864" s="29" t="e">
        <f t="shared" si="313"/>
        <v>#DIV/0!</v>
      </c>
      <c r="J864" s="29">
        <f t="shared" si="314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10"/>
        <v>0</v>
      </c>
      <c r="D865" s="28"/>
      <c r="E865" s="44"/>
      <c r="F865" s="27">
        <v>100</v>
      </c>
      <c r="G865" s="27">
        <f t="shared" si="311"/>
        <v>0</v>
      </c>
      <c r="H865" s="28" t="e">
        <f t="shared" si="312"/>
        <v>#DIV/0!</v>
      </c>
      <c r="I865" s="29" t="e">
        <f t="shared" si="313"/>
        <v>#DIV/0!</v>
      </c>
      <c r="J865" s="29">
        <f t="shared" si="314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10"/>
        <v>0</v>
      </c>
      <c r="D866" s="28"/>
      <c r="E866" s="44"/>
      <c r="F866" s="27">
        <v>100</v>
      </c>
      <c r="G866" s="27">
        <f t="shared" si="311"/>
        <v>0</v>
      </c>
      <c r="H866" s="28" t="e">
        <f t="shared" si="312"/>
        <v>#DIV/0!</v>
      </c>
      <c r="I866" s="29" t="e">
        <f t="shared" si="313"/>
        <v>#DIV/0!</v>
      </c>
      <c r="J866" s="29">
        <f t="shared" si="314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10"/>
        <v>0</v>
      </c>
      <c r="D867" s="28"/>
      <c r="E867" s="44"/>
      <c r="F867" s="27">
        <v>100</v>
      </c>
      <c r="G867" s="27">
        <f t="shared" si="311"/>
        <v>0</v>
      </c>
      <c r="H867" s="28" t="e">
        <f t="shared" si="312"/>
        <v>#DIV/0!</v>
      </c>
      <c r="I867" s="29" t="e">
        <f t="shared" si="313"/>
        <v>#DIV/0!</v>
      </c>
      <c r="J867" s="29">
        <f t="shared" si="314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10"/>
        <v>0</v>
      </c>
      <c r="D868" s="28"/>
      <c r="E868" s="44"/>
      <c r="F868" s="27">
        <v>100</v>
      </c>
      <c r="G868" s="27">
        <f t="shared" si="311"/>
        <v>0</v>
      </c>
      <c r="H868" s="28" t="e">
        <f t="shared" si="312"/>
        <v>#DIV/0!</v>
      </c>
      <c r="I868" s="29" t="e">
        <f t="shared" si="313"/>
        <v>#DIV/0!</v>
      </c>
      <c r="J868" s="29">
        <f t="shared" si="314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10"/>
        <v>0</v>
      </c>
      <c r="D869" s="28"/>
      <c r="E869" s="44"/>
      <c r="F869" s="27">
        <v>100</v>
      </c>
      <c r="G869" s="27">
        <f t="shared" si="311"/>
        <v>0</v>
      </c>
      <c r="H869" s="28" t="e">
        <f t="shared" si="312"/>
        <v>#DIV/0!</v>
      </c>
      <c r="I869" s="29" t="e">
        <f t="shared" si="313"/>
        <v>#DIV/0!</v>
      </c>
      <c r="J869" s="29">
        <f t="shared" si="314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10"/>
        <v>0</v>
      </c>
      <c r="D870" s="28"/>
      <c r="E870" s="44"/>
      <c r="F870" s="27">
        <v>100</v>
      </c>
      <c r="G870" s="27">
        <f t="shared" si="311"/>
        <v>0</v>
      </c>
      <c r="H870" s="28" t="e">
        <f t="shared" si="312"/>
        <v>#DIV/0!</v>
      </c>
      <c r="I870" s="29" t="e">
        <f t="shared" si="313"/>
        <v>#DIV/0!</v>
      </c>
      <c r="J870" s="29">
        <f t="shared" si="314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10"/>
        <v>0</v>
      </c>
      <c r="D871" s="28"/>
      <c r="E871" s="44"/>
      <c r="F871" s="27">
        <v>100</v>
      </c>
      <c r="G871" s="27">
        <f t="shared" si="311"/>
        <v>0</v>
      </c>
      <c r="H871" s="28" t="e">
        <f t="shared" si="312"/>
        <v>#DIV/0!</v>
      </c>
      <c r="I871" s="29" t="e">
        <f t="shared" si="313"/>
        <v>#DIV/0!</v>
      </c>
      <c r="J871" s="29">
        <f t="shared" si="314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10"/>
        <v>0</v>
      </c>
      <c r="D872" s="28"/>
      <c r="E872" s="44"/>
      <c r="F872" s="27">
        <v>100</v>
      </c>
      <c r="G872" s="27">
        <f t="shared" si="311"/>
        <v>0</v>
      </c>
      <c r="H872" s="28" t="e">
        <f t="shared" si="312"/>
        <v>#DIV/0!</v>
      </c>
      <c r="I872" s="29" t="e">
        <f t="shared" si="313"/>
        <v>#DIV/0!</v>
      </c>
      <c r="J872" s="29">
        <f t="shared" si="314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10"/>
        <v>0</v>
      </c>
      <c r="D873" s="28"/>
      <c r="E873" s="44"/>
      <c r="F873" s="27">
        <v>100</v>
      </c>
      <c r="G873" s="27">
        <f t="shared" si="311"/>
        <v>0</v>
      </c>
      <c r="H873" s="28" t="e">
        <f t="shared" si="312"/>
        <v>#DIV/0!</v>
      </c>
      <c r="I873" s="29" t="e">
        <f t="shared" si="313"/>
        <v>#DIV/0!</v>
      </c>
      <c r="J873" s="29">
        <f t="shared" si="314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10"/>
        <v>0</v>
      </c>
      <c r="D874" s="28"/>
      <c r="E874" s="44"/>
      <c r="F874" s="27">
        <v>100</v>
      </c>
      <c r="G874" s="27">
        <f t="shared" si="311"/>
        <v>0</v>
      </c>
      <c r="H874" s="28" t="e">
        <f t="shared" si="312"/>
        <v>#DIV/0!</v>
      </c>
      <c r="I874" s="29" t="e">
        <f t="shared" si="313"/>
        <v>#DIV/0!</v>
      </c>
      <c r="J874" s="29">
        <f t="shared" si="314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5">""&amp;ADDRESS($G882+ROW($A858),COLUMN())&amp;":"&amp;ADDRESS($G883+ROW($A858),COLUMN())</f>
        <v>$C$858:$C$862</v>
      </c>
      <c r="D880" s="26" t="str">
        <f t="shared" si="315"/>
        <v>$D$858:$D$862</v>
      </c>
      <c r="E880" s="26" t="str">
        <f t="shared" si="315"/>
        <v>$E$858:$E$862</v>
      </c>
      <c r="F880" s="26" t="str">
        <f t="shared" si="315"/>
        <v>$F$858:$F$862</v>
      </c>
      <c r="G880" s="26" t="str">
        <f t="shared" si="315"/>
        <v>$G$858:$G$862</v>
      </c>
      <c r="H880" s="26" t="str">
        <f t="shared" si="315"/>
        <v>$H$858:$H$862</v>
      </c>
      <c r="I880" s="26" t="str">
        <f t="shared" si="315"/>
        <v>$I$858:$I$862</v>
      </c>
      <c r="J880" s="26" t="str">
        <f t="shared" si="315"/>
        <v>$J$858:$J$862</v>
      </c>
      <c r="K880" s="26" t="str">
        <f t="shared" si="315"/>
        <v>$K$858:$K$862</v>
      </c>
      <c r="L880" s="26" t="str">
        <f t="shared" si="315"/>
        <v>$L$858:$L$862</v>
      </c>
      <c r="M880" s="26" t="str">
        <f t="shared" si="315"/>
        <v>$M$858:$M$862</v>
      </c>
      <c r="N880" s="26" t="str">
        <f t="shared" si="315"/>
        <v>$N$858:$N$862</v>
      </c>
      <c r="O880" s="26" t="str">
        <f t="shared" si="315"/>
        <v>$O$858:$O$862</v>
      </c>
      <c r="P880" s="26" t="str">
        <f t="shared" si="315"/>
        <v>$P$858:$P$862</v>
      </c>
      <c r="Q880" s="26" t="str">
        <f t="shared" si="315"/>
        <v>$Q$858:$Q$862</v>
      </c>
      <c r="R880" s="26" t="str">
        <f t="shared" si="315"/>
        <v>$R$858:$R$862</v>
      </c>
      <c r="S880" s="26" t="str">
        <f t="shared" si="315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6">SLOPE(INDIRECT(M880),INDIRECT($K880))</f>
        <v>#DIV/0!</v>
      </c>
      <c r="N881" s="18" t="e">
        <f t="shared" ca="1" si="316"/>
        <v>#DIV/0!</v>
      </c>
      <c r="O881" s="18" t="e">
        <f t="shared" ca="1" si="316"/>
        <v>#DIV/0!</v>
      </c>
      <c r="P881" s="18" t="e">
        <f t="shared" ca="1" si="316"/>
        <v>#DIV/0!</v>
      </c>
      <c r="Q881" s="18" t="e">
        <f t="shared" ca="1" si="316"/>
        <v>#DIV/0!</v>
      </c>
      <c r="R881" s="18" t="e">
        <f t="shared" ca="1" si="316"/>
        <v>#DIV/0!</v>
      </c>
      <c r="S881" s="18" t="e">
        <f t="shared" ca="1" si="316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7">M881*$C881</f>
        <v>#DIV/0!</v>
      </c>
      <c r="N882" s="18" t="e">
        <f t="shared" ca="1" si="317"/>
        <v>#DIV/0!</v>
      </c>
      <c r="O882" s="18" t="e">
        <f t="shared" ca="1" si="317"/>
        <v>#DIV/0!</v>
      </c>
      <c r="P882" s="18" t="e">
        <f t="shared" ca="1" si="317"/>
        <v>#DIV/0!</v>
      </c>
      <c r="Q882" s="18" t="e">
        <f t="shared" ca="1" si="317"/>
        <v>#DIV/0!</v>
      </c>
      <c r="R882" s="18" t="e">
        <f t="shared" ca="1" si="317"/>
        <v>#DIV/0!</v>
      </c>
      <c r="S882" s="18" t="e">
        <f t="shared" ca="1" si="317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8">RSQ(INDIRECT(M880),INDIRECT($K880))</f>
        <v>#DIV/0!</v>
      </c>
      <c r="N883" s="18" t="e">
        <f t="shared" ca="1" si="318"/>
        <v>#DIV/0!</v>
      </c>
      <c r="O883" s="18" t="e">
        <f t="shared" ca="1" si="318"/>
        <v>#DIV/0!</v>
      </c>
      <c r="P883" s="18" t="e">
        <f t="shared" ca="1" si="318"/>
        <v>#DIV/0!</v>
      </c>
      <c r="Q883" s="18" t="e">
        <f t="shared" ca="1" si="318"/>
        <v>#DIV/0!</v>
      </c>
      <c r="R883" s="18" t="e">
        <f t="shared" ca="1" si="318"/>
        <v>#DIV/0!</v>
      </c>
      <c r="S883" s="18" t="e">
        <f t="shared" ca="1" si="318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9">""&amp;ADDRESS($G887+ROW($A858),COLUMN())&amp;":"&amp;ADDRESS($G888+ROW($A858),COLUMN())</f>
        <v>$C$859:$C$862</v>
      </c>
      <c r="D885" s="26" t="str">
        <f t="shared" si="319"/>
        <v>$D$859:$D$862</v>
      </c>
      <c r="E885" s="26" t="str">
        <f t="shared" si="319"/>
        <v>$E$859:$E$862</v>
      </c>
      <c r="F885" s="26" t="str">
        <f t="shared" si="319"/>
        <v>$F$859:$F$862</v>
      </c>
      <c r="G885" s="26" t="str">
        <f t="shared" si="319"/>
        <v>$G$859:$G$862</v>
      </c>
      <c r="H885" s="26" t="str">
        <f t="shared" si="319"/>
        <v>$H$859:$H$862</v>
      </c>
      <c r="I885" s="26" t="str">
        <f t="shared" si="319"/>
        <v>$I$859:$I$862</v>
      </c>
      <c r="J885" s="26" t="str">
        <f t="shared" si="319"/>
        <v>$J$859:$J$862</v>
      </c>
      <c r="K885" s="26" t="str">
        <f t="shared" si="319"/>
        <v>$K$859:$K$862</v>
      </c>
      <c r="L885" s="26" t="str">
        <f t="shared" si="319"/>
        <v>$L$859:$L$862</v>
      </c>
      <c r="M885" s="26" t="str">
        <f t="shared" si="319"/>
        <v>$M$859:$M$862</v>
      </c>
      <c r="N885" s="26" t="str">
        <f t="shared" si="319"/>
        <v>$N$859:$N$862</v>
      </c>
      <c r="O885" s="26" t="str">
        <f t="shared" si="319"/>
        <v>$O$859:$O$862</v>
      </c>
      <c r="P885" s="26" t="str">
        <f t="shared" si="319"/>
        <v>$P$859:$P$862</v>
      </c>
      <c r="Q885" s="26" t="str">
        <f t="shared" si="319"/>
        <v>$Q$859:$Q$862</v>
      </c>
      <c r="R885" s="26" t="str">
        <f t="shared" si="319"/>
        <v>$R$859:$R$862</v>
      </c>
      <c r="S885" s="26" t="str">
        <f t="shared" si="319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20">SLOPE(INDIRECT(M885),INDIRECT($K885))</f>
        <v>#DIV/0!</v>
      </c>
      <c r="N886" s="35" t="e">
        <f t="shared" ca="1" si="320"/>
        <v>#DIV/0!</v>
      </c>
      <c r="O886" s="35" t="e">
        <f t="shared" ca="1" si="320"/>
        <v>#DIV/0!</v>
      </c>
      <c r="P886" s="35" t="e">
        <f t="shared" ca="1" si="320"/>
        <v>#DIV/0!</v>
      </c>
      <c r="Q886" s="35" t="e">
        <f t="shared" ca="1" si="320"/>
        <v>#DIV/0!</v>
      </c>
      <c r="R886" s="35" t="e">
        <f t="shared" ca="1" si="320"/>
        <v>#DIV/0!</v>
      </c>
      <c r="S886" s="35" t="e">
        <f t="shared" ca="1" si="320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21">M886*$C886</f>
        <v>#DIV/0!</v>
      </c>
      <c r="N887" s="35" t="e">
        <f t="shared" ca="1" si="321"/>
        <v>#DIV/0!</v>
      </c>
      <c r="O887" s="35" t="e">
        <f t="shared" ca="1" si="321"/>
        <v>#DIV/0!</v>
      </c>
      <c r="P887" s="35" t="e">
        <f t="shared" ca="1" si="321"/>
        <v>#DIV/0!</v>
      </c>
      <c r="Q887" s="35" t="e">
        <f t="shared" ca="1" si="321"/>
        <v>#DIV/0!</v>
      </c>
      <c r="R887" s="35" t="e">
        <f t="shared" ca="1" si="321"/>
        <v>#DIV/0!</v>
      </c>
      <c r="S887" s="35" t="e">
        <f t="shared" ca="1" si="321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22">RSQ(INDIRECT(M885),INDIRECT($K885))</f>
        <v>#DIV/0!</v>
      </c>
      <c r="N888" s="35" t="e">
        <f t="shared" ca="1" si="322"/>
        <v>#DIV/0!</v>
      </c>
      <c r="O888" s="35" t="e">
        <f t="shared" ca="1" si="322"/>
        <v>#DIV/0!</v>
      </c>
      <c r="P888" s="35" t="e">
        <f t="shared" ca="1" si="322"/>
        <v>#DIV/0!</v>
      </c>
      <c r="Q888" s="35" t="e">
        <f t="shared" ca="1" si="322"/>
        <v>#DIV/0!</v>
      </c>
      <c r="R888" s="35" t="e">
        <f t="shared" ca="1" si="322"/>
        <v>#DIV/0!</v>
      </c>
      <c r="S888" s="35" t="e">
        <f t="shared" ca="1" si="322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91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3">(B895-$B$895)*24</f>
        <v>0</v>
      </c>
      <c r="D895" s="34"/>
      <c r="E895" s="42"/>
      <c r="F895" s="33">
        <v>100</v>
      </c>
      <c r="G895" s="33">
        <f t="shared" ref="G895:G911" si="324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3"/>
        <v>0</v>
      </c>
      <c r="D896" s="28"/>
      <c r="E896" s="44"/>
      <c r="F896" s="27">
        <v>100</v>
      </c>
      <c r="G896" s="27">
        <f t="shared" si="324"/>
        <v>0</v>
      </c>
      <c r="H896" s="28" t="e">
        <f t="shared" ref="H896:H911" si="325">LN(E896/E895)/(C896-C895)</f>
        <v>#DIV/0!</v>
      </c>
      <c r="I896" s="29" t="e">
        <f t="shared" ref="I896:I911" si="326">((E896-E895)/H896)+I895</f>
        <v>#DIV/0!</v>
      </c>
      <c r="J896" s="29">
        <f t="shared" ref="J896:J911" si="327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3"/>
        <v>0</v>
      </c>
      <c r="D897" s="28"/>
      <c r="E897" s="44"/>
      <c r="F897" s="33">
        <v>100</v>
      </c>
      <c r="G897" s="27">
        <f t="shared" si="324"/>
        <v>0</v>
      </c>
      <c r="H897" s="28" t="e">
        <f t="shared" si="325"/>
        <v>#DIV/0!</v>
      </c>
      <c r="I897" s="29" t="e">
        <f t="shared" si="326"/>
        <v>#DIV/0!</v>
      </c>
      <c r="J897" s="29">
        <f t="shared" si="327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3"/>
        <v>0</v>
      </c>
      <c r="D898" s="28"/>
      <c r="E898" s="44"/>
      <c r="F898" s="27">
        <v>100</v>
      </c>
      <c r="G898" s="27">
        <f t="shared" si="324"/>
        <v>0</v>
      </c>
      <c r="H898" s="28" t="e">
        <f t="shared" si="325"/>
        <v>#DIV/0!</v>
      </c>
      <c r="I898" s="29" t="e">
        <f t="shared" si="326"/>
        <v>#DIV/0!</v>
      </c>
      <c r="J898" s="29">
        <f t="shared" si="327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3"/>
        <v>0</v>
      </c>
      <c r="D899" s="28"/>
      <c r="E899" s="44"/>
      <c r="F899" s="33">
        <v>100</v>
      </c>
      <c r="G899" s="27">
        <f t="shared" si="324"/>
        <v>0</v>
      </c>
      <c r="H899" s="28" t="e">
        <f t="shared" si="325"/>
        <v>#DIV/0!</v>
      </c>
      <c r="I899" s="29" t="e">
        <f t="shared" si="326"/>
        <v>#DIV/0!</v>
      </c>
      <c r="J899" s="29">
        <f t="shared" si="327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3"/>
        <v>0</v>
      </c>
      <c r="D900" s="28"/>
      <c r="E900" s="44"/>
      <c r="F900" s="27">
        <v>100</v>
      </c>
      <c r="G900" s="27">
        <f t="shared" si="324"/>
        <v>0</v>
      </c>
      <c r="H900" s="28" t="e">
        <f t="shared" si="325"/>
        <v>#DIV/0!</v>
      </c>
      <c r="I900" s="29" t="e">
        <f t="shared" si="326"/>
        <v>#DIV/0!</v>
      </c>
      <c r="J900" s="29">
        <f t="shared" si="327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3"/>
        <v>0</v>
      </c>
      <c r="D901" s="28"/>
      <c r="E901" s="44"/>
      <c r="F901" s="27">
        <v>100</v>
      </c>
      <c r="G901" s="27">
        <f t="shared" si="324"/>
        <v>0</v>
      </c>
      <c r="H901" s="28" t="e">
        <f t="shared" si="325"/>
        <v>#DIV/0!</v>
      </c>
      <c r="I901" s="29" t="e">
        <f t="shared" si="326"/>
        <v>#DIV/0!</v>
      </c>
      <c r="J901" s="29">
        <f t="shared" si="327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3"/>
        <v>0</v>
      </c>
      <c r="D902" s="28"/>
      <c r="E902" s="44"/>
      <c r="F902" s="27">
        <v>100</v>
      </c>
      <c r="G902" s="27">
        <f t="shared" si="324"/>
        <v>0</v>
      </c>
      <c r="H902" s="28" t="e">
        <f t="shared" si="325"/>
        <v>#DIV/0!</v>
      </c>
      <c r="I902" s="29" t="e">
        <f t="shared" si="326"/>
        <v>#DIV/0!</v>
      </c>
      <c r="J902" s="29">
        <f t="shared" si="327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3"/>
        <v>0</v>
      </c>
      <c r="D903" s="28"/>
      <c r="E903" s="44"/>
      <c r="F903" s="27">
        <v>100</v>
      </c>
      <c r="G903" s="27">
        <f t="shared" si="324"/>
        <v>0</v>
      </c>
      <c r="H903" s="28" t="e">
        <f t="shared" si="325"/>
        <v>#DIV/0!</v>
      </c>
      <c r="I903" s="29" t="e">
        <f t="shared" si="326"/>
        <v>#DIV/0!</v>
      </c>
      <c r="J903" s="29">
        <f t="shared" si="327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3"/>
        <v>0</v>
      </c>
      <c r="D904" s="28"/>
      <c r="E904" s="44"/>
      <c r="F904" s="27">
        <v>100</v>
      </c>
      <c r="G904" s="27">
        <f t="shared" si="324"/>
        <v>0</v>
      </c>
      <c r="H904" s="28" t="e">
        <f t="shared" si="325"/>
        <v>#DIV/0!</v>
      </c>
      <c r="I904" s="29" t="e">
        <f t="shared" si="326"/>
        <v>#DIV/0!</v>
      </c>
      <c r="J904" s="29">
        <f t="shared" si="327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3"/>
        <v>0</v>
      </c>
      <c r="D905" s="28"/>
      <c r="E905" s="44"/>
      <c r="F905" s="27">
        <v>100</v>
      </c>
      <c r="G905" s="27">
        <f t="shared" si="324"/>
        <v>0</v>
      </c>
      <c r="H905" s="28" t="e">
        <f t="shared" si="325"/>
        <v>#DIV/0!</v>
      </c>
      <c r="I905" s="29" t="e">
        <f t="shared" si="326"/>
        <v>#DIV/0!</v>
      </c>
      <c r="J905" s="29">
        <f t="shared" si="327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3"/>
        <v>0</v>
      </c>
      <c r="D906" s="28"/>
      <c r="E906" s="44"/>
      <c r="F906" s="27">
        <v>100</v>
      </c>
      <c r="G906" s="27">
        <f t="shared" si="324"/>
        <v>0</v>
      </c>
      <c r="H906" s="28" t="e">
        <f t="shared" si="325"/>
        <v>#DIV/0!</v>
      </c>
      <c r="I906" s="29" t="e">
        <f t="shared" si="326"/>
        <v>#DIV/0!</v>
      </c>
      <c r="J906" s="29">
        <f t="shared" si="327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3"/>
        <v>0</v>
      </c>
      <c r="D907" s="28"/>
      <c r="E907" s="44"/>
      <c r="F907" s="27">
        <v>100</v>
      </c>
      <c r="G907" s="27">
        <f t="shared" si="324"/>
        <v>0</v>
      </c>
      <c r="H907" s="28" t="e">
        <f t="shared" si="325"/>
        <v>#DIV/0!</v>
      </c>
      <c r="I907" s="29" t="e">
        <f t="shared" si="326"/>
        <v>#DIV/0!</v>
      </c>
      <c r="J907" s="29">
        <f t="shared" si="327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3"/>
        <v>0</v>
      </c>
      <c r="D908" s="28"/>
      <c r="E908" s="44"/>
      <c r="F908" s="27">
        <v>100</v>
      </c>
      <c r="G908" s="27">
        <f t="shared" si="324"/>
        <v>0</v>
      </c>
      <c r="H908" s="28" t="e">
        <f t="shared" si="325"/>
        <v>#DIV/0!</v>
      </c>
      <c r="I908" s="29" t="e">
        <f t="shared" si="326"/>
        <v>#DIV/0!</v>
      </c>
      <c r="J908" s="29">
        <f t="shared" si="327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3"/>
        <v>0</v>
      </c>
      <c r="D909" s="28"/>
      <c r="E909" s="44"/>
      <c r="F909" s="27">
        <v>100</v>
      </c>
      <c r="G909" s="27">
        <f t="shared" si="324"/>
        <v>0</v>
      </c>
      <c r="H909" s="28" t="e">
        <f t="shared" si="325"/>
        <v>#DIV/0!</v>
      </c>
      <c r="I909" s="29" t="e">
        <f t="shared" si="326"/>
        <v>#DIV/0!</v>
      </c>
      <c r="J909" s="29">
        <f t="shared" si="327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3"/>
        <v>0</v>
      </c>
      <c r="D910" s="28"/>
      <c r="E910" s="44"/>
      <c r="F910" s="27">
        <v>100</v>
      </c>
      <c r="G910" s="27">
        <f t="shared" si="324"/>
        <v>0</v>
      </c>
      <c r="H910" s="28" t="e">
        <f t="shared" si="325"/>
        <v>#DIV/0!</v>
      </c>
      <c r="I910" s="29" t="e">
        <f t="shared" si="326"/>
        <v>#DIV/0!</v>
      </c>
      <c r="J910" s="29">
        <f t="shared" si="327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3"/>
        <v>0</v>
      </c>
      <c r="D911" s="28"/>
      <c r="E911" s="44"/>
      <c r="F911" s="27">
        <v>100</v>
      </c>
      <c r="G911" s="27">
        <f t="shared" si="324"/>
        <v>0</v>
      </c>
      <c r="H911" s="28" t="e">
        <f t="shared" si="325"/>
        <v>#DIV/0!</v>
      </c>
      <c r="I911" s="29" t="e">
        <f t="shared" si="326"/>
        <v>#DIV/0!</v>
      </c>
      <c r="J911" s="29">
        <f t="shared" si="327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8">""&amp;ADDRESS($G919+ROW($A895),COLUMN())&amp;":"&amp;ADDRESS($G920+ROW($A895),COLUMN())</f>
        <v>$C$897:$C$899</v>
      </c>
      <c r="D917" s="26" t="str">
        <f t="shared" si="328"/>
        <v>$D$897:$D$899</v>
      </c>
      <c r="E917" s="26" t="str">
        <f t="shared" si="328"/>
        <v>$E$897:$E$899</v>
      </c>
      <c r="F917" s="26" t="str">
        <f t="shared" si="328"/>
        <v>$F$897:$F$899</v>
      </c>
      <c r="G917" s="26" t="str">
        <f t="shared" si="328"/>
        <v>$G$897:$G$899</v>
      </c>
      <c r="H917" s="26" t="str">
        <f t="shared" si="328"/>
        <v>$H$897:$H$899</v>
      </c>
      <c r="I917" s="26" t="str">
        <f t="shared" si="328"/>
        <v>$I$897:$I$899</v>
      </c>
      <c r="J917" s="37" t="str">
        <f t="shared" si="328"/>
        <v>$J$897:$J$899</v>
      </c>
      <c r="K917" s="26" t="str">
        <f t="shared" si="328"/>
        <v>$K$897:$K$899</v>
      </c>
      <c r="L917" s="26" t="str">
        <f t="shared" si="328"/>
        <v>$L$897:$L$899</v>
      </c>
      <c r="M917" s="26" t="str">
        <f t="shared" si="328"/>
        <v>$M$897:$M$899</v>
      </c>
      <c r="N917" s="26" t="str">
        <f t="shared" si="328"/>
        <v>$N$897:$N$899</v>
      </c>
      <c r="O917" s="26" t="str">
        <f t="shared" si="328"/>
        <v>$O$897:$O$899</v>
      </c>
      <c r="P917" s="26" t="str">
        <f t="shared" si="328"/>
        <v>$P$897:$P$899</v>
      </c>
      <c r="Q917" s="26" t="str">
        <f t="shared" si="328"/>
        <v>$Q$897:$Q$899</v>
      </c>
      <c r="R917" s="26" t="str">
        <f t="shared" si="328"/>
        <v>$R$897:$R$899</v>
      </c>
      <c r="S917" s="26" t="str">
        <f t="shared" si="328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9">SLOPE(INDIRECT(M917),INDIRECT($K917))</f>
        <v>#DIV/0!</v>
      </c>
      <c r="N918" s="18" t="e">
        <f t="shared" ca="1" si="329"/>
        <v>#DIV/0!</v>
      </c>
      <c r="O918" s="18" t="e">
        <f t="shared" ca="1" si="329"/>
        <v>#DIV/0!</v>
      </c>
      <c r="P918" s="18" t="e">
        <f t="shared" ca="1" si="329"/>
        <v>#DIV/0!</v>
      </c>
      <c r="Q918" s="18" t="e">
        <f t="shared" ca="1" si="329"/>
        <v>#DIV/0!</v>
      </c>
      <c r="R918" s="18" t="e">
        <f t="shared" ca="1" si="329"/>
        <v>#DIV/0!</v>
      </c>
      <c r="S918" s="18" t="e">
        <f t="shared" ca="1" si="329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30">M918*$C918</f>
        <v>#DIV/0!</v>
      </c>
      <c r="N919" s="18" t="e">
        <f t="shared" ca="1" si="330"/>
        <v>#DIV/0!</v>
      </c>
      <c r="O919" s="18" t="e">
        <f t="shared" ca="1" si="330"/>
        <v>#DIV/0!</v>
      </c>
      <c r="P919" s="18" t="e">
        <f t="shared" ca="1" si="330"/>
        <v>#DIV/0!</v>
      </c>
      <c r="Q919" s="18" t="e">
        <f t="shared" ca="1" si="330"/>
        <v>#DIV/0!</v>
      </c>
      <c r="R919" s="18" t="e">
        <f t="shared" ca="1" si="330"/>
        <v>#DIV/0!</v>
      </c>
      <c r="S919" s="18" t="e">
        <f t="shared" ca="1" si="330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31">RSQ(INDIRECT(M917),INDIRECT($K917))</f>
        <v>#DIV/0!</v>
      </c>
      <c r="N920" s="18" t="e">
        <f t="shared" ca="1" si="331"/>
        <v>#DIV/0!</v>
      </c>
      <c r="O920" s="18" t="e">
        <f t="shared" ca="1" si="331"/>
        <v>#DIV/0!</v>
      </c>
      <c r="P920" s="18" t="e">
        <f t="shared" ca="1" si="331"/>
        <v>#DIV/0!</v>
      </c>
      <c r="Q920" s="18" t="e">
        <f t="shared" ca="1" si="331"/>
        <v>#DIV/0!</v>
      </c>
      <c r="R920" s="18" t="e">
        <f t="shared" ca="1" si="331"/>
        <v>#DIV/0!</v>
      </c>
      <c r="S920" s="18" t="e">
        <f t="shared" ca="1" si="331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32">""&amp;ADDRESS($G924+ROW($A895),COLUMN())&amp;":"&amp;ADDRESS($G925+ROW($A895),COLUMN())</f>
        <v>$C$895:$C$900</v>
      </c>
      <c r="D922" s="26" t="str">
        <f t="shared" si="332"/>
        <v>$D$895:$D$900</v>
      </c>
      <c r="E922" s="26" t="str">
        <f t="shared" si="332"/>
        <v>$E$895:$E$900</v>
      </c>
      <c r="F922" s="26" t="str">
        <f t="shared" si="332"/>
        <v>$F$895:$F$900</v>
      </c>
      <c r="G922" s="26" t="str">
        <f t="shared" si="332"/>
        <v>$G$895:$G$900</v>
      </c>
      <c r="H922" s="26" t="str">
        <f t="shared" si="332"/>
        <v>$H$895:$H$900</v>
      </c>
      <c r="I922" s="26" t="str">
        <f t="shared" si="332"/>
        <v>$I$895:$I$900</v>
      </c>
      <c r="J922" s="26" t="str">
        <f t="shared" si="332"/>
        <v>$J$895:$J$900</v>
      </c>
      <c r="K922" s="26" t="str">
        <f t="shared" si="332"/>
        <v>$K$895:$K$900</v>
      </c>
      <c r="L922" s="26" t="str">
        <f t="shared" si="332"/>
        <v>$L$895:$L$900</v>
      </c>
      <c r="M922" s="26" t="str">
        <f t="shared" si="332"/>
        <v>$M$895:$M$900</v>
      </c>
      <c r="N922" s="26" t="str">
        <f t="shared" si="332"/>
        <v>$N$895:$N$900</v>
      </c>
      <c r="O922" s="26" t="str">
        <f t="shared" si="332"/>
        <v>$O$895:$O$900</v>
      </c>
      <c r="P922" s="26" t="str">
        <f t="shared" si="332"/>
        <v>$P$895:$P$900</v>
      </c>
      <c r="Q922" s="26" t="str">
        <f t="shared" si="332"/>
        <v>$Q$895:$Q$900</v>
      </c>
      <c r="R922" s="26" t="str">
        <f t="shared" si="332"/>
        <v>$R$895:$R$900</v>
      </c>
      <c r="S922" s="26" t="str">
        <f t="shared" si="332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3">SLOPE(INDIRECT(M922),INDIRECT($K922))</f>
        <v>#DIV/0!</v>
      </c>
      <c r="N923" s="35" t="e">
        <f t="shared" ca="1" si="333"/>
        <v>#DIV/0!</v>
      </c>
      <c r="O923" s="35" t="e">
        <f t="shared" ca="1" si="333"/>
        <v>#DIV/0!</v>
      </c>
      <c r="P923" s="35" t="e">
        <f t="shared" ca="1" si="333"/>
        <v>#DIV/0!</v>
      </c>
      <c r="Q923" s="35" t="e">
        <f t="shared" ca="1" si="333"/>
        <v>#DIV/0!</v>
      </c>
      <c r="R923" s="35" t="e">
        <f t="shared" ca="1" si="333"/>
        <v>#DIV/0!</v>
      </c>
      <c r="S923" s="35" t="e">
        <f t="shared" ca="1" si="333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4">M923*$C923</f>
        <v>#DIV/0!</v>
      </c>
      <c r="N924" s="35" t="e">
        <f t="shared" ca="1" si="334"/>
        <v>#DIV/0!</v>
      </c>
      <c r="O924" s="35" t="e">
        <f t="shared" ca="1" si="334"/>
        <v>#DIV/0!</v>
      </c>
      <c r="P924" s="35" t="e">
        <f t="shared" ca="1" si="334"/>
        <v>#DIV/0!</v>
      </c>
      <c r="Q924" s="35" t="e">
        <f t="shared" ca="1" si="334"/>
        <v>#DIV/0!</v>
      </c>
      <c r="R924" s="35" t="e">
        <f t="shared" ca="1" si="334"/>
        <v>#DIV/0!</v>
      </c>
      <c r="S924" s="35" t="e">
        <f t="shared" ca="1" si="334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5">RSQ(INDIRECT(M922),INDIRECT($K922))</f>
        <v>#DIV/0!</v>
      </c>
      <c r="N925" s="35" t="e">
        <f t="shared" ca="1" si="335"/>
        <v>#DIV/0!</v>
      </c>
      <c r="O925" s="35" t="e">
        <f t="shared" ca="1" si="335"/>
        <v>#DIV/0!</v>
      </c>
      <c r="P925" s="35" t="e">
        <f t="shared" ca="1" si="335"/>
        <v>#DIV/0!</v>
      </c>
      <c r="Q925" s="35" t="e">
        <f t="shared" ca="1" si="335"/>
        <v>#DIV/0!</v>
      </c>
      <c r="R925" s="35" t="e">
        <f t="shared" ca="1" si="335"/>
        <v>#DIV/0!</v>
      </c>
      <c r="S925" s="35" t="e">
        <f t="shared" ca="1" si="335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92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6">(B932-$B$932)*24</f>
        <v>0</v>
      </c>
      <c r="D932" s="34"/>
      <c r="E932" s="42"/>
      <c r="F932" s="33">
        <v>100</v>
      </c>
      <c r="G932" s="33">
        <f t="shared" ref="G932:G948" si="337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6"/>
        <v>0</v>
      </c>
      <c r="D933" s="28"/>
      <c r="E933" s="44"/>
      <c r="F933" s="27">
        <v>100</v>
      </c>
      <c r="G933" s="27">
        <f t="shared" si="337"/>
        <v>0</v>
      </c>
      <c r="H933" s="28" t="e">
        <f t="shared" ref="H933:H948" si="338">LN(E933/E932)/(C933-C932)</f>
        <v>#DIV/0!</v>
      </c>
      <c r="I933" s="29" t="e">
        <f t="shared" ref="I933:I948" si="339">((E933-E932)/H933)+I932</f>
        <v>#DIV/0!</v>
      </c>
      <c r="J933" s="29">
        <f t="shared" ref="J933:J948" si="340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6"/>
        <v>0</v>
      </c>
      <c r="D934" s="28"/>
      <c r="E934" s="44"/>
      <c r="F934" s="27">
        <v>100</v>
      </c>
      <c r="G934" s="27">
        <f t="shared" si="337"/>
        <v>0</v>
      </c>
      <c r="H934" s="28" t="e">
        <f t="shared" si="338"/>
        <v>#DIV/0!</v>
      </c>
      <c r="I934" s="29" t="e">
        <f t="shared" si="339"/>
        <v>#DIV/0!</v>
      </c>
      <c r="J934" s="29">
        <f t="shared" si="340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6"/>
        <v>0</v>
      </c>
      <c r="D935" s="28"/>
      <c r="E935" s="44"/>
      <c r="F935" s="27">
        <v>100</v>
      </c>
      <c r="G935" s="27">
        <f t="shared" si="337"/>
        <v>0</v>
      </c>
      <c r="H935" s="28" t="e">
        <f t="shared" si="338"/>
        <v>#DIV/0!</v>
      </c>
      <c r="I935" s="29" t="e">
        <f t="shared" si="339"/>
        <v>#DIV/0!</v>
      </c>
      <c r="J935" s="29">
        <f t="shared" si="340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6"/>
        <v>0</v>
      </c>
      <c r="D936" s="28"/>
      <c r="E936" s="44"/>
      <c r="F936" s="27">
        <v>100</v>
      </c>
      <c r="G936" s="27">
        <f t="shared" si="337"/>
        <v>0</v>
      </c>
      <c r="H936" s="28" t="e">
        <f t="shared" si="338"/>
        <v>#DIV/0!</v>
      </c>
      <c r="I936" s="29" t="e">
        <f t="shared" si="339"/>
        <v>#DIV/0!</v>
      </c>
      <c r="J936" s="29">
        <f t="shared" si="340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6"/>
        <v>0</v>
      </c>
      <c r="D937" s="28"/>
      <c r="E937" s="44"/>
      <c r="F937" s="27">
        <v>100</v>
      </c>
      <c r="G937" s="27">
        <f t="shared" si="337"/>
        <v>0</v>
      </c>
      <c r="H937" s="28" t="e">
        <f t="shared" si="338"/>
        <v>#DIV/0!</v>
      </c>
      <c r="I937" s="29" t="e">
        <f t="shared" si="339"/>
        <v>#DIV/0!</v>
      </c>
      <c r="J937" s="29">
        <f t="shared" si="340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6"/>
        <v>0</v>
      </c>
      <c r="D938" s="28"/>
      <c r="E938" s="44"/>
      <c r="F938" s="27">
        <v>100</v>
      </c>
      <c r="G938" s="27">
        <f t="shared" si="337"/>
        <v>0</v>
      </c>
      <c r="H938" s="28" t="e">
        <f t="shared" si="338"/>
        <v>#DIV/0!</v>
      </c>
      <c r="I938" s="29" t="e">
        <f t="shared" si="339"/>
        <v>#DIV/0!</v>
      </c>
      <c r="J938" s="29">
        <f t="shared" si="340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6"/>
        <v>0</v>
      </c>
      <c r="D939" s="28"/>
      <c r="E939" s="44"/>
      <c r="F939" s="27">
        <v>100</v>
      </c>
      <c r="G939" s="27">
        <f t="shared" si="337"/>
        <v>0</v>
      </c>
      <c r="H939" s="28" t="e">
        <f t="shared" si="338"/>
        <v>#DIV/0!</v>
      </c>
      <c r="I939" s="29" t="e">
        <f t="shared" si="339"/>
        <v>#DIV/0!</v>
      </c>
      <c r="J939" s="29">
        <f t="shared" si="340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6"/>
        <v>0</v>
      </c>
      <c r="D940" s="28"/>
      <c r="E940" s="44"/>
      <c r="F940" s="27">
        <v>100</v>
      </c>
      <c r="G940" s="27">
        <f t="shared" si="337"/>
        <v>0</v>
      </c>
      <c r="H940" s="28" t="e">
        <f t="shared" si="338"/>
        <v>#DIV/0!</v>
      </c>
      <c r="I940" s="29" t="e">
        <f t="shared" si="339"/>
        <v>#DIV/0!</v>
      </c>
      <c r="J940" s="29">
        <f t="shared" si="340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6"/>
        <v>0</v>
      </c>
      <c r="D941" s="28"/>
      <c r="E941" s="44"/>
      <c r="F941" s="27">
        <v>100</v>
      </c>
      <c r="G941" s="27">
        <f t="shared" si="337"/>
        <v>0</v>
      </c>
      <c r="H941" s="28" t="e">
        <f t="shared" si="338"/>
        <v>#DIV/0!</v>
      </c>
      <c r="I941" s="29" t="e">
        <f t="shared" si="339"/>
        <v>#DIV/0!</v>
      </c>
      <c r="J941" s="29">
        <f t="shared" si="340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6"/>
        <v>0</v>
      </c>
      <c r="D942" s="28"/>
      <c r="E942" s="44"/>
      <c r="F942" s="27">
        <v>100</v>
      </c>
      <c r="G942" s="27">
        <f t="shared" si="337"/>
        <v>0</v>
      </c>
      <c r="H942" s="28" t="e">
        <f t="shared" si="338"/>
        <v>#DIV/0!</v>
      </c>
      <c r="I942" s="29" t="e">
        <f t="shared" si="339"/>
        <v>#DIV/0!</v>
      </c>
      <c r="J942" s="29">
        <f t="shared" si="340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6"/>
        <v>0</v>
      </c>
      <c r="D943" s="28"/>
      <c r="E943" s="44"/>
      <c r="F943" s="27">
        <v>100</v>
      </c>
      <c r="G943" s="27">
        <f t="shared" si="337"/>
        <v>0</v>
      </c>
      <c r="H943" s="28" t="e">
        <f t="shared" si="338"/>
        <v>#DIV/0!</v>
      </c>
      <c r="I943" s="29" t="e">
        <f t="shared" si="339"/>
        <v>#DIV/0!</v>
      </c>
      <c r="J943" s="29">
        <f t="shared" si="340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6"/>
        <v>0</v>
      </c>
      <c r="D944" s="28"/>
      <c r="E944" s="44"/>
      <c r="F944" s="27">
        <v>100</v>
      </c>
      <c r="G944" s="27">
        <f t="shared" si="337"/>
        <v>0</v>
      </c>
      <c r="H944" s="28" t="e">
        <f t="shared" si="338"/>
        <v>#DIV/0!</v>
      </c>
      <c r="I944" s="29" t="e">
        <f t="shared" si="339"/>
        <v>#DIV/0!</v>
      </c>
      <c r="J944" s="29">
        <f t="shared" si="340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6"/>
        <v>0</v>
      </c>
      <c r="D945" s="28"/>
      <c r="E945" s="44"/>
      <c r="F945" s="27">
        <v>100</v>
      </c>
      <c r="G945" s="27">
        <f t="shared" si="337"/>
        <v>0</v>
      </c>
      <c r="H945" s="28" t="e">
        <f t="shared" si="338"/>
        <v>#DIV/0!</v>
      </c>
      <c r="I945" s="29" t="e">
        <f t="shared" si="339"/>
        <v>#DIV/0!</v>
      </c>
      <c r="J945" s="29">
        <f t="shared" si="340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6"/>
        <v>0</v>
      </c>
      <c r="D946" s="28"/>
      <c r="E946" s="44"/>
      <c r="F946" s="27">
        <v>100</v>
      </c>
      <c r="G946" s="27">
        <f t="shared" si="337"/>
        <v>0</v>
      </c>
      <c r="H946" s="28" t="e">
        <f t="shared" si="338"/>
        <v>#DIV/0!</v>
      </c>
      <c r="I946" s="29" t="e">
        <f t="shared" si="339"/>
        <v>#DIV/0!</v>
      </c>
      <c r="J946" s="29">
        <f t="shared" si="340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6"/>
        <v>0</v>
      </c>
      <c r="D947" s="28"/>
      <c r="E947" s="44"/>
      <c r="F947" s="27">
        <v>100</v>
      </c>
      <c r="G947" s="27">
        <f t="shared" si="337"/>
        <v>0</v>
      </c>
      <c r="H947" s="28" t="e">
        <f t="shared" si="338"/>
        <v>#DIV/0!</v>
      </c>
      <c r="I947" s="29" t="e">
        <f t="shared" si="339"/>
        <v>#DIV/0!</v>
      </c>
      <c r="J947" s="29">
        <f t="shared" si="340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6"/>
        <v>0</v>
      </c>
      <c r="D948" s="28"/>
      <c r="E948" s="44"/>
      <c r="F948" s="27">
        <v>100</v>
      </c>
      <c r="G948" s="27">
        <f t="shared" si="337"/>
        <v>0</v>
      </c>
      <c r="H948" s="28" t="e">
        <f t="shared" si="338"/>
        <v>#DIV/0!</v>
      </c>
      <c r="I948" s="29" t="e">
        <f t="shared" si="339"/>
        <v>#DIV/0!</v>
      </c>
      <c r="J948" s="29">
        <f t="shared" si="340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41">""&amp;ADDRESS($G956+ROW($A932),COLUMN())&amp;":"&amp;ADDRESS($G957+ROW($A932),COLUMN())</f>
        <v>$J$935:$J$938</v>
      </c>
      <c r="K954" s="26" t="str">
        <f t="shared" si="341"/>
        <v>$K$935:$K$938</v>
      </c>
      <c r="L954" s="26" t="str">
        <f t="shared" si="341"/>
        <v>$L$935:$L$938</v>
      </c>
      <c r="M954" s="26" t="str">
        <f t="shared" si="341"/>
        <v>$M$935:$M$938</v>
      </c>
      <c r="N954" s="26" t="str">
        <f t="shared" si="341"/>
        <v>$N$935:$N$938</v>
      </c>
      <c r="O954" s="26" t="str">
        <f t="shared" si="341"/>
        <v>$O$935:$O$938</v>
      </c>
      <c r="P954" s="26" t="str">
        <f t="shared" si="341"/>
        <v>$P$935:$P$938</v>
      </c>
      <c r="Q954" s="26" t="str">
        <f t="shared" si="341"/>
        <v>$Q$935:$Q$938</v>
      </c>
      <c r="R954" s="26" t="str">
        <f t="shared" si="341"/>
        <v>$R$935:$R$938</v>
      </c>
      <c r="S954" s="26" t="str">
        <f t="shared" si="341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42">SLOPE(INDIRECT(M954),INDIRECT($K954))</f>
        <v>#DIV/0!</v>
      </c>
      <c r="N955" s="18" t="e">
        <f t="shared" ca="1" si="342"/>
        <v>#DIV/0!</v>
      </c>
      <c r="O955" s="18" t="e">
        <f t="shared" ca="1" si="342"/>
        <v>#DIV/0!</v>
      </c>
      <c r="P955" s="18" t="e">
        <f t="shared" ca="1" si="342"/>
        <v>#DIV/0!</v>
      </c>
      <c r="Q955" s="18" t="e">
        <f t="shared" ca="1" si="342"/>
        <v>#DIV/0!</v>
      </c>
      <c r="R955" s="18" t="e">
        <f t="shared" ca="1" si="342"/>
        <v>#DIV/0!</v>
      </c>
      <c r="S955" s="18" t="e">
        <f t="shared" ca="1" si="342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3">M955*$C955</f>
        <v>#DIV/0!</v>
      </c>
      <c r="N956" s="18" t="e">
        <f t="shared" ca="1" si="343"/>
        <v>#DIV/0!</v>
      </c>
      <c r="O956" s="18" t="e">
        <f t="shared" ca="1" si="343"/>
        <v>#DIV/0!</v>
      </c>
      <c r="P956" s="18" t="e">
        <f t="shared" ca="1" si="343"/>
        <v>#DIV/0!</v>
      </c>
      <c r="Q956" s="18" t="e">
        <f t="shared" ca="1" si="343"/>
        <v>#DIV/0!</v>
      </c>
      <c r="R956" s="18" t="e">
        <f t="shared" ca="1" si="343"/>
        <v>#DIV/0!</v>
      </c>
      <c r="S956" s="18" t="e">
        <f t="shared" ca="1" si="343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4">RSQ(INDIRECT(M954),INDIRECT($K954))</f>
        <v>#DIV/0!</v>
      </c>
      <c r="N957" s="18" t="e">
        <f t="shared" ca="1" si="344"/>
        <v>#DIV/0!</v>
      </c>
      <c r="O957" s="18" t="e">
        <f t="shared" ca="1" si="344"/>
        <v>#DIV/0!</v>
      </c>
      <c r="P957" s="18" t="e">
        <f t="shared" ca="1" si="344"/>
        <v>#DIV/0!</v>
      </c>
      <c r="Q957" s="18" t="e">
        <f t="shared" ca="1" si="344"/>
        <v>#DIV/0!</v>
      </c>
      <c r="R957" s="18" t="e">
        <f t="shared" ca="1" si="344"/>
        <v>#DIV/0!</v>
      </c>
      <c r="S957" s="18" t="e">
        <f t="shared" ca="1" si="344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5">""&amp;ADDRESS($G961+ROW($A932),COLUMN())&amp;":"&amp;ADDRESS($G962+ROW($A932),COLUMN())</f>
        <v>$C$933:$C$936</v>
      </c>
      <c r="D959" s="26" t="str">
        <f t="shared" si="345"/>
        <v>$D$933:$D$936</v>
      </c>
      <c r="E959" s="26" t="str">
        <f t="shared" si="345"/>
        <v>$E$933:$E$936</v>
      </c>
      <c r="F959" s="26" t="str">
        <f t="shared" si="345"/>
        <v>$F$933:$F$936</v>
      </c>
      <c r="G959" s="26" t="str">
        <f t="shared" si="345"/>
        <v>$G$933:$G$936</v>
      </c>
      <c r="H959" s="26" t="str">
        <f t="shared" si="345"/>
        <v>$H$933:$H$936</v>
      </c>
      <c r="I959" s="26" t="str">
        <f t="shared" si="345"/>
        <v>$I$933:$I$936</v>
      </c>
      <c r="J959" s="26" t="str">
        <f t="shared" si="345"/>
        <v>$J$933:$J$936</v>
      </c>
      <c r="K959" s="26" t="str">
        <f t="shared" si="345"/>
        <v>$K$933:$K$936</v>
      </c>
      <c r="L959" s="26" t="str">
        <f t="shared" si="345"/>
        <v>$L$933:$L$936</v>
      </c>
      <c r="M959" s="26" t="str">
        <f t="shared" si="345"/>
        <v>$M$933:$M$936</v>
      </c>
      <c r="N959" s="26" t="str">
        <f t="shared" si="345"/>
        <v>$N$933:$N$936</v>
      </c>
      <c r="O959" s="26" t="str">
        <f t="shared" si="345"/>
        <v>$O$933:$O$936</v>
      </c>
      <c r="P959" s="26" t="str">
        <f t="shared" si="345"/>
        <v>$P$933:$P$936</v>
      </c>
      <c r="Q959" s="26" t="str">
        <f t="shared" si="345"/>
        <v>$Q$933:$Q$936</v>
      </c>
      <c r="R959" s="26" t="str">
        <f t="shared" si="345"/>
        <v>$R$933:$R$936</v>
      </c>
      <c r="S959" s="26" t="str">
        <f t="shared" si="345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6">SLOPE(INDIRECT(M959),INDIRECT($K959))</f>
        <v>#DIV/0!</v>
      </c>
      <c r="N960" s="35" t="e">
        <f t="shared" ca="1" si="346"/>
        <v>#DIV/0!</v>
      </c>
      <c r="O960" s="35" t="e">
        <f t="shared" ca="1" si="346"/>
        <v>#DIV/0!</v>
      </c>
      <c r="P960" s="35" t="e">
        <f t="shared" ca="1" si="346"/>
        <v>#DIV/0!</v>
      </c>
      <c r="Q960" s="35" t="e">
        <f t="shared" ca="1" si="346"/>
        <v>#DIV/0!</v>
      </c>
      <c r="R960" s="35" t="e">
        <f t="shared" ca="1" si="346"/>
        <v>#DIV/0!</v>
      </c>
      <c r="S960" s="35" t="e">
        <f t="shared" ca="1" si="346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7">M960*$C960</f>
        <v>#DIV/0!</v>
      </c>
      <c r="N961" s="35" t="e">
        <f t="shared" ca="1" si="347"/>
        <v>#DIV/0!</v>
      </c>
      <c r="O961" s="35" t="e">
        <f t="shared" ca="1" si="347"/>
        <v>#DIV/0!</v>
      </c>
      <c r="P961" s="35" t="e">
        <f t="shared" ca="1" si="347"/>
        <v>#DIV/0!</v>
      </c>
      <c r="Q961" s="35" t="e">
        <f t="shared" ca="1" si="347"/>
        <v>#DIV/0!</v>
      </c>
      <c r="R961" s="35" t="e">
        <f t="shared" ca="1" si="347"/>
        <v>#DIV/0!</v>
      </c>
      <c r="S961" s="35" t="e">
        <f t="shared" ca="1" si="347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8">RSQ(INDIRECT(M959),INDIRECT($K959))</f>
        <v>#DIV/0!</v>
      </c>
      <c r="N962" s="35" t="e">
        <f t="shared" ca="1" si="348"/>
        <v>#DIV/0!</v>
      </c>
      <c r="O962" s="35" t="e">
        <f t="shared" ca="1" si="348"/>
        <v>#DIV/0!</v>
      </c>
      <c r="P962" s="35" t="e">
        <f t="shared" ca="1" si="348"/>
        <v>#DIV/0!</v>
      </c>
      <c r="Q962" s="35" t="e">
        <f t="shared" ca="1" si="348"/>
        <v>#DIV/0!</v>
      </c>
      <c r="R962" s="35" t="e">
        <f t="shared" ca="1" si="348"/>
        <v>#DIV/0!</v>
      </c>
      <c r="S962" s="35" t="e">
        <f t="shared" ca="1" si="348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93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9">(B969-$B$969)*24</f>
        <v>0</v>
      </c>
      <c r="D969" s="34"/>
      <c r="E969" s="42"/>
      <c r="F969" s="33">
        <v>100</v>
      </c>
      <c r="G969" s="33">
        <f t="shared" ref="G969:G985" si="350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9"/>
        <v>0</v>
      </c>
      <c r="D970" s="28"/>
      <c r="E970" s="44"/>
      <c r="F970" s="27">
        <v>100</v>
      </c>
      <c r="G970" s="27">
        <f t="shared" si="350"/>
        <v>0</v>
      </c>
      <c r="H970" s="28" t="e">
        <f t="shared" ref="H970:H985" si="351">LN(E970/E969)/(C970-C969)</f>
        <v>#DIV/0!</v>
      </c>
      <c r="I970" s="29" t="e">
        <f t="shared" ref="I970:I985" si="352">((E970-E969)/H970)+I969</f>
        <v>#DIV/0!</v>
      </c>
      <c r="J970" s="29">
        <f t="shared" ref="J970:J985" si="353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9"/>
        <v>0</v>
      </c>
      <c r="D971" s="28"/>
      <c r="E971" s="44"/>
      <c r="F971" s="33">
        <v>100</v>
      </c>
      <c r="G971" s="27">
        <f t="shared" si="350"/>
        <v>0</v>
      </c>
      <c r="H971" s="28" t="e">
        <f t="shared" si="351"/>
        <v>#DIV/0!</v>
      </c>
      <c r="I971" s="29" t="e">
        <f t="shared" si="352"/>
        <v>#DIV/0!</v>
      </c>
      <c r="J971" s="29">
        <f t="shared" si="353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9"/>
        <v>0</v>
      </c>
      <c r="D972" s="28"/>
      <c r="E972" s="44"/>
      <c r="F972" s="27">
        <v>100</v>
      </c>
      <c r="G972" s="27">
        <f t="shared" si="350"/>
        <v>0</v>
      </c>
      <c r="H972" s="28" t="e">
        <f t="shared" si="351"/>
        <v>#DIV/0!</v>
      </c>
      <c r="I972" s="29" t="e">
        <f t="shared" si="352"/>
        <v>#DIV/0!</v>
      </c>
      <c r="J972" s="29">
        <f t="shared" si="353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9"/>
        <v>0</v>
      </c>
      <c r="D973" s="28"/>
      <c r="E973" s="44"/>
      <c r="F973" s="33">
        <v>100</v>
      </c>
      <c r="G973" s="27">
        <f t="shared" si="350"/>
        <v>0</v>
      </c>
      <c r="H973" s="28" t="e">
        <f t="shared" si="351"/>
        <v>#DIV/0!</v>
      </c>
      <c r="I973" s="29" t="e">
        <f t="shared" si="352"/>
        <v>#DIV/0!</v>
      </c>
      <c r="J973" s="29">
        <f t="shared" si="353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9"/>
        <v>0</v>
      </c>
      <c r="D974" s="28"/>
      <c r="E974" s="44"/>
      <c r="F974" s="27">
        <v>100</v>
      </c>
      <c r="G974" s="27">
        <f t="shared" si="350"/>
        <v>0</v>
      </c>
      <c r="H974" s="28" t="e">
        <f t="shared" si="351"/>
        <v>#DIV/0!</v>
      </c>
      <c r="I974" s="29" t="e">
        <f t="shared" si="352"/>
        <v>#DIV/0!</v>
      </c>
      <c r="J974" s="29">
        <f t="shared" si="353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9"/>
        <v>0</v>
      </c>
      <c r="D975" s="28"/>
      <c r="E975" s="44"/>
      <c r="F975" s="27">
        <v>100</v>
      </c>
      <c r="G975" s="27">
        <f t="shared" si="350"/>
        <v>0</v>
      </c>
      <c r="H975" s="28" t="e">
        <f t="shared" si="351"/>
        <v>#DIV/0!</v>
      </c>
      <c r="I975" s="29" t="e">
        <f t="shared" si="352"/>
        <v>#DIV/0!</v>
      </c>
      <c r="J975" s="29">
        <f t="shared" si="353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9"/>
        <v>0</v>
      </c>
      <c r="D976" s="28"/>
      <c r="E976" s="44"/>
      <c r="F976" s="27">
        <v>100</v>
      </c>
      <c r="G976" s="27">
        <f t="shared" si="350"/>
        <v>0</v>
      </c>
      <c r="H976" s="28" t="e">
        <f t="shared" si="351"/>
        <v>#DIV/0!</v>
      </c>
      <c r="I976" s="29" t="e">
        <f t="shared" si="352"/>
        <v>#DIV/0!</v>
      </c>
      <c r="J976" s="29">
        <f t="shared" si="353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9"/>
        <v>0</v>
      </c>
      <c r="D977" s="28"/>
      <c r="E977" s="44"/>
      <c r="F977" s="27">
        <v>100</v>
      </c>
      <c r="G977" s="27">
        <f t="shared" si="350"/>
        <v>0</v>
      </c>
      <c r="H977" s="28" t="e">
        <f t="shared" si="351"/>
        <v>#DIV/0!</v>
      </c>
      <c r="I977" s="29" t="e">
        <f t="shared" si="352"/>
        <v>#DIV/0!</v>
      </c>
      <c r="J977" s="29">
        <f t="shared" si="353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9"/>
        <v>0</v>
      </c>
      <c r="D978" s="28"/>
      <c r="E978" s="44"/>
      <c r="F978" s="27">
        <v>100</v>
      </c>
      <c r="G978" s="27">
        <f t="shared" si="350"/>
        <v>0</v>
      </c>
      <c r="H978" s="28" t="e">
        <f t="shared" si="351"/>
        <v>#DIV/0!</v>
      </c>
      <c r="I978" s="29" t="e">
        <f t="shared" si="352"/>
        <v>#DIV/0!</v>
      </c>
      <c r="J978" s="29">
        <f t="shared" si="353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9"/>
        <v>0</v>
      </c>
      <c r="D979" s="28"/>
      <c r="E979" s="44"/>
      <c r="F979" s="27">
        <v>100</v>
      </c>
      <c r="G979" s="27">
        <f t="shared" si="350"/>
        <v>0</v>
      </c>
      <c r="H979" s="28" t="e">
        <f t="shared" si="351"/>
        <v>#DIV/0!</v>
      </c>
      <c r="I979" s="29" t="e">
        <f t="shared" si="352"/>
        <v>#DIV/0!</v>
      </c>
      <c r="J979" s="29">
        <f t="shared" si="353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9"/>
        <v>0</v>
      </c>
      <c r="D980" s="28"/>
      <c r="E980" s="44"/>
      <c r="F980" s="27">
        <v>100</v>
      </c>
      <c r="G980" s="27">
        <f t="shared" si="350"/>
        <v>0</v>
      </c>
      <c r="H980" s="28" t="e">
        <f t="shared" si="351"/>
        <v>#DIV/0!</v>
      </c>
      <c r="I980" s="29" t="e">
        <f t="shared" si="352"/>
        <v>#DIV/0!</v>
      </c>
      <c r="J980" s="29">
        <f t="shared" si="353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9"/>
        <v>0</v>
      </c>
      <c r="D981" s="28"/>
      <c r="E981" s="44"/>
      <c r="F981" s="27">
        <v>100</v>
      </c>
      <c r="G981" s="27">
        <f t="shared" si="350"/>
        <v>0</v>
      </c>
      <c r="H981" s="28" t="e">
        <f t="shared" si="351"/>
        <v>#DIV/0!</v>
      </c>
      <c r="I981" s="29" t="e">
        <f t="shared" si="352"/>
        <v>#DIV/0!</v>
      </c>
      <c r="J981" s="29">
        <f t="shared" si="353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9"/>
        <v>0</v>
      </c>
      <c r="D982" s="28"/>
      <c r="E982" s="44"/>
      <c r="F982" s="27">
        <v>100</v>
      </c>
      <c r="G982" s="27">
        <f t="shared" si="350"/>
        <v>0</v>
      </c>
      <c r="H982" s="28" t="e">
        <f t="shared" si="351"/>
        <v>#DIV/0!</v>
      </c>
      <c r="I982" s="29" t="e">
        <f t="shared" si="352"/>
        <v>#DIV/0!</v>
      </c>
      <c r="J982" s="29">
        <f t="shared" si="353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9"/>
        <v>0</v>
      </c>
      <c r="D983" s="28"/>
      <c r="E983" s="44"/>
      <c r="F983" s="27">
        <v>100</v>
      </c>
      <c r="G983" s="27">
        <f t="shared" si="350"/>
        <v>0</v>
      </c>
      <c r="H983" s="28" t="e">
        <f t="shared" si="351"/>
        <v>#DIV/0!</v>
      </c>
      <c r="I983" s="29" t="e">
        <f t="shared" si="352"/>
        <v>#DIV/0!</v>
      </c>
      <c r="J983" s="29">
        <f t="shared" si="353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9"/>
        <v>0</v>
      </c>
      <c r="D984" s="28"/>
      <c r="E984" s="44"/>
      <c r="F984" s="27">
        <v>100</v>
      </c>
      <c r="G984" s="27">
        <f t="shared" si="350"/>
        <v>0</v>
      </c>
      <c r="H984" s="28" t="e">
        <f t="shared" si="351"/>
        <v>#DIV/0!</v>
      </c>
      <c r="I984" s="29" t="e">
        <f t="shared" si="352"/>
        <v>#DIV/0!</v>
      </c>
      <c r="J984" s="29">
        <f t="shared" si="353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9"/>
        <v>0</v>
      </c>
      <c r="D985" s="28"/>
      <c r="E985" s="44"/>
      <c r="F985" s="27">
        <v>100</v>
      </c>
      <c r="G985" s="27">
        <f t="shared" si="350"/>
        <v>0</v>
      </c>
      <c r="H985" s="28" t="e">
        <f t="shared" si="351"/>
        <v>#DIV/0!</v>
      </c>
      <c r="I985" s="29" t="e">
        <f t="shared" si="352"/>
        <v>#DIV/0!</v>
      </c>
      <c r="J985" s="29">
        <f t="shared" si="353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4">""&amp;ADDRESS($G993+ROW($A969),COLUMN())&amp;":"&amp;ADDRESS($G994+ROW($A969),COLUMN())</f>
        <v>$J$969:$J$973</v>
      </c>
      <c r="K991" s="26" t="str">
        <f t="shared" si="354"/>
        <v>$K$969:$K$973</v>
      </c>
      <c r="L991" s="26" t="str">
        <f t="shared" si="354"/>
        <v>$L$969:$L$973</v>
      </c>
      <c r="M991" s="26" t="str">
        <f t="shared" si="354"/>
        <v>$M$969:$M$973</v>
      </c>
      <c r="N991" s="26" t="str">
        <f t="shared" si="354"/>
        <v>$N$969:$N$973</v>
      </c>
      <c r="O991" s="26" t="str">
        <f t="shared" si="354"/>
        <v>$O$969:$O$973</v>
      </c>
      <c r="P991" s="26" t="str">
        <f t="shared" si="354"/>
        <v>$P$969:$P$973</v>
      </c>
      <c r="Q991" s="26" t="str">
        <f t="shared" si="354"/>
        <v>$Q$969:$Q$973</v>
      </c>
      <c r="R991" s="26" t="str">
        <f t="shared" si="354"/>
        <v>$R$969:$R$973</v>
      </c>
      <c r="S991" s="26" t="str">
        <f t="shared" si="354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5">SLOPE(INDIRECT(M991),INDIRECT($K991))</f>
        <v>#DIV/0!</v>
      </c>
      <c r="N992" s="18" t="e">
        <f t="shared" ca="1" si="355"/>
        <v>#DIV/0!</v>
      </c>
      <c r="O992" s="18" t="e">
        <f t="shared" ca="1" si="355"/>
        <v>#DIV/0!</v>
      </c>
      <c r="P992" s="18" t="e">
        <f t="shared" ca="1" si="355"/>
        <v>#DIV/0!</v>
      </c>
      <c r="Q992" s="18" t="e">
        <f t="shared" ca="1" si="355"/>
        <v>#DIV/0!</v>
      </c>
      <c r="R992" s="18" t="e">
        <f t="shared" ca="1" si="355"/>
        <v>#DIV/0!</v>
      </c>
      <c r="S992" s="18" t="e">
        <f t="shared" ca="1" si="355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6">M992*$C992</f>
        <v>#DIV/0!</v>
      </c>
      <c r="N993" s="18" t="e">
        <f t="shared" ca="1" si="356"/>
        <v>#DIV/0!</v>
      </c>
      <c r="O993" s="18" t="e">
        <f t="shared" ca="1" si="356"/>
        <v>#DIV/0!</v>
      </c>
      <c r="P993" s="18" t="e">
        <f t="shared" ca="1" si="356"/>
        <v>#DIV/0!</v>
      </c>
      <c r="Q993" s="18" t="e">
        <f t="shared" ca="1" si="356"/>
        <v>#DIV/0!</v>
      </c>
      <c r="R993" s="18" t="e">
        <f t="shared" ca="1" si="356"/>
        <v>#DIV/0!</v>
      </c>
      <c r="S993" s="18" t="e">
        <f t="shared" ca="1" si="356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7">RSQ(INDIRECT(M991),INDIRECT($K991))</f>
        <v>#DIV/0!</v>
      </c>
      <c r="N994" s="18" t="e">
        <f t="shared" ca="1" si="357"/>
        <v>#DIV/0!</v>
      </c>
      <c r="O994" s="18" t="e">
        <f t="shared" ca="1" si="357"/>
        <v>#DIV/0!</v>
      </c>
      <c r="P994" s="18" t="e">
        <f t="shared" ca="1" si="357"/>
        <v>#DIV/0!</v>
      </c>
      <c r="Q994" s="18" t="e">
        <f t="shared" ca="1" si="357"/>
        <v>#DIV/0!</v>
      </c>
      <c r="R994" s="18" t="e">
        <f t="shared" ca="1" si="357"/>
        <v>#DIV/0!</v>
      </c>
      <c r="S994" s="18" t="e">
        <f t="shared" ca="1" si="357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8">""&amp;ADDRESS($G998+ROW($A969),COLUMN())&amp;":"&amp;ADDRESS($G999+ROW($A969),COLUMN())</f>
        <v>$C$969:$C$974</v>
      </c>
      <c r="D996" s="26" t="str">
        <f t="shared" si="358"/>
        <v>$D$969:$D$974</v>
      </c>
      <c r="E996" s="26" t="str">
        <f t="shared" si="358"/>
        <v>$E$969:$E$974</v>
      </c>
      <c r="F996" s="26" t="str">
        <f t="shared" si="358"/>
        <v>$F$969:$F$974</v>
      </c>
      <c r="G996" s="26" t="str">
        <f t="shared" si="358"/>
        <v>$G$969:$G$974</v>
      </c>
      <c r="H996" s="26" t="str">
        <f t="shared" si="358"/>
        <v>$H$969:$H$974</v>
      </c>
      <c r="I996" s="26" t="str">
        <f t="shared" si="358"/>
        <v>$I$969:$I$974</v>
      </c>
      <c r="J996" s="26" t="str">
        <f t="shared" si="358"/>
        <v>$J$969:$J$974</v>
      </c>
      <c r="K996" s="26" t="str">
        <f t="shared" si="358"/>
        <v>$K$969:$K$974</v>
      </c>
      <c r="L996" s="26" t="str">
        <f t="shared" si="358"/>
        <v>$L$969:$L$974</v>
      </c>
      <c r="M996" s="26" t="str">
        <f t="shared" si="358"/>
        <v>$M$969:$M$974</v>
      </c>
      <c r="N996" s="26" t="str">
        <f t="shared" si="358"/>
        <v>$N$969:$N$974</v>
      </c>
      <c r="O996" s="26" t="str">
        <f t="shared" si="358"/>
        <v>$O$969:$O$974</v>
      </c>
      <c r="P996" s="26" t="str">
        <f t="shared" si="358"/>
        <v>$P$969:$P$974</v>
      </c>
      <c r="Q996" s="26" t="str">
        <f t="shared" si="358"/>
        <v>$Q$969:$Q$974</v>
      </c>
      <c r="R996" s="26" t="str">
        <f t="shared" si="358"/>
        <v>$R$969:$R$974</v>
      </c>
      <c r="S996" s="26" t="str">
        <f t="shared" si="358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9">SLOPE(INDIRECT(M996),INDIRECT($K996))</f>
        <v>#DIV/0!</v>
      </c>
      <c r="N997" s="35" t="e">
        <f t="shared" ca="1" si="359"/>
        <v>#DIV/0!</v>
      </c>
      <c r="O997" s="35" t="e">
        <f t="shared" ca="1" si="359"/>
        <v>#DIV/0!</v>
      </c>
      <c r="P997" s="35" t="e">
        <f t="shared" ca="1" si="359"/>
        <v>#DIV/0!</v>
      </c>
      <c r="Q997" s="35" t="e">
        <f t="shared" ca="1" si="359"/>
        <v>#DIV/0!</v>
      </c>
      <c r="R997" s="35" t="e">
        <f t="shared" ca="1" si="359"/>
        <v>#DIV/0!</v>
      </c>
      <c r="S997" s="35" t="e">
        <f t="shared" ca="1" si="359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60">M997*$C997</f>
        <v>#DIV/0!</v>
      </c>
      <c r="N998" s="35" t="e">
        <f t="shared" ca="1" si="360"/>
        <v>#DIV/0!</v>
      </c>
      <c r="O998" s="35" t="e">
        <f t="shared" ca="1" si="360"/>
        <v>#DIV/0!</v>
      </c>
      <c r="P998" s="35" t="e">
        <f t="shared" ca="1" si="360"/>
        <v>#DIV/0!</v>
      </c>
      <c r="Q998" s="35" t="e">
        <f t="shared" ca="1" si="360"/>
        <v>#DIV/0!</v>
      </c>
      <c r="R998" s="35" t="e">
        <f t="shared" ca="1" si="360"/>
        <v>#DIV/0!</v>
      </c>
      <c r="S998" s="35" t="e">
        <f t="shared" ca="1" si="360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61">RSQ(INDIRECT(M996),INDIRECT($K996))</f>
        <v>#DIV/0!</v>
      </c>
      <c r="N999" s="35" t="e">
        <f t="shared" ca="1" si="361"/>
        <v>#DIV/0!</v>
      </c>
      <c r="O999" s="35" t="e">
        <f t="shared" ca="1" si="361"/>
        <v>#DIV/0!</v>
      </c>
      <c r="P999" s="35" t="e">
        <f t="shared" ca="1" si="361"/>
        <v>#DIV/0!</v>
      </c>
      <c r="Q999" s="35" t="e">
        <f t="shared" ca="1" si="361"/>
        <v>#DIV/0!</v>
      </c>
      <c r="R999" s="35" t="e">
        <f t="shared" ca="1" si="361"/>
        <v>#DIV/0!</v>
      </c>
      <c r="S999" s="35" t="e">
        <f t="shared" ca="1" si="361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94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62">(B1006-$B$1006)*24</f>
        <v>0</v>
      </c>
      <c r="D1006" s="34"/>
      <c r="E1006" s="42"/>
      <c r="F1006" s="33">
        <v>100</v>
      </c>
      <c r="G1006" s="33">
        <f t="shared" ref="G1006:G1022" si="363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62"/>
        <v>0</v>
      </c>
      <c r="D1007" s="28"/>
      <c r="E1007" s="44"/>
      <c r="F1007" s="27">
        <v>100</v>
      </c>
      <c r="G1007" s="27">
        <f t="shared" si="363"/>
        <v>0</v>
      </c>
      <c r="H1007" s="28" t="e">
        <f t="shared" ref="H1007:H1022" si="364">LN(E1007/E1006)/(C1007-C1006)</f>
        <v>#DIV/0!</v>
      </c>
      <c r="I1007" s="29" t="e">
        <f t="shared" ref="I1007:I1022" si="365">((E1007-E1006)/H1007)+I1006</f>
        <v>#DIV/0!</v>
      </c>
      <c r="J1007" s="29">
        <f t="shared" ref="J1007:J1022" si="366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62"/>
        <v>0</v>
      </c>
      <c r="D1008" s="28"/>
      <c r="E1008" s="44"/>
      <c r="F1008" s="27">
        <v>100</v>
      </c>
      <c r="G1008" s="27">
        <f t="shared" si="363"/>
        <v>0</v>
      </c>
      <c r="H1008" s="28" t="e">
        <f t="shared" si="364"/>
        <v>#DIV/0!</v>
      </c>
      <c r="I1008" s="29" t="e">
        <f t="shared" si="365"/>
        <v>#DIV/0!</v>
      </c>
      <c r="J1008" s="29">
        <f t="shared" si="366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62"/>
        <v>0</v>
      </c>
      <c r="D1009" s="28"/>
      <c r="E1009" s="44"/>
      <c r="F1009" s="27">
        <v>100</v>
      </c>
      <c r="G1009" s="27">
        <f t="shared" si="363"/>
        <v>0</v>
      </c>
      <c r="H1009" s="28" t="e">
        <f t="shared" si="364"/>
        <v>#DIV/0!</v>
      </c>
      <c r="I1009" s="29" t="e">
        <f t="shared" si="365"/>
        <v>#DIV/0!</v>
      </c>
      <c r="J1009" s="29">
        <f t="shared" si="366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62"/>
        <v>0</v>
      </c>
      <c r="D1010" s="28"/>
      <c r="E1010" s="44"/>
      <c r="F1010" s="27">
        <v>100</v>
      </c>
      <c r="G1010" s="27">
        <f t="shared" si="363"/>
        <v>0</v>
      </c>
      <c r="H1010" s="28" t="e">
        <f t="shared" si="364"/>
        <v>#DIV/0!</v>
      </c>
      <c r="I1010" s="29" t="e">
        <f t="shared" si="365"/>
        <v>#DIV/0!</v>
      </c>
      <c r="J1010" s="29">
        <f t="shared" si="366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62"/>
        <v>0</v>
      </c>
      <c r="D1011" s="28"/>
      <c r="E1011" s="44"/>
      <c r="F1011" s="27">
        <v>100</v>
      </c>
      <c r="G1011" s="27">
        <f t="shared" si="363"/>
        <v>0</v>
      </c>
      <c r="H1011" s="28" t="e">
        <f t="shared" si="364"/>
        <v>#DIV/0!</v>
      </c>
      <c r="I1011" s="29" t="e">
        <f t="shared" si="365"/>
        <v>#DIV/0!</v>
      </c>
      <c r="J1011" s="29">
        <f t="shared" si="366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62"/>
        <v>0</v>
      </c>
      <c r="D1012" s="28"/>
      <c r="E1012" s="44"/>
      <c r="F1012" s="27">
        <v>100</v>
      </c>
      <c r="G1012" s="27">
        <f t="shared" si="363"/>
        <v>0</v>
      </c>
      <c r="H1012" s="28" t="e">
        <f t="shared" si="364"/>
        <v>#DIV/0!</v>
      </c>
      <c r="I1012" s="29" t="e">
        <f t="shared" si="365"/>
        <v>#DIV/0!</v>
      </c>
      <c r="J1012" s="29">
        <f t="shared" si="366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62"/>
        <v>0</v>
      </c>
      <c r="D1013" s="28"/>
      <c r="E1013" s="44"/>
      <c r="F1013" s="27">
        <v>100</v>
      </c>
      <c r="G1013" s="27">
        <f t="shared" si="363"/>
        <v>0</v>
      </c>
      <c r="H1013" s="28" t="e">
        <f t="shared" si="364"/>
        <v>#DIV/0!</v>
      </c>
      <c r="I1013" s="29" t="e">
        <f t="shared" si="365"/>
        <v>#DIV/0!</v>
      </c>
      <c r="J1013" s="29">
        <f t="shared" si="366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62"/>
        <v>0</v>
      </c>
      <c r="D1014" s="28"/>
      <c r="E1014" s="44"/>
      <c r="F1014" s="27">
        <v>100</v>
      </c>
      <c r="G1014" s="27">
        <f t="shared" si="363"/>
        <v>0</v>
      </c>
      <c r="H1014" s="28" t="e">
        <f t="shared" si="364"/>
        <v>#DIV/0!</v>
      </c>
      <c r="I1014" s="29" t="e">
        <f t="shared" si="365"/>
        <v>#DIV/0!</v>
      </c>
      <c r="J1014" s="29">
        <f t="shared" si="366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62"/>
        <v>0</v>
      </c>
      <c r="D1015" s="28"/>
      <c r="E1015" s="44"/>
      <c r="F1015" s="27">
        <v>100</v>
      </c>
      <c r="G1015" s="27">
        <f t="shared" si="363"/>
        <v>0</v>
      </c>
      <c r="H1015" s="28" t="e">
        <f t="shared" si="364"/>
        <v>#DIV/0!</v>
      </c>
      <c r="I1015" s="29" t="e">
        <f t="shared" si="365"/>
        <v>#DIV/0!</v>
      </c>
      <c r="J1015" s="29">
        <f t="shared" si="366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62"/>
        <v>0</v>
      </c>
      <c r="D1016" s="28"/>
      <c r="E1016" s="44"/>
      <c r="F1016" s="27">
        <v>100</v>
      </c>
      <c r="G1016" s="27">
        <f t="shared" si="363"/>
        <v>0</v>
      </c>
      <c r="H1016" s="28" t="e">
        <f t="shared" si="364"/>
        <v>#DIV/0!</v>
      </c>
      <c r="I1016" s="29" t="e">
        <f t="shared" si="365"/>
        <v>#DIV/0!</v>
      </c>
      <c r="J1016" s="29">
        <f t="shared" si="366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62"/>
        <v>0</v>
      </c>
      <c r="D1017" s="28"/>
      <c r="E1017" s="44"/>
      <c r="F1017" s="27">
        <v>100</v>
      </c>
      <c r="G1017" s="27">
        <f t="shared" si="363"/>
        <v>0</v>
      </c>
      <c r="H1017" s="28" t="e">
        <f t="shared" si="364"/>
        <v>#DIV/0!</v>
      </c>
      <c r="I1017" s="29" t="e">
        <f t="shared" si="365"/>
        <v>#DIV/0!</v>
      </c>
      <c r="J1017" s="29">
        <f t="shared" si="366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62"/>
        <v>0</v>
      </c>
      <c r="D1018" s="28"/>
      <c r="E1018" s="44"/>
      <c r="F1018" s="27">
        <v>100</v>
      </c>
      <c r="G1018" s="27">
        <f t="shared" si="363"/>
        <v>0</v>
      </c>
      <c r="H1018" s="28" t="e">
        <f t="shared" si="364"/>
        <v>#DIV/0!</v>
      </c>
      <c r="I1018" s="29" t="e">
        <f t="shared" si="365"/>
        <v>#DIV/0!</v>
      </c>
      <c r="J1018" s="29">
        <f t="shared" si="366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62"/>
        <v>0</v>
      </c>
      <c r="D1019" s="28"/>
      <c r="E1019" s="44"/>
      <c r="F1019" s="27">
        <v>100</v>
      </c>
      <c r="G1019" s="27">
        <f t="shared" si="363"/>
        <v>0</v>
      </c>
      <c r="H1019" s="28" t="e">
        <f t="shared" si="364"/>
        <v>#DIV/0!</v>
      </c>
      <c r="I1019" s="29" t="e">
        <f t="shared" si="365"/>
        <v>#DIV/0!</v>
      </c>
      <c r="J1019" s="29">
        <f t="shared" si="366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62"/>
        <v>0</v>
      </c>
      <c r="D1020" s="28"/>
      <c r="E1020" s="44"/>
      <c r="F1020" s="27">
        <v>100</v>
      </c>
      <c r="G1020" s="27">
        <f t="shared" si="363"/>
        <v>0</v>
      </c>
      <c r="H1020" s="28" t="e">
        <f t="shared" si="364"/>
        <v>#DIV/0!</v>
      </c>
      <c r="I1020" s="29" t="e">
        <f t="shared" si="365"/>
        <v>#DIV/0!</v>
      </c>
      <c r="J1020" s="29">
        <f t="shared" si="366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62"/>
        <v>0</v>
      </c>
      <c r="D1021" s="28"/>
      <c r="E1021" s="44"/>
      <c r="F1021" s="27">
        <v>100</v>
      </c>
      <c r="G1021" s="27">
        <f t="shared" si="363"/>
        <v>0</v>
      </c>
      <c r="H1021" s="28" t="e">
        <f t="shared" si="364"/>
        <v>#DIV/0!</v>
      </c>
      <c r="I1021" s="29" t="e">
        <f t="shared" si="365"/>
        <v>#DIV/0!</v>
      </c>
      <c r="J1021" s="29">
        <f t="shared" si="366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62"/>
        <v>0</v>
      </c>
      <c r="D1022" s="28"/>
      <c r="E1022" s="44"/>
      <c r="F1022" s="27">
        <v>100</v>
      </c>
      <c r="G1022" s="27">
        <f t="shared" si="363"/>
        <v>0</v>
      </c>
      <c r="H1022" s="28" t="e">
        <f t="shared" si="364"/>
        <v>#DIV/0!</v>
      </c>
      <c r="I1022" s="29" t="e">
        <f t="shared" si="365"/>
        <v>#DIV/0!</v>
      </c>
      <c r="J1022" s="29">
        <f t="shared" si="366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7">""&amp;ADDRESS($G1030+ROW($A1006),COLUMN())&amp;":"&amp;ADDRESS($G1031+ROW($A1006),COLUMN())</f>
        <v>$C$1006:$C$1010</v>
      </c>
      <c r="D1028" s="26" t="str">
        <f t="shared" si="367"/>
        <v>$D$1006:$D$1010</v>
      </c>
      <c r="E1028" s="26" t="str">
        <f t="shared" si="367"/>
        <v>$E$1006:$E$1010</v>
      </c>
      <c r="F1028" s="26" t="str">
        <f t="shared" si="367"/>
        <v>$F$1006:$F$1010</v>
      </c>
      <c r="G1028" s="26" t="str">
        <f t="shared" si="367"/>
        <v>$G$1006:$G$1010</v>
      </c>
      <c r="H1028" s="26" t="str">
        <f t="shared" si="367"/>
        <v>$H$1006:$H$1010</v>
      </c>
      <c r="I1028" s="26" t="str">
        <f t="shared" si="367"/>
        <v>$I$1006:$I$1010</v>
      </c>
      <c r="J1028" s="26" t="str">
        <f t="shared" si="367"/>
        <v>$J$1006:$J$1010</v>
      </c>
      <c r="K1028" s="26" t="str">
        <f t="shared" si="367"/>
        <v>$K$1006:$K$1010</v>
      </c>
      <c r="L1028" s="26" t="str">
        <f t="shared" si="367"/>
        <v>$L$1006:$L$1010</v>
      </c>
      <c r="M1028" s="26" t="str">
        <f t="shared" si="367"/>
        <v>$M$1006:$M$1010</v>
      </c>
      <c r="N1028" s="26" t="str">
        <f t="shared" si="367"/>
        <v>$N$1006:$N$1010</v>
      </c>
      <c r="O1028" s="26" t="str">
        <f t="shared" si="367"/>
        <v>$O$1006:$O$1010</v>
      </c>
      <c r="P1028" s="26" t="str">
        <f t="shared" si="367"/>
        <v>$P$1006:$P$1010</v>
      </c>
      <c r="Q1028" s="26" t="str">
        <f t="shared" si="367"/>
        <v>$Q$1006:$Q$1010</v>
      </c>
      <c r="R1028" s="26" t="str">
        <f t="shared" si="367"/>
        <v>$R$1006:$R$1010</v>
      </c>
      <c r="S1028" s="26" t="str">
        <f t="shared" si="367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8">SLOPE(INDIRECT(M1028),INDIRECT($K1028))</f>
        <v>#DIV/0!</v>
      </c>
      <c r="N1029" s="18" t="e">
        <f t="shared" ca="1" si="368"/>
        <v>#DIV/0!</v>
      </c>
      <c r="O1029" s="18" t="e">
        <f t="shared" ca="1" si="368"/>
        <v>#DIV/0!</v>
      </c>
      <c r="P1029" s="18" t="e">
        <f t="shared" ca="1" si="368"/>
        <v>#DIV/0!</v>
      </c>
      <c r="Q1029" s="18" t="e">
        <f t="shared" ca="1" si="368"/>
        <v>#DIV/0!</v>
      </c>
      <c r="R1029" s="18" t="e">
        <f t="shared" ca="1" si="368"/>
        <v>#DIV/0!</v>
      </c>
      <c r="S1029" s="18" t="e">
        <f t="shared" ca="1" si="368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9">M1029*$C1029</f>
        <v>#DIV/0!</v>
      </c>
      <c r="N1030" s="18" t="e">
        <f t="shared" ca="1" si="369"/>
        <v>#DIV/0!</v>
      </c>
      <c r="O1030" s="18" t="e">
        <f t="shared" ca="1" si="369"/>
        <v>#DIV/0!</v>
      </c>
      <c r="P1030" s="18" t="e">
        <f t="shared" ca="1" si="369"/>
        <v>#DIV/0!</v>
      </c>
      <c r="Q1030" s="18" t="e">
        <f t="shared" ca="1" si="369"/>
        <v>#DIV/0!</v>
      </c>
      <c r="R1030" s="18" t="e">
        <f t="shared" ca="1" si="369"/>
        <v>#DIV/0!</v>
      </c>
      <c r="S1030" s="18" t="e">
        <f t="shared" ca="1" si="369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70">RSQ(INDIRECT(M1028),INDIRECT($K1028))</f>
        <v>#DIV/0!</v>
      </c>
      <c r="N1031" s="18" t="e">
        <f t="shared" ca="1" si="370"/>
        <v>#DIV/0!</v>
      </c>
      <c r="O1031" s="18" t="e">
        <f t="shared" ca="1" si="370"/>
        <v>#DIV/0!</v>
      </c>
      <c r="P1031" s="18" t="e">
        <f t="shared" ca="1" si="370"/>
        <v>#DIV/0!</v>
      </c>
      <c r="Q1031" s="18" t="e">
        <f t="shared" ca="1" si="370"/>
        <v>#DIV/0!</v>
      </c>
      <c r="R1031" s="18" t="e">
        <f t="shared" ca="1" si="370"/>
        <v>#DIV/0!</v>
      </c>
      <c r="S1031" s="18" t="e">
        <f t="shared" ca="1" si="370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71">""&amp;ADDRESS($G1035+ROW($A1006),COLUMN())&amp;":"&amp;ADDRESS($G1036+ROW($A1006),COLUMN())</f>
        <v>$C$1007:$C$1010</v>
      </c>
      <c r="D1033" s="26" t="str">
        <f t="shared" si="371"/>
        <v>$D$1007:$D$1010</v>
      </c>
      <c r="E1033" s="26" t="str">
        <f t="shared" si="371"/>
        <v>$E$1007:$E$1010</v>
      </c>
      <c r="F1033" s="26" t="str">
        <f t="shared" si="371"/>
        <v>$F$1007:$F$1010</v>
      </c>
      <c r="G1033" s="26" t="str">
        <f t="shared" si="371"/>
        <v>$G$1007:$G$1010</v>
      </c>
      <c r="H1033" s="26" t="str">
        <f t="shared" si="371"/>
        <v>$H$1007:$H$1010</v>
      </c>
      <c r="I1033" s="26" t="str">
        <f t="shared" si="371"/>
        <v>$I$1007:$I$1010</v>
      </c>
      <c r="J1033" s="26" t="str">
        <f t="shared" si="371"/>
        <v>$J$1007:$J$1010</v>
      </c>
      <c r="K1033" s="26" t="str">
        <f t="shared" si="371"/>
        <v>$K$1007:$K$1010</v>
      </c>
      <c r="L1033" s="26" t="str">
        <f t="shared" si="371"/>
        <v>$L$1007:$L$1010</v>
      </c>
      <c r="M1033" s="26" t="str">
        <f t="shared" si="371"/>
        <v>$M$1007:$M$1010</v>
      </c>
      <c r="N1033" s="26" t="str">
        <f t="shared" si="371"/>
        <v>$N$1007:$N$1010</v>
      </c>
      <c r="O1033" s="26" t="str">
        <f t="shared" si="371"/>
        <v>$O$1007:$O$1010</v>
      </c>
      <c r="P1033" s="26" t="str">
        <f t="shared" si="371"/>
        <v>$P$1007:$P$1010</v>
      </c>
      <c r="Q1033" s="26" t="str">
        <f t="shared" si="371"/>
        <v>$Q$1007:$Q$1010</v>
      </c>
      <c r="R1033" s="26" t="str">
        <f t="shared" si="371"/>
        <v>$R$1007:$R$1010</v>
      </c>
      <c r="S1033" s="26" t="str">
        <f t="shared" si="371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72">SLOPE(INDIRECT(M1033),INDIRECT($K1033))</f>
        <v>#DIV/0!</v>
      </c>
      <c r="N1034" s="35" t="e">
        <f t="shared" ca="1" si="372"/>
        <v>#DIV/0!</v>
      </c>
      <c r="O1034" s="35" t="e">
        <f t="shared" ca="1" si="372"/>
        <v>#DIV/0!</v>
      </c>
      <c r="P1034" s="35" t="e">
        <f t="shared" ca="1" si="372"/>
        <v>#DIV/0!</v>
      </c>
      <c r="Q1034" s="35" t="e">
        <f t="shared" ca="1" si="372"/>
        <v>#DIV/0!</v>
      </c>
      <c r="R1034" s="35" t="e">
        <f t="shared" ca="1" si="372"/>
        <v>#DIV/0!</v>
      </c>
      <c r="S1034" s="35" t="e">
        <f t="shared" ca="1" si="372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3">M1034*$C1034</f>
        <v>#DIV/0!</v>
      </c>
      <c r="N1035" s="35" t="e">
        <f t="shared" ca="1" si="373"/>
        <v>#DIV/0!</v>
      </c>
      <c r="O1035" s="35" t="e">
        <f t="shared" ca="1" si="373"/>
        <v>#DIV/0!</v>
      </c>
      <c r="P1035" s="35" t="e">
        <f t="shared" ca="1" si="373"/>
        <v>#DIV/0!</v>
      </c>
      <c r="Q1035" s="35" t="e">
        <f t="shared" ca="1" si="373"/>
        <v>#DIV/0!</v>
      </c>
      <c r="R1035" s="35" t="e">
        <f t="shared" ca="1" si="373"/>
        <v>#DIV/0!</v>
      </c>
      <c r="S1035" s="35" t="e">
        <f t="shared" ca="1" si="373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4">RSQ(INDIRECT(M1033),INDIRECT($K1033))</f>
        <v>#DIV/0!</v>
      </c>
      <c r="N1036" s="35" t="e">
        <f t="shared" ca="1" si="374"/>
        <v>#DIV/0!</v>
      </c>
      <c r="O1036" s="35" t="e">
        <f t="shared" ca="1" si="374"/>
        <v>#DIV/0!</v>
      </c>
      <c r="P1036" s="35" t="e">
        <f t="shared" ca="1" si="374"/>
        <v>#DIV/0!</v>
      </c>
      <c r="Q1036" s="35" t="e">
        <f t="shared" ca="1" si="374"/>
        <v>#DIV/0!</v>
      </c>
      <c r="R1036" s="35" t="e">
        <f t="shared" ca="1" si="374"/>
        <v>#DIV/0!</v>
      </c>
      <c r="S1036" s="35" t="e">
        <f t="shared" ca="1" si="374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95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5">(B1043-$B$1043)*24</f>
        <v>0</v>
      </c>
      <c r="D1043" s="34"/>
      <c r="E1043" s="42"/>
      <c r="F1043" s="33">
        <v>100</v>
      </c>
      <c r="G1043" s="33">
        <f t="shared" ref="G1043:G1059" si="376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5"/>
        <v>0</v>
      </c>
      <c r="D1044" s="28"/>
      <c r="E1044" s="44"/>
      <c r="F1044" s="27">
        <v>100</v>
      </c>
      <c r="G1044" s="27">
        <f t="shared" si="376"/>
        <v>0</v>
      </c>
      <c r="H1044" s="28" t="e">
        <f t="shared" ref="H1044:H1059" si="377">LN(E1044/E1043)/(C1044-C1043)</f>
        <v>#DIV/0!</v>
      </c>
      <c r="I1044" s="29" t="e">
        <f t="shared" ref="I1044:I1059" si="378">((E1044-E1043)/H1044)+I1043</f>
        <v>#DIV/0!</v>
      </c>
      <c r="J1044" s="29">
        <f t="shared" ref="J1044:J1059" si="379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5"/>
        <v>0</v>
      </c>
      <c r="D1045" s="28"/>
      <c r="E1045" s="44"/>
      <c r="F1045" s="33">
        <v>100</v>
      </c>
      <c r="G1045" s="27">
        <f t="shared" si="376"/>
        <v>0</v>
      </c>
      <c r="H1045" s="28" t="e">
        <f t="shared" si="377"/>
        <v>#DIV/0!</v>
      </c>
      <c r="I1045" s="29" t="e">
        <f t="shared" si="378"/>
        <v>#DIV/0!</v>
      </c>
      <c r="J1045" s="29">
        <f t="shared" si="379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5"/>
        <v>0</v>
      </c>
      <c r="D1046" s="28"/>
      <c r="E1046" s="44"/>
      <c r="F1046" s="27">
        <v>100</v>
      </c>
      <c r="G1046" s="27">
        <f t="shared" si="376"/>
        <v>0</v>
      </c>
      <c r="H1046" s="28" t="e">
        <f t="shared" si="377"/>
        <v>#DIV/0!</v>
      </c>
      <c r="I1046" s="29" t="e">
        <f t="shared" si="378"/>
        <v>#DIV/0!</v>
      </c>
      <c r="J1046" s="29">
        <f t="shared" si="379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5"/>
        <v>0</v>
      </c>
      <c r="D1047" s="28"/>
      <c r="E1047" s="44"/>
      <c r="F1047" s="33">
        <v>100</v>
      </c>
      <c r="G1047" s="27">
        <f t="shared" si="376"/>
        <v>0</v>
      </c>
      <c r="H1047" s="28" t="e">
        <f t="shared" si="377"/>
        <v>#DIV/0!</v>
      </c>
      <c r="I1047" s="29" t="e">
        <f t="shared" si="378"/>
        <v>#DIV/0!</v>
      </c>
      <c r="J1047" s="29">
        <f t="shared" si="379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5"/>
        <v>0</v>
      </c>
      <c r="D1048" s="28"/>
      <c r="E1048" s="44"/>
      <c r="F1048" s="27">
        <v>100</v>
      </c>
      <c r="G1048" s="27">
        <f t="shared" si="376"/>
        <v>0</v>
      </c>
      <c r="H1048" s="28" t="e">
        <f t="shared" si="377"/>
        <v>#DIV/0!</v>
      </c>
      <c r="I1048" s="29" t="e">
        <f t="shared" si="378"/>
        <v>#DIV/0!</v>
      </c>
      <c r="J1048" s="29">
        <f t="shared" si="379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5"/>
        <v>0</v>
      </c>
      <c r="D1049" s="28"/>
      <c r="E1049" s="44"/>
      <c r="F1049" s="27">
        <v>100</v>
      </c>
      <c r="G1049" s="27">
        <f t="shared" si="376"/>
        <v>0</v>
      </c>
      <c r="H1049" s="28" t="e">
        <f t="shared" si="377"/>
        <v>#DIV/0!</v>
      </c>
      <c r="I1049" s="29" t="e">
        <f t="shared" si="378"/>
        <v>#DIV/0!</v>
      </c>
      <c r="J1049" s="29">
        <f t="shared" si="379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5"/>
        <v>0</v>
      </c>
      <c r="D1050" s="28"/>
      <c r="E1050" s="44"/>
      <c r="F1050" s="27">
        <v>100</v>
      </c>
      <c r="G1050" s="27">
        <f t="shared" si="376"/>
        <v>0</v>
      </c>
      <c r="H1050" s="28" t="e">
        <f t="shared" si="377"/>
        <v>#DIV/0!</v>
      </c>
      <c r="I1050" s="29" t="e">
        <f t="shared" si="378"/>
        <v>#DIV/0!</v>
      </c>
      <c r="J1050" s="29">
        <f t="shared" si="379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5"/>
        <v>0</v>
      </c>
      <c r="D1051" s="28"/>
      <c r="E1051" s="44"/>
      <c r="F1051" s="27">
        <v>100</v>
      </c>
      <c r="G1051" s="27">
        <f t="shared" si="376"/>
        <v>0</v>
      </c>
      <c r="H1051" s="28" t="e">
        <f t="shared" si="377"/>
        <v>#DIV/0!</v>
      </c>
      <c r="I1051" s="29" t="e">
        <f t="shared" si="378"/>
        <v>#DIV/0!</v>
      </c>
      <c r="J1051" s="29">
        <f t="shared" si="379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5"/>
        <v>0</v>
      </c>
      <c r="D1052" s="28"/>
      <c r="E1052" s="44"/>
      <c r="F1052" s="27">
        <v>100</v>
      </c>
      <c r="G1052" s="27">
        <f t="shared" si="376"/>
        <v>0</v>
      </c>
      <c r="H1052" s="28" t="e">
        <f t="shared" si="377"/>
        <v>#DIV/0!</v>
      </c>
      <c r="I1052" s="29" t="e">
        <f t="shared" si="378"/>
        <v>#DIV/0!</v>
      </c>
      <c r="J1052" s="29">
        <f t="shared" si="379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5"/>
        <v>0</v>
      </c>
      <c r="D1053" s="28"/>
      <c r="E1053" s="44"/>
      <c r="F1053" s="27">
        <v>100</v>
      </c>
      <c r="G1053" s="27">
        <f t="shared" si="376"/>
        <v>0</v>
      </c>
      <c r="H1053" s="28" t="e">
        <f t="shared" si="377"/>
        <v>#DIV/0!</v>
      </c>
      <c r="I1053" s="29" t="e">
        <f t="shared" si="378"/>
        <v>#DIV/0!</v>
      </c>
      <c r="J1053" s="29">
        <f t="shared" si="379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5"/>
        <v>0</v>
      </c>
      <c r="D1054" s="28"/>
      <c r="E1054" s="44"/>
      <c r="F1054" s="27">
        <v>100</v>
      </c>
      <c r="G1054" s="27">
        <f t="shared" si="376"/>
        <v>0</v>
      </c>
      <c r="H1054" s="28" t="e">
        <f t="shared" si="377"/>
        <v>#DIV/0!</v>
      </c>
      <c r="I1054" s="29" t="e">
        <f t="shared" si="378"/>
        <v>#DIV/0!</v>
      </c>
      <c r="J1054" s="29">
        <f t="shared" si="379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5"/>
        <v>0</v>
      </c>
      <c r="D1055" s="28"/>
      <c r="E1055" s="44"/>
      <c r="F1055" s="27">
        <v>100</v>
      </c>
      <c r="G1055" s="27">
        <f t="shared" si="376"/>
        <v>0</v>
      </c>
      <c r="H1055" s="28" t="e">
        <f t="shared" si="377"/>
        <v>#DIV/0!</v>
      </c>
      <c r="I1055" s="29" t="e">
        <f t="shared" si="378"/>
        <v>#DIV/0!</v>
      </c>
      <c r="J1055" s="29">
        <f t="shared" si="379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5"/>
        <v>0</v>
      </c>
      <c r="D1056" s="28"/>
      <c r="E1056" s="44"/>
      <c r="F1056" s="27">
        <v>100</v>
      </c>
      <c r="G1056" s="27">
        <f t="shared" si="376"/>
        <v>0</v>
      </c>
      <c r="H1056" s="28" t="e">
        <f t="shared" si="377"/>
        <v>#DIV/0!</v>
      </c>
      <c r="I1056" s="29" t="e">
        <f t="shared" si="378"/>
        <v>#DIV/0!</v>
      </c>
      <c r="J1056" s="29">
        <f t="shared" si="379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5"/>
        <v>0</v>
      </c>
      <c r="D1057" s="28"/>
      <c r="E1057" s="44"/>
      <c r="F1057" s="27">
        <v>100</v>
      </c>
      <c r="G1057" s="27">
        <f t="shared" si="376"/>
        <v>0</v>
      </c>
      <c r="H1057" s="28" t="e">
        <f t="shared" si="377"/>
        <v>#DIV/0!</v>
      </c>
      <c r="I1057" s="29" t="e">
        <f t="shared" si="378"/>
        <v>#DIV/0!</v>
      </c>
      <c r="J1057" s="29">
        <f t="shared" si="379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5"/>
        <v>0</v>
      </c>
      <c r="D1058" s="28"/>
      <c r="E1058" s="44"/>
      <c r="F1058" s="27">
        <v>100</v>
      </c>
      <c r="G1058" s="27">
        <f t="shared" si="376"/>
        <v>0</v>
      </c>
      <c r="H1058" s="28" t="e">
        <f t="shared" si="377"/>
        <v>#DIV/0!</v>
      </c>
      <c r="I1058" s="29" t="e">
        <f t="shared" si="378"/>
        <v>#DIV/0!</v>
      </c>
      <c r="J1058" s="29">
        <f t="shared" si="379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5"/>
        <v>0</v>
      </c>
      <c r="D1059" s="28"/>
      <c r="E1059" s="44"/>
      <c r="F1059" s="27">
        <v>100</v>
      </c>
      <c r="G1059" s="27">
        <f t="shared" si="376"/>
        <v>0</v>
      </c>
      <c r="H1059" s="28" t="e">
        <f t="shared" si="377"/>
        <v>#DIV/0!</v>
      </c>
      <c r="I1059" s="29" t="e">
        <f t="shared" si="378"/>
        <v>#DIV/0!</v>
      </c>
      <c r="J1059" s="29">
        <f t="shared" si="379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80">""&amp;ADDRESS($G1067+ROW($A1043),COLUMN())&amp;":"&amp;ADDRESS($G1068+ROW($A1043),COLUMN())</f>
        <v>$C$1045:$C$1047</v>
      </c>
      <c r="D1065" s="26" t="str">
        <f t="shared" si="380"/>
        <v>$D$1045:$D$1047</v>
      </c>
      <c r="E1065" s="26" t="str">
        <f t="shared" si="380"/>
        <v>$E$1045:$E$1047</v>
      </c>
      <c r="F1065" s="26" t="str">
        <f t="shared" si="380"/>
        <v>$F$1045:$F$1047</v>
      </c>
      <c r="G1065" s="26" t="str">
        <f t="shared" si="380"/>
        <v>$G$1045:$G$1047</v>
      </c>
      <c r="H1065" s="26" t="str">
        <f t="shared" si="380"/>
        <v>$H$1045:$H$1047</v>
      </c>
      <c r="I1065" s="26" t="str">
        <f t="shared" si="380"/>
        <v>$I$1045:$I$1047</v>
      </c>
      <c r="J1065" s="37" t="str">
        <f t="shared" si="380"/>
        <v>$J$1045:$J$1047</v>
      </c>
      <c r="K1065" s="26" t="str">
        <f t="shared" si="380"/>
        <v>$K$1045:$K$1047</v>
      </c>
      <c r="L1065" s="26" t="str">
        <f t="shared" si="380"/>
        <v>$L$1045:$L$1047</v>
      </c>
      <c r="M1065" s="26" t="str">
        <f t="shared" si="380"/>
        <v>$M$1045:$M$1047</v>
      </c>
      <c r="N1065" s="26" t="str">
        <f t="shared" si="380"/>
        <v>$N$1045:$N$1047</v>
      </c>
      <c r="O1065" s="26" t="str">
        <f t="shared" si="380"/>
        <v>$O$1045:$O$1047</v>
      </c>
      <c r="P1065" s="26" t="str">
        <f t="shared" si="380"/>
        <v>$P$1045:$P$1047</v>
      </c>
      <c r="Q1065" s="26" t="str">
        <f t="shared" si="380"/>
        <v>$Q$1045:$Q$1047</v>
      </c>
      <c r="R1065" s="26" t="str">
        <f t="shared" si="380"/>
        <v>$R$1045:$R$1047</v>
      </c>
      <c r="S1065" s="26" t="str">
        <f t="shared" si="380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81">SLOPE(INDIRECT(M1065),INDIRECT($K1065))</f>
        <v>#DIV/0!</v>
      </c>
      <c r="N1066" s="18" t="e">
        <f t="shared" ca="1" si="381"/>
        <v>#DIV/0!</v>
      </c>
      <c r="O1066" s="18" t="e">
        <f t="shared" ca="1" si="381"/>
        <v>#DIV/0!</v>
      </c>
      <c r="P1066" s="18" t="e">
        <f t="shared" ca="1" si="381"/>
        <v>#DIV/0!</v>
      </c>
      <c r="Q1066" s="18" t="e">
        <f t="shared" ca="1" si="381"/>
        <v>#DIV/0!</v>
      </c>
      <c r="R1066" s="18" t="e">
        <f t="shared" ca="1" si="381"/>
        <v>#DIV/0!</v>
      </c>
      <c r="S1066" s="18" t="e">
        <f t="shared" ca="1" si="381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82">M1066*$C1066</f>
        <v>#DIV/0!</v>
      </c>
      <c r="N1067" s="18" t="e">
        <f t="shared" ca="1" si="382"/>
        <v>#DIV/0!</v>
      </c>
      <c r="O1067" s="18" t="e">
        <f t="shared" ca="1" si="382"/>
        <v>#DIV/0!</v>
      </c>
      <c r="P1067" s="18" t="e">
        <f t="shared" ca="1" si="382"/>
        <v>#DIV/0!</v>
      </c>
      <c r="Q1067" s="18" t="e">
        <f t="shared" ca="1" si="382"/>
        <v>#DIV/0!</v>
      </c>
      <c r="R1067" s="18" t="e">
        <f t="shared" ca="1" si="382"/>
        <v>#DIV/0!</v>
      </c>
      <c r="S1067" s="18" t="e">
        <f t="shared" ca="1" si="382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3">RSQ(INDIRECT(M1065),INDIRECT($K1065))</f>
        <v>#DIV/0!</v>
      </c>
      <c r="N1068" s="18" t="e">
        <f t="shared" ca="1" si="383"/>
        <v>#DIV/0!</v>
      </c>
      <c r="O1068" s="18" t="e">
        <f t="shared" ca="1" si="383"/>
        <v>#DIV/0!</v>
      </c>
      <c r="P1068" s="18" t="e">
        <f t="shared" ca="1" si="383"/>
        <v>#DIV/0!</v>
      </c>
      <c r="Q1068" s="18" t="e">
        <f t="shared" ca="1" si="383"/>
        <v>#DIV/0!</v>
      </c>
      <c r="R1068" s="18" t="e">
        <f t="shared" ca="1" si="383"/>
        <v>#DIV/0!</v>
      </c>
      <c r="S1068" s="18" t="e">
        <f t="shared" ca="1" si="383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4">""&amp;ADDRESS($G1072+ROW($A1043),COLUMN())&amp;":"&amp;ADDRESS($G1073+ROW($A1043),COLUMN())</f>
        <v>$C$1043:$C$1048</v>
      </c>
      <c r="D1070" s="26" t="str">
        <f t="shared" si="384"/>
        <v>$D$1043:$D$1048</v>
      </c>
      <c r="E1070" s="26" t="str">
        <f t="shared" si="384"/>
        <v>$E$1043:$E$1048</v>
      </c>
      <c r="F1070" s="26" t="str">
        <f t="shared" si="384"/>
        <v>$F$1043:$F$1048</v>
      </c>
      <c r="G1070" s="26" t="str">
        <f t="shared" si="384"/>
        <v>$G$1043:$G$1048</v>
      </c>
      <c r="H1070" s="26" t="str">
        <f t="shared" si="384"/>
        <v>$H$1043:$H$1048</v>
      </c>
      <c r="I1070" s="26" t="str">
        <f t="shared" si="384"/>
        <v>$I$1043:$I$1048</v>
      </c>
      <c r="J1070" s="26" t="str">
        <f t="shared" si="384"/>
        <v>$J$1043:$J$1048</v>
      </c>
      <c r="K1070" s="26" t="str">
        <f t="shared" si="384"/>
        <v>$K$1043:$K$1048</v>
      </c>
      <c r="L1070" s="26" t="str">
        <f t="shared" si="384"/>
        <v>$L$1043:$L$1048</v>
      </c>
      <c r="M1070" s="26" t="str">
        <f t="shared" si="384"/>
        <v>$M$1043:$M$1048</v>
      </c>
      <c r="N1070" s="26" t="str">
        <f t="shared" si="384"/>
        <v>$N$1043:$N$1048</v>
      </c>
      <c r="O1070" s="26" t="str">
        <f t="shared" si="384"/>
        <v>$O$1043:$O$1048</v>
      </c>
      <c r="P1070" s="26" t="str">
        <f t="shared" si="384"/>
        <v>$P$1043:$P$1048</v>
      </c>
      <c r="Q1070" s="26" t="str">
        <f t="shared" si="384"/>
        <v>$Q$1043:$Q$1048</v>
      </c>
      <c r="R1070" s="26" t="str">
        <f t="shared" si="384"/>
        <v>$R$1043:$R$1048</v>
      </c>
      <c r="S1070" s="26" t="str">
        <f t="shared" si="384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5">SLOPE(INDIRECT(M1070),INDIRECT($K1070))</f>
        <v>#DIV/0!</v>
      </c>
      <c r="N1071" s="35" t="e">
        <f t="shared" ca="1" si="385"/>
        <v>#DIV/0!</v>
      </c>
      <c r="O1071" s="35" t="e">
        <f t="shared" ca="1" si="385"/>
        <v>#DIV/0!</v>
      </c>
      <c r="P1071" s="35" t="e">
        <f t="shared" ca="1" si="385"/>
        <v>#DIV/0!</v>
      </c>
      <c r="Q1071" s="35" t="e">
        <f t="shared" ca="1" si="385"/>
        <v>#DIV/0!</v>
      </c>
      <c r="R1071" s="35" t="e">
        <f t="shared" ca="1" si="385"/>
        <v>#DIV/0!</v>
      </c>
      <c r="S1071" s="35" t="e">
        <f t="shared" ca="1" si="385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6">M1071*$C1071</f>
        <v>#DIV/0!</v>
      </c>
      <c r="N1072" s="35" t="e">
        <f t="shared" ca="1" si="386"/>
        <v>#DIV/0!</v>
      </c>
      <c r="O1072" s="35" t="e">
        <f t="shared" ca="1" si="386"/>
        <v>#DIV/0!</v>
      </c>
      <c r="P1072" s="35" t="e">
        <f t="shared" ca="1" si="386"/>
        <v>#DIV/0!</v>
      </c>
      <c r="Q1072" s="35" t="e">
        <f t="shared" ca="1" si="386"/>
        <v>#DIV/0!</v>
      </c>
      <c r="R1072" s="35" t="e">
        <f t="shared" ca="1" si="386"/>
        <v>#DIV/0!</v>
      </c>
      <c r="S1072" s="35" t="e">
        <f t="shared" ca="1" si="386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7">RSQ(INDIRECT(M1070),INDIRECT($K1070))</f>
        <v>#DIV/0!</v>
      </c>
      <c r="N1073" s="35" t="e">
        <f t="shared" ca="1" si="387"/>
        <v>#DIV/0!</v>
      </c>
      <c r="O1073" s="35" t="e">
        <f t="shared" ca="1" si="387"/>
        <v>#DIV/0!</v>
      </c>
      <c r="P1073" s="35" t="e">
        <f t="shared" ca="1" si="387"/>
        <v>#DIV/0!</v>
      </c>
      <c r="Q1073" s="35" t="e">
        <f t="shared" ca="1" si="387"/>
        <v>#DIV/0!</v>
      </c>
      <c r="R1073" s="35" t="e">
        <f t="shared" ca="1" si="387"/>
        <v>#DIV/0!</v>
      </c>
      <c r="S1073" s="35" t="e">
        <f t="shared" ca="1" si="387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96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8">(B1080-$B$1080)*24</f>
        <v>0</v>
      </c>
      <c r="D1080" s="34"/>
      <c r="E1080" s="42"/>
      <c r="F1080" s="33">
        <v>100</v>
      </c>
      <c r="G1080" s="33">
        <f t="shared" ref="G1080:G1096" si="389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8"/>
        <v>0</v>
      </c>
      <c r="D1081" s="28"/>
      <c r="E1081" s="44"/>
      <c r="F1081" s="27">
        <v>100</v>
      </c>
      <c r="G1081" s="27">
        <f t="shared" si="389"/>
        <v>0</v>
      </c>
      <c r="H1081" s="28" t="e">
        <f t="shared" ref="H1081:H1096" si="390">LN(E1081/E1080)/(C1081-C1080)</f>
        <v>#DIV/0!</v>
      </c>
      <c r="I1081" s="29" t="e">
        <f t="shared" ref="I1081:I1096" si="391">((E1081-E1080)/H1081)+I1080</f>
        <v>#DIV/0!</v>
      </c>
      <c r="J1081" s="29">
        <f t="shared" ref="J1081:J1096" si="392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8"/>
        <v>0</v>
      </c>
      <c r="D1082" s="28"/>
      <c r="E1082" s="44"/>
      <c r="F1082" s="27">
        <v>100</v>
      </c>
      <c r="G1082" s="27">
        <f t="shared" si="389"/>
        <v>0</v>
      </c>
      <c r="H1082" s="28" t="e">
        <f t="shared" si="390"/>
        <v>#DIV/0!</v>
      </c>
      <c r="I1082" s="29" t="e">
        <f t="shared" si="391"/>
        <v>#DIV/0!</v>
      </c>
      <c r="J1082" s="29">
        <f t="shared" si="392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8"/>
        <v>0</v>
      </c>
      <c r="D1083" s="28"/>
      <c r="E1083" s="44"/>
      <c r="F1083" s="27">
        <v>100</v>
      </c>
      <c r="G1083" s="27">
        <f t="shared" si="389"/>
        <v>0</v>
      </c>
      <c r="H1083" s="28" t="e">
        <f t="shared" si="390"/>
        <v>#DIV/0!</v>
      </c>
      <c r="I1083" s="29" t="e">
        <f t="shared" si="391"/>
        <v>#DIV/0!</v>
      </c>
      <c r="J1083" s="29">
        <f t="shared" si="392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8"/>
        <v>0</v>
      </c>
      <c r="D1084" s="28"/>
      <c r="E1084" s="44"/>
      <c r="F1084" s="27">
        <v>100</v>
      </c>
      <c r="G1084" s="27">
        <f t="shared" si="389"/>
        <v>0</v>
      </c>
      <c r="H1084" s="28" t="e">
        <f t="shared" si="390"/>
        <v>#DIV/0!</v>
      </c>
      <c r="I1084" s="29" t="e">
        <f t="shared" si="391"/>
        <v>#DIV/0!</v>
      </c>
      <c r="J1084" s="29">
        <f t="shared" si="392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8"/>
        <v>0</v>
      </c>
      <c r="D1085" s="28"/>
      <c r="E1085" s="44"/>
      <c r="F1085" s="27">
        <v>100</v>
      </c>
      <c r="G1085" s="27">
        <f t="shared" si="389"/>
        <v>0</v>
      </c>
      <c r="H1085" s="28" t="e">
        <f t="shared" si="390"/>
        <v>#DIV/0!</v>
      </c>
      <c r="I1085" s="29" t="e">
        <f t="shared" si="391"/>
        <v>#DIV/0!</v>
      </c>
      <c r="J1085" s="29">
        <f t="shared" si="392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8"/>
        <v>0</v>
      </c>
      <c r="D1086" s="28"/>
      <c r="E1086" s="44"/>
      <c r="F1086" s="27">
        <v>100</v>
      </c>
      <c r="G1086" s="27">
        <f t="shared" si="389"/>
        <v>0</v>
      </c>
      <c r="H1086" s="28" t="e">
        <f t="shared" si="390"/>
        <v>#DIV/0!</v>
      </c>
      <c r="I1086" s="29" t="e">
        <f t="shared" si="391"/>
        <v>#DIV/0!</v>
      </c>
      <c r="J1086" s="29">
        <f t="shared" si="392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8"/>
        <v>0</v>
      </c>
      <c r="D1087" s="28"/>
      <c r="E1087" s="44"/>
      <c r="F1087" s="27">
        <v>100</v>
      </c>
      <c r="G1087" s="27">
        <f t="shared" si="389"/>
        <v>0</v>
      </c>
      <c r="H1087" s="28" t="e">
        <f t="shared" si="390"/>
        <v>#DIV/0!</v>
      </c>
      <c r="I1087" s="29" t="e">
        <f t="shared" si="391"/>
        <v>#DIV/0!</v>
      </c>
      <c r="J1087" s="29">
        <f t="shared" si="392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8"/>
        <v>0</v>
      </c>
      <c r="D1088" s="28"/>
      <c r="E1088" s="44"/>
      <c r="F1088" s="27">
        <v>100</v>
      </c>
      <c r="G1088" s="27">
        <f t="shared" si="389"/>
        <v>0</v>
      </c>
      <c r="H1088" s="28" t="e">
        <f t="shared" si="390"/>
        <v>#DIV/0!</v>
      </c>
      <c r="I1088" s="29" t="e">
        <f t="shared" si="391"/>
        <v>#DIV/0!</v>
      </c>
      <c r="J1088" s="29">
        <f t="shared" si="392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8"/>
        <v>0</v>
      </c>
      <c r="D1089" s="28"/>
      <c r="E1089" s="44"/>
      <c r="F1089" s="27">
        <v>100</v>
      </c>
      <c r="G1089" s="27">
        <f t="shared" si="389"/>
        <v>0</v>
      </c>
      <c r="H1089" s="28" t="e">
        <f t="shared" si="390"/>
        <v>#DIV/0!</v>
      </c>
      <c r="I1089" s="29" t="e">
        <f t="shared" si="391"/>
        <v>#DIV/0!</v>
      </c>
      <c r="J1089" s="29">
        <f t="shared" si="392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8"/>
        <v>0</v>
      </c>
      <c r="D1090" s="28"/>
      <c r="E1090" s="44"/>
      <c r="F1090" s="27">
        <v>100</v>
      </c>
      <c r="G1090" s="27">
        <f t="shared" si="389"/>
        <v>0</v>
      </c>
      <c r="H1090" s="28" t="e">
        <f t="shared" si="390"/>
        <v>#DIV/0!</v>
      </c>
      <c r="I1090" s="29" t="e">
        <f t="shared" si="391"/>
        <v>#DIV/0!</v>
      </c>
      <c r="J1090" s="29">
        <f t="shared" si="392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8"/>
        <v>0</v>
      </c>
      <c r="D1091" s="28"/>
      <c r="E1091" s="44"/>
      <c r="F1091" s="27">
        <v>100</v>
      </c>
      <c r="G1091" s="27">
        <f t="shared" si="389"/>
        <v>0</v>
      </c>
      <c r="H1091" s="28" t="e">
        <f t="shared" si="390"/>
        <v>#DIV/0!</v>
      </c>
      <c r="I1091" s="29" t="e">
        <f t="shared" si="391"/>
        <v>#DIV/0!</v>
      </c>
      <c r="J1091" s="29">
        <f t="shared" si="392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8"/>
        <v>0</v>
      </c>
      <c r="D1092" s="28"/>
      <c r="E1092" s="44"/>
      <c r="F1092" s="27">
        <v>100</v>
      </c>
      <c r="G1092" s="27">
        <f t="shared" si="389"/>
        <v>0</v>
      </c>
      <c r="H1092" s="28" t="e">
        <f t="shared" si="390"/>
        <v>#DIV/0!</v>
      </c>
      <c r="I1092" s="29" t="e">
        <f t="shared" si="391"/>
        <v>#DIV/0!</v>
      </c>
      <c r="J1092" s="29">
        <f t="shared" si="392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8"/>
        <v>0</v>
      </c>
      <c r="D1093" s="28"/>
      <c r="E1093" s="44"/>
      <c r="F1093" s="27">
        <v>100</v>
      </c>
      <c r="G1093" s="27">
        <f t="shared" si="389"/>
        <v>0</v>
      </c>
      <c r="H1093" s="28" t="e">
        <f t="shared" si="390"/>
        <v>#DIV/0!</v>
      </c>
      <c r="I1093" s="29" t="e">
        <f t="shared" si="391"/>
        <v>#DIV/0!</v>
      </c>
      <c r="J1093" s="29">
        <f t="shared" si="392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8"/>
        <v>0</v>
      </c>
      <c r="D1094" s="28"/>
      <c r="E1094" s="44"/>
      <c r="F1094" s="27">
        <v>100</v>
      </c>
      <c r="G1094" s="27">
        <f t="shared" si="389"/>
        <v>0</v>
      </c>
      <c r="H1094" s="28" t="e">
        <f t="shared" si="390"/>
        <v>#DIV/0!</v>
      </c>
      <c r="I1094" s="29" t="e">
        <f t="shared" si="391"/>
        <v>#DIV/0!</v>
      </c>
      <c r="J1094" s="29">
        <f t="shared" si="392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8"/>
        <v>0</v>
      </c>
      <c r="D1095" s="28"/>
      <c r="E1095" s="44"/>
      <c r="F1095" s="27">
        <v>100</v>
      </c>
      <c r="G1095" s="27">
        <f t="shared" si="389"/>
        <v>0</v>
      </c>
      <c r="H1095" s="28" t="e">
        <f t="shared" si="390"/>
        <v>#DIV/0!</v>
      </c>
      <c r="I1095" s="29" t="e">
        <f t="shared" si="391"/>
        <v>#DIV/0!</v>
      </c>
      <c r="J1095" s="29">
        <f t="shared" si="392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8"/>
        <v>0</v>
      </c>
      <c r="D1096" s="28"/>
      <c r="E1096" s="44"/>
      <c r="F1096" s="27">
        <v>100</v>
      </c>
      <c r="G1096" s="27">
        <f t="shared" si="389"/>
        <v>0</v>
      </c>
      <c r="H1096" s="28" t="e">
        <f t="shared" si="390"/>
        <v>#DIV/0!</v>
      </c>
      <c r="I1096" s="29" t="e">
        <f t="shared" si="391"/>
        <v>#DIV/0!</v>
      </c>
      <c r="J1096" s="29">
        <f t="shared" si="392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3">""&amp;ADDRESS($G1104+ROW($A1080),COLUMN())&amp;":"&amp;ADDRESS($G1105+ROW($A1080),COLUMN())</f>
        <v>$J$1083:$J$1086</v>
      </c>
      <c r="K1102" s="26" t="str">
        <f t="shared" si="393"/>
        <v>$K$1083:$K$1086</v>
      </c>
      <c r="L1102" s="26" t="str">
        <f t="shared" si="393"/>
        <v>$L$1083:$L$1086</v>
      </c>
      <c r="M1102" s="26" t="str">
        <f t="shared" si="393"/>
        <v>$M$1083:$M$1086</v>
      </c>
      <c r="N1102" s="26" t="str">
        <f t="shared" si="393"/>
        <v>$N$1083:$N$1086</v>
      </c>
      <c r="O1102" s="26" t="str">
        <f t="shared" si="393"/>
        <v>$O$1083:$O$1086</v>
      </c>
      <c r="P1102" s="26" t="str">
        <f t="shared" si="393"/>
        <v>$P$1083:$P$1086</v>
      </c>
      <c r="Q1102" s="26" t="str">
        <f t="shared" si="393"/>
        <v>$Q$1083:$Q$1086</v>
      </c>
      <c r="R1102" s="26" t="str">
        <f t="shared" si="393"/>
        <v>$R$1083:$R$1086</v>
      </c>
      <c r="S1102" s="26" t="str">
        <f t="shared" si="393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4">SLOPE(INDIRECT(M1102),INDIRECT($K1102))</f>
        <v>#DIV/0!</v>
      </c>
      <c r="N1103" s="18" t="e">
        <f t="shared" ca="1" si="394"/>
        <v>#DIV/0!</v>
      </c>
      <c r="O1103" s="18" t="e">
        <f t="shared" ca="1" si="394"/>
        <v>#DIV/0!</v>
      </c>
      <c r="P1103" s="18" t="e">
        <f t="shared" ca="1" si="394"/>
        <v>#DIV/0!</v>
      </c>
      <c r="Q1103" s="18" t="e">
        <f t="shared" ca="1" si="394"/>
        <v>#DIV/0!</v>
      </c>
      <c r="R1103" s="18" t="e">
        <f t="shared" ca="1" si="394"/>
        <v>#DIV/0!</v>
      </c>
      <c r="S1103" s="18" t="e">
        <f t="shared" ca="1" si="394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5">M1103*$C1103</f>
        <v>#DIV/0!</v>
      </c>
      <c r="N1104" s="18" t="e">
        <f t="shared" ca="1" si="395"/>
        <v>#DIV/0!</v>
      </c>
      <c r="O1104" s="18" t="e">
        <f t="shared" ca="1" si="395"/>
        <v>#DIV/0!</v>
      </c>
      <c r="P1104" s="18" t="e">
        <f t="shared" ca="1" si="395"/>
        <v>#DIV/0!</v>
      </c>
      <c r="Q1104" s="18" t="e">
        <f t="shared" ca="1" si="395"/>
        <v>#DIV/0!</v>
      </c>
      <c r="R1104" s="18" t="e">
        <f t="shared" ca="1" si="395"/>
        <v>#DIV/0!</v>
      </c>
      <c r="S1104" s="18" t="e">
        <f t="shared" ca="1" si="395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6">RSQ(INDIRECT(M1102),INDIRECT($K1102))</f>
        <v>#DIV/0!</v>
      </c>
      <c r="N1105" s="18" t="e">
        <f t="shared" ca="1" si="396"/>
        <v>#DIV/0!</v>
      </c>
      <c r="O1105" s="18" t="e">
        <f t="shared" ca="1" si="396"/>
        <v>#DIV/0!</v>
      </c>
      <c r="P1105" s="18" t="e">
        <f t="shared" ca="1" si="396"/>
        <v>#DIV/0!</v>
      </c>
      <c r="Q1105" s="18" t="e">
        <f t="shared" ca="1" si="396"/>
        <v>#DIV/0!</v>
      </c>
      <c r="R1105" s="18" t="e">
        <f t="shared" ca="1" si="396"/>
        <v>#DIV/0!</v>
      </c>
      <c r="S1105" s="18" t="e">
        <f t="shared" ca="1" si="396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7">""&amp;ADDRESS($G1109+ROW($A1080),COLUMN())&amp;":"&amp;ADDRESS($G1110+ROW($A1080),COLUMN())</f>
        <v>$C$1081:$C$1084</v>
      </c>
      <c r="D1107" s="26" t="str">
        <f t="shared" si="397"/>
        <v>$D$1081:$D$1084</v>
      </c>
      <c r="E1107" s="26" t="str">
        <f t="shared" si="397"/>
        <v>$E$1081:$E$1084</v>
      </c>
      <c r="F1107" s="26" t="str">
        <f t="shared" si="397"/>
        <v>$F$1081:$F$1084</v>
      </c>
      <c r="G1107" s="26" t="str">
        <f t="shared" si="397"/>
        <v>$G$1081:$G$1084</v>
      </c>
      <c r="H1107" s="26" t="str">
        <f t="shared" si="397"/>
        <v>$H$1081:$H$1084</v>
      </c>
      <c r="I1107" s="26" t="str">
        <f t="shared" si="397"/>
        <v>$I$1081:$I$1084</v>
      </c>
      <c r="J1107" s="26" t="str">
        <f t="shared" si="397"/>
        <v>$J$1081:$J$1084</v>
      </c>
      <c r="K1107" s="26" t="str">
        <f t="shared" si="397"/>
        <v>$K$1081:$K$1084</v>
      </c>
      <c r="L1107" s="26" t="str">
        <f t="shared" si="397"/>
        <v>$L$1081:$L$1084</v>
      </c>
      <c r="M1107" s="26" t="str">
        <f t="shared" si="397"/>
        <v>$M$1081:$M$1084</v>
      </c>
      <c r="N1107" s="26" t="str">
        <f t="shared" si="397"/>
        <v>$N$1081:$N$1084</v>
      </c>
      <c r="O1107" s="26" t="str">
        <f t="shared" si="397"/>
        <v>$O$1081:$O$1084</v>
      </c>
      <c r="P1107" s="26" t="str">
        <f t="shared" si="397"/>
        <v>$P$1081:$P$1084</v>
      </c>
      <c r="Q1107" s="26" t="str">
        <f t="shared" si="397"/>
        <v>$Q$1081:$Q$1084</v>
      </c>
      <c r="R1107" s="26" t="str">
        <f t="shared" si="397"/>
        <v>$R$1081:$R$1084</v>
      </c>
      <c r="S1107" s="26" t="str">
        <f t="shared" si="397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8">SLOPE(INDIRECT(M1107),INDIRECT($K1107))</f>
        <v>#DIV/0!</v>
      </c>
      <c r="N1108" s="35" t="e">
        <f t="shared" ca="1" si="398"/>
        <v>#DIV/0!</v>
      </c>
      <c r="O1108" s="35" t="e">
        <f t="shared" ca="1" si="398"/>
        <v>#DIV/0!</v>
      </c>
      <c r="P1108" s="35" t="e">
        <f t="shared" ca="1" si="398"/>
        <v>#DIV/0!</v>
      </c>
      <c r="Q1108" s="35" t="e">
        <f t="shared" ca="1" si="398"/>
        <v>#DIV/0!</v>
      </c>
      <c r="R1108" s="35" t="e">
        <f t="shared" ca="1" si="398"/>
        <v>#DIV/0!</v>
      </c>
      <c r="S1108" s="35" t="e">
        <f t="shared" ca="1" si="398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9">M1108*$C1108</f>
        <v>#DIV/0!</v>
      </c>
      <c r="N1109" s="35" t="e">
        <f t="shared" ca="1" si="399"/>
        <v>#DIV/0!</v>
      </c>
      <c r="O1109" s="35" t="e">
        <f t="shared" ca="1" si="399"/>
        <v>#DIV/0!</v>
      </c>
      <c r="P1109" s="35" t="e">
        <f t="shared" ca="1" si="399"/>
        <v>#DIV/0!</v>
      </c>
      <c r="Q1109" s="35" t="e">
        <f t="shared" ca="1" si="399"/>
        <v>#DIV/0!</v>
      </c>
      <c r="R1109" s="35" t="e">
        <f t="shared" ca="1" si="399"/>
        <v>#DIV/0!</v>
      </c>
      <c r="S1109" s="35" t="e">
        <f t="shared" ca="1" si="399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400">RSQ(INDIRECT(M1107),INDIRECT($K1107))</f>
        <v>#DIV/0!</v>
      </c>
      <c r="N1110" s="35" t="e">
        <f t="shared" ca="1" si="400"/>
        <v>#DIV/0!</v>
      </c>
      <c r="O1110" s="35" t="e">
        <f t="shared" ca="1" si="400"/>
        <v>#DIV/0!</v>
      </c>
      <c r="P1110" s="35" t="e">
        <f t="shared" ca="1" si="400"/>
        <v>#DIV/0!</v>
      </c>
      <c r="Q1110" s="35" t="e">
        <f t="shared" ca="1" si="400"/>
        <v>#DIV/0!</v>
      </c>
      <c r="R1110" s="35" t="e">
        <f t="shared" ca="1" si="400"/>
        <v>#DIV/0!</v>
      </c>
      <c r="S1110" s="35" t="e">
        <f t="shared" ca="1" si="400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97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401">(B1117-$B$1117)*24</f>
        <v>0</v>
      </c>
      <c r="D1117" s="34"/>
      <c r="E1117" s="42"/>
      <c r="F1117" s="33">
        <v>100</v>
      </c>
      <c r="G1117" s="33">
        <f t="shared" ref="G1117:G1133" si="402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401"/>
        <v>0</v>
      </c>
      <c r="D1118" s="28"/>
      <c r="E1118" s="44"/>
      <c r="F1118" s="27">
        <v>100</v>
      </c>
      <c r="G1118" s="27">
        <f t="shared" si="402"/>
        <v>0</v>
      </c>
      <c r="H1118" s="28" t="e">
        <f t="shared" ref="H1118:H1133" si="403">LN(E1118/E1117)/(C1118-C1117)</f>
        <v>#DIV/0!</v>
      </c>
      <c r="I1118" s="29" t="e">
        <f t="shared" ref="I1118:I1133" si="404">((E1118-E1117)/H1118)+I1117</f>
        <v>#DIV/0!</v>
      </c>
      <c r="J1118" s="29">
        <f t="shared" ref="J1118:J1133" si="405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401"/>
        <v>0</v>
      </c>
      <c r="D1119" s="28"/>
      <c r="E1119" s="44"/>
      <c r="F1119" s="33">
        <v>100</v>
      </c>
      <c r="G1119" s="27">
        <f t="shared" si="402"/>
        <v>0</v>
      </c>
      <c r="H1119" s="28" t="e">
        <f t="shared" si="403"/>
        <v>#DIV/0!</v>
      </c>
      <c r="I1119" s="29" t="e">
        <f t="shared" si="404"/>
        <v>#DIV/0!</v>
      </c>
      <c r="J1119" s="29">
        <f t="shared" si="405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401"/>
        <v>0</v>
      </c>
      <c r="D1120" s="28"/>
      <c r="E1120" s="44"/>
      <c r="F1120" s="27">
        <v>100</v>
      </c>
      <c r="G1120" s="27">
        <f t="shared" si="402"/>
        <v>0</v>
      </c>
      <c r="H1120" s="28" t="e">
        <f t="shared" si="403"/>
        <v>#DIV/0!</v>
      </c>
      <c r="I1120" s="29" t="e">
        <f t="shared" si="404"/>
        <v>#DIV/0!</v>
      </c>
      <c r="J1120" s="29">
        <f t="shared" si="405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401"/>
        <v>0</v>
      </c>
      <c r="D1121" s="28"/>
      <c r="E1121" s="44"/>
      <c r="F1121" s="33">
        <v>100</v>
      </c>
      <c r="G1121" s="27">
        <f t="shared" si="402"/>
        <v>0</v>
      </c>
      <c r="H1121" s="28" t="e">
        <f t="shared" si="403"/>
        <v>#DIV/0!</v>
      </c>
      <c r="I1121" s="29" t="e">
        <f t="shared" si="404"/>
        <v>#DIV/0!</v>
      </c>
      <c r="J1121" s="29">
        <f t="shared" si="405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401"/>
        <v>0</v>
      </c>
      <c r="D1122" s="28"/>
      <c r="E1122" s="44"/>
      <c r="F1122" s="27">
        <v>100</v>
      </c>
      <c r="G1122" s="27">
        <f t="shared" si="402"/>
        <v>0</v>
      </c>
      <c r="H1122" s="28" t="e">
        <f t="shared" si="403"/>
        <v>#DIV/0!</v>
      </c>
      <c r="I1122" s="29" t="e">
        <f t="shared" si="404"/>
        <v>#DIV/0!</v>
      </c>
      <c r="J1122" s="29">
        <f t="shared" si="405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401"/>
        <v>0</v>
      </c>
      <c r="D1123" s="28"/>
      <c r="E1123" s="44"/>
      <c r="F1123" s="27">
        <v>100</v>
      </c>
      <c r="G1123" s="27">
        <f t="shared" si="402"/>
        <v>0</v>
      </c>
      <c r="H1123" s="28" t="e">
        <f t="shared" si="403"/>
        <v>#DIV/0!</v>
      </c>
      <c r="I1123" s="29" t="e">
        <f t="shared" si="404"/>
        <v>#DIV/0!</v>
      </c>
      <c r="J1123" s="29">
        <f t="shared" si="405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401"/>
        <v>0</v>
      </c>
      <c r="D1124" s="28"/>
      <c r="E1124" s="44"/>
      <c r="F1124" s="27">
        <v>100</v>
      </c>
      <c r="G1124" s="27">
        <f t="shared" si="402"/>
        <v>0</v>
      </c>
      <c r="H1124" s="28" t="e">
        <f t="shared" si="403"/>
        <v>#DIV/0!</v>
      </c>
      <c r="I1124" s="29" t="e">
        <f t="shared" si="404"/>
        <v>#DIV/0!</v>
      </c>
      <c r="J1124" s="29">
        <f t="shared" si="405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401"/>
        <v>0</v>
      </c>
      <c r="D1125" s="28"/>
      <c r="E1125" s="44"/>
      <c r="F1125" s="27">
        <v>100</v>
      </c>
      <c r="G1125" s="27">
        <f t="shared" si="402"/>
        <v>0</v>
      </c>
      <c r="H1125" s="28" t="e">
        <f t="shared" si="403"/>
        <v>#DIV/0!</v>
      </c>
      <c r="I1125" s="29" t="e">
        <f t="shared" si="404"/>
        <v>#DIV/0!</v>
      </c>
      <c r="J1125" s="29">
        <f t="shared" si="405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401"/>
        <v>0</v>
      </c>
      <c r="D1126" s="28"/>
      <c r="E1126" s="44"/>
      <c r="F1126" s="27">
        <v>100</v>
      </c>
      <c r="G1126" s="27">
        <f t="shared" si="402"/>
        <v>0</v>
      </c>
      <c r="H1126" s="28" t="e">
        <f t="shared" si="403"/>
        <v>#DIV/0!</v>
      </c>
      <c r="I1126" s="29" t="e">
        <f t="shared" si="404"/>
        <v>#DIV/0!</v>
      </c>
      <c r="J1126" s="29">
        <f t="shared" si="405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401"/>
        <v>0</v>
      </c>
      <c r="D1127" s="28"/>
      <c r="E1127" s="44"/>
      <c r="F1127" s="27">
        <v>100</v>
      </c>
      <c r="G1127" s="27">
        <f t="shared" si="402"/>
        <v>0</v>
      </c>
      <c r="H1127" s="28" t="e">
        <f t="shared" si="403"/>
        <v>#DIV/0!</v>
      </c>
      <c r="I1127" s="29" t="e">
        <f t="shared" si="404"/>
        <v>#DIV/0!</v>
      </c>
      <c r="J1127" s="29">
        <f t="shared" si="405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401"/>
        <v>0</v>
      </c>
      <c r="D1128" s="28"/>
      <c r="E1128" s="44"/>
      <c r="F1128" s="27">
        <v>100</v>
      </c>
      <c r="G1128" s="27">
        <f t="shared" si="402"/>
        <v>0</v>
      </c>
      <c r="H1128" s="28" t="e">
        <f t="shared" si="403"/>
        <v>#DIV/0!</v>
      </c>
      <c r="I1128" s="29" t="e">
        <f t="shared" si="404"/>
        <v>#DIV/0!</v>
      </c>
      <c r="J1128" s="29">
        <f t="shared" si="405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401"/>
        <v>0</v>
      </c>
      <c r="D1129" s="28"/>
      <c r="E1129" s="44"/>
      <c r="F1129" s="27">
        <v>100</v>
      </c>
      <c r="G1129" s="27">
        <f t="shared" si="402"/>
        <v>0</v>
      </c>
      <c r="H1129" s="28" t="e">
        <f t="shared" si="403"/>
        <v>#DIV/0!</v>
      </c>
      <c r="I1129" s="29" t="e">
        <f t="shared" si="404"/>
        <v>#DIV/0!</v>
      </c>
      <c r="J1129" s="29">
        <f t="shared" si="405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401"/>
        <v>0</v>
      </c>
      <c r="D1130" s="28"/>
      <c r="E1130" s="44"/>
      <c r="F1130" s="27">
        <v>100</v>
      </c>
      <c r="G1130" s="27">
        <f t="shared" si="402"/>
        <v>0</v>
      </c>
      <c r="H1130" s="28" t="e">
        <f t="shared" si="403"/>
        <v>#DIV/0!</v>
      </c>
      <c r="I1130" s="29" t="e">
        <f t="shared" si="404"/>
        <v>#DIV/0!</v>
      </c>
      <c r="J1130" s="29">
        <f t="shared" si="405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401"/>
        <v>0</v>
      </c>
      <c r="D1131" s="28"/>
      <c r="E1131" s="44"/>
      <c r="F1131" s="27">
        <v>100</v>
      </c>
      <c r="G1131" s="27">
        <f t="shared" si="402"/>
        <v>0</v>
      </c>
      <c r="H1131" s="28" t="e">
        <f t="shared" si="403"/>
        <v>#DIV/0!</v>
      </c>
      <c r="I1131" s="29" t="e">
        <f t="shared" si="404"/>
        <v>#DIV/0!</v>
      </c>
      <c r="J1131" s="29">
        <f t="shared" si="405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401"/>
        <v>0</v>
      </c>
      <c r="D1132" s="28"/>
      <c r="E1132" s="44"/>
      <c r="F1132" s="27">
        <v>100</v>
      </c>
      <c r="G1132" s="27">
        <f t="shared" si="402"/>
        <v>0</v>
      </c>
      <c r="H1132" s="28" t="e">
        <f t="shared" si="403"/>
        <v>#DIV/0!</v>
      </c>
      <c r="I1132" s="29" t="e">
        <f t="shared" si="404"/>
        <v>#DIV/0!</v>
      </c>
      <c r="J1132" s="29">
        <f t="shared" si="405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401"/>
        <v>0</v>
      </c>
      <c r="D1133" s="28"/>
      <c r="E1133" s="44"/>
      <c r="F1133" s="27">
        <v>100</v>
      </c>
      <c r="G1133" s="27">
        <f t="shared" si="402"/>
        <v>0</v>
      </c>
      <c r="H1133" s="28" t="e">
        <f t="shared" si="403"/>
        <v>#DIV/0!</v>
      </c>
      <c r="I1133" s="29" t="e">
        <f t="shared" si="404"/>
        <v>#DIV/0!</v>
      </c>
      <c r="J1133" s="29">
        <f t="shared" si="405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6">""&amp;ADDRESS($G1141+ROW($A1117),COLUMN())&amp;":"&amp;ADDRESS($G1142+ROW($A1117),COLUMN())</f>
        <v>$J$1117:$J$1121</v>
      </c>
      <c r="K1139" s="26" t="str">
        <f t="shared" si="406"/>
        <v>$K$1117:$K$1121</v>
      </c>
      <c r="L1139" s="26" t="str">
        <f t="shared" si="406"/>
        <v>$L$1117:$L$1121</v>
      </c>
      <c r="M1139" s="26" t="str">
        <f t="shared" si="406"/>
        <v>$M$1117:$M$1121</v>
      </c>
      <c r="N1139" s="26" t="str">
        <f t="shared" si="406"/>
        <v>$N$1117:$N$1121</v>
      </c>
      <c r="O1139" s="26" t="str">
        <f t="shared" si="406"/>
        <v>$O$1117:$O$1121</v>
      </c>
      <c r="P1139" s="26" t="str">
        <f t="shared" si="406"/>
        <v>$P$1117:$P$1121</v>
      </c>
      <c r="Q1139" s="26" t="str">
        <f t="shared" si="406"/>
        <v>$Q$1117:$Q$1121</v>
      </c>
      <c r="R1139" s="26" t="str">
        <f t="shared" si="406"/>
        <v>$R$1117:$R$1121</v>
      </c>
      <c r="S1139" s="26" t="str">
        <f t="shared" si="406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7">SLOPE(INDIRECT(M1139),INDIRECT($K1139))</f>
        <v>#DIV/0!</v>
      </c>
      <c r="N1140" s="18" t="e">
        <f t="shared" ca="1" si="407"/>
        <v>#DIV/0!</v>
      </c>
      <c r="O1140" s="18" t="e">
        <f t="shared" ca="1" si="407"/>
        <v>#DIV/0!</v>
      </c>
      <c r="P1140" s="18" t="e">
        <f t="shared" ca="1" si="407"/>
        <v>#DIV/0!</v>
      </c>
      <c r="Q1140" s="18" t="e">
        <f t="shared" ca="1" si="407"/>
        <v>#DIV/0!</v>
      </c>
      <c r="R1140" s="18" t="e">
        <f t="shared" ca="1" si="407"/>
        <v>#DIV/0!</v>
      </c>
      <c r="S1140" s="18" t="e">
        <f t="shared" ca="1" si="407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8">M1140*$C1140</f>
        <v>#DIV/0!</v>
      </c>
      <c r="N1141" s="18" t="e">
        <f t="shared" ca="1" si="408"/>
        <v>#DIV/0!</v>
      </c>
      <c r="O1141" s="18" t="e">
        <f t="shared" ca="1" si="408"/>
        <v>#DIV/0!</v>
      </c>
      <c r="P1141" s="18" t="e">
        <f t="shared" ca="1" si="408"/>
        <v>#DIV/0!</v>
      </c>
      <c r="Q1141" s="18" t="e">
        <f t="shared" ca="1" si="408"/>
        <v>#DIV/0!</v>
      </c>
      <c r="R1141" s="18" t="e">
        <f t="shared" ca="1" si="408"/>
        <v>#DIV/0!</v>
      </c>
      <c r="S1141" s="18" t="e">
        <f t="shared" ca="1" si="408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9">RSQ(INDIRECT(M1139),INDIRECT($K1139))</f>
        <v>#DIV/0!</v>
      </c>
      <c r="N1142" s="18" t="e">
        <f t="shared" ca="1" si="409"/>
        <v>#DIV/0!</v>
      </c>
      <c r="O1142" s="18" t="e">
        <f t="shared" ca="1" si="409"/>
        <v>#DIV/0!</v>
      </c>
      <c r="P1142" s="18" t="e">
        <f t="shared" ca="1" si="409"/>
        <v>#DIV/0!</v>
      </c>
      <c r="Q1142" s="18" t="e">
        <f t="shared" ca="1" si="409"/>
        <v>#DIV/0!</v>
      </c>
      <c r="R1142" s="18" t="e">
        <f t="shared" ca="1" si="409"/>
        <v>#DIV/0!</v>
      </c>
      <c r="S1142" s="18" t="e">
        <f t="shared" ca="1" si="409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10">""&amp;ADDRESS($G1146+ROW($A1117),COLUMN())&amp;":"&amp;ADDRESS($G1147+ROW($A1117),COLUMN())</f>
        <v>$C$1117:$C$1122</v>
      </c>
      <c r="D1144" s="26" t="str">
        <f t="shared" si="410"/>
        <v>$D$1117:$D$1122</v>
      </c>
      <c r="E1144" s="26" t="str">
        <f t="shared" si="410"/>
        <v>$E$1117:$E$1122</v>
      </c>
      <c r="F1144" s="26" t="str">
        <f t="shared" si="410"/>
        <v>$F$1117:$F$1122</v>
      </c>
      <c r="G1144" s="26" t="str">
        <f t="shared" si="410"/>
        <v>$G$1117:$G$1122</v>
      </c>
      <c r="H1144" s="26" t="str">
        <f t="shared" si="410"/>
        <v>$H$1117:$H$1122</v>
      </c>
      <c r="I1144" s="26" t="str">
        <f t="shared" si="410"/>
        <v>$I$1117:$I$1122</v>
      </c>
      <c r="J1144" s="26" t="str">
        <f t="shared" si="410"/>
        <v>$J$1117:$J$1122</v>
      </c>
      <c r="K1144" s="26" t="str">
        <f t="shared" si="410"/>
        <v>$K$1117:$K$1122</v>
      </c>
      <c r="L1144" s="26" t="str">
        <f t="shared" si="410"/>
        <v>$L$1117:$L$1122</v>
      </c>
      <c r="M1144" s="26" t="str">
        <f t="shared" si="410"/>
        <v>$M$1117:$M$1122</v>
      </c>
      <c r="N1144" s="26" t="str">
        <f t="shared" si="410"/>
        <v>$N$1117:$N$1122</v>
      </c>
      <c r="O1144" s="26" t="str">
        <f t="shared" si="410"/>
        <v>$O$1117:$O$1122</v>
      </c>
      <c r="P1144" s="26" t="str">
        <f t="shared" si="410"/>
        <v>$P$1117:$P$1122</v>
      </c>
      <c r="Q1144" s="26" t="str">
        <f t="shared" si="410"/>
        <v>$Q$1117:$Q$1122</v>
      </c>
      <c r="R1144" s="26" t="str">
        <f t="shared" si="410"/>
        <v>$R$1117:$R$1122</v>
      </c>
      <c r="S1144" s="26" t="str">
        <f t="shared" si="410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11">SLOPE(INDIRECT(M1144),INDIRECT($K1144))</f>
        <v>#DIV/0!</v>
      </c>
      <c r="N1145" s="35" t="e">
        <f t="shared" ca="1" si="411"/>
        <v>#DIV/0!</v>
      </c>
      <c r="O1145" s="35" t="e">
        <f t="shared" ca="1" si="411"/>
        <v>#DIV/0!</v>
      </c>
      <c r="P1145" s="35" t="e">
        <f t="shared" ca="1" si="411"/>
        <v>#DIV/0!</v>
      </c>
      <c r="Q1145" s="35" t="e">
        <f t="shared" ca="1" si="411"/>
        <v>#DIV/0!</v>
      </c>
      <c r="R1145" s="35" t="e">
        <f t="shared" ca="1" si="411"/>
        <v>#DIV/0!</v>
      </c>
      <c r="S1145" s="35" t="e">
        <f t="shared" ca="1" si="411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12">M1145*$C1145</f>
        <v>#DIV/0!</v>
      </c>
      <c r="N1146" s="35" t="e">
        <f t="shared" ca="1" si="412"/>
        <v>#DIV/0!</v>
      </c>
      <c r="O1146" s="35" t="e">
        <f t="shared" ca="1" si="412"/>
        <v>#DIV/0!</v>
      </c>
      <c r="P1146" s="35" t="e">
        <f t="shared" ca="1" si="412"/>
        <v>#DIV/0!</v>
      </c>
      <c r="Q1146" s="35" t="e">
        <f t="shared" ca="1" si="412"/>
        <v>#DIV/0!</v>
      </c>
      <c r="R1146" s="35" t="e">
        <f t="shared" ca="1" si="412"/>
        <v>#DIV/0!</v>
      </c>
      <c r="S1146" s="35" t="e">
        <f t="shared" ca="1" si="412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3">RSQ(INDIRECT(M1144),INDIRECT($K1144))</f>
        <v>#DIV/0!</v>
      </c>
      <c r="N1147" s="35" t="e">
        <f t="shared" ca="1" si="413"/>
        <v>#DIV/0!</v>
      </c>
      <c r="O1147" s="35" t="e">
        <f t="shared" ca="1" si="413"/>
        <v>#DIV/0!</v>
      </c>
      <c r="P1147" s="35" t="e">
        <f t="shared" ca="1" si="413"/>
        <v>#DIV/0!</v>
      </c>
      <c r="Q1147" s="35" t="e">
        <f t="shared" ca="1" si="413"/>
        <v>#DIV/0!</v>
      </c>
      <c r="R1147" s="35" t="e">
        <f t="shared" ca="1" si="413"/>
        <v>#DIV/0!</v>
      </c>
      <c r="S1147" s="35" t="e">
        <f t="shared" ca="1" si="413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98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4">(B1154-$B$1154)*24</f>
        <v>0</v>
      </c>
      <c r="D1154" s="34"/>
      <c r="E1154" s="42"/>
      <c r="F1154" s="33">
        <v>100</v>
      </c>
      <c r="G1154" s="33">
        <f t="shared" ref="G1154:G1170" si="415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4"/>
        <v>0</v>
      </c>
      <c r="D1155" s="28"/>
      <c r="E1155" s="44"/>
      <c r="F1155" s="27">
        <v>100</v>
      </c>
      <c r="G1155" s="27">
        <f t="shared" si="415"/>
        <v>0</v>
      </c>
      <c r="H1155" s="28" t="e">
        <f t="shared" ref="H1155:H1170" si="416">LN(E1155/E1154)/(C1155-C1154)</f>
        <v>#DIV/0!</v>
      </c>
      <c r="I1155" s="29" t="e">
        <f t="shared" ref="I1155:I1170" si="417">((E1155-E1154)/H1155)+I1154</f>
        <v>#DIV/0!</v>
      </c>
      <c r="J1155" s="29">
        <f t="shared" ref="J1155:J1170" si="418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4"/>
        <v>0</v>
      </c>
      <c r="D1156" s="28"/>
      <c r="E1156" s="44"/>
      <c r="F1156" s="27">
        <v>100</v>
      </c>
      <c r="G1156" s="27">
        <f t="shared" si="415"/>
        <v>0</v>
      </c>
      <c r="H1156" s="28" t="e">
        <f t="shared" si="416"/>
        <v>#DIV/0!</v>
      </c>
      <c r="I1156" s="29" t="e">
        <f t="shared" si="417"/>
        <v>#DIV/0!</v>
      </c>
      <c r="J1156" s="29">
        <f t="shared" si="418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4"/>
        <v>0</v>
      </c>
      <c r="D1157" s="28"/>
      <c r="E1157" s="44"/>
      <c r="F1157" s="27">
        <v>100</v>
      </c>
      <c r="G1157" s="27">
        <f t="shared" si="415"/>
        <v>0</v>
      </c>
      <c r="H1157" s="28" t="e">
        <f t="shared" si="416"/>
        <v>#DIV/0!</v>
      </c>
      <c r="I1157" s="29" t="e">
        <f t="shared" si="417"/>
        <v>#DIV/0!</v>
      </c>
      <c r="J1157" s="29">
        <f t="shared" si="418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4"/>
        <v>0</v>
      </c>
      <c r="D1158" s="28"/>
      <c r="E1158" s="44"/>
      <c r="F1158" s="27">
        <v>100</v>
      </c>
      <c r="G1158" s="27">
        <f t="shared" si="415"/>
        <v>0</v>
      </c>
      <c r="H1158" s="28" t="e">
        <f t="shared" si="416"/>
        <v>#DIV/0!</v>
      </c>
      <c r="I1158" s="29" t="e">
        <f t="shared" si="417"/>
        <v>#DIV/0!</v>
      </c>
      <c r="J1158" s="29">
        <f t="shared" si="418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4"/>
        <v>0</v>
      </c>
      <c r="D1159" s="28"/>
      <c r="E1159" s="44"/>
      <c r="F1159" s="27">
        <v>100</v>
      </c>
      <c r="G1159" s="27">
        <f t="shared" si="415"/>
        <v>0</v>
      </c>
      <c r="H1159" s="28" t="e">
        <f t="shared" si="416"/>
        <v>#DIV/0!</v>
      </c>
      <c r="I1159" s="29" t="e">
        <f t="shared" si="417"/>
        <v>#DIV/0!</v>
      </c>
      <c r="J1159" s="29">
        <f t="shared" si="418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4"/>
        <v>0</v>
      </c>
      <c r="D1160" s="28"/>
      <c r="E1160" s="44"/>
      <c r="F1160" s="27">
        <v>100</v>
      </c>
      <c r="G1160" s="27">
        <f t="shared" si="415"/>
        <v>0</v>
      </c>
      <c r="H1160" s="28" t="e">
        <f t="shared" si="416"/>
        <v>#DIV/0!</v>
      </c>
      <c r="I1160" s="29" t="e">
        <f t="shared" si="417"/>
        <v>#DIV/0!</v>
      </c>
      <c r="J1160" s="29">
        <f t="shared" si="418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4"/>
        <v>0</v>
      </c>
      <c r="D1161" s="28"/>
      <c r="E1161" s="44"/>
      <c r="F1161" s="27">
        <v>100</v>
      </c>
      <c r="G1161" s="27">
        <f t="shared" si="415"/>
        <v>0</v>
      </c>
      <c r="H1161" s="28" t="e">
        <f t="shared" si="416"/>
        <v>#DIV/0!</v>
      </c>
      <c r="I1161" s="29" t="e">
        <f t="shared" si="417"/>
        <v>#DIV/0!</v>
      </c>
      <c r="J1161" s="29">
        <f t="shared" si="418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4"/>
        <v>0</v>
      </c>
      <c r="D1162" s="28"/>
      <c r="E1162" s="44"/>
      <c r="F1162" s="27">
        <v>100</v>
      </c>
      <c r="G1162" s="27">
        <f t="shared" si="415"/>
        <v>0</v>
      </c>
      <c r="H1162" s="28" t="e">
        <f t="shared" si="416"/>
        <v>#DIV/0!</v>
      </c>
      <c r="I1162" s="29" t="e">
        <f t="shared" si="417"/>
        <v>#DIV/0!</v>
      </c>
      <c r="J1162" s="29">
        <f t="shared" si="418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4"/>
        <v>0</v>
      </c>
      <c r="D1163" s="28"/>
      <c r="E1163" s="44"/>
      <c r="F1163" s="27">
        <v>100</v>
      </c>
      <c r="G1163" s="27">
        <f t="shared" si="415"/>
        <v>0</v>
      </c>
      <c r="H1163" s="28" t="e">
        <f t="shared" si="416"/>
        <v>#DIV/0!</v>
      </c>
      <c r="I1163" s="29" t="e">
        <f t="shared" si="417"/>
        <v>#DIV/0!</v>
      </c>
      <c r="J1163" s="29">
        <f t="shared" si="418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4"/>
        <v>0</v>
      </c>
      <c r="D1164" s="28"/>
      <c r="E1164" s="44"/>
      <c r="F1164" s="27">
        <v>100</v>
      </c>
      <c r="G1164" s="27">
        <f t="shared" si="415"/>
        <v>0</v>
      </c>
      <c r="H1164" s="28" t="e">
        <f t="shared" si="416"/>
        <v>#DIV/0!</v>
      </c>
      <c r="I1164" s="29" t="e">
        <f t="shared" si="417"/>
        <v>#DIV/0!</v>
      </c>
      <c r="J1164" s="29">
        <f t="shared" si="418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4"/>
        <v>0</v>
      </c>
      <c r="D1165" s="28"/>
      <c r="E1165" s="44"/>
      <c r="F1165" s="27">
        <v>100</v>
      </c>
      <c r="G1165" s="27">
        <f t="shared" si="415"/>
        <v>0</v>
      </c>
      <c r="H1165" s="28" t="e">
        <f t="shared" si="416"/>
        <v>#DIV/0!</v>
      </c>
      <c r="I1165" s="29" t="e">
        <f t="shared" si="417"/>
        <v>#DIV/0!</v>
      </c>
      <c r="J1165" s="29">
        <f t="shared" si="418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4"/>
        <v>0</v>
      </c>
      <c r="D1166" s="28"/>
      <c r="E1166" s="44"/>
      <c r="F1166" s="27">
        <v>100</v>
      </c>
      <c r="G1166" s="27">
        <f t="shared" si="415"/>
        <v>0</v>
      </c>
      <c r="H1166" s="28" t="e">
        <f t="shared" si="416"/>
        <v>#DIV/0!</v>
      </c>
      <c r="I1166" s="29" t="e">
        <f t="shared" si="417"/>
        <v>#DIV/0!</v>
      </c>
      <c r="J1166" s="29">
        <f t="shared" si="418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4"/>
        <v>0</v>
      </c>
      <c r="D1167" s="28"/>
      <c r="E1167" s="44"/>
      <c r="F1167" s="27">
        <v>100</v>
      </c>
      <c r="G1167" s="27">
        <f t="shared" si="415"/>
        <v>0</v>
      </c>
      <c r="H1167" s="28" t="e">
        <f t="shared" si="416"/>
        <v>#DIV/0!</v>
      </c>
      <c r="I1167" s="29" t="e">
        <f t="shared" si="417"/>
        <v>#DIV/0!</v>
      </c>
      <c r="J1167" s="29">
        <f t="shared" si="418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4"/>
        <v>0</v>
      </c>
      <c r="D1168" s="28"/>
      <c r="E1168" s="44"/>
      <c r="F1168" s="27">
        <v>100</v>
      </c>
      <c r="G1168" s="27">
        <f t="shared" si="415"/>
        <v>0</v>
      </c>
      <c r="H1168" s="28" t="e">
        <f t="shared" si="416"/>
        <v>#DIV/0!</v>
      </c>
      <c r="I1168" s="29" t="e">
        <f t="shared" si="417"/>
        <v>#DIV/0!</v>
      </c>
      <c r="J1168" s="29">
        <f t="shared" si="418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4"/>
        <v>0</v>
      </c>
      <c r="D1169" s="28"/>
      <c r="E1169" s="44"/>
      <c r="F1169" s="27">
        <v>100</v>
      </c>
      <c r="G1169" s="27">
        <f t="shared" si="415"/>
        <v>0</v>
      </c>
      <c r="H1169" s="28" t="e">
        <f t="shared" si="416"/>
        <v>#DIV/0!</v>
      </c>
      <c r="I1169" s="29" t="e">
        <f t="shared" si="417"/>
        <v>#DIV/0!</v>
      </c>
      <c r="J1169" s="29">
        <f t="shared" si="418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4"/>
        <v>0</v>
      </c>
      <c r="D1170" s="28"/>
      <c r="E1170" s="44"/>
      <c r="F1170" s="27">
        <v>100</v>
      </c>
      <c r="G1170" s="27">
        <f t="shared" si="415"/>
        <v>0</v>
      </c>
      <c r="H1170" s="28" t="e">
        <f t="shared" si="416"/>
        <v>#DIV/0!</v>
      </c>
      <c r="I1170" s="29" t="e">
        <f t="shared" si="417"/>
        <v>#DIV/0!</v>
      </c>
      <c r="J1170" s="29">
        <f t="shared" si="418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9">""&amp;ADDRESS($G1178+ROW($A1154),COLUMN())&amp;":"&amp;ADDRESS($G1179+ROW($A1154),COLUMN())</f>
        <v>$C$1154:$C$1158</v>
      </c>
      <c r="D1176" s="26" t="str">
        <f t="shared" si="419"/>
        <v>$D$1154:$D$1158</v>
      </c>
      <c r="E1176" s="26" t="str">
        <f t="shared" si="419"/>
        <v>$E$1154:$E$1158</v>
      </c>
      <c r="F1176" s="26" t="str">
        <f t="shared" si="419"/>
        <v>$F$1154:$F$1158</v>
      </c>
      <c r="G1176" s="26" t="str">
        <f t="shared" si="419"/>
        <v>$G$1154:$G$1158</v>
      </c>
      <c r="H1176" s="26" t="str">
        <f t="shared" si="419"/>
        <v>$H$1154:$H$1158</v>
      </c>
      <c r="I1176" s="26" t="str">
        <f t="shared" si="419"/>
        <v>$I$1154:$I$1158</v>
      </c>
      <c r="J1176" s="26" t="str">
        <f t="shared" si="419"/>
        <v>$J$1154:$J$1158</v>
      </c>
      <c r="K1176" s="26" t="str">
        <f t="shared" si="419"/>
        <v>$K$1154:$K$1158</v>
      </c>
      <c r="L1176" s="26" t="str">
        <f t="shared" si="419"/>
        <v>$L$1154:$L$1158</v>
      </c>
      <c r="M1176" s="26" t="str">
        <f t="shared" si="419"/>
        <v>$M$1154:$M$1158</v>
      </c>
      <c r="N1176" s="26" t="str">
        <f t="shared" si="419"/>
        <v>$N$1154:$N$1158</v>
      </c>
      <c r="O1176" s="26" t="str">
        <f t="shared" si="419"/>
        <v>$O$1154:$O$1158</v>
      </c>
      <c r="P1176" s="26" t="str">
        <f t="shared" si="419"/>
        <v>$P$1154:$P$1158</v>
      </c>
      <c r="Q1176" s="26" t="str">
        <f t="shared" si="419"/>
        <v>$Q$1154:$Q$1158</v>
      </c>
      <c r="R1176" s="26" t="str">
        <f t="shared" si="419"/>
        <v>$R$1154:$R$1158</v>
      </c>
      <c r="S1176" s="26" t="str">
        <f t="shared" si="419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20">SLOPE(INDIRECT(M1176),INDIRECT($K1176))</f>
        <v>#DIV/0!</v>
      </c>
      <c r="N1177" s="18" t="e">
        <f t="shared" ca="1" si="420"/>
        <v>#DIV/0!</v>
      </c>
      <c r="O1177" s="18" t="e">
        <f t="shared" ca="1" si="420"/>
        <v>#DIV/0!</v>
      </c>
      <c r="P1177" s="18" t="e">
        <f t="shared" ca="1" si="420"/>
        <v>#DIV/0!</v>
      </c>
      <c r="Q1177" s="18" t="e">
        <f t="shared" ca="1" si="420"/>
        <v>#DIV/0!</v>
      </c>
      <c r="R1177" s="18" t="e">
        <f t="shared" ca="1" si="420"/>
        <v>#DIV/0!</v>
      </c>
      <c r="S1177" s="18" t="e">
        <f t="shared" ca="1" si="420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21">M1177*$C1177</f>
        <v>#DIV/0!</v>
      </c>
      <c r="N1178" s="18" t="e">
        <f t="shared" ca="1" si="421"/>
        <v>#DIV/0!</v>
      </c>
      <c r="O1178" s="18" t="e">
        <f t="shared" ca="1" si="421"/>
        <v>#DIV/0!</v>
      </c>
      <c r="P1178" s="18" t="e">
        <f t="shared" ca="1" si="421"/>
        <v>#DIV/0!</v>
      </c>
      <c r="Q1178" s="18" t="e">
        <f t="shared" ca="1" si="421"/>
        <v>#DIV/0!</v>
      </c>
      <c r="R1178" s="18" t="e">
        <f t="shared" ca="1" si="421"/>
        <v>#DIV/0!</v>
      </c>
      <c r="S1178" s="18" t="e">
        <f t="shared" ca="1" si="421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22">RSQ(INDIRECT(M1176),INDIRECT($K1176))</f>
        <v>#DIV/0!</v>
      </c>
      <c r="N1179" s="18" t="e">
        <f t="shared" ca="1" si="422"/>
        <v>#DIV/0!</v>
      </c>
      <c r="O1179" s="18" t="e">
        <f t="shared" ca="1" si="422"/>
        <v>#DIV/0!</v>
      </c>
      <c r="P1179" s="18" t="e">
        <f t="shared" ca="1" si="422"/>
        <v>#DIV/0!</v>
      </c>
      <c r="Q1179" s="18" t="e">
        <f t="shared" ca="1" si="422"/>
        <v>#DIV/0!</v>
      </c>
      <c r="R1179" s="18" t="e">
        <f t="shared" ca="1" si="422"/>
        <v>#DIV/0!</v>
      </c>
      <c r="S1179" s="18" t="e">
        <f t="shared" ca="1" si="422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3">""&amp;ADDRESS($G1183+ROW($A1154),COLUMN())&amp;":"&amp;ADDRESS($G1184+ROW($A1154),COLUMN())</f>
        <v>$C$1155:$C$1158</v>
      </c>
      <c r="D1181" s="26" t="str">
        <f t="shared" si="423"/>
        <v>$D$1155:$D$1158</v>
      </c>
      <c r="E1181" s="26" t="str">
        <f t="shared" si="423"/>
        <v>$E$1155:$E$1158</v>
      </c>
      <c r="F1181" s="26" t="str">
        <f t="shared" si="423"/>
        <v>$F$1155:$F$1158</v>
      </c>
      <c r="G1181" s="26" t="str">
        <f t="shared" si="423"/>
        <v>$G$1155:$G$1158</v>
      </c>
      <c r="H1181" s="26" t="str">
        <f t="shared" si="423"/>
        <v>$H$1155:$H$1158</v>
      </c>
      <c r="I1181" s="26" t="str">
        <f t="shared" si="423"/>
        <v>$I$1155:$I$1158</v>
      </c>
      <c r="J1181" s="26" t="str">
        <f t="shared" si="423"/>
        <v>$J$1155:$J$1158</v>
      </c>
      <c r="K1181" s="26" t="str">
        <f t="shared" si="423"/>
        <v>$K$1155:$K$1158</v>
      </c>
      <c r="L1181" s="26" t="str">
        <f t="shared" si="423"/>
        <v>$L$1155:$L$1158</v>
      </c>
      <c r="M1181" s="26" t="str">
        <f t="shared" si="423"/>
        <v>$M$1155:$M$1158</v>
      </c>
      <c r="N1181" s="26" t="str">
        <f t="shared" si="423"/>
        <v>$N$1155:$N$1158</v>
      </c>
      <c r="O1181" s="26" t="str">
        <f t="shared" si="423"/>
        <v>$O$1155:$O$1158</v>
      </c>
      <c r="P1181" s="26" t="str">
        <f t="shared" si="423"/>
        <v>$P$1155:$P$1158</v>
      </c>
      <c r="Q1181" s="26" t="str">
        <f t="shared" si="423"/>
        <v>$Q$1155:$Q$1158</v>
      </c>
      <c r="R1181" s="26" t="str">
        <f t="shared" si="423"/>
        <v>$R$1155:$R$1158</v>
      </c>
      <c r="S1181" s="26" t="str">
        <f t="shared" si="423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4">SLOPE(INDIRECT(M1181),INDIRECT($K1181))</f>
        <v>#DIV/0!</v>
      </c>
      <c r="N1182" s="35" t="e">
        <f t="shared" ca="1" si="424"/>
        <v>#DIV/0!</v>
      </c>
      <c r="O1182" s="35" t="e">
        <f t="shared" ca="1" si="424"/>
        <v>#DIV/0!</v>
      </c>
      <c r="P1182" s="35" t="e">
        <f t="shared" ca="1" si="424"/>
        <v>#DIV/0!</v>
      </c>
      <c r="Q1182" s="35" t="e">
        <f t="shared" ca="1" si="424"/>
        <v>#DIV/0!</v>
      </c>
      <c r="R1182" s="35" t="e">
        <f t="shared" ca="1" si="424"/>
        <v>#DIV/0!</v>
      </c>
      <c r="S1182" s="35" t="e">
        <f t="shared" ca="1" si="424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5">M1182*$C1182</f>
        <v>#DIV/0!</v>
      </c>
      <c r="N1183" s="35" t="e">
        <f t="shared" ca="1" si="425"/>
        <v>#DIV/0!</v>
      </c>
      <c r="O1183" s="35" t="e">
        <f t="shared" ca="1" si="425"/>
        <v>#DIV/0!</v>
      </c>
      <c r="P1183" s="35" t="e">
        <f t="shared" ca="1" si="425"/>
        <v>#DIV/0!</v>
      </c>
      <c r="Q1183" s="35" t="e">
        <f t="shared" ca="1" si="425"/>
        <v>#DIV/0!</v>
      </c>
      <c r="R1183" s="35" t="e">
        <f t="shared" ca="1" si="425"/>
        <v>#DIV/0!</v>
      </c>
      <c r="S1183" s="35" t="e">
        <f t="shared" ca="1" si="425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6">RSQ(INDIRECT(M1181),INDIRECT($K1181))</f>
        <v>#DIV/0!</v>
      </c>
      <c r="N1184" s="35" t="e">
        <f t="shared" ca="1" si="426"/>
        <v>#DIV/0!</v>
      </c>
      <c r="O1184" s="35" t="e">
        <f t="shared" ca="1" si="426"/>
        <v>#DIV/0!</v>
      </c>
      <c r="P1184" s="35" t="e">
        <f t="shared" ca="1" si="426"/>
        <v>#DIV/0!</v>
      </c>
      <c r="Q1184" s="35" t="e">
        <f t="shared" ca="1" si="426"/>
        <v>#DIV/0!</v>
      </c>
      <c r="R1184" s="35" t="e">
        <f t="shared" ca="1" si="426"/>
        <v>#DIV/0!</v>
      </c>
      <c r="S1184" s="35" t="e">
        <f t="shared" ca="1" si="426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ignoredErrors>
    <ignoredError sqref="I1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opLeftCell="A6" workbookViewId="0">
      <selection activeCell="J14" sqref="J14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99</v>
      </c>
      <c r="D1" s="18" t="s">
        <v>100</v>
      </c>
    </row>
    <row r="2" spans="1:11">
      <c r="A2" s="18" t="s">
        <v>101</v>
      </c>
      <c r="C2" s="58"/>
      <c r="D2" s="18" t="s">
        <v>102</v>
      </c>
    </row>
    <row r="3" spans="1:11">
      <c r="C3" s="58"/>
      <c r="D3" s="18" t="s">
        <v>103</v>
      </c>
    </row>
    <row r="4" spans="1:11">
      <c r="E4" s="58"/>
    </row>
    <row r="5" spans="1:11">
      <c r="A5" s="20"/>
      <c r="B5" s="20" t="s">
        <v>104</v>
      </c>
      <c r="C5" s="20" t="s">
        <v>105</v>
      </c>
    </row>
    <row r="6" spans="1:11">
      <c r="A6" s="18" t="s">
        <v>106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107</v>
      </c>
      <c r="D8" s="18">
        <v>2.9999999999999998E-13</v>
      </c>
      <c r="E8" s="18" t="s">
        <v>108</v>
      </c>
    </row>
    <row r="9" spans="1:11">
      <c r="C9" s="18" t="s">
        <v>109</v>
      </c>
      <c r="D9" s="18">
        <f>D8*1000000</f>
        <v>2.9999999999999999E-7</v>
      </c>
    </row>
    <row r="12" spans="1:11">
      <c r="C12" s="18" t="s">
        <v>110</v>
      </c>
      <c r="J12" s="18" t="s">
        <v>111</v>
      </c>
    </row>
    <row r="13" spans="1:11">
      <c r="C13" s="18" t="s">
        <v>112</v>
      </c>
      <c r="D13" s="18" t="s">
        <v>113</v>
      </c>
      <c r="F13" s="18" t="s">
        <v>114</v>
      </c>
      <c r="G13" s="52">
        <f>SLOPE(C14:C25,D14:D25)</f>
        <v>178.34016523184945</v>
      </c>
      <c r="J13" s="18">
        <f>0.38*3.7</f>
        <v>1.4060000000000001</v>
      </c>
      <c r="K13" s="18" t="s">
        <v>115</v>
      </c>
    </row>
    <row r="14" spans="1:11">
      <c r="C14" s="17">
        <v>75</v>
      </c>
      <c r="D14" s="17">
        <v>0.41799999999999998</v>
      </c>
      <c r="F14" s="18" t="s">
        <v>116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117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118</v>
      </c>
    </row>
    <row r="24" spans="3:10">
      <c r="C24" s="17">
        <v>2.34375</v>
      </c>
      <c r="D24" s="17">
        <v>1.2E-2</v>
      </c>
      <c r="J24" s="18" t="s">
        <v>119</v>
      </c>
    </row>
    <row r="25" spans="3:10">
      <c r="C25" s="17">
        <v>1.5625</v>
      </c>
      <c r="D25" s="17">
        <v>8.9999999999999993E-3</v>
      </c>
      <c r="J25" s="18" t="s">
        <v>120</v>
      </c>
    </row>
    <row r="26" spans="3:10">
      <c r="J26" s="18" t="s">
        <v>121</v>
      </c>
    </row>
    <row r="28" spans="3:10">
      <c r="J28" s="18" t="s">
        <v>118</v>
      </c>
    </row>
    <row r="29" spans="3:10">
      <c r="J29" s="18" t="s">
        <v>119</v>
      </c>
    </row>
    <row r="30" spans="3:10">
      <c r="J30" s="18" t="s">
        <v>120</v>
      </c>
    </row>
    <row r="31" spans="3:10">
      <c r="J31" s="18" t="s">
        <v>121</v>
      </c>
    </row>
    <row r="33" spans="6:10">
      <c r="F33" s="18" t="s">
        <v>122</v>
      </c>
      <c r="J33" s="18" t="s">
        <v>118</v>
      </c>
    </row>
    <row r="34" spans="6:10">
      <c r="J34" s="18" t="s">
        <v>119</v>
      </c>
    </row>
    <row r="35" spans="6:10">
      <c r="J35" s="18" t="s">
        <v>120</v>
      </c>
    </row>
    <row r="36" spans="6:10">
      <c r="J36" s="18" t="s">
        <v>121</v>
      </c>
    </row>
    <row r="38" spans="6:10">
      <c r="J38" s="18" t="s">
        <v>118</v>
      </c>
    </row>
    <row r="39" spans="6:10">
      <c r="J39" s="18" t="s">
        <v>119</v>
      </c>
    </row>
    <row r="40" spans="6:10">
      <c r="J40" s="18" t="s">
        <v>120</v>
      </c>
    </row>
    <row r="41" spans="6:10">
      <c r="J41" s="18" t="s">
        <v>121</v>
      </c>
    </row>
    <row r="43" spans="6:10">
      <c r="J43" s="18" t="s">
        <v>118</v>
      </c>
    </row>
    <row r="44" spans="6:10">
      <c r="J44" s="18" t="s">
        <v>119</v>
      </c>
    </row>
    <row r="45" spans="6:10">
      <c r="J45" s="18" t="s">
        <v>120</v>
      </c>
    </row>
    <row r="46" spans="6:10">
      <c r="J46" s="18" t="s">
        <v>121</v>
      </c>
    </row>
    <row r="48" spans="6:10">
      <c r="J48" s="18" t="s">
        <v>118</v>
      </c>
    </row>
    <row r="49" spans="10:10">
      <c r="J49" s="18" t="s">
        <v>119</v>
      </c>
    </row>
    <row r="50" spans="10:10">
      <c r="J50" s="18" t="s">
        <v>120</v>
      </c>
    </row>
    <row r="51" spans="10:10">
      <c r="J51" s="18" t="s">
        <v>121</v>
      </c>
    </row>
    <row r="53" spans="10:10">
      <c r="J53" s="18" t="s">
        <v>118</v>
      </c>
    </row>
    <row r="54" spans="10:10">
      <c r="J54" s="18" t="s">
        <v>119</v>
      </c>
    </row>
    <row r="55" spans="10:10">
      <c r="J55" s="18" t="s">
        <v>120</v>
      </c>
    </row>
    <row r="56" spans="10:10">
      <c r="J56" s="1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2022-10-26T20:05:59Z</dcterms:modified>
  <cp:category/>
  <cp:contentStatus/>
</cp:coreProperties>
</file>