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ew Task\MS_Report\public\newData\"/>
    </mc:Choice>
  </mc:AlternateContent>
  <xr:revisionPtr revIDLastSave="0" documentId="13_ncr:1_{72B301A2-A605-4CB7-815C-2AEB5B886C7B}" xr6:coauthVersionLast="47" xr6:coauthVersionMax="47" xr10:uidLastSave="{00000000-0000-0000-0000-000000000000}"/>
  <bookViews>
    <workbookView xWindow="-108" yWindow="-108" windowWidth="23256" windowHeight="13896" xr2:uid="{795C4867-4EAC-4FAD-941D-4264F2285AF9}"/>
  </bookViews>
  <sheets>
    <sheet name="Report Desig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" l="1"/>
  <c r="K36" i="1"/>
  <c r="L36" i="1" s="1"/>
  <c r="N36" i="1" s="1"/>
  <c r="K35" i="1"/>
  <c r="L35" i="1" s="1"/>
  <c r="K34" i="1"/>
  <c r="L34" i="1" s="1"/>
  <c r="K33" i="1"/>
  <c r="L33" i="1" s="1"/>
  <c r="N33" i="1" s="1"/>
  <c r="K32" i="1"/>
  <c r="M32" i="1" s="1"/>
  <c r="K31" i="1"/>
  <c r="L31" i="1" s="1"/>
  <c r="N31" i="1" s="1"/>
  <c r="K30" i="1"/>
  <c r="L30" i="1" s="1"/>
  <c r="N30" i="1" s="1"/>
  <c r="K29" i="1"/>
  <c r="M29" i="1" s="1"/>
  <c r="K28" i="1"/>
  <c r="M28" i="1" s="1"/>
  <c r="K27" i="1"/>
  <c r="L27" i="1" s="1"/>
  <c r="N27" i="1" s="1"/>
  <c r="K26" i="1"/>
  <c r="M26" i="1" s="1"/>
  <c r="J37" i="1"/>
  <c r="J36" i="1"/>
  <c r="J35" i="1"/>
  <c r="J34" i="1"/>
  <c r="J33" i="1"/>
  <c r="J32" i="1"/>
  <c r="J31" i="1"/>
  <c r="J30" i="1"/>
  <c r="J29" i="1"/>
  <c r="J28" i="1"/>
  <c r="J27" i="1"/>
  <c r="J26" i="1"/>
  <c r="G37" i="1"/>
  <c r="G36" i="1"/>
  <c r="G35" i="1"/>
  <c r="G34" i="1"/>
  <c r="G33" i="1"/>
  <c r="G32" i="1"/>
  <c r="G31" i="1"/>
  <c r="G30" i="1"/>
  <c r="G29" i="1"/>
  <c r="G28" i="1"/>
  <c r="G27" i="1"/>
  <c r="G26" i="1"/>
  <c r="L37" i="1"/>
  <c r="N37" i="1" s="1"/>
  <c r="K25" i="1"/>
  <c r="L25" i="1" s="1"/>
  <c r="N25" i="1" s="1"/>
  <c r="K24" i="1"/>
  <c r="L24" i="1" s="1"/>
  <c r="N24" i="1" s="1"/>
  <c r="K23" i="1"/>
  <c r="M23" i="1" s="1"/>
  <c r="K22" i="1"/>
  <c r="M22" i="1" s="1"/>
  <c r="K21" i="1"/>
  <c r="L21" i="1" s="1"/>
  <c r="N21" i="1" s="1"/>
  <c r="K20" i="1"/>
  <c r="M20" i="1" s="1"/>
  <c r="K19" i="1"/>
  <c r="K43" i="1" s="1"/>
  <c r="L43" i="1" s="1"/>
  <c r="N43" i="1" s="1"/>
  <c r="K18" i="1"/>
  <c r="K42" i="1" s="1"/>
  <c r="L42" i="1" s="1"/>
  <c r="N42" i="1" s="1"/>
  <c r="K17" i="1"/>
  <c r="K41" i="1" s="1"/>
  <c r="L41" i="1" s="1"/>
  <c r="K16" i="1"/>
  <c r="K40" i="1" s="1"/>
  <c r="M40" i="1" s="1"/>
  <c r="K15" i="1"/>
  <c r="K39" i="1" s="1"/>
  <c r="L39" i="1" s="1"/>
  <c r="N39" i="1" s="1"/>
  <c r="K14" i="1"/>
  <c r="M14" i="1" s="1"/>
  <c r="J25" i="1"/>
  <c r="J49" i="1" s="1"/>
  <c r="J24" i="1"/>
  <c r="J48" i="1" s="1"/>
  <c r="J23" i="1"/>
  <c r="J47" i="1" s="1"/>
  <c r="J22" i="1"/>
  <c r="J46" i="1" s="1"/>
  <c r="J21" i="1"/>
  <c r="J45" i="1" s="1"/>
  <c r="J20" i="1"/>
  <c r="J44" i="1" s="1"/>
  <c r="J19" i="1"/>
  <c r="J43" i="1" s="1"/>
  <c r="J18" i="1"/>
  <c r="J42" i="1" s="1"/>
  <c r="J17" i="1"/>
  <c r="J41" i="1" s="1"/>
  <c r="J16" i="1"/>
  <c r="J40" i="1" s="1"/>
  <c r="J15" i="1"/>
  <c r="J39" i="1" s="1"/>
  <c r="J14" i="1"/>
  <c r="J38" i="1" s="1"/>
  <c r="G20" i="1"/>
  <c r="G44" i="1" s="1"/>
  <c r="G19" i="1"/>
  <c r="G43" i="1" s="1"/>
  <c r="G18" i="1"/>
  <c r="G42" i="1" s="1"/>
  <c r="G17" i="1"/>
  <c r="G25" i="1" s="1"/>
  <c r="G49" i="1" s="1"/>
  <c r="G16" i="1"/>
  <c r="G24" i="1" s="1"/>
  <c r="G48" i="1" s="1"/>
  <c r="G15" i="1"/>
  <c r="G23" i="1" s="1"/>
  <c r="G47" i="1" s="1"/>
  <c r="G14" i="1"/>
  <c r="G22" i="1" s="1"/>
  <c r="G46" i="1" s="1"/>
  <c r="M17" i="1"/>
  <c r="L17" i="1"/>
  <c r="N17" i="1" s="1"/>
  <c r="M16" i="1"/>
  <c r="L4" i="1"/>
  <c r="L11" i="1"/>
  <c r="L13" i="1"/>
  <c r="N13" i="1" s="1"/>
  <c r="L12" i="1"/>
  <c r="N12" i="1" s="1"/>
  <c r="M11" i="1"/>
  <c r="M10" i="1"/>
  <c r="L10" i="1"/>
  <c r="N10" i="1" s="1"/>
  <c r="L9" i="1"/>
  <c r="N9" i="1" s="1"/>
  <c r="M8" i="1"/>
  <c r="L8" i="1"/>
  <c r="N8" i="1" s="1"/>
  <c r="M4" i="1"/>
  <c r="L7" i="1"/>
  <c r="N7" i="1" s="1"/>
  <c r="L5" i="1"/>
  <c r="L2" i="1"/>
  <c r="L6" i="1"/>
  <c r="N6" i="1" s="1"/>
  <c r="M5" i="1"/>
  <c r="L18" i="1" l="1"/>
  <c r="N18" i="1" s="1"/>
  <c r="L15" i="1"/>
  <c r="N15" i="1" s="1"/>
  <c r="L16" i="1"/>
  <c r="G39" i="1"/>
  <c r="G38" i="1"/>
  <c r="G40" i="1"/>
  <c r="G41" i="1"/>
  <c r="M35" i="1"/>
  <c r="N35" i="1" s="1"/>
  <c r="L19" i="1"/>
  <c r="N19" i="1" s="1"/>
  <c r="K44" i="1"/>
  <c r="M44" i="1" s="1"/>
  <c r="M34" i="1"/>
  <c r="N34" i="1" s="1"/>
  <c r="K45" i="1"/>
  <c r="L45" i="1" s="1"/>
  <c r="N45" i="1" s="1"/>
  <c r="K38" i="1"/>
  <c r="L26" i="1"/>
  <c r="K46" i="1"/>
  <c r="L46" i="1" s="1"/>
  <c r="K47" i="1"/>
  <c r="M47" i="1" s="1"/>
  <c r="K48" i="1"/>
  <c r="L48" i="1" s="1"/>
  <c r="N48" i="1" s="1"/>
  <c r="K49" i="1"/>
  <c r="L49" i="1" s="1"/>
  <c r="N49" i="1" s="1"/>
  <c r="L28" i="1"/>
  <c r="N28" i="1" s="1"/>
  <c r="L29" i="1"/>
  <c r="N29" i="1" s="1"/>
  <c r="L32" i="1"/>
  <c r="N32" i="1" s="1"/>
  <c r="M38" i="1"/>
  <c r="N26" i="1"/>
  <c r="L40" i="1"/>
  <c r="N40" i="1" s="1"/>
  <c r="M41" i="1"/>
  <c r="N41" i="1" s="1"/>
  <c r="N11" i="1"/>
  <c r="G21" i="1"/>
  <c r="G45" i="1" s="1"/>
  <c r="N16" i="1"/>
  <c r="L20" i="1"/>
  <c r="N20" i="1" s="1"/>
  <c r="L22" i="1"/>
  <c r="N22" i="1" s="1"/>
  <c r="L23" i="1"/>
  <c r="N23" i="1" s="1"/>
  <c r="L14" i="1"/>
  <c r="N14" i="1" s="1"/>
  <c r="N4" i="1"/>
  <c r="N5" i="1"/>
  <c r="L3" i="1"/>
  <c r="N3" i="1" s="1"/>
  <c r="M2" i="1"/>
  <c r="N2" i="1" s="1"/>
  <c r="L44" i="1" l="1"/>
  <c r="N44" i="1" s="1"/>
  <c r="L47" i="1"/>
  <c r="N47" i="1" s="1"/>
  <c r="M46" i="1"/>
  <c r="N46" i="1" s="1"/>
  <c r="L38" i="1"/>
  <c r="N38" i="1" s="1"/>
  <c r="N50" i="1" s="1"/>
</calcChain>
</file>

<file path=xl/sharedStrings.xml><?xml version="1.0" encoding="utf-8"?>
<sst xmlns="http://schemas.openxmlformats.org/spreadsheetml/2006/main" count="352" uniqueCount="44">
  <si>
    <t>Contract Name</t>
  </si>
  <si>
    <t>AmerisourceBergen</t>
  </si>
  <si>
    <t>Wholesaler</t>
  </si>
  <si>
    <t>Contract ID</t>
  </si>
  <si>
    <t>Product ID</t>
  </si>
  <si>
    <t>Product Name</t>
  </si>
  <si>
    <t xml:space="preserve">Debit Memo </t>
  </si>
  <si>
    <t>Invoice Number</t>
  </si>
  <si>
    <t>Invoice Date</t>
  </si>
  <si>
    <t>Received Date</t>
  </si>
  <si>
    <t>Line Number</t>
  </si>
  <si>
    <t>Quantity</t>
  </si>
  <si>
    <t>Requested Chargeback Amount</t>
  </si>
  <si>
    <t>Approved Chargeback Amount</t>
  </si>
  <si>
    <t>Discrepancy Amount</t>
  </si>
  <si>
    <t>Reason For Dispute</t>
  </si>
  <si>
    <t>00143689</t>
  </si>
  <si>
    <t>Vizient Nephrology</t>
  </si>
  <si>
    <t>06732233244</t>
  </si>
  <si>
    <t>Aminomix 1 Novum</t>
  </si>
  <si>
    <t>AA012389</t>
  </si>
  <si>
    <t>06732736543</t>
  </si>
  <si>
    <t>Aminosteril N-Hepa 8%</t>
  </si>
  <si>
    <t>06732982361</t>
  </si>
  <si>
    <t>Omegaven</t>
  </si>
  <si>
    <t>Customer Not Eligible</t>
  </si>
  <si>
    <t>Contract Amount Corrected</t>
  </si>
  <si>
    <t>K0633335</t>
  </si>
  <si>
    <t>McKesson</t>
  </si>
  <si>
    <t>MC012389</t>
  </si>
  <si>
    <t>MO633335</t>
  </si>
  <si>
    <t>L9564383</t>
  </si>
  <si>
    <t>VZ03843K</t>
  </si>
  <si>
    <t>D984733M</t>
  </si>
  <si>
    <t>OK94MDJD</t>
  </si>
  <si>
    <t>L98364K1</t>
  </si>
  <si>
    <t>M233LK35</t>
  </si>
  <si>
    <t>PM0164K1</t>
  </si>
  <si>
    <t>OJ384335</t>
  </si>
  <si>
    <t>K5564327</t>
  </si>
  <si>
    <t>FE03K453</t>
  </si>
  <si>
    <t>H984H643</t>
  </si>
  <si>
    <t>MM94M454</t>
  </si>
  <si>
    <t>Total Discrepancy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</si>
</sst>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quotePrefix="1" applyBorder="1"/>
    <xf numFmtId="0" fontId="0" fillId="0" borderId="1" xfId="0" applyBorder="1"/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vertical="center"/>
    </xf>
    <xf numFmtId="6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412C-58BC-4D1E-B49F-234F89B4B835}">
  <dimension ref="A1:O67"/>
  <sheetViews>
    <sheetView tabSelected="1" workbookViewId="0">
      <selection activeCell="F56" sqref="F56"/>
    </sheetView>
  </sheetViews>
  <sheetFormatPr defaultColWidth="9.21875" defaultRowHeight="14.4" x14ac:dyDescent="0.3"/>
  <cols>
    <col min="1" max="1" width="34.33203125" style="1" customWidth="1"/>
    <col min="2" max="2" width="16.77734375" style="1" customWidth="1"/>
    <col min="3" max="3" width="20.88671875" style="1" customWidth="1"/>
    <col min="4" max="4" width="12.77734375" style="1" customWidth="1"/>
    <col min="5" max="5" width="21" style="2" customWidth="1"/>
    <col min="6" max="6" width="19.44140625" style="1" customWidth="1"/>
    <col min="7" max="7" width="15" style="1" customWidth="1"/>
    <col min="8" max="8" width="19.88671875" style="1" customWidth="1"/>
    <col min="9" max="9" width="12.77734375" style="1" customWidth="1"/>
    <col min="10" max="10" width="13.109375" style="1" customWidth="1"/>
    <col min="11" max="11" width="12.88671875" style="1" customWidth="1"/>
    <col min="12" max="12" width="13.109375" style="1" customWidth="1"/>
    <col min="13" max="13" width="28.88671875" style="1" customWidth="1"/>
    <col min="14" max="14" width="28" style="1" customWidth="1"/>
    <col min="15" max="15" width="23.109375" style="1" customWidth="1"/>
    <col min="16" max="16" width="24.77734375" style="1" customWidth="1"/>
    <col min="17" max="16384" width="9.21875" style="1"/>
  </cols>
  <sheetData>
    <row r="1" spans="1:15" x14ac:dyDescent="0.3">
      <c r="A1" s="8" t="s">
        <v>3</v>
      </c>
      <c r="B1" s="8" t="s">
        <v>0</v>
      </c>
      <c r="C1" s="8" t="s">
        <v>4</v>
      </c>
      <c r="D1" s="8" t="s">
        <v>5</v>
      </c>
      <c r="E1" s="8" t="s">
        <v>2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</row>
    <row r="2" spans="1:15" ht="18" customHeight="1" x14ac:dyDescent="0.3">
      <c r="A2" s="3" t="s">
        <v>16</v>
      </c>
      <c r="B2" s="4" t="s">
        <v>17</v>
      </c>
      <c r="C2" s="5" t="s">
        <v>18</v>
      </c>
      <c r="D2" s="6" t="s">
        <v>19</v>
      </c>
      <c r="E2" s="10" t="s">
        <v>1</v>
      </c>
      <c r="F2" s="6" t="s">
        <v>20</v>
      </c>
      <c r="G2" s="6">
        <v>7352323</v>
      </c>
      <c r="H2" s="9">
        <v>45821</v>
      </c>
      <c r="I2" s="9">
        <v>45822</v>
      </c>
      <c r="J2" s="6">
        <v>23204654</v>
      </c>
      <c r="K2" s="6">
        <v>45</v>
      </c>
      <c r="L2" s="7">
        <f>(K2*1073)*0.15</f>
        <v>7242.75</v>
      </c>
      <c r="M2" s="7">
        <f>(K2*1073)*0.12</f>
        <v>5794.2</v>
      </c>
      <c r="N2" s="7">
        <f t="shared" ref="N2:N49" si="0">L2-M2</f>
        <v>1448.5500000000002</v>
      </c>
      <c r="O2" s="6" t="s">
        <v>26</v>
      </c>
    </row>
    <row r="3" spans="1:15" x14ac:dyDescent="0.3">
      <c r="A3" s="3" t="s">
        <v>16</v>
      </c>
      <c r="B3" s="4" t="s">
        <v>17</v>
      </c>
      <c r="C3" s="5" t="s">
        <v>21</v>
      </c>
      <c r="D3" s="6" t="s">
        <v>22</v>
      </c>
      <c r="E3" s="10" t="s">
        <v>1</v>
      </c>
      <c r="F3" s="6" t="s">
        <v>20</v>
      </c>
      <c r="G3" s="6">
        <v>7352324</v>
      </c>
      <c r="H3" s="9">
        <v>45821</v>
      </c>
      <c r="I3" s="9">
        <v>45822</v>
      </c>
      <c r="J3" s="6">
        <v>23204655</v>
      </c>
      <c r="K3" s="6">
        <v>39</v>
      </c>
      <c r="L3" s="7">
        <f>(K3*225)*0.13</f>
        <v>1140.75</v>
      </c>
      <c r="M3" s="7">
        <v>0</v>
      </c>
      <c r="N3" s="7">
        <f t="shared" si="0"/>
        <v>1140.75</v>
      </c>
      <c r="O3" s="6" t="s">
        <v>25</v>
      </c>
    </row>
    <row r="4" spans="1:15" x14ac:dyDescent="0.3">
      <c r="A4" s="3" t="s">
        <v>16</v>
      </c>
      <c r="B4" s="4" t="s">
        <v>17</v>
      </c>
      <c r="C4" s="5" t="s">
        <v>23</v>
      </c>
      <c r="D4" s="6" t="s">
        <v>24</v>
      </c>
      <c r="E4" s="10" t="s">
        <v>1</v>
      </c>
      <c r="F4" s="6" t="s">
        <v>20</v>
      </c>
      <c r="G4" s="6">
        <v>7352325</v>
      </c>
      <c r="H4" s="9">
        <v>45821</v>
      </c>
      <c r="I4" s="9">
        <v>45822</v>
      </c>
      <c r="J4" s="6">
        <v>23204656</v>
      </c>
      <c r="K4" s="6">
        <v>28</v>
      </c>
      <c r="L4" s="7">
        <f>(K4*3200)*0.13</f>
        <v>11648</v>
      </c>
      <c r="M4" s="7">
        <f>K4*3200*0.12</f>
        <v>10752</v>
      </c>
      <c r="N4" s="7">
        <f t="shared" si="0"/>
        <v>896</v>
      </c>
      <c r="O4" s="6" t="s">
        <v>26</v>
      </c>
    </row>
    <row r="5" spans="1:15" x14ac:dyDescent="0.3">
      <c r="A5" s="3" t="s">
        <v>16</v>
      </c>
      <c r="B5" s="4" t="s">
        <v>17</v>
      </c>
      <c r="C5" s="5" t="s">
        <v>18</v>
      </c>
      <c r="D5" s="6" t="s">
        <v>19</v>
      </c>
      <c r="E5" s="10" t="s">
        <v>1</v>
      </c>
      <c r="F5" s="5" t="s">
        <v>27</v>
      </c>
      <c r="G5" s="6">
        <v>6852674</v>
      </c>
      <c r="H5" s="9">
        <v>45813</v>
      </c>
      <c r="I5" s="9">
        <v>45814</v>
      </c>
      <c r="J5" s="6">
        <v>21244676</v>
      </c>
      <c r="K5" s="6">
        <v>109</v>
      </c>
      <c r="L5" s="7">
        <f>(K5*1073)*0.15</f>
        <v>17543.55</v>
      </c>
      <c r="M5" s="7">
        <f>(K5*1073)*0.12</f>
        <v>14034.84</v>
      </c>
      <c r="N5" s="7">
        <f t="shared" si="0"/>
        <v>3508.7099999999991</v>
      </c>
      <c r="O5" s="6" t="s">
        <v>26</v>
      </c>
    </row>
    <row r="6" spans="1:15" x14ac:dyDescent="0.3">
      <c r="A6" s="3" t="s">
        <v>16</v>
      </c>
      <c r="B6" s="4" t="s">
        <v>17</v>
      </c>
      <c r="C6" s="5" t="s">
        <v>21</v>
      </c>
      <c r="D6" s="6" t="s">
        <v>22</v>
      </c>
      <c r="E6" s="10" t="s">
        <v>1</v>
      </c>
      <c r="F6" s="5" t="s">
        <v>27</v>
      </c>
      <c r="G6" s="6">
        <v>6852675</v>
      </c>
      <c r="H6" s="9">
        <v>45813</v>
      </c>
      <c r="I6" s="9">
        <v>45814</v>
      </c>
      <c r="J6" s="6">
        <v>21244677</v>
      </c>
      <c r="K6" s="6">
        <v>11</v>
      </c>
      <c r="L6" s="7">
        <f>(K6*225)*0.13</f>
        <v>321.75</v>
      </c>
      <c r="M6" s="7">
        <v>0</v>
      </c>
      <c r="N6" s="7">
        <f t="shared" si="0"/>
        <v>321.75</v>
      </c>
      <c r="O6" s="6" t="s">
        <v>25</v>
      </c>
    </row>
    <row r="7" spans="1:15" x14ac:dyDescent="0.3">
      <c r="A7" s="3" t="s">
        <v>16</v>
      </c>
      <c r="B7" s="4" t="s">
        <v>17</v>
      </c>
      <c r="C7" s="5" t="s">
        <v>23</v>
      </c>
      <c r="D7" s="6" t="s">
        <v>24</v>
      </c>
      <c r="E7" s="10" t="s">
        <v>1</v>
      </c>
      <c r="F7" s="5" t="s">
        <v>27</v>
      </c>
      <c r="G7" s="6">
        <v>6852676</v>
      </c>
      <c r="H7" s="9">
        <v>45813</v>
      </c>
      <c r="I7" s="9">
        <v>45814</v>
      </c>
      <c r="J7" s="6">
        <v>21244678</v>
      </c>
      <c r="K7" s="6">
        <v>18</v>
      </c>
      <c r="L7" s="7">
        <f>(K7*3200)*0.12</f>
        <v>6912</v>
      </c>
      <c r="M7" s="7">
        <v>0</v>
      </c>
      <c r="N7" s="7">
        <f t="shared" si="0"/>
        <v>6912</v>
      </c>
      <c r="O7" s="6" t="s">
        <v>25</v>
      </c>
    </row>
    <row r="8" spans="1:15" x14ac:dyDescent="0.3">
      <c r="A8" s="3" t="s">
        <v>16</v>
      </c>
      <c r="B8" s="4" t="s">
        <v>17</v>
      </c>
      <c r="C8" s="5" t="s">
        <v>18</v>
      </c>
      <c r="D8" s="6" t="s">
        <v>19</v>
      </c>
      <c r="E8" s="10" t="s">
        <v>1</v>
      </c>
      <c r="F8" s="6" t="s">
        <v>29</v>
      </c>
      <c r="G8" s="6">
        <v>8352653</v>
      </c>
      <c r="H8" s="9">
        <v>45817</v>
      </c>
      <c r="I8" s="9">
        <v>45818</v>
      </c>
      <c r="J8" s="6">
        <v>32204666</v>
      </c>
      <c r="K8" s="6">
        <v>69</v>
      </c>
      <c r="L8" s="7">
        <f>(K8*1073)*0.15</f>
        <v>11105.55</v>
      </c>
      <c r="M8" s="7">
        <f>(K8*1073)*0.12</f>
        <v>8884.44</v>
      </c>
      <c r="N8" s="7">
        <f t="shared" si="0"/>
        <v>2221.1099999999988</v>
      </c>
      <c r="O8" s="6" t="s">
        <v>26</v>
      </c>
    </row>
    <row r="9" spans="1:15" x14ac:dyDescent="0.3">
      <c r="A9" s="3" t="s">
        <v>16</v>
      </c>
      <c r="B9" s="4" t="s">
        <v>17</v>
      </c>
      <c r="C9" s="5" t="s">
        <v>21</v>
      </c>
      <c r="D9" s="6" t="s">
        <v>22</v>
      </c>
      <c r="E9" s="10" t="s">
        <v>1</v>
      </c>
      <c r="F9" s="6" t="s">
        <v>29</v>
      </c>
      <c r="G9" s="6">
        <v>8352654</v>
      </c>
      <c r="H9" s="9">
        <v>45817</v>
      </c>
      <c r="I9" s="9">
        <v>45818</v>
      </c>
      <c r="J9" s="6">
        <v>32204667</v>
      </c>
      <c r="K9" s="6">
        <v>48</v>
      </c>
      <c r="L9" s="7">
        <f>(K9*225)*0.13</f>
        <v>1404</v>
      </c>
      <c r="M9" s="7">
        <v>0</v>
      </c>
      <c r="N9" s="7">
        <f t="shared" si="0"/>
        <v>1404</v>
      </c>
      <c r="O9" s="6" t="s">
        <v>25</v>
      </c>
    </row>
    <row r="10" spans="1:15" x14ac:dyDescent="0.3">
      <c r="A10" s="3" t="s">
        <v>16</v>
      </c>
      <c r="B10" s="4" t="s">
        <v>17</v>
      </c>
      <c r="C10" s="5" t="s">
        <v>23</v>
      </c>
      <c r="D10" s="6" t="s">
        <v>24</v>
      </c>
      <c r="E10" s="10" t="s">
        <v>1</v>
      </c>
      <c r="F10" s="6" t="s">
        <v>29</v>
      </c>
      <c r="G10" s="6">
        <v>8352655</v>
      </c>
      <c r="H10" s="9">
        <v>45817</v>
      </c>
      <c r="I10" s="9">
        <v>45818</v>
      </c>
      <c r="J10" s="6">
        <v>32204668</v>
      </c>
      <c r="K10" s="6">
        <v>83</v>
      </c>
      <c r="L10" s="7">
        <f>(K10*3200)*0.14</f>
        <v>37184</v>
      </c>
      <c r="M10" s="7">
        <f>K10*3200*0.12</f>
        <v>31872</v>
      </c>
      <c r="N10" s="7">
        <f t="shared" si="0"/>
        <v>5312</v>
      </c>
      <c r="O10" s="6" t="s">
        <v>26</v>
      </c>
    </row>
    <row r="11" spans="1:15" x14ac:dyDescent="0.3">
      <c r="A11" s="3" t="s">
        <v>16</v>
      </c>
      <c r="B11" s="4" t="s">
        <v>17</v>
      </c>
      <c r="C11" s="5" t="s">
        <v>18</v>
      </c>
      <c r="D11" s="6" t="s">
        <v>19</v>
      </c>
      <c r="E11" s="10" t="s">
        <v>1</v>
      </c>
      <c r="F11" s="5" t="s">
        <v>30</v>
      </c>
      <c r="G11" s="6">
        <v>8152633</v>
      </c>
      <c r="H11" s="9">
        <v>45809</v>
      </c>
      <c r="I11" s="9">
        <v>45810</v>
      </c>
      <c r="J11" s="6">
        <v>30244324</v>
      </c>
      <c r="K11" s="6">
        <v>76</v>
      </c>
      <c r="L11" s="7">
        <f>(K11*1070)*0.12</f>
        <v>9758.4</v>
      </c>
      <c r="M11" s="7">
        <f>(K11*1073)*0.12</f>
        <v>9785.76</v>
      </c>
      <c r="N11" s="13">
        <f t="shared" si="0"/>
        <v>-27.360000000000582</v>
      </c>
      <c r="O11" s="6" t="s">
        <v>26</v>
      </c>
    </row>
    <row r="12" spans="1:15" x14ac:dyDescent="0.3">
      <c r="A12" s="3" t="s">
        <v>16</v>
      </c>
      <c r="B12" s="4" t="s">
        <v>17</v>
      </c>
      <c r="C12" s="5" t="s">
        <v>21</v>
      </c>
      <c r="D12" s="6" t="s">
        <v>22</v>
      </c>
      <c r="E12" s="10" t="s">
        <v>1</v>
      </c>
      <c r="F12" s="5" t="s">
        <v>30</v>
      </c>
      <c r="G12" s="6">
        <v>8152638</v>
      </c>
      <c r="H12" s="9">
        <v>45809</v>
      </c>
      <c r="I12" s="9">
        <v>45810</v>
      </c>
      <c r="J12" s="6">
        <v>30244325</v>
      </c>
      <c r="K12" s="6">
        <v>71</v>
      </c>
      <c r="L12" s="7">
        <f>(K12*225)*0.13</f>
        <v>2076.75</v>
      </c>
      <c r="M12" s="7">
        <v>0</v>
      </c>
      <c r="N12" s="7">
        <f t="shared" si="0"/>
        <v>2076.75</v>
      </c>
      <c r="O12" s="6" t="s">
        <v>25</v>
      </c>
    </row>
    <row r="13" spans="1:15" x14ac:dyDescent="0.3">
      <c r="A13" s="3" t="s">
        <v>16</v>
      </c>
      <c r="B13" s="4" t="s">
        <v>17</v>
      </c>
      <c r="C13" s="5" t="s">
        <v>23</v>
      </c>
      <c r="D13" s="6" t="s">
        <v>24</v>
      </c>
      <c r="E13" s="10" t="s">
        <v>1</v>
      </c>
      <c r="F13" s="5" t="s">
        <v>30</v>
      </c>
      <c r="G13" s="6">
        <v>8152639</v>
      </c>
      <c r="H13" s="9">
        <v>45809</v>
      </c>
      <c r="I13" s="9">
        <v>45810</v>
      </c>
      <c r="J13" s="6">
        <v>30244326</v>
      </c>
      <c r="K13" s="6">
        <v>58</v>
      </c>
      <c r="L13" s="7">
        <f>(K13*3200)*0.12</f>
        <v>22272</v>
      </c>
      <c r="M13" s="7">
        <v>0</v>
      </c>
      <c r="N13" s="7">
        <f t="shared" si="0"/>
        <v>22272</v>
      </c>
      <c r="O13" s="6" t="s">
        <v>25</v>
      </c>
    </row>
    <row r="14" spans="1:15" x14ac:dyDescent="0.3">
      <c r="A14" s="3" t="s">
        <v>16</v>
      </c>
      <c r="B14" s="4" t="s">
        <v>17</v>
      </c>
      <c r="C14" s="5" t="s">
        <v>18</v>
      </c>
      <c r="D14" s="6" t="s">
        <v>19</v>
      </c>
      <c r="E14" s="10" t="s">
        <v>1</v>
      </c>
      <c r="F14" s="6" t="s">
        <v>31</v>
      </c>
      <c r="G14" s="6">
        <f t="shared" ref="G14:G20" si="1">G7+1234</f>
        <v>6853910</v>
      </c>
      <c r="H14" s="9">
        <v>45810</v>
      </c>
      <c r="I14" s="9">
        <v>45811</v>
      </c>
      <c r="J14" s="6">
        <f t="shared" ref="J14:J25" si="2">J2+98763</f>
        <v>23303417</v>
      </c>
      <c r="K14" s="6">
        <f>K2+11</f>
        <v>56</v>
      </c>
      <c r="L14" s="7">
        <f>(K14*1073)*0.15</f>
        <v>9013.1999999999989</v>
      </c>
      <c r="M14" s="7">
        <f>(K14*1073)*0.12</f>
        <v>7210.5599999999995</v>
      </c>
      <c r="N14" s="7">
        <f t="shared" si="0"/>
        <v>1802.6399999999994</v>
      </c>
      <c r="O14" s="6" t="s">
        <v>26</v>
      </c>
    </row>
    <row r="15" spans="1:15" x14ac:dyDescent="0.3">
      <c r="A15" s="3" t="s">
        <v>16</v>
      </c>
      <c r="B15" s="4" t="s">
        <v>17</v>
      </c>
      <c r="C15" s="5" t="s">
        <v>21</v>
      </c>
      <c r="D15" s="6" t="s">
        <v>22</v>
      </c>
      <c r="E15" s="10" t="s">
        <v>1</v>
      </c>
      <c r="F15" s="6" t="s">
        <v>31</v>
      </c>
      <c r="G15" s="6">
        <f t="shared" si="1"/>
        <v>8353887</v>
      </c>
      <c r="H15" s="9">
        <v>45810</v>
      </c>
      <c r="I15" s="9">
        <v>45811</v>
      </c>
      <c r="J15" s="6">
        <f t="shared" si="2"/>
        <v>23303418</v>
      </c>
      <c r="K15" s="6">
        <f t="shared" ref="K15:K25" si="3">K3+11</f>
        <v>50</v>
      </c>
      <c r="L15" s="7">
        <f>(K15*225)*0.13</f>
        <v>1462.5</v>
      </c>
      <c r="M15" s="7">
        <v>0</v>
      </c>
      <c r="N15" s="7">
        <f t="shared" si="0"/>
        <v>1462.5</v>
      </c>
      <c r="O15" s="6" t="s">
        <v>25</v>
      </c>
    </row>
    <row r="16" spans="1:15" x14ac:dyDescent="0.3">
      <c r="A16" s="3" t="s">
        <v>16</v>
      </c>
      <c r="B16" s="4" t="s">
        <v>17</v>
      </c>
      <c r="C16" s="5" t="s">
        <v>23</v>
      </c>
      <c r="D16" s="6" t="s">
        <v>24</v>
      </c>
      <c r="E16" s="10" t="s">
        <v>1</v>
      </c>
      <c r="F16" s="6" t="s">
        <v>31</v>
      </c>
      <c r="G16" s="6">
        <f t="shared" si="1"/>
        <v>8353888</v>
      </c>
      <c r="H16" s="9">
        <v>45810</v>
      </c>
      <c r="I16" s="9">
        <v>45811</v>
      </c>
      <c r="J16" s="6">
        <f t="shared" si="2"/>
        <v>23303419</v>
      </c>
      <c r="K16" s="6">
        <f t="shared" si="3"/>
        <v>39</v>
      </c>
      <c r="L16" s="7">
        <f>(K16*3200)*0.13</f>
        <v>16224</v>
      </c>
      <c r="M16" s="7">
        <f>K16*3200*0.12</f>
        <v>14976</v>
      </c>
      <c r="N16" s="7">
        <f t="shared" si="0"/>
        <v>1248</v>
      </c>
      <c r="O16" s="6" t="s">
        <v>26</v>
      </c>
    </row>
    <row r="17" spans="1:15" x14ac:dyDescent="0.3">
      <c r="A17" s="3" t="s">
        <v>16</v>
      </c>
      <c r="B17" s="4" t="s">
        <v>17</v>
      </c>
      <c r="C17" s="5" t="s">
        <v>18</v>
      </c>
      <c r="D17" s="6" t="s">
        <v>19</v>
      </c>
      <c r="E17" s="10" t="s">
        <v>1</v>
      </c>
      <c r="F17" s="5" t="s">
        <v>32</v>
      </c>
      <c r="G17" s="6">
        <f t="shared" si="1"/>
        <v>8353889</v>
      </c>
      <c r="H17" s="9">
        <v>45813</v>
      </c>
      <c r="I17" s="9">
        <v>45814</v>
      </c>
      <c r="J17" s="6">
        <f t="shared" si="2"/>
        <v>21343439</v>
      </c>
      <c r="K17" s="6">
        <f t="shared" si="3"/>
        <v>120</v>
      </c>
      <c r="L17" s="7">
        <f>(K17*1073)*0.15</f>
        <v>19314</v>
      </c>
      <c r="M17" s="7">
        <f>(K17*1073)*0.12</f>
        <v>15451.199999999999</v>
      </c>
      <c r="N17" s="7">
        <f t="shared" si="0"/>
        <v>3862.8000000000011</v>
      </c>
      <c r="O17" s="6" t="s">
        <v>26</v>
      </c>
    </row>
    <row r="18" spans="1:15" x14ac:dyDescent="0.3">
      <c r="A18" s="3" t="s">
        <v>16</v>
      </c>
      <c r="B18" s="4" t="s">
        <v>17</v>
      </c>
      <c r="C18" s="5" t="s">
        <v>21</v>
      </c>
      <c r="D18" s="6" t="s">
        <v>22</v>
      </c>
      <c r="E18" s="10" t="s">
        <v>1</v>
      </c>
      <c r="F18" s="5" t="s">
        <v>32</v>
      </c>
      <c r="G18" s="6">
        <f t="shared" si="1"/>
        <v>8153867</v>
      </c>
      <c r="H18" s="9">
        <v>45813</v>
      </c>
      <c r="I18" s="9">
        <v>45814</v>
      </c>
      <c r="J18" s="6">
        <f t="shared" si="2"/>
        <v>21343440</v>
      </c>
      <c r="K18" s="6">
        <f t="shared" si="3"/>
        <v>22</v>
      </c>
      <c r="L18" s="7">
        <f>(K18*225)*0.13</f>
        <v>643.5</v>
      </c>
      <c r="M18" s="7">
        <v>0</v>
      </c>
      <c r="N18" s="7">
        <f t="shared" si="0"/>
        <v>643.5</v>
      </c>
      <c r="O18" s="6" t="s">
        <v>25</v>
      </c>
    </row>
    <row r="19" spans="1:15" x14ac:dyDescent="0.3">
      <c r="A19" s="3" t="s">
        <v>16</v>
      </c>
      <c r="B19" s="4" t="s">
        <v>17</v>
      </c>
      <c r="C19" s="5" t="s">
        <v>23</v>
      </c>
      <c r="D19" s="6" t="s">
        <v>24</v>
      </c>
      <c r="E19" s="10" t="s">
        <v>1</v>
      </c>
      <c r="F19" s="5" t="s">
        <v>32</v>
      </c>
      <c r="G19" s="6">
        <f t="shared" si="1"/>
        <v>8153872</v>
      </c>
      <c r="H19" s="9">
        <v>45813</v>
      </c>
      <c r="I19" s="9">
        <v>45814</v>
      </c>
      <c r="J19" s="6">
        <f t="shared" si="2"/>
        <v>21343441</v>
      </c>
      <c r="K19" s="6">
        <f t="shared" si="3"/>
        <v>29</v>
      </c>
      <c r="L19" s="7">
        <f>(K19*3200)*0.12</f>
        <v>11136</v>
      </c>
      <c r="M19" s="7">
        <v>0</v>
      </c>
      <c r="N19" s="7">
        <f t="shared" si="0"/>
        <v>11136</v>
      </c>
      <c r="O19" s="6" t="s">
        <v>25</v>
      </c>
    </row>
    <row r="20" spans="1:15" x14ac:dyDescent="0.3">
      <c r="A20" s="3" t="s">
        <v>16</v>
      </c>
      <c r="B20" s="4" t="s">
        <v>17</v>
      </c>
      <c r="C20" s="5" t="s">
        <v>18</v>
      </c>
      <c r="D20" s="6" t="s">
        <v>19</v>
      </c>
      <c r="E20" s="10" t="s">
        <v>1</v>
      </c>
      <c r="F20" s="6" t="s">
        <v>33</v>
      </c>
      <c r="G20" s="6">
        <f t="shared" si="1"/>
        <v>8153873</v>
      </c>
      <c r="H20" s="9">
        <v>45812</v>
      </c>
      <c r="I20" s="9">
        <v>45813</v>
      </c>
      <c r="J20" s="6">
        <f t="shared" si="2"/>
        <v>32303429</v>
      </c>
      <c r="K20" s="6">
        <f t="shared" si="3"/>
        <v>80</v>
      </c>
      <c r="L20" s="7">
        <f>(K20*1073)*0.15</f>
        <v>12876</v>
      </c>
      <c r="M20" s="7">
        <f>(K20*1073)*0.12</f>
        <v>10300.799999999999</v>
      </c>
      <c r="N20" s="7">
        <f t="shared" si="0"/>
        <v>2575.2000000000007</v>
      </c>
      <c r="O20" s="6" t="s">
        <v>26</v>
      </c>
    </row>
    <row r="21" spans="1:15" x14ac:dyDescent="0.3">
      <c r="A21" s="3" t="s">
        <v>16</v>
      </c>
      <c r="B21" s="4" t="s">
        <v>17</v>
      </c>
      <c r="C21" s="5" t="s">
        <v>21</v>
      </c>
      <c r="D21" s="6" t="s">
        <v>22</v>
      </c>
      <c r="E21" s="10" t="s">
        <v>1</v>
      </c>
      <c r="F21" s="6" t="s">
        <v>33</v>
      </c>
      <c r="G21" s="6">
        <f>G14+1239</f>
        <v>6855149</v>
      </c>
      <c r="H21" s="9">
        <v>45812</v>
      </c>
      <c r="I21" s="9">
        <v>45813</v>
      </c>
      <c r="J21" s="6">
        <f t="shared" si="2"/>
        <v>32303430</v>
      </c>
      <c r="K21" s="6">
        <f t="shared" si="3"/>
        <v>59</v>
      </c>
      <c r="L21" s="7">
        <f>(K21*225)*0.13</f>
        <v>1725.75</v>
      </c>
      <c r="M21" s="7">
        <v>0</v>
      </c>
      <c r="N21" s="7">
        <f t="shared" si="0"/>
        <v>1725.75</v>
      </c>
      <c r="O21" s="6" t="s">
        <v>25</v>
      </c>
    </row>
    <row r="22" spans="1:15" x14ac:dyDescent="0.3">
      <c r="A22" s="3" t="s">
        <v>16</v>
      </c>
      <c r="B22" s="4" t="s">
        <v>17</v>
      </c>
      <c r="C22" s="5" t="s">
        <v>23</v>
      </c>
      <c r="D22" s="6" t="s">
        <v>24</v>
      </c>
      <c r="E22" s="10" t="s">
        <v>1</v>
      </c>
      <c r="F22" s="6" t="s">
        <v>33</v>
      </c>
      <c r="G22" s="6">
        <f t="shared" ref="G22:G25" si="4">G14+1234</f>
        <v>6855144</v>
      </c>
      <c r="H22" s="9">
        <v>45812</v>
      </c>
      <c r="I22" s="9">
        <v>45813</v>
      </c>
      <c r="J22" s="6">
        <f t="shared" si="2"/>
        <v>32303431</v>
      </c>
      <c r="K22" s="6">
        <f t="shared" si="3"/>
        <v>94</v>
      </c>
      <c r="L22" s="7">
        <f>(K22*3200)*0.14</f>
        <v>42112.000000000007</v>
      </c>
      <c r="M22" s="7">
        <f>K22*3200*0.12</f>
        <v>36096</v>
      </c>
      <c r="N22" s="7">
        <f t="shared" si="0"/>
        <v>6016.0000000000073</v>
      </c>
      <c r="O22" s="6" t="s">
        <v>26</v>
      </c>
    </row>
    <row r="23" spans="1:15" x14ac:dyDescent="0.3">
      <c r="A23" s="3" t="s">
        <v>16</v>
      </c>
      <c r="B23" s="4" t="s">
        <v>17</v>
      </c>
      <c r="C23" s="5" t="s">
        <v>18</v>
      </c>
      <c r="D23" s="6" t="s">
        <v>19</v>
      </c>
      <c r="E23" s="10" t="s">
        <v>1</v>
      </c>
      <c r="F23" s="5" t="s">
        <v>34</v>
      </c>
      <c r="G23" s="6">
        <f t="shared" si="4"/>
        <v>8355121</v>
      </c>
      <c r="H23" s="9">
        <v>45819</v>
      </c>
      <c r="I23" s="9">
        <v>45820</v>
      </c>
      <c r="J23" s="6">
        <f t="shared" si="2"/>
        <v>30343087</v>
      </c>
      <c r="K23" s="6">
        <f t="shared" si="3"/>
        <v>87</v>
      </c>
      <c r="L23" s="7">
        <f>(K23*1070)*0.12</f>
        <v>11170.8</v>
      </c>
      <c r="M23" s="7">
        <f>(K23*1073)*0.12</f>
        <v>11202.119999999999</v>
      </c>
      <c r="N23" s="13">
        <f t="shared" si="0"/>
        <v>-31.319999999999709</v>
      </c>
      <c r="O23" s="6" t="s">
        <v>26</v>
      </c>
    </row>
    <row r="24" spans="1:15" x14ac:dyDescent="0.3">
      <c r="A24" s="3" t="s">
        <v>16</v>
      </c>
      <c r="B24" s="4" t="s">
        <v>17</v>
      </c>
      <c r="C24" s="5" t="s">
        <v>21</v>
      </c>
      <c r="D24" s="6" t="s">
        <v>22</v>
      </c>
      <c r="E24" s="10" t="s">
        <v>1</v>
      </c>
      <c r="F24" s="5" t="s">
        <v>34</v>
      </c>
      <c r="G24" s="6">
        <f t="shared" si="4"/>
        <v>8355122</v>
      </c>
      <c r="H24" s="9">
        <v>45819</v>
      </c>
      <c r="I24" s="9">
        <v>45820</v>
      </c>
      <c r="J24" s="6">
        <f t="shared" si="2"/>
        <v>30343088</v>
      </c>
      <c r="K24" s="6">
        <f t="shared" si="3"/>
        <v>82</v>
      </c>
      <c r="L24" s="7">
        <f>(K24*225)*0.13</f>
        <v>2398.5</v>
      </c>
      <c r="M24" s="7">
        <v>0</v>
      </c>
      <c r="N24" s="7">
        <f t="shared" si="0"/>
        <v>2398.5</v>
      </c>
      <c r="O24" s="6" t="s">
        <v>25</v>
      </c>
    </row>
    <row r="25" spans="1:15" x14ac:dyDescent="0.3">
      <c r="A25" s="3" t="s">
        <v>16</v>
      </c>
      <c r="B25" s="4" t="s">
        <v>17</v>
      </c>
      <c r="C25" s="5" t="s">
        <v>23</v>
      </c>
      <c r="D25" s="6" t="s">
        <v>24</v>
      </c>
      <c r="E25" s="10" t="s">
        <v>1</v>
      </c>
      <c r="F25" s="5" t="s">
        <v>34</v>
      </c>
      <c r="G25" s="6">
        <f t="shared" si="4"/>
        <v>8355123</v>
      </c>
      <c r="H25" s="9">
        <v>45819</v>
      </c>
      <c r="I25" s="9">
        <v>45820</v>
      </c>
      <c r="J25" s="6">
        <f t="shared" si="2"/>
        <v>30343089</v>
      </c>
      <c r="K25" s="6">
        <f t="shared" si="3"/>
        <v>69</v>
      </c>
      <c r="L25" s="7">
        <f>(K25*3200)*0.12</f>
        <v>26496</v>
      </c>
      <c r="M25" s="7">
        <v>0</v>
      </c>
      <c r="N25" s="7">
        <f t="shared" si="0"/>
        <v>26496</v>
      </c>
      <c r="O25" s="6" t="s">
        <v>25</v>
      </c>
    </row>
    <row r="26" spans="1:15" x14ac:dyDescent="0.3">
      <c r="A26" s="3" t="s">
        <v>16</v>
      </c>
      <c r="B26" s="4" t="s">
        <v>17</v>
      </c>
      <c r="C26" s="5" t="s">
        <v>18</v>
      </c>
      <c r="D26" s="6" t="s">
        <v>19</v>
      </c>
      <c r="E26" s="10" t="s">
        <v>28</v>
      </c>
      <c r="F26" s="6" t="s">
        <v>35</v>
      </c>
      <c r="G26" s="6">
        <f>G2+45363</f>
        <v>7397686</v>
      </c>
      <c r="H26" s="9">
        <v>45821</v>
      </c>
      <c r="I26" s="9">
        <v>45822</v>
      </c>
      <c r="J26" s="6">
        <f>J2+123754</f>
        <v>23328408</v>
      </c>
      <c r="K26" s="6">
        <f>K2+13</f>
        <v>58</v>
      </c>
      <c r="L26" s="7">
        <f>(K26*1073)*0.15</f>
        <v>9335.1</v>
      </c>
      <c r="M26" s="7">
        <f>(K26*1073)*0.12</f>
        <v>7468.08</v>
      </c>
      <c r="N26" s="7">
        <f t="shared" si="0"/>
        <v>1867.0200000000004</v>
      </c>
      <c r="O26" s="6" t="s">
        <v>26</v>
      </c>
    </row>
    <row r="27" spans="1:15" x14ac:dyDescent="0.3">
      <c r="A27" s="3" t="s">
        <v>16</v>
      </c>
      <c r="B27" s="4" t="s">
        <v>17</v>
      </c>
      <c r="C27" s="5" t="s">
        <v>21</v>
      </c>
      <c r="D27" s="6" t="s">
        <v>22</v>
      </c>
      <c r="E27" s="10" t="s">
        <v>28</v>
      </c>
      <c r="F27" s="6" t="s">
        <v>35</v>
      </c>
      <c r="G27" s="6">
        <f t="shared" ref="G27:G49" si="5">G3+45363</f>
        <v>7397687</v>
      </c>
      <c r="H27" s="9">
        <v>45821</v>
      </c>
      <c r="I27" s="9">
        <v>45822</v>
      </c>
      <c r="J27" s="6">
        <f t="shared" ref="J27:J49" si="6">J3+123754</f>
        <v>23328409</v>
      </c>
      <c r="K27" s="6">
        <f t="shared" ref="K27:K49" si="7">K3+13</f>
        <v>52</v>
      </c>
      <c r="L27" s="7">
        <f>(K27*225)*0.13</f>
        <v>1521</v>
      </c>
      <c r="M27" s="7">
        <v>0</v>
      </c>
      <c r="N27" s="7">
        <f t="shared" si="0"/>
        <v>1521</v>
      </c>
      <c r="O27" s="6" t="s">
        <v>25</v>
      </c>
    </row>
    <row r="28" spans="1:15" x14ac:dyDescent="0.3">
      <c r="A28" s="3" t="s">
        <v>16</v>
      </c>
      <c r="B28" s="4" t="s">
        <v>17</v>
      </c>
      <c r="C28" s="5" t="s">
        <v>23</v>
      </c>
      <c r="D28" s="6" t="s">
        <v>24</v>
      </c>
      <c r="E28" s="10" t="s">
        <v>28</v>
      </c>
      <c r="F28" s="6" t="s">
        <v>35</v>
      </c>
      <c r="G28" s="6">
        <f t="shared" si="5"/>
        <v>7397688</v>
      </c>
      <c r="H28" s="9">
        <v>45821</v>
      </c>
      <c r="I28" s="9">
        <v>45822</v>
      </c>
      <c r="J28" s="6">
        <f t="shared" si="6"/>
        <v>23328410</v>
      </c>
      <c r="K28" s="6">
        <f t="shared" si="7"/>
        <v>41</v>
      </c>
      <c r="L28" s="7">
        <f>(K28*3200)*0.13</f>
        <v>17056</v>
      </c>
      <c r="M28" s="7">
        <f>K28*3200*0.12</f>
        <v>15744</v>
      </c>
      <c r="N28" s="7">
        <f t="shared" si="0"/>
        <v>1312</v>
      </c>
      <c r="O28" s="6" t="s">
        <v>26</v>
      </c>
    </row>
    <row r="29" spans="1:15" x14ac:dyDescent="0.3">
      <c r="A29" s="3" t="s">
        <v>16</v>
      </c>
      <c r="B29" s="4" t="s">
        <v>17</v>
      </c>
      <c r="C29" s="5" t="s">
        <v>18</v>
      </c>
      <c r="D29" s="6" t="s">
        <v>19</v>
      </c>
      <c r="E29" s="10" t="s">
        <v>28</v>
      </c>
      <c r="F29" s="5" t="s">
        <v>36</v>
      </c>
      <c r="G29" s="6">
        <f t="shared" si="5"/>
        <v>6898037</v>
      </c>
      <c r="H29" s="9">
        <v>45813</v>
      </c>
      <c r="I29" s="9">
        <v>45814</v>
      </c>
      <c r="J29" s="6">
        <f t="shared" si="6"/>
        <v>21368430</v>
      </c>
      <c r="K29" s="6">
        <f t="shared" si="7"/>
        <v>122</v>
      </c>
      <c r="L29" s="7">
        <f>(K29*1073)*0.15</f>
        <v>19635.899999999998</v>
      </c>
      <c r="M29" s="7">
        <f>(K29*1073)*0.12</f>
        <v>15708.72</v>
      </c>
      <c r="N29" s="7">
        <f t="shared" si="0"/>
        <v>3927.1799999999985</v>
      </c>
      <c r="O29" s="6" t="s">
        <v>26</v>
      </c>
    </row>
    <row r="30" spans="1:15" x14ac:dyDescent="0.3">
      <c r="A30" s="3" t="s">
        <v>16</v>
      </c>
      <c r="B30" s="4" t="s">
        <v>17</v>
      </c>
      <c r="C30" s="5" t="s">
        <v>21</v>
      </c>
      <c r="D30" s="6" t="s">
        <v>22</v>
      </c>
      <c r="E30" s="10" t="s">
        <v>28</v>
      </c>
      <c r="F30" s="5" t="s">
        <v>36</v>
      </c>
      <c r="G30" s="6">
        <f t="shared" si="5"/>
        <v>6898038</v>
      </c>
      <c r="H30" s="9">
        <v>45813</v>
      </c>
      <c r="I30" s="9">
        <v>45814</v>
      </c>
      <c r="J30" s="6">
        <f t="shared" si="6"/>
        <v>21368431</v>
      </c>
      <c r="K30" s="6">
        <f t="shared" si="7"/>
        <v>24</v>
      </c>
      <c r="L30" s="7">
        <f>(K30*225)*0.13</f>
        <v>702</v>
      </c>
      <c r="M30" s="7">
        <v>0</v>
      </c>
      <c r="N30" s="7">
        <f t="shared" si="0"/>
        <v>702</v>
      </c>
      <c r="O30" s="6" t="s">
        <v>25</v>
      </c>
    </row>
    <row r="31" spans="1:15" x14ac:dyDescent="0.3">
      <c r="A31" s="3" t="s">
        <v>16</v>
      </c>
      <c r="B31" s="4" t="s">
        <v>17</v>
      </c>
      <c r="C31" s="5" t="s">
        <v>23</v>
      </c>
      <c r="D31" s="6" t="s">
        <v>24</v>
      </c>
      <c r="E31" s="10" t="s">
        <v>28</v>
      </c>
      <c r="F31" s="5" t="s">
        <v>36</v>
      </c>
      <c r="G31" s="6">
        <f t="shared" si="5"/>
        <v>6898039</v>
      </c>
      <c r="H31" s="9">
        <v>45813</v>
      </c>
      <c r="I31" s="9">
        <v>45814</v>
      </c>
      <c r="J31" s="6">
        <f t="shared" si="6"/>
        <v>21368432</v>
      </c>
      <c r="K31" s="6">
        <f t="shared" si="7"/>
        <v>31</v>
      </c>
      <c r="L31" s="7">
        <f>(K31*3200)*0.12</f>
        <v>11904</v>
      </c>
      <c r="M31" s="7">
        <v>0</v>
      </c>
      <c r="N31" s="7">
        <f t="shared" si="0"/>
        <v>11904</v>
      </c>
      <c r="O31" s="6" t="s">
        <v>25</v>
      </c>
    </row>
    <row r="32" spans="1:15" x14ac:dyDescent="0.3">
      <c r="A32" s="3" t="s">
        <v>16</v>
      </c>
      <c r="B32" s="4" t="s">
        <v>17</v>
      </c>
      <c r="C32" s="5" t="s">
        <v>18</v>
      </c>
      <c r="D32" s="6" t="s">
        <v>19</v>
      </c>
      <c r="E32" s="10" t="s">
        <v>28</v>
      </c>
      <c r="F32" s="6" t="s">
        <v>37</v>
      </c>
      <c r="G32" s="6">
        <f t="shared" si="5"/>
        <v>8398016</v>
      </c>
      <c r="H32" s="9">
        <v>45817</v>
      </c>
      <c r="I32" s="9">
        <v>45818</v>
      </c>
      <c r="J32" s="6">
        <f t="shared" si="6"/>
        <v>32328420</v>
      </c>
      <c r="K32" s="6">
        <f t="shared" si="7"/>
        <v>82</v>
      </c>
      <c r="L32" s="7">
        <f>(K32*1073)*0.15</f>
        <v>13197.9</v>
      </c>
      <c r="M32" s="7">
        <f>(K32*1073)*0.12</f>
        <v>10558.32</v>
      </c>
      <c r="N32" s="7">
        <f t="shared" si="0"/>
        <v>2639.58</v>
      </c>
      <c r="O32" s="6" t="s">
        <v>26</v>
      </c>
    </row>
    <row r="33" spans="1:15" x14ac:dyDescent="0.3">
      <c r="A33" s="3" t="s">
        <v>16</v>
      </c>
      <c r="B33" s="4" t="s">
        <v>17</v>
      </c>
      <c r="C33" s="5" t="s">
        <v>21</v>
      </c>
      <c r="D33" s="6" t="s">
        <v>22</v>
      </c>
      <c r="E33" s="10" t="s">
        <v>28</v>
      </c>
      <c r="F33" s="6" t="s">
        <v>37</v>
      </c>
      <c r="G33" s="6">
        <f t="shared" si="5"/>
        <v>8398017</v>
      </c>
      <c r="H33" s="9">
        <v>45817</v>
      </c>
      <c r="I33" s="9">
        <v>45818</v>
      </c>
      <c r="J33" s="6">
        <f t="shared" si="6"/>
        <v>32328421</v>
      </c>
      <c r="K33" s="6">
        <f t="shared" si="7"/>
        <v>61</v>
      </c>
      <c r="L33" s="7">
        <f>(K33*225)*0.13</f>
        <v>1784.25</v>
      </c>
      <c r="M33" s="7">
        <v>0</v>
      </c>
      <c r="N33" s="7">
        <f t="shared" si="0"/>
        <v>1784.25</v>
      </c>
      <c r="O33" s="6" t="s">
        <v>25</v>
      </c>
    </row>
    <row r="34" spans="1:15" x14ac:dyDescent="0.3">
      <c r="A34" s="3" t="s">
        <v>16</v>
      </c>
      <c r="B34" s="4" t="s">
        <v>17</v>
      </c>
      <c r="C34" s="5" t="s">
        <v>23</v>
      </c>
      <c r="D34" s="6" t="s">
        <v>24</v>
      </c>
      <c r="E34" s="10" t="s">
        <v>28</v>
      </c>
      <c r="F34" s="6" t="s">
        <v>37</v>
      </c>
      <c r="G34" s="6">
        <f t="shared" si="5"/>
        <v>8398018</v>
      </c>
      <c r="H34" s="9">
        <v>45817</v>
      </c>
      <c r="I34" s="9">
        <v>45818</v>
      </c>
      <c r="J34" s="6">
        <f t="shared" si="6"/>
        <v>32328422</v>
      </c>
      <c r="K34" s="6">
        <f t="shared" si="7"/>
        <v>96</v>
      </c>
      <c r="L34" s="7">
        <f>(K34*3200)*0.14</f>
        <v>43008.000000000007</v>
      </c>
      <c r="M34" s="7">
        <f>K34*3200*0.12</f>
        <v>36864</v>
      </c>
      <c r="N34" s="7">
        <f t="shared" si="0"/>
        <v>6144.0000000000073</v>
      </c>
      <c r="O34" s="6" t="s">
        <v>26</v>
      </c>
    </row>
    <row r="35" spans="1:15" x14ac:dyDescent="0.3">
      <c r="A35" s="3" t="s">
        <v>16</v>
      </c>
      <c r="B35" s="4" t="s">
        <v>17</v>
      </c>
      <c r="C35" s="5" t="s">
        <v>18</v>
      </c>
      <c r="D35" s="6" t="s">
        <v>19</v>
      </c>
      <c r="E35" s="10" t="s">
        <v>28</v>
      </c>
      <c r="F35" s="5" t="s">
        <v>38</v>
      </c>
      <c r="G35" s="6">
        <f t="shared" si="5"/>
        <v>8197996</v>
      </c>
      <c r="H35" s="9">
        <v>45809</v>
      </c>
      <c r="I35" s="9">
        <v>45810</v>
      </c>
      <c r="J35" s="6">
        <f t="shared" si="6"/>
        <v>30368078</v>
      </c>
      <c r="K35" s="6">
        <f t="shared" si="7"/>
        <v>89</v>
      </c>
      <c r="L35" s="7">
        <f>(K35*1070)*0.12</f>
        <v>11427.6</v>
      </c>
      <c r="M35" s="7">
        <f>(K35*1073)*0.12</f>
        <v>11459.64</v>
      </c>
      <c r="N35" s="13">
        <f t="shared" si="0"/>
        <v>-32.039999999999054</v>
      </c>
      <c r="O35" s="6" t="s">
        <v>26</v>
      </c>
    </row>
    <row r="36" spans="1:15" x14ac:dyDescent="0.3">
      <c r="A36" s="3" t="s">
        <v>16</v>
      </c>
      <c r="B36" s="4" t="s">
        <v>17</v>
      </c>
      <c r="C36" s="5" t="s">
        <v>21</v>
      </c>
      <c r="D36" s="6" t="s">
        <v>22</v>
      </c>
      <c r="E36" s="10" t="s">
        <v>28</v>
      </c>
      <c r="F36" s="5" t="s">
        <v>38</v>
      </c>
      <c r="G36" s="6">
        <f t="shared" si="5"/>
        <v>8198001</v>
      </c>
      <c r="H36" s="9">
        <v>45809</v>
      </c>
      <c r="I36" s="9">
        <v>45810</v>
      </c>
      <c r="J36" s="6">
        <f t="shared" si="6"/>
        <v>30368079</v>
      </c>
      <c r="K36" s="6">
        <f t="shared" si="7"/>
        <v>84</v>
      </c>
      <c r="L36" s="7">
        <f>(K36*225)*0.13</f>
        <v>2457</v>
      </c>
      <c r="M36" s="7">
        <v>0</v>
      </c>
      <c r="N36" s="7">
        <f t="shared" si="0"/>
        <v>2457</v>
      </c>
      <c r="O36" s="6" t="s">
        <v>25</v>
      </c>
    </row>
    <row r="37" spans="1:15" x14ac:dyDescent="0.3">
      <c r="A37" s="3" t="s">
        <v>16</v>
      </c>
      <c r="B37" s="4" t="s">
        <v>17</v>
      </c>
      <c r="C37" s="5" t="s">
        <v>23</v>
      </c>
      <c r="D37" s="6" t="s">
        <v>24</v>
      </c>
      <c r="E37" s="10" t="s">
        <v>28</v>
      </c>
      <c r="F37" s="5" t="s">
        <v>38</v>
      </c>
      <c r="G37" s="6">
        <f t="shared" si="5"/>
        <v>8198002</v>
      </c>
      <c r="H37" s="9">
        <v>45809</v>
      </c>
      <c r="I37" s="9">
        <v>45810</v>
      </c>
      <c r="J37" s="6">
        <f t="shared" si="6"/>
        <v>30368080</v>
      </c>
      <c r="K37" s="6">
        <f t="shared" si="7"/>
        <v>71</v>
      </c>
      <c r="L37" s="7">
        <f>(K37*3200)*0.12</f>
        <v>27264</v>
      </c>
      <c r="M37" s="7">
        <v>0</v>
      </c>
      <c r="N37" s="7">
        <f t="shared" si="0"/>
        <v>27264</v>
      </c>
      <c r="O37" s="6" t="s">
        <v>25</v>
      </c>
    </row>
    <row r="38" spans="1:15" x14ac:dyDescent="0.3">
      <c r="A38" s="3" t="s">
        <v>16</v>
      </c>
      <c r="B38" s="4" t="s">
        <v>17</v>
      </c>
      <c r="C38" s="5" t="s">
        <v>18</v>
      </c>
      <c r="D38" s="6" t="s">
        <v>19</v>
      </c>
      <c r="E38" s="10" t="s">
        <v>28</v>
      </c>
      <c r="F38" s="6" t="s">
        <v>39</v>
      </c>
      <c r="G38" s="6">
        <f t="shared" si="5"/>
        <v>6899273</v>
      </c>
      <c r="H38" s="9">
        <v>45810</v>
      </c>
      <c r="I38" s="9">
        <v>45811</v>
      </c>
      <c r="J38" s="6">
        <f t="shared" si="6"/>
        <v>23427171</v>
      </c>
      <c r="K38" s="6">
        <f t="shared" si="7"/>
        <v>69</v>
      </c>
      <c r="L38" s="7">
        <f>(K38*1073)*0.15</f>
        <v>11105.55</v>
      </c>
      <c r="M38" s="7">
        <f>(K38*1073)*0.12</f>
        <v>8884.44</v>
      </c>
      <c r="N38" s="7">
        <f t="shared" si="0"/>
        <v>2221.1099999999988</v>
      </c>
      <c r="O38" s="6" t="s">
        <v>26</v>
      </c>
    </row>
    <row r="39" spans="1:15" x14ac:dyDescent="0.3">
      <c r="A39" s="3" t="s">
        <v>16</v>
      </c>
      <c r="B39" s="4" t="s">
        <v>17</v>
      </c>
      <c r="C39" s="5" t="s">
        <v>21</v>
      </c>
      <c r="D39" s="6" t="s">
        <v>22</v>
      </c>
      <c r="E39" s="10" t="s">
        <v>28</v>
      </c>
      <c r="F39" s="6" t="s">
        <v>39</v>
      </c>
      <c r="G39" s="6">
        <f t="shared" si="5"/>
        <v>8399250</v>
      </c>
      <c r="H39" s="9">
        <v>45810</v>
      </c>
      <c r="I39" s="9">
        <v>45811</v>
      </c>
      <c r="J39" s="6">
        <f t="shared" si="6"/>
        <v>23427172</v>
      </c>
      <c r="K39" s="6">
        <f t="shared" si="7"/>
        <v>63</v>
      </c>
      <c r="L39" s="7">
        <f>(K39*225)*0.13</f>
        <v>1842.75</v>
      </c>
      <c r="M39" s="7">
        <v>0</v>
      </c>
      <c r="N39" s="7">
        <f t="shared" si="0"/>
        <v>1842.75</v>
      </c>
      <c r="O39" s="6" t="s">
        <v>25</v>
      </c>
    </row>
    <row r="40" spans="1:15" x14ac:dyDescent="0.3">
      <c r="A40" s="3" t="s">
        <v>16</v>
      </c>
      <c r="B40" s="4" t="s">
        <v>17</v>
      </c>
      <c r="C40" s="5" t="s">
        <v>23</v>
      </c>
      <c r="D40" s="6" t="s">
        <v>24</v>
      </c>
      <c r="E40" s="10" t="s">
        <v>28</v>
      </c>
      <c r="F40" s="6" t="s">
        <v>39</v>
      </c>
      <c r="G40" s="6">
        <f t="shared" si="5"/>
        <v>8399251</v>
      </c>
      <c r="H40" s="9">
        <v>45810</v>
      </c>
      <c r="I40" s="9">
        <v>45811</v>
      </c>
      <c r="J40" s="6">
        <f t="shared" si="6"/>
        <v>23427173</v>
      </c>
      <c r="K40" s="6">
        <f t="shared" si="7"/>
        <v>52</v>
      </c>
      <c r="L40" s="7">
        <f>(K40*3200)*0.13</f>
        <v>21632</v>
      </c>
      <c r="M40" s="7">
        <f>K40*3200*0.12</f>
        <v>19968</v>
      </c>
      <c r="N40" s="7">
        <f t="shared" si="0"/>
        <v>1664</v>
      </c>
      <c r="O40" s="6" t="s">
        <v>26</v>
      </c>
    </row>
    <row r="41" spans="1:15" x14ac:dyDescent="0.3">
      <c r="A41" s="3" t="s">
        <v>16</v>
      </c>
      <c r="B41" s="4" t="s">
        <v>17</v>
      </c>
      <c r="C41" s="5" t="s">
        <v>18</v>
      </c>
      <c r="D41" s="6" t="s">
        <v>19</v>
      </c>
      <c r="E41" s="10" t="s">
        <v>28</v>
      </c>
      <c r="F41" s="5" t="s">
        <v>40</v>
      </c>
      <c r="G41" s="6">
        <f t="shared" si="5"/>
        <v>8399252</v>
      </c>
      <c r="H41" s="9">
        <v>45813</v>
      </c>
      <c r="I41" s="9">
        <v>45814</v>
      </c>
      <c r="J41" s="6">
        <f t="shared" si="6"/>
        <v>21467193</v>
      </c>
      <c r="K41" s="6">
        <f t="shared" si="7"/>
        <v>133</v>
      </c>
      <c r="L41" s="7">
        <f>(K41*1073)*0.15</f>
        <v>21406.35</v>
      </c>
      <c r="M41" s="7">
        <f>(K41*1073)*0.12</f>
        <v>17125.079999999998</v>
      </c>
      <c r="N41" s="7">
        <f t="shared" si="0"/>
        <v>4281.2700000000004</v>
      </c>
      <c r="O41" s="6" t="s">
        <v>26</v>
      </c>
    </row>
    <row r="42" spans="1:15" x14ac:dyDescent="0.3">
      <c r="A42" s="3" t="s">
        <v>16</v>
      </c>
      <c r="B42" s="4" t="s">
        <v>17</v>
      </c>
      <c r="C42" s="5" t="s">
        <v>21</v>
      </c>
      <c r="D42" s="6" t="s">
        <v>22</v>
      </c>
      <c r="E42" s="10" t="s">
        <v>28</v>
      </c>
      <c r="F42" s="5" t="s">
        <v>40</v>
      </c>
      <c r="G42" s="6">
        <f t="shared" si="5"/>
        <v>8199230</v>
      </c>
      <c r="H42" s="9">
        <v>45813</v>
      </c>
      <c r="I42" s="9">
        <v>45814</v>
      </c>
      <c r="J42" s="6">
        <f t="shared" si="6"/>
        <v>21467194</v>
      </c>
      <c r="K42" s="6">
        <f t="shared" si="7"/>
        <v>35</v>
      </c>
      <c r="L42" s="7">
        <f>(K42*225)*0.13</f>
        <v>1023.75</v>
      </c>
      <c r="M42" s="7">
        <v>0</v>
      </c>
      <c r="N42" s="7">
        <f t="shared" si="0"/>
        <v>1023.75</v>
      </c>
      <c r="O42" s="6" t="s">
        <v>25</v>
      </c>
    </row>
    <row r="43" spans="1:15" x14ac:dyDescent="0.3">
      <c r="A43" s="3" t="s">
        <v>16</v>
      </c>
      <c r="B43" s="4" t="s">
        <v>17</v>
      </c>
      <c r="C43" s="5" t="s">
        <v>23</v>
      </c>
      <c r="D43" s="6" t="s">
        <v>24</v>
      </c>
      <c r="E43" s="10" t="s">
        <v>28</v>
      </c>
      <c r="F43" s="5" t="s">
        <v>40</v>
      </c>
      <c r="G43" s="6">
        <f t="shared" si="5"/>
        <v>8199235</v>
      </c>
      <c r="H43" s="9">
        <v>45813</v>
      </c>
      <c r="I43" s="9">
        <v>45814</v>
      </c>
      <c r="J43" s="6">
        <f t="shared" si="6"/>
        <v>21467195</v>
      </c>
      <c r="K43" s="6">
        <f t="shared" si="7"/>
        <v>42</v>
      </c>
      <c r="L43" s="7">
        <f>(K43*3200)*0.12</f>
        <v>16128</v>
      </c>
      <c r="M43" s="7">
        <v>0</v>
      </c>
      <c r="N43" s="7">
        <f t="shared" si="0"/>
        <v>16128</v>
      </c>
      <c r="O43" s="6" t="s">
        <v>25</v>
      </c>
    </row>
    <row r="44" spans="1:15" x14ac:dyDescent="0.3">
      <c r="A44" s="3" t="s">
        <v>16</v>
      </c>
      <c r="B44" s="4" t="s">
        <v>17</v>
      </c>
      <c r="C44" s="5" t="s">
        <v>18</v>
      </c>
      <c r="D44" s="6" t="s">
        <v>19</v>
      </c>
      <c r="E44" s="10" t="s">
        <v>28</v>
      </c>
      <c r="F44" s="6" t="s">
        <v>41</v>
      </c>
      <c r="G44" s="6">
        <f t="shared" si="5"/>
        <v>8199236</v>
      </c>
      <c r="H44" s="9">
        <v>45812</v>
      </c>
      <c r="I44" s="9">
        <v>45813</v>
      </c>
      <c r="J44" s="6">
        <f t="shared" si="6"/>
        <v>32427183</v>
      </c>
      <c r="K44" s="6">
        <f t="shared" si="7"/>
        <v>93</v>
      </c>
      <c r="L44" s="7">
        <f>(K44*1073)*0.15</f>
        <v>14968.349999999999</v>
      </c>
      <c r="M44" s="7">
        <f>(K44*1073)*0.12</f>
        <v>11974.68</v>
      </c>
      <c r="N44" s="7">
        <f t="shared" si="0"/>
        <v>2993.6699999999983</v>
      </c>
      <c r="O44" s="6" t="s">
        <v>26</v>
      </c>
    </row>
    <row r="45" spans="1:15" x14ac:dyDescent="0.3">
      <c r="A45" s="3" t="s">
        <v>16</v>
      </c>
      <c r="B45" s="4" t="s">
        <v>17</v>
      </c>
      <c r="C45" s="5" t="s">
        <v>21</v>
      </c>
      <c r="D45" s="6" t="s">
        <v>22</v>
      </c>
      <c r="E45" s="10" t="s">
        <v>28</v>
      </c>
      <c r="F45" s="6" t="s">
        <v>41</v>
      </c>
      <c r="G45" s="6">
        <f t="shared" si="5"/>
        <v>6900512</v>
      </c>
      <c r="H45" s="9">
        <v>45812</v>
      </c>
      <c r="I45" s="9">
        <v>45813</v>
      </c>
      <c r="J45" s="6">
        <f t="shared" si="6"/>
        <v>32427184</v>
      </c>
      <c r="K45" s="6">
        <f t="shared" si="7"/>
        <v>72</v>
      </c>
      <c r="L45" s="7">
        <f>(K45*225)*0.13</f>
        <v>2106</v>
      </c>
      <c r="M45" s="7">
        <v>0</v>
      </c>
      <c r="N45" s="7">
        <f t="shared" si="0"/>
        <v>2106</v>
      </c>
      <c r="O45" s="6" t="s">
        <v>25</v>
      </c>
    </row>
    <row r="46" spans="1:15" x14ac:dyDescent="0.3">
      <c r="A46" s="3" t="s">
        <v>16</v>
      </c>
      <c r="B46" s="4" t="s">
        <v>17</v>
      </c>
      <c r="C46" s="5" t="s">
        <v>23</v>
      </c>
      <c r="D46" s="6" t="s">
        <v>24</v>
      </c>
      <c r="E46" s="10" t="s">
        <v>28</v>
      </c>
      <c r="F46" s="6" t="s">
        <v>41</v>
      </c>
      <c r="G46" s="6">
        <f t="shared" si="5"/>
        <v>6900507</v>
      </c>
      <c r="H46" s="9">
        <v>45812</v>
      </c>
      <c r="I46" s="9">
        <v>45813</v>
      </c>
      <c r="J46" s="6">
        <f t="shared" si="6"/>
        <v>32427185</v>
      </c>
      <c r="K46" s="6">
        <f t="shared" si="7"/>
        <v>107</v>
      </c>
      <c r="L46" s="7">
        <f>(K46*3200)*0.14</f>
        <v>47936.000000000007</v>
      </c>
      <c r="M46" s="7">
        <f>K46*3200*0.12</f>
        <v>41088</v>
      </c>
      <c r="N46" s="7">
        <f t="shared" si="0"/>
        <v>6848.0000000000073</v>
      </c>
      <c r="O46" s="6" t="s">
        <v>26</v>
      </c>
    </row>
    <row r="47" spans="1:15" x14ac:dyDescent="0.3">
      <c r="A47" s="3" t="s">
        <v>16</v>
      </c>
      <c r="B47" s="4" t="s">
        <v>17</v>
      </c>
      <c r="C47" s="5" t="s">
        <v>18</v>
      </c>
      <c r="D47" s="6" t="s">
        <v>19</v>
      </c>
      <c r="E47" s="10" t="s">
        <v>28</v>
      </c>
      <c r="F47" s="5" t="s">
        <v>42</v>
      </c>
      <c r="G47" s="6">
        <f t="shared" si="5"/>
        <v>8400484</v>
      </c>
      <c r="H47" s="9">
        <v>45819</v>
      </c>
      <c r="I47" s="9">
        <v>45820</v>
      </c>
      <c r="J47" s="6">
        <f t="shared" si="6"/>
        <v>30466841</v>
      </c>
      <c r="K47" s="6">
        <f t="shared" si="7"/>
        <v>100</v>
      </c>
      <c r="L47" s="7">
        <f>(K47*1070)*0.12</f>
        <v>12840</v>
      </c>
      <c r="M47" s="7">
        <f>(K47*1073)*0.12</f>
        <v>12876</v>
      </c>
      <c r="N47" s="13">
        <f t="shared" si="0"/>
        <v>-36</v>
      </c>
      <c r="O47" s="6" t="s">
        <v>26</v>
      </c>
    </row>
    <row r="48" spans="1:15" x14ac:dyDescent="0.3">
      <c r="A48" s="3" t="s">
        <v>16</v>
      </c>
      <c r="B48" s="4" t="s">
        <v>17</v>
      </c>
      <c r="C48" s="5" t="s">
        <v>21</v>
      </c>
      <c r="D48" s="6" t="s">
        <v>22</v>
      </c>
      <c r="E48" s="10" t="s">
        <v>28</v>
      </c>
      <c r="F48" s="5" t="s">
        <v>42</v>
      </c>
      <c r="G48" s="6">
        <f t="shared" si="5"/>
        <v>8400485</v>
      </c>
      <c r="H48" s="9">
        <v>45819</v>
      </c>
      <c r="I48" s="9">
        <v>45820</v>
      </c>
      <c r="J48" s="6">
        <f t="shared" si="6"/>
        <v>30466842</v>
      </c>
      <c r="K48" s="6">
        <f t="shared" si="7"/>
        <v>95</v>
      </c>
      <c r="L48" s="7">
        <f>(K48*225)*0.13</f>
        <v>2778.75</v>
      </c>
      <c r="M48" s="7">
        <v>0</v>
      </c>
      <c r="N48" s="7">
        <f t="shared" si="0"/>
        <v>2778.75</v>
      </c>
      <c r="O48" s="6" t="s">
        <v>25</v>
      </c>
    </row>
    <row r="49" spans="1:15" x14ac:dyDescent="0.3">
      <c r="A49" s="3" t="s">
        <v>16</v>
      </c>
      <c r="B49" s="4" t="s">
        <v>17</v>
      </c>
      <c r="C49" s="5" t="s">
        <v>23</v>
      </c>
      <c r="D49" s="6" t="s">
        <v>24</v>
      </c>
      <c r="E49" s="10" t="s">
        <v>28</v>
      </c>
      <c r="F49" s="5" t="s">
        <v>42</v>
      </c>
      <c r="G49" s="6">
        <f t="shared" si="5"/>
        <v>8400486</v>
      </c>
      <c r="H49" s="9">
        <v>45819</v>
      </c>
      <c r="I49" s="9">
        <v>45820</v>
      </c>
      <c r="J49" s="6">
        <f t="shared" si="6"/>
        <v>30466843</v>
      </c>
      <c r="K49" s="6">
        <f t="shared" si="7"/>
        <v>82</v>
      </c>
      <c r="L49" s="7">
        <f>(K49*3200)*0.12</f>
        <v>31488</v>
      </c>
      <c r="M49" s="7">
        <v>0</v>
      </c>
      <c r="N49" s="7">
        <f t="shared" si="0"/>
        <v>31488</v>
      </c>
      <c r="O49" s="6" t="s">
        <v>25</v>
      </c>
    </row>
    <row r="50" spans="1:15" x14ac:dyDescent="0.3">
      <c r="D50" s="2"/>
      <c r="E50" s="1"/>
      <c r="M50" s="11" t="s">
        <v>43</v>
      </c>
      <c r="N50" s="12">
        <f>SUM(N2:N49)</f>
        <v>241651.11999999994</v>
      </c>
    </row>
    <row r="59" spans="1:15" x14ac:dyDescent="0.3">
      <c r="C59" s="14"/>
      <c r="D59" s="14"/>
      <c r="E59" s="14"/>
      <c r="F59" s="14"/>
      <c r="G59" s="14"/>
    </row>
    <row r="61" spans="1:15" x14ac:dyDescent="0.3">
      <c r="E61" s="1"/>
    </row>
    <row r="66" spans="5:5" x14ac:dyDescent="0.3">
      <c r="E66" s="1"/>
    </row>
    <row r="67" spans="5:5" x14ac:dyDescent="0.3">
      <c r="E67" s="1"/>
    </row>
  </sheetData>
  <mergeCells count="1">
    <mergeCell ref="C59:G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Gurumurthy</dc:creator>
  <cp:lastModifiedBy>Guhan Neelakandan</cp:lastModifiedBy>
  <dcterms:created xsi:type="dcterms:W3CDTF">2025-07-07T10:13:26Z</dcterms:created>
  <dcterms:modified xsi:type="dcterms:W3CDTF">2025-07-10T11:05:29Z</dcterms:modified>
</cp:coreProperties>
</file>