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newData\"/>
    </mc:Choice>
  </mc:AlternateContent>
  <xr:revisionPtr revIDLastSave="0" documentId="13_ncr:1_{A9C24526-1AF1-4292-BD6F-3C7348D7A1A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7" l="1"/>
  <c r="D12" i="17"/>
  <c r="G12" i="17" s="1"/>
  <c r="D11" i="17"/>
  <c r="H11" i="17" s="1"/>
  <c r="D9" i="17"/>
  <c r="D8" i="17"/>
  <c r="D7" i="17"/>
  <c r="C22" i="17"/>
  <c r="C18" i="17"/>
  <c r="C14" i="17"/>
  <c r="C10" i="17"/>
  <c r="C6" i="17"/>
  <c r="D21" i="17"/>
  <c r="D20" i="17"/>
  <c r="D19" i="17"/>
  <c r="F19" i="17" s="1"/>
  <c r="D17" i="17"/>
  <c r="D16" i="17"/>
  <c r="D15" i="17"/>
  <c r="D5" i="17"/>
  <c r="D4" i="17"/>
  <c r="G4" i="17" s="1"/>
  <c r="D3" i="17"/>
  <c r="F3" i="17" s="1"/>
  <c r="G19" i="17" l="1"/>
  <c r="G3" i="17"/>
  <c r="H3" i="17"/>
  <c r="H19" i="17"/>
  <c r="H12" i="17"/>
  <c r="F12" i="17"/>
  <c r="H4" i="17"/>
  <c r="E21" i="17"/>
  <c r="F21" i="17"/>
  <c r="F22" i="17" s="1"/>
  <c r="G21" i="17"/>
  <c r="H21" i="17"/>
  <c r="E20" i="17"/>
  <c r="F20" i="17"/>
  <c r="G20" i="17"/>
  <c r="H20" i="17"/>
  <c r="E19" i="17"/>
  <c r="I19" i="17" s="1"/>
  <c r="E17" i="17"/>
  <c r="F17" i="17"/>
  <c r="G17" i="17"/>
  <c r="H17" i="17"/>
  <c r="E16" i="17"/>
  <c r="F16" i="17"/>
  <c r="G16" i="17"/>
  <c r="H16" i="17"/>
  <c r="E15" i="17"/>
  <c r="F15" i="17"/>
  <c r="G15" i="17"/>
  <c r="H15" i="17"/>
  <c r="E13" i="17"/>
  <c r="F13" i="17"/>
  <c r="G13" i="17"/>
  <c r="H13" i="17"/>
  <c r="H14" i="17" s="1"/>
  <c r="E12" i="17"/>
  <c r="I12" i="17" s="1"/>
  <c r="E11" i="17"/>
  <c r="E14" i="17" s="1"/>
  <c r="F11" i="17"/>
  <c r="F14" i="17" s="1"/>
  <c r="G11" i="17"/>
  <c r="E9" i="17"/>
  <c r="F9" i="17"/>
  <c r="G9" i="17"/>
  <c r="H9" i="17"/>
  <c r="E8" i="17"/>
  <c r="F8" i="17"/>
  <c r="G8" i="17"/>
  <c r="H8" i="17"/>
  <c r="F7" i="17"/>
  <c r="G7" i="17"/>
  <c r="E7" i="17"/>
  <c r="H7" i="17"/>
  <c r="E5" i="17"/>
  <c r="F5" i="17"/>
  <c r="G5" i="17"/>
  <c r="G6" i="17" s="1"/>
  <c r="H5" i="17"/>
  <c r="E4" i="17"/>
  <c r="F4" i="17"/>
  <c r="E3" i="17"/>
  <c r="I3" i="17" s="1"/>
  <c r="D22" i="17"/>
  <c r="D18" i="17"/>
  <c r="D14" i="17"/>
  <c r="D10" i="17"/>
  <c r="G22" i="17"/>
  <c r="D6" i="17"/>
  <c r="H22" i="17" l="1"/>
  <c r="I21" i="17"/>
  <c r="I7" i="17"/>
  <c r="L7" i="17" s="1"/>
  <c r="I15" i="17"/>
  <c r="K15" i="17" s="1"/>
  <c r="G10" i="17"/>
  <c r="I20" i="17"/>
  <c r="K20" i="17" s="1"/>
  <c r="I17" i="17"/>
  <c r="J17" i="17" s="1"/>
  <c r="H18" i="17"/>
  <c r="I16" i="17"/>
  <c r="L16" i="17" s="1"/>
  <c r="G14" i="17"/>
  <c r="I13" i="17"/>
  <c r="J13" i="17" s="1"/>
  <c r="I9" i="17"/>
  <c r="L9" i="17" s="1"/>
  <c r="H10" i="17"/>
  <c r="I8" i="17"/>
  <c r="L8" i="17" s="1"/>
  <c r="I5" i="17"/>
  <c r="L5" i="17" s="1"/>
  <c r="H6" i="17"/>
  <c r="I4" i="17"/>
  <c r="J4" i="17" s="1"/>
  <c r="K21" i="17"/>
  <c r="J21" i="17"/>
  <c r="L21" i="17"/>
  <c r="L19" i="17"/>
  <c r="K19" i="17"/>
  <c r="J19" i="17"/>
  <c r="L15" i="17"/>
  <c r="L12" i="17"/>
  <c r="K12" i="17"/>
  <c r="J12" i="17"/>
  <c r="I11" i="17"/>
  <c r="K7" i="17"/>
  <c r="E18" i="17"/>
  <c r="F18" i="17"/>
  <c r="F10" i="17"/>
  <c r="G18" i="17"/>
  <c r="E22" i="17"/>
  <c r="E10" i="17"/>
  <c r="K3" i="17"/>
  <c r="F6" i="17"/>
  <c r="E6" i="17"/>
  <c r="J9" i="17" l="1"/>
  <c r="K9" i="17"/>
  <c r="K13" i="17"/>
  <c r="L13" i="17"/>
  <c r="J15" i="17"/>
  <c r="J7" i="17"/>
  <c r="J16" i="17"/>
  <c r="K4" i="17"/>
  <c r="K16" i="17"/>
  <c r="K17" i="17"/>
  <c r="L4" i="17"/>
  <c r="L17" i="17"/>
  <c r="L18" i="17" s="1"/>
  <c r="I22" i="17"/>
  <c r="L20" i="17"/>
  <c r="J20" i="17"/>
  <c r="J22" i="17" s="1"/>
  <c r="I10" i="17"/>
  <c r="J8" i="17"/>
  <c r="K8" i="17"/>
  <c r="K10" i="17" s="1"/>
  <c r="J5" i="17"/>
  <c r="K5" i="17"/>
  <c r="K6" i="17" s="1"/>
  <c r="K11" i="17"/>
  <c r="L11" i="17"/>
  <c r="J11" i="17"/>
  <c r="I18" i="17"/>
  <c r="I14" i="17"/>
  <c r="L10" i="17"/>
  <c r="L22" i="17"/>
  <c r="K22" i="17"/>
  <c r="L3" i="17"/>
  <c r="I6" i="17"/>
  <c r="J3" i="17"/>
  <c r="J6" i="17" l="1"/>
  <c r="J10" i="17"/>
  <c r="L6" i="17"/>
  <c r="L14" i="17"/>
  <c r="K14" i="17"/>
  <c r="J18" i="17"/>
  <c r="J14" i="17"/>
  <c r="K18" i="17"/>
</calcChain>
</file>

<file path=xl/sharedStrings.xml><?xml version="1.0" encoding="utf-8"?>
<sst xmlns="http://schemas.openxmlformats.org/spreadsheetml/2006/main" count="39" uniqueCount="23">
  <si>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</si>
  <si>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</si>
  <si>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</si>
  <si>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</si>
  <si>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</si>
  <si>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</si>
  <si>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</si>
  <si>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</si>
  <si>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</si>
  <si>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</si>
  <si>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</si>
  <si>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</si>
  <si>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</si>
  <si>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</si>
  <si>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</si>
  <si>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</si>
  <si>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Fee For Service $</t>
  </si>
  <si>
    <t>Gross Sales</t>
  </si>
  <si>
    <t xml:space="preserve">Rebates $ </t>
  </si>
  <si>
    <t xml:space="preserve">Admin Fees $ </t>
  </si>
  <si>
    <t>Wholesaler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</si>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</sst>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A1:N34"/>
  <sheetViews>
    <sheetView tabSelected="1" workbookViewId="0">
      <selection activeCell="D24" sqref="D24"/>
    </sheetView>
  </sheetViews>
  <sheetFormatPr defaultRowHeight="14.4" x14ac:dyDescent="0.3"/>
  <cols>
    <col min="2" max="2" width="22" bestFit="1" customWidth="1"/>
    <col min="3" max="3" width="18.77734375" bestFit="1" customWidth="1"/>
    <col min="4" max="4" width="20.109375" customWidth="1"/>
    <col min="5" max="5" width="23.77734375" style="2" customWidth="1"/>
    <col min="6" max="6" width="24.21875" style="2" customWidth="1"/>
    <col min="7" max="7" width="18.77734375" style="2" bestFit="1" customWidth="1"/>
    <col min="8" max="10" width="18.77734375" style="2" customWidth="1"/>
    <col min="11" max="11" width="26.5546875" style="2" bestFit="1" customWidth="1"/>
    <col min="12" max="12" width="26.5546875" style="2" customWidth="1"/>
    <col min="13" max="13" width="30.77734375" style="2" bestFit="1" customWidth="1"/>
  </cols>
  <sheetData>
    <row r="1" spans="1:14" ht="18" x14ac:dyDescent="0.35">
      <c r="A1" s="17"/>
      <c r="B1" s="18"/>
      <c r="C1" s="20" t="s">
        <v>10</v>
      </c>
      <c r="D1" s="21"/>
      <c r="E1" s="21"/>
      <c r="F1" s="21"/>
      <c r="G1" s="21"/>
      <c r="H1" s="21"/>
      <c r="I1" s="22"/>
      <c r="J1" s="23" t="s">
        <v>11</v>
      </c>
      <c r="K1" s="23"/>
      <c r="L1" s="24"/>
    </row>
    <row r="2" spans="1:14" ht="19.05" customHeight="1" x14ac:dyDescent="0.3">
      <c r="A2" s="4" t="s">
        <v>0</v>
      </c>
      <c r="B2" s="5" t="s">
        <v>20</v>
      </c>
      <c r="C2" s="7" t="s">
        <v>9</v>
      </c>
      <c r="D2" s="7" t="s">
        <v>17</v>
      </c>
      <c r="E2" s="7" t="s">
        <v>14</v>
      </c>
      <c r="F2" s="7" t="s">
        <v>18</v>
      </c>
      <c r="G2" s="7" t="s">
        <v>19</v>
      </c>
      <c r="H2" s="7" t="s">
        <v>16</v>
      </c>
      <c r="I2" s="7" t="s">
        <v>15</v>
      </c>
      <c r="J2" s="12" t="s">
        <v>21</v>
      </c>
      <c r="K2" s="12" t="s">
        <v>12</v>
      </c>
      <c r="L2" s="19" t="s">
        <v>22</v>
      </c>
    </row>
    <row r="3" spans="1:14" ht="15.6" customHeight="1" x14ac:dyDescent="0.3">
      <c r="A3" s="25" t="s">
        <v>1</v>
      </c>
      <c r="B3" s="3" t="s">
        <v>6</v>
      </c>
      <c r="C3" s="3">
        <v>47810</v>
      </c>
      <c r="D3" s="8">
        <f>C3*1073</f>
        <v>51300130</v>
      </c>
      <c r="E3" s="8">
        <f>12%*D3</f>
        <v>6156015.5999999996</v>
      </c>
      <c r="F3" s="8">
        <f>5%*D3</f>
        <v>2565006.5</v>
      </c>
      <c r="G3" s="10">
        <f>2%*D3</f>
        <v>1026002.6</v>
      </c>
      <c r="H3" s="10">
        <f>1.5%*D3</f>
        <v>769501.95</v>
      </c>
      <c r="I3" s="11">
        <f>D3-E3-F3-G3-H3</f>
        <v>40783603.349999994</v>
      </c>
      <c r="J3" s="13">
        <f>1.05*I3</f>
        <v>42822783.517499998</v>
      </c>
      <c r="K3" s="13">
        <f>I3</f>
        <v>40783603.349999994</v>
      </c>
      <c r="L3" s="13">
        <f>0.97*I3</f>
        <v>39560095.249499992</v>
      </c>
    </row>
    <row r="4" spans="1:14" ht="15.6" customHeight="1" x14ac:dyDescent="0.3">
      <c r="A4" s="25"/>
      <c r="B4" s="3" t="s">
        <v>7</v>
      </c>
      <c r="C4" s="3">
        <v>33099</v>
      </c>
      <c r="D4" s="8">
        <f>C4*1073</f>
        <v>35515227</v>
      </c>
      <c r="E4" s="8">
        <f>12%*D4</f>
        <v>4261827.24</v>
      </c>
      <c r="F4" s="8">
        <f>5%*D4</f>
        <v>1775761.35</v>
      </c>
      <c r="G4" s="10">
        <f>2%*D4</f>
        <v>710304.54</v>
      </c>
      <c r="H4" s="10">
        <f>1.5%*D4</f>
        <v>532728.40500000003</v>
      </c>
      <c r="I4" s="11">
        <f>D4-E4-F4-G4-H4</f>
        <v>28234605.464999996</v>
      </c>
      <c r="J4" s="13">
        <f>1.05*I4</f>
        <v>29646335.738249999</v>
      </c>
      <c r="K4" s="13">
        <f>I4</f>
        <v>28234605.464999996</v>
      </c>
      <c r="L4" s="13">
        <f>0.97*I4</f>
        <v>27387567.301049996</v>
      </c>
    </row>
    <row r="5" spans="1:14" ht="15" customHeight="1" x14ac:dyDescent="0.3">
      <c r="A5" s="25"/>
      <c r="B5" s="3" t="s">
        <v>8</v>
      </c>
      <c r="C5" s="3">
        <v>29422</v>
      </c>
      <c r="D5" s="8">
        <f>C5*1073</f>
        <v>31569806</v>
      </c>
      <c r="E5" s="8">
        <f>12%*D5</f>
        <v>3788376.7199999997</v>
      </c>
      <c r="F5" s="8">
        <f>5%*D5</f>
        <v>1578490.3</v>
      </c>
      <c r="G5" s="10">
        <f>2%*D5</f>
        <v>631396.12</v>
      </c>
      <c r="H5" s="10">
        <f>1.5%*D5</f>
        <v>473547.08999999997</v>
      </c>
      <c r="I5" s="11">
        <f>D5-E5-F5-G5-H5</f>
        <v>25097995.77</v>
      </c>
      <c r="J5" s="13">
        <f>1.05*I5</f>
        <v>26352895.558499999</v>
      </c>
      <c r="K5" s="13">
        <f>I5</f>
        <v>25097995.77</v>
      </c>
      <c r="L5" s="13">
        <f>0.97*I5</f>
        <v>24345055.896899998</v>
      </c>
    </row>
    <row r="6" spans="1:14" ht="15" customHeight="1" x14ac:dyDescent="0.3">
      <c r="A6" s="25"/>
      <c r="B6" s="14" t="s">
        <v>13</v>
      </c>
      <c r="C6" s="14">
        <f>SUM(C3:C5)</f>
        <v>110331</v>
      </c>
      <c r="D6" s="15">
        <f t="shared" ref="D6:L6" si="0">SUM(D3:D5)</f>
        <v>118385163</v>
      </c>
      <c r="E6" s="15">
        <f t="shared" si="0"/>
        <v>14206219.559999999</v>
      </c>
      <c r="F6" s="15">
        <f t="shared" si="0"/>
        <v>5919258.1499999994</v>
      </c>
      <c r="G6" s="15">
        <f t="shared" si="0"/>
        <v>2367703.2600000002</v>
      </c>
      <c r="H6" s="15">
        <f t="shared" si="0"/>
        <v>1775777.4449999998</v>
      </c>
      <c r="I6" s="15">
        <f t="shared" si="0"/>
        <v>94116204.584999993</v>
      </c>
      <c r="J6" s="16">
        <f t="shared" si="0"/>
        <v>98822014.814249992</v>
      </c>
      <c r="K6" s="16">
        <f t="shared" si="0"/>
        <v>94116204.584999993</v>
      </c>
      <c r="L6" s="16">
        <f t="shared" si="0"/>
        <v>91292718.447449982</v>
      </c>
    </row>
    <row r="7" spans="1:14" ht="16.05" customHeight="1" x14ac:dyDescent="0.3">
      <c r="A7" s="25" t="s">
        <v>2</v>
      </c>
      <c r="B7" s="3" t="s">
        <v>6</v>
      </c>
      <c r="C7" s="3">
        <v>47257</v>
      </c>
      <c r="D7" s="8">
        <f>C7*225</f>
        <v>10632825</v>
      </c>
      <c r="E7" s="8">
        <f>12%*D7</f>
        <v>1275939</v>
      </c>
      <c r="F7" s="8">
        <f>5%*D7</f>
        <v>531641.25</v>
      </c>
      <c r="G7" s="10">
        <f>2%*D7</f>
        <v>212656.5</v>
      </c>
      <c r="H7" s="10">
        <f>1.5%*D7</f>
        <v>159492.375</v>
      </c>
      <c r="I7" s="11">
        <f>D7-E7-F7-G7-H7</f>
        <v>8453095.875</v>
      </c>
      <c r="J7" s="13">
        <f>1.05*I7</f>
        <v>8875750.6687500011</v>
      </c>
      <c r="K7" s="13">
        <f>I7</f>
        <v>8453095.875</v>
      </c>
      <c r="L7" s="13">
        <f>0.97*I7</f>
        <v>8199502.9987499993</v>
      </c>
    </row>
    <row r="8" spans="1:14" s="1" customFormat="1" x14ac:dyDescent="0.3">
      <c r="A8" s="25"/>
      <c r="B8" s="3" t="s">
        <v>7</v>
      </c>
      <c r="C8" s="3">
        <v>32412</v>
      </c>
      <c r="D8" s="8">
        <f>C8*225</f>
        <v>7292700</v>
      </c>
      <c r="E8" s="8">
        <f>12%*D8</f>
        <v>875124</v>
      </c>
      <c r="F8" s="8">
        <f>5%*D8</f>
        <v>364635</v>
      </c>
      <c r="G8" s="10">
        <f>2%*D8</f>
        <v>145854</v>
      </c>
      <c r="H8" s="10">
        <f>1.5%*D8</f>
        <v>109390.5</v>
      </c>
      <c r="I8" s="11">
        <f>D8-E8-F8-G8-H8</f>
        <v>5797696.5</v>
      </c>
      <c r="J8" s="13">
        <f>1.05*I8</f>
        <v>6087581.3250000002</v>
      </c>
      <c r="K8" s="13">
        <f>I8</f>
        <v>5797696.5</v>
      </c>
      <c r="L8" s="13">
        <f>0.97*I8</f>
        <v>5623765.6049999995</v>
      </c>
      <c r="M8" s="6"/>
    </row>
    <row r="9" spans="1:14" x14ac:dyDescent="0.3">
      <c r="A9" s="25"/>
      <c r="B9" s="3" t="s">
        <v>8</v>
      </c>
      <c r="C9" s="3">
        <v>28582</v>
      </c>
      <c r="D9" s="8">
        <f>C9*225</f>
        <v>6430950</v>
      </c>
      <c r="E9" s="8">
        <f>12%*D9</f>
        <v>771714</v>
      </c>
      <c r="F9" s="8">
        <f>5%*D9</f>
        <v>321547.5</v>
      </c>
      <c r="G9" s="10">
        <f>2%*D9</f>
        <v>128619</v>
      </c>
      <c r="H9" s="10">
        <f>1.5%*D9</f>
        <v>96464.25</v>
      </c>
      <c r="I9" s="11">
        <f>D9-E9-F9-G9-H9</f>
        <v>5112605.25</v>
      </c>
      <c r="J9" s="13">
        <f>1.05*I9</f>
        <v>5368235.5125000002</v>
      </c>
      <c r="K9" s="13">
        <f>I9</f>
        <v>5112605.25</v>
      </c>
      <c r="L9" s="13">
        <f>0.97*I9</f>
        <v>4959227.0925000003</v>
      </c>
    </row>
    <row r="10" spans="1:14" x14ac:dyDescent="0.3">
      <c r="A10" s="25"/>
      <c r="B10" s="14" t="s">
        <v>13</v>
      </c>
      <c r="C10" s="14">
        <f>SUM(C7:C9)</f>
        <v>108251</v>
      </c>
      <c r="D10" s="15">
        <f t="shared" ref="D10:L10" si="1">SUM(D7:D9)</f>
        <v>24356475</v>
      </c>
      <c r="E10" s="15">
        <f t="shared" si="1"/>
        <v>2922777</v>
      </c>
      <c r="F10" s="15">
        <f t="shared" si="1"/>
        <v>1217823.75</v>
      </c>
      <c r="G10" s="15">
        <f t="shared" si="1"/>
        <v>487129.5</v>
      </c>
      <c r="H10" s="15">
        <f t="shared" si="1"/>
        <v>365347.125</v>
      </c>
      <c r="I10" s="15">
        <f t="shared" si="1"/>
        <v>19363397.625</v>
      </c>
      <c r="J10" s="16">
        <f t="shared" si="1"/>
        <v>20331567.506250001</v>
      </c>
      <c r="K10" s="16">
        <f t="shared" si="1"/>
        <v>19363397.625</v>
      </c>
      <c r="L10" s="16">
        <f t="shared" si="1"/>
        <v>18782495.696249999</v>
      </c>
      <c r="N10" s="9"/>
    </row>
    <row r="11" spans="1:14" x14ac:dyDescent="0.3">
      <c r="A11" s="25" t="s">
        <v>3</v>
      </c>
      <c r="B11" s="3" t="s">
        <v>6</v>
      </c>
      <c r="C11" s="3">
        <v>43284</v>
      </c>
      <c r="D11" s="8">
        <f>C11*3200</f>
        <v>138508800</v>
      </c>
      <c r="E11" s="8">
        <f>12%*D11</f>
        <v>16621056</v>
      </c>
      <c r="F11" s="8">
        <f>5%*D11</f>
        <v>6925440</v>
      </c>
      <c r="G11" s="10">
        <f>2%*D11</f>
        <v>2770176</v>
      </c>
      <c r="H11" s="10">
        <f>1.5%*D11</f>
        <v>2077632</v>
      </c>
      <c r="I11" s="11">
        <f>D11-E11-F11-G11-H11</f>
        <v>110114496</v>
      </c>
      <c r="J11" s="13">
        <f>1.05*I11</f>
        <v>115620220.80000001</v>
      </c>
      <c r="K11" s="13">
        <f>I11</f>
        <v>110114496</v>
      </c>
      <c r="L11" s="13">
        <f>0.97*I11</f>
        <v>106811061.11999999</v>
      </c>
    </row>
    <row r="12" spans="1:14" x14ac:dyDescent="0.3">
      <c r="A12" s="25"/>
      <c r="B12" s="3" t="s">
        <v>7</v>
      </c>
      <c r="C12" s="3">
        <v>33957</v>
      </c>
      <c r="D12" s="8">
        <f>C12*3200</f>
        <v>108662400</v>
      </c>
      <c r="E12" s="8">
        <f>12%*D12</f>
        <v>13039488</v>
      </c>
      <c r="F12" s="8">
        <f>5%*D12</f>
        <v>5433120</v>
      </c>
      <c r="G12" s="10">
        <f>2%*D12</f>
        <v>2173248</v>
      </c>
      <c r="H12" s="10">
        <f>1.5%*D12</f>
        <v>1629936</v>
      </c>
      <c r="I12" s="11">
        <f>D12-E12-F12-G12-H12</f>
        <v>86386608</v>
      </c>
      <c r="J12" s="13">
        <f>1.05*I12</f>
        <v>90705938.400000006</v>
      </c>
      <c r="K12" s="13">
        <f>I12</f>
        <v>86386608</v>
      </c>
      <c r="L12" s="13">
        <f>0.97*I12</f>
        <v>83795009.75999999</v>
      </c>
    </row>
    <row r="13" spans="1:14" x14ac:dyDescent="0.3">
      <c r="A13" s="25"/>
      <c r="B13" s="3" t="s">
        <v>8</v>
      </c>
      <c r="C13" s="3">
        <v>32299</v>
      </c>
      <c r="D13" s="8">
        <f>C13*3200</f>
        <v>103356800</v>
      </c>
      <c r="E13" s="8">
        <f>12%*D13</f>
        <v>12402816</v>
      </c>
      <c r="F13" s="8">
        <f>5%*D13</f>
        <v>5167840</v>
      </c>
      <c r="G13" s="10">
        <f>2%*D13</f>
        <v>2067136</v>
      </c>
      <c r="H13" s="10">
        <f>1.5%*D13</f>
        <v>1550352</v>
      </c>
      <c r="I13" s="11">
        <f>D13-E13-F13-G13-H13</f>
        <v>82168656</v>
      </c>
      <c r="J13" s="13">
        <f>1.05*I13</f>
        <v>86277088.799999997</v>
      </c>
      <c r="K13" s="13">
        <f>I13</f>
        <v>82168656</v>
      </c>
      <c r="L13" s="13">
        <f>0.97*I13</f>
        <v>79703596.319999993</v>
      </c>
    </row>
    <row r="14" spans="1:14" x14ac:dyDescent="0.3">
      <c r="A14" s="25"/>
      <c r="B14" s="14" t="s">
        <v>13</v>
      </c>
      <c r="C14" s="14">
        <f>SUM(C11:C13)</f>
        <v>109540</v>
      </c>
      <c r="D14" s="15">
        <f t="shared" ref="D14:L14" si="2">SUM(D11:D13)</f>
        <v>350528000</v>
      </c>
      <c r="E14" s="15">
        <f t="shared" si="2"/>
        <v>42063360</v>
      </c>
      <c r="F14" s="15">
        <f t="shared" si="2"/>
        <v>17526400</v>
      </c>
      <c r="G14" s="15">
        <f t="shared" si="2"/>
        <v>7010560</v>
      </c>
      <c r="H14" s="15">
        <f t="shared" si="2"/>
        <v>5257920</v>
      </c>
      <c r="I14" s="15">
        <f t="shared" si="2"/>
        <v>278669760</v>
      </c>
      <c r="J14" s="16">
        <f t="shared" si="2"/>
        <v>292603248</v>
      </c>
      <c r="K14" s="16">
        <f t="shared" si="2"/>
        <v>278669760</v>
      </c>
      <c r="L14" s="16">
        <f t="shared" si="2"/>
        <v>270309667.19999999</v>
      </c>
    </row>
    <row r="15" spans="1:14" x14ac:dyDescent="0.3">
      <c r="A15" s="26" t="s">
        <v>4</v>
      </c>
      <c r="B15" s="3" t="s">
        <v>6</v>
      </c>
      <c r="C15" s="3">
        <v>53368</v>
      </c>
      <c r="D15" s="8">
        <f>C15*1073</f>
        <v>57263864</v>
      </c>
      <c r="E15" s="8">
        <f>12%*D15</f>
        <v>6871663.6799999997</v>
      </c>
      <c r="F15" s="8">
        <f>5%*D15</f>
        <v>2863193.2</v>
      </c>
      <c r="G15" s="10">
        <f>2%*D15</f>
        <v>1145277.28</v>
      </c>
      <c r="H15" s="10">
        <f>1.5%*D15</f>
        <v>858957.96</v>
      </c>
      <c r="I15" s="11">
        <f>D15-E15-F15-G15-H15</f>
        <v>45524771.879999995</v>
      </c>
      <c r="J15" s="13">
        <f>1.05*I15</f>
        <v>47801010.473999999</v>
      </c>
      <c r="K15" s="13">
        <f>I15</f>
        <v>45524771.879999995</v>
      </c>
      <c r="L15" s="13">
        <f>0.97*I15</f>
        <v>44159028.723599993</v>
      </c>
    </row>
    <row r="16" spans="1:14" x14ac:dyDescent="0.3">
      <c r="A16" s="26"/>
      <c r="B16" s="3" t="s">
        <v>7</v>
      </c>
      <c r="C16" s="3">
        <v>42087</v>
      </c>
      <c r="D16" s="8">
        <f>C16*1073</f>
        <v>45159351</v>
      </c>
      <c r="E16" s="8">
        <f>12%*D16</f>
        <v>5419122.1200000001</v>
      </c>
      <c r="F16" s="8">
        <f>5%*D16</f>
        <v>2257967.5500000003</v>
      </c>
      <c r="G16" s="10">
        <f>2%*D16</f>
        <v>903187.02</v>
      </c>
      <c r="H16" s="10">
        <f>1.5%*D16</f>
        <v>677390.26500000001</v>
      </c>
      <c r="I16" s="11">
        <f>D16-E16-F16-G16-H16</f>
        <v>35901684.045000002</v>
      </c>
      <c r="J16" s="13">
        <f>1.05*I16</f>
        <v>37696768.247250006</v>
      </c>
      <c r="K16" s="13">
        <f>I16</f>
        <v>35901684.045000002</v>
      </c>
      <c r="L16" s="13">
        <f>0.97*I16</f>
        <v>34824633.523649998</v>
      </c>
    </row>
    <row r="17" spans="1:12" x14ac:dyDescent="0.3">
      <c r="A17" s="26"/>
      <c r="B17" s="3" t="s">
        <v>8</v>
      </c>
      <c r="C17" s="3">
        <v>33287</v>
      </c>
      <c r="D17" s="8">
        <f>C17*1073</f>
        <v>35716951</v>
      </c>
      <c r="E17" s="8">
        <f>12%*D17</f>
        <v>4286034.12</v>
      </c>
      <c r="F17" s="8">
        <f>5%*D17</f>
        <v>1785847.55</v>
      </c>
      <c r="G17" s="10">
        <f>2%*D17</f>
        <v>714339.02</v>
      </c>
      <c r="H17" s="10">
        <f>1.5%*D17</f>
        <v>535754.26500000001</v>
      </c>
      <c r="I17" s="11">
        <f>D17-E17-F17-G17-H17</f>
        <v>28394976.044999998</v>
      </c>
      <c r="J17" s="13">
        <f>1.05*I17</f>
        <v>29814724.84725</v>
      </c>
      <c r="K17" s="13">
        <f>I17</f>
        <v>28394976.044999998</v>
      </c>
      <c r="L17" s="13">
        <f>0.97*I17</f>
        <v>27543126.763649996</v>
      </c>
    </row>
    <row r="18" spans="1:12" x14ac:dyDescent="0.3">
      <c r="A18" s="26"/>
      <c r="B18" s="14" t="s">
        <v>13</v>
      </c>
      <c r="C18" s="14">
        <f>SUM(C15:C17)</f>
        <v>128742</v>
      </c>
      <c r="D18" s="15">
        <f t="shared" ref="D18:L18" si="3">SUM(D15:D17)</f>
        <v>138140166</v>
      </c>
      <c r="E18" s="15">
        <f t="shared" si="3"/>
        <v>16576819.920000002</v>
      </c>
      <c r="F18" s="15">
        <f t="shared" si="3"/>
        <v>6907008.2999999998</v>
      </c>
      <c r="G18" s="15">
        <f t="shared" si="3"/>
        <v>2762803.3200000003</v>
      </c>
      <c r="H18" s="15">
        <f t="shared" si="3"/>
        <v>2072102.4900000002</v>
      </c>
      <c r="I18" s="15">
        <f t="shared" si="3"/>
        <v>109821431.97</v>
      </c>
      <c r="J18" s="16">
        <f t="shared" si="3"/>
        <v>115312503.5685</v>
      </c>
      <c r="K18" s="16">
        <f t="shared" si="3"/>
        <v>109821431.97</v>
      </c>
      <c r="L18" s="16">
        <f t="shared" si="3"/>
        <v>106526789.01089999</v>
      </c>
    </row>
    <row r="19" spans="1:12" x14ac:dyDescent="0.3">
      <c r="A19" s="26" t="s">
        <v>5</v>
      </c>
      <c r="B19" s="3" t="s">
        <v>6</v>
      </c>
      <c r="C19" s="3">
        <v>60963</v>
      </c>
      <c r="D19" s="8">
        <f>C19*1073</f>
        <v>65413299</v>
      </c>
      <c r="E19" s="8">
        <f>12%*D19</f>
        <v>7849595.8799999999</v>
      </c>
      <c r="F19" s="8">
        <f>5%*D19</f>
        <v>3270664.95</v>
      </c>
      <c r="G19" s="10">
        <f>2%*D19</f>
        <v>1308265.98</v>
      </c>
      <c r="H19" s="10">
        <f>1.5%*D19</f>
        <v>981199.48499999999</v>
      </c>
      <c r="I19" s="11">
        <f>D19-E19-F19-G19-H19</f>
        <v>52003572.704999998</v>
      </c>
      <c r="J19" s="13">
        <f>1.05*I19</f>
        <v>54603751.34025</v>
      </c>
      <c r="K19" s="13">
        <f>I19</f>
        <v>52003572.704999998</v>
      </c>
      <c r="L19" s="13">
        <f>0.97*I19</f>
        <v>50443465.523849994</v>
      </c>
    </row>
    <row r="20" spans="1:12" x14ac:dyDescent="0.3">
      <c r="A20" s="26"/>
      <c r="B20" s="3" t="s">
        <v>7</v>
      </c>
      <c r="C20" s="3">
        <v>24321</v>
      </c>
      <c r="D20" s="8">
        <f>C20*1073</f>
        <v>26096433</v>
      </c>
      <c r="E20" s="8">
        <f>12%*D20</f>
        <v>3131571.96</v>
      </c>
      <c r="F20" s="8">
        <f>5%*D20</f>
        <v>1304821.6500000001</v>
      </c>
      <c r="G20" s="10">
        <f>2%*D20</f>
        <v>521928.66000000003</v>
      </c>
      <c r="H20" s="10">
        <f>1.5%*D20</f>
        <v>391446.495</v>
      </c>
      <c r="I20" s="11">
        <f>D20-E20-F20-G20-H20</f>
        <v>20746664.234999999</v>
      </c>
      <c r="J20" s="13">
        <f>1.05*I20</f>
        <v>21783997.44675</v>
      </c>
      <c r="K20" s="13">
        <f>I20</f>
        <v>20746664.234999999</v>
      </c>
      <c r="L20" s="13">
        <f>0.97*I20</f>
        <v>20124264.307949997</v>
      </c>
    </row>
    <row r="21" spans="1:12" x14ac:dyDescent="0.3">
      <c r="A21" s="26"/>
      <c r="B21" s="3" t="s">
        <v>8</v>
      </c>
      <c r="C21" s="3">
        <v>37543</v>
      </c>
      <c r="D21" s="8">
        <f>C21*1073</f>
        <v>40283639</v>
      </c>
      <c r="E21" s="8">
        <f>12%*D21</f>
        <v>4834036.68</v>
      </c>
      <c r="F21" s="8">
        <f>5%*D21</f>
        <v>2014181.9500000002</v>
      </c>
      <c r="G21" s="10">
        <f>2%*D21</f>
        <v>805672.78</v>
      </c>
      <c r="H21" s="10">
        <f>1.5%*D21</f>
        <v>604254.58499999996</v>
      </c>
      <c r="I21" s="11">
        <f>D21-E21-F21-G21-H21</f>
        <v>32025493.004999999</v>
      </c>
      <c r="J21" s="13">
        <f>1.05*I21</f>
        <v>33626767.655249998</v>
      </c>
      <c r="K21" s="13">
        <f>I21</f>
        <v>32025493.004999999</v>
      </c>
      <c r="L21" s="13">
        <f>0.97*I21</f>
        <v>31064728.214849997</v>
      </c>
    </row>
    <row r="22" spans="1:12" x14ac:dyDescent="0.3">
      <c r="A22" s="26"/>
      <c r="B22" s="14" t="s">
        <v>13</v>
      </c>
      <c r="C22" s="14">
        <f>SUM(C19:C21)</f>
        <v>122827</v>
      </c>
      <c r="D22" s="15">
        <f t="shared" ref="D22:L22" si="4">SUM(D19:D21)</f>
        <v>131793371</v>
      </c>
      <c r="E22" s="15">
        <f t="shared" si="4"/>
        <v>15815204.52</v>
      </c>
      <c r="F22" s="15">
        <f t="shared" si="4"/>
        <v>6589668.5500000007</v>
      </c>
      <c r="G22" s="15">
        <f t="shared" si="4"/>
        <v>2635867.42</v>
      </c>
      <c r="H22" s="15">
        <f t="shared" si="4"/>
        <v>1976900.5649999999</v>
      </c>
      <c r="I22" s="15">
        <f t="shared" si="4"/>
        <v>104775729.94499999</v>
      </c>
      <c r="J22" s="16">
        <f t="shared" si="4"/>
        <v>110014516.44225</v>
      </c>
      <c r="K22" s="16">
        <f t="shared" si="4"/>
        <v>104775729.94499999</v>
      </c>
      <c r="L22" s="16">
        <f t="shared" si="4"/>
        <v>101632458.04664998</v>
      </c>
    </row>
    <row r="32" spans="1:12" x14ac:dyDescent="0.3">
      <c r="E32" s="27"/>
      <c r="F32" s="27"/>
      <c r="G32" s="27"/>
      <c r="H32" s="27"/>
      <c r="I32" s="27"/>
      <c r="J32" s="27"/>
    </row>
    <row r="34" spans="7:7" x14ac:dyDescent="0.3">
      <c r="G34" s="1"/>
    </row>
  </sheetData>
  <mergeCells count="3">
    <mergeCell ref="E32:J32"/>
    <mergeCell ref="A15:A18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2025-07-10T11:07:27Z</dcterms:modified>
  <cp:category/>
  <cp:contentStatus/>
</cp:coreProperties>
</file>